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updateLinks="never" codeName="ThisWorkbook" autoCompressPictures="0"/>
  <mc:AlternateContent xmlns:mc="http://schemas.openxmlformats.org/markup-compatibility/2006">
    <mc:Choice Requires="x15">
      <x15ac:absPath xmlns:x15ac="http://schemas.microsoft.com/office/spreadsheetml/2010/11/ac" url="C:\Users\Utilisateur\Desktop\WIP\8. EDionne\13. AnDIE -Projet logiciel\1. Version Dicho\"/>
    </mc:Choice>
  </mc:AlternateContent>
  <xr:revisionPtr revIDLastSave="0" documentId="13_ncr:1_{12DFB0C8-3A33-464A-9DD1-3FD8A2468830}" xr6:coauthVersionLast="47" xr6:coauthVersionMax="47" xr10:uidLastSave="{00000000-0000-0000-0000-000000000000}"/>
  <workbookProtection workbookAlgorithmName="SHA-512" workbookHashValue="Rae49/bArY8M58CV3mFiJdtucHlH2g1n7Abhgyl4OKPFg6d+coeJblvtMYWdibWYsdnR63IEEWeJ33eqwEitCA==" workbookSaltValue="0A2QTyP4Om2kyWwauDBWNg==" workbookSpinCount="100000" lockStructure="1"/>
  <bookViews>
    <workbookView xWindow="-108" yWindow="-108" windowWidth="20376" windowHeight="12216" tabRatio="910" xr2:uid="{00000000-000D-0000-FFFF-FFFF00000000}"/>
  </bookViews>
  <sheets>
    <sheet name="1. Début" sheetId="7" r:id="rId1"/>
    <sheet name="2. Saisie" sheetId="2" r:id="rId2"/>
    <sheet name="3. Items" sheetId="5" r:id="rId3"/>
    <sheet name="4. Graph." sheetId="9" r:id="rId4"/>
    <sheet name="5. Corr." sheetId="14" r:id="rId5"/>
    <sheet name="6. Sujets" sheetId="11" r:id="rId6"/>
    <sheet name="7. Rép.Inattendues" sheetId="12" r:id="rId7"/>
    <sheet name="8. Paramètres" sheetId="10" r:id="rId8"/>
    <sheet name="À propos de nous" sheetId="8" r:id="rId9"/>
    <sheet name="X(Calculs)X" sheetId="3" r:id="rId10"/>
  </sheets>
  <definedNames>
    <definedName name="_xlnm._FilterDatabase" localSheetId="2" hidden="1">'3. Items'!$B$9:$B$47</definedName>
    <definedName name="_xlnm._FilterDatabase" localSheetId="5" hidden="1">'6. Sujets'!$B$9:$B$113</definedName>
    <definedName name="_xlnm._FilterDatabase" localSheetId="6" hidden="1">'7. Rép.Inattendues'!$A$5:$A$105</definedName>
    <definedName name="_xlnm._FilterDatabase" localSheetId="7" hidden="1">'8. Paramètres'!$D$11:$D$165</definedName>
    <definedName name="_ftnref1" localSheetId="2">'8. Paramètres'!$C$25</definedName>
    <definedName name="_L’indice_alpha_de_Cronbach">'8. Paramètres'!$C$64</definedName>
    <definedName name="_L’indice_alpha_de_Cronbach_sans_l_item">'8. Paramètres'!$C$76</definedName>
    <definedName name="_L’indice_de_difficulté">'8. Paramètres'!$C$14</definedName>
    <definedName name="_L’indice_de_discrimination">'8. Paramètres'!$C$26</definedName>
    <definedName name="_Ref267078753" localSheetId="2">'3. Items'!$B$57</definedName>
    <definedName name="_Toc424550089" localSheetId="2">'8. Paramètres'!$C$40</definedName>
    <definedName name="_Toc424550090" localSheetId="2">'8. Paramètres'!$C$73</definedName>
    <definedName name="alphaCronb">'8. Paramètres'!$N$65:$N$68</definedName>
    <definedName name="alphaCronbach">'8. Paramètres'!$N$65:$N$67</definedName>
    <definedName name="alphaItem">'8. Paramètres'!$N$77:$N$78</definedName>
    <definedName name="CorrBisPers">'8. Paramètres'!$N$147:$N$149</definedName>
    <definedName name="CorrPtbis">'8. Paramètres'!$N$39:$N$41</definedName>
    <definedName name="Diff_perso">'8. Paramètres'!$N$15:$N$19</definedName>
    <definedName name="Difficulte">'8. Paramètres'!$N$15:$N$19</definedName>
    <definedName name="Discrimination">'8. Paramètres'!$N$27:$N$31</definedName>
    <definedName name="ESM">'8. Paramètres'!$N$99:$N$101</definedName>
    <definedName name="Groupes_Sup_Inf">'8. Paramètres'!$C$32</definedName>
    <definedName name="hyInfo_alpha_item">'8. Paramètres'!$B$76:$H$83</definedName>
    <definedName name="hyInfo_alphaC">'8. Paramètres'!$B$64:$H$75</definedName>
    <definedName name="hyInfo_bisperso">'8. Paramètres'!$B$146:$H$158</definedName>
    <definedName name="hyInfo_corrptbis">'8. Paramètres'!$B$38:$H$50</definedName>
    <definedName name="hyInfo_difficulté">'8. Paramètres'!$B$14:$H$25</definedName>
    <definedName name="hyInfo_discrimination">'8. Paramètres'!$B$26:$H$37</definedName>
    <definedName name="hyInfo_ESM">'8. Paramètres'!$B$98:$H$104</definedName>
    <definedName name="hyInfo_ptbisajustee">'8. Paramètres'!$B$51:$H$63</definedName>
    <definedName name="hyInfo_Sato">'8. Paramètres'!$B$159:$H$165</definedName>
    <definedName name="hyInfo_seuil">'8. Paramètres'!$B$134:$H$145</definedName>
    <definedName name="Info_aCronbach">'8. Paramètres'!$B$64:$H$74</definedName>
    <definedName name="Info_alphasansitem">'8. Paramètres'!$B$76:$H$82</definedName>
    <definedName name="Info_bisperso">'8. Paramètres'!$B$146:$H$156</definedName>
    <definedName name="Info_difficulte">'8. Paramètres'!$B$14:$H$24</definedName>
    <definedName name="Info_Discrimination">'8. Paramètres'!$B$26:$H$36</definedName>
    <definedName name="Info_ESM">'8. Paramètres'!$B$98:$H$103</definedName>
    <definedName name="Info_ptbis">'8. Paramètres'!$B$38:$H$48</definedName>
    <definedName name="Info_ptbisajustee">'8. Paramètres'!$B$51:$H$61</definedName>
    <definedName name="Info_Sato">'8. Paramètres'!$B$159:$H$164</definedName>
    <definedName name="Info_seuil">'8. Paramètres'!$B$134:$H$144</definedName>
    <definedName name="La_corrélation_bisériale_de_personne">'8. Paramètres'!$C$146</definedName>
    <definedName name="La_corrélation_pt_bis">'8. Paramètres'!$C$38</definedName>
    <definedName name="La_corrélation_pt_bis_ajustée">'8. Paramètres'!$C$51</definedName>
    <definedName name="La_variance">'8. Paramètres'!$C$84:$C$89</definedName>
    <definedName name="Lerreur_standard_de_mesure__ESM">'8. Paramètres'!$C$98</definedName>
    <definedName name="SeuilReussite">'8. Paramètres'!$N$135:$N$136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7" l="1"/>
  <c r="AF7"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6" i="2"/>
  <c r="AE1"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M7" i="2"/>
  <c r="AN7" i="2"/>
  <c r="AM8" i="2"/>
  <c r="AN8" i="2"/>
  <c r="AM9" i="2"/>
  <c r="AN9" i="2"/>
  <c r="AM10" i="2"/>
  <c r="AN10" i="2"/>
  <c r="AM11" i="2"/>
  <c r="AN11" i="2"/>
  <c r="AM12" i="2"/>
  <c r="AN12" i="2"/>
  <c r="AM13" i="2"/>
  <c r="AN13" i="2"/>
  <c r="AM14" i="2"/>
  <c r="AN14" i="2"/>
  <c r="AM15" i="2"/>
  <c r="AN15" i="2"/>
  <c r="AM16" i="2"/>
  <c r="AN16" i="2"/>
  <c r="AM17" i="2"/>
  <c r="AN17" i="2"/>
  <c r="AM18" i="2"/>
  <c r="AN18" i="2"/>
  <c r="AM19" i="2"/>
  <c r="AN19" i="2"/>
  <c r="AM20" i="2"/>
  <c r="AN20" i="2"/>
  <c r="AM21" i="2"/>
  <c r="AN21" i="2"/>
  <c r="AM22" i="2"/>
  <c r="AN22" i="2"/>
  <c r="AM23" i="2"/>
  <c r="AN23" i="2"/>
  <c r="AM24" i="2"/>
  <c r="AN24" i="2"/>
  <c r="AM25" i="2"/>
  <c r="AN25" i="2"/>
  <c r="AM26" i="2"/>
  <c r="AN26" i="2"/>
  <c r="AM27" i="2"/>
  <c r="AN27" i="2"/>
  <c r="AM28" i="2"/>
  <c r="AN28" i="2"/>
  <c r="AM29" i="2"/>
  <c r="AN29" i="2"/>
  <c r="AM30" i="2"/>
  <c r="AN30" i="2"/>
  <c r="AM31" i="2"/>
  <c r="AN31" i="2"/>
  <c r="AM32" i="2"/>
  <c r="AN32" i="2"/>
  <c r="AM33" i="2"/>
  <c r="AN33" i="2"/>
  <c r="AM34" i="2"/>
  <c r="AN34" i="2"/>
  <c r="AM35" i="2"/>
  <c r="AN35" i="2"/>
  <c r="AM36" i="2"/>
  <c r="AN36" i="2"/>
  <c r="AM37" i="2"/>
  <c r="AN37" i="2"/>
  <c r="AM38" i="2"/>
  <c r="AN38" i="2"/>
  <c r="AM39" i="2"/>
  <c r="AN39" i="2"/>
  <c r="AM40" i="2"/>
  <c r="AN40" i="2"/>
  <c r="AM41" i="2"/>
  <c r="AN41" i="2"/>
  <c r="AM42" i="2"/>
  <c r="AN42" i="2"/>
  <c r="AM43" i="2"/>
  <c r="AN43" i="2"/>
  <c r="AM44" i="2"/>
  <c r="AN44" i="2"/>
  <c r="AM45" i="2"/>
  <c r="AN45" i="2"/>
  <c r="AM46" i="2"/>
  <c r="AN46" i="2"/>
  <c r="AM47" i="2"/>
  <c r="AN47" i="2"/>
  <c r="AM48" i="2"/>
  <c r="AN48" i="2"/>
  <c r="AM49" i="2"/>
  <c r="AN49" i="2"/>
  <c r="AM50" i="2"/>
  <c r="AN50" i="2"/>
  <c r="AM51" i="2"/>
  <c r="AN51" i="2"/>
  <c r="AM52" i="2"/>
  <c r="AN52" i="2"/>
  <c r="AM53" i="2"/>
  <c r="AN53" i="2"/>
  <c r="AM54" i="2"/>
  <c r="AN54" i="2"/>
  <c r="AM55" i="2"/>
  <c r="AN55" i="2"/>
  <c r="AM56" i="2"/>
  <c r="AN56" i="2"/>
  <c r="AM57" i="2"/>
  <c r="AN57" i="2"/>
  <c r="AM58" i="2"/>
  <c r="AN58" i="2"/>
  <c r="AM59" i="2"/>
  <c r="AN59" i="2"/>
  <c r="AM60" i="2"/>
  <c r="AN60" i="2"/>
  <c r="AM61" i="2"/>
  <c r="AN61" i="2"/>
  <c r="AM62" i="2"/>
  <c r="AN62" i="2"/>
  <c r="AM63" i="2"/>
  <c r="AN63" i="2"/>
  <c r="AM64" i="2"/>
  <c r="AN64" i="2"/>
  <c r="AM65" i="2"/>
  <c r="AN65" i="2"/>
  <c r="AM66" i="2"/>
  <c r="AN66" i="2"/>
  <c r="AM67" i="2"/>
  <c r="AN67" i="2"/>
  <c r="AM68" i="2"/>
  <c r="AN68" i="2"/>
  <c r="AM69" i="2"/>
  <c r="AN69" i="2"/>
  <c r="AM70" i="2"/>
  <c r="AN70" i="2"/>
  <c r="AM71" i="2"/>
  <c r="AN71" i="2"/>
  <c r="AM72" i="2"/>
  <c r="AN72" i="2"/>
  <c r="AM73" i="2"/>
  <c r="AN73" i="2"/>
  <c r="AM74" i="2"/>
  <c r="AN74" i="2"/>
  <c r="AM75" i="2"/>
  <c r="AN75" i="2"/>
  <c r="AM76" i="2"/>
  <c r="AN76" i="2"/>
  <c r="AM77" i="2"/>
  <c r="AN77" i="2"/>
  <c r="AM78" i="2"/>
  <c r="AN78" i="2"/>
  <c r="AM79" i="2"/>
  <c r="AN79" i="2"/>
  <c r="AM80" i="2"/>
  <c r="AN80" i="2"/>
  <c r="AM81" i="2"/>
  <c r="AN81" i="2"/>
  <c r="AM82" i="2"/>
  <c r="AN82" i="2"/>
  <c r="AM83" i="2"/>
  <c r="AN83" i="2"/>
  <c r="AM84" i="2"/>
  <c r="AN84" i="2"/>
  <c r="AM85" i="2"/>
  <c r="AN85" i="2"/>
  <c r="AM86" i="2"/>
  <c r="AN86" i="2"/>
  <c r="AM87" i="2"/>
  <c r="AN87" i="2"/>
  <c r="AM88" i="2"/>
  <c r="AN88" i="2"/>
  <c r="AM89" i="2"/>
  <c r="AN89" i="2"/>
  <c r="AM90" i="2"/>
  <c r="AN90" i="2"/>
  <c r="AM91" i="2"/>
  <c r="AN91" i="2"/>
  <c r="AM92" i="2"/>
  <c r="AN92" i="2"/>
  <c r="AM93" i="2"/>
  <c r="AN93" i="2"/>
  <c r="AM94" i="2"/>
  <c r="AN94" i="2"/>
  <c r="AM95" i="2"/>
  <c r="AN95" i="2"/>
  <c r="AM96" i="2"/>
  <c r="AN96" i="2"/>
  <c r="AM97" i="2"/>
  <c r="AN97" i="2"/>
  <c r="AM98" i="2"/>
  <c r="AN98" i="2"/>
  <c r="AM99" i="2"/>
  <c r="AN99" i="2"/>
  <c r="AM100" i="2"/>
  <c r="AN100" i="2"/>
  <c r="AM101" i="2"/>
  <c r="AN101" i="2"/>
  <c r="AM102" i="2"/>
  <c r="AN102" i="2"/>
  <c r="AM103" i="2"/>
  <c r="AN103" i="2"/>
  <c r="AM104" i="2"/>
  <c r="AN104" i="2"/>
  <c r="AM105" i="2"/>
  <c r="AN105" i="2"/>
  <c r="AM106" i="2"/>
  <c r="AN106" i="2"/>
  <c r="AN108" i="2"/>
  <c r="B11" i="3"/>
  <c r="D25" i="3"/>
  <c r="AF8" i="2"/>
  <c r="D26" i="3"/>
  <c r="AF9" i="2"/>
  <c r="D27" i="3"/>
  <c r="AF10" i="2"/>
  <c r="D28" i="3"/>
  <c r="AF11" i="2"/>
  <c r="D29" i="3"/>
  <c r="AF12" i="2"/>
  <c r="D30" i="3"/>
  <c r="AF13" i="2"/>
  <c r="D31" i="3"/>
  <c r="AF14" i="2"/>
  <c r="D32" i="3"/>
  <c r="AF15" i="2"/>
  <c r="D33" i="3"/>
  <c r="AF16" i="2"/>
  <c r="D34" i="3"/>
  <c r="AF17" i="2"/>
  <c r="D35" i="3"/>
  <c r="AF18" i="2"/>
  <c r="D36" i="3"/>
  <c r="AF19" i="2"/>
  <c r="D37" i="3"/>
  <c r="AF20" i="2"/>
  <c r="D38" i="3"/>
  <c r="AF21" i="2"/>
  <c r="D39" i="3"/>
  <c r="AF22" i="2"/>
  <c r="D40" i="3"/>
  <c r="AF23" i="2"/>
  <c r="D41" i="3"/>
  <c r="AF24" i="2"/>
  <c r="D42" i="3"/>
  <c r="AF25" i="2"/>
  <c r="D43" i="3"/>
  <c r="AF26" i="2"/>
  <c r="D44" i="3"/>
  <c r="AF27" i="2"/>
  <c r="D45" i="3"/>
  <c r="AF28" i="2"/>
  <c r="D46" i="3"/>
  <c r="AF29" i="2"/>
  <c r="D47" i="3"/>
  <c r="AF30" i="2"/>
  <c r="D48" i="3"/>
  <c r="AF31" i="2"/>
  <c r="D49" i="3"/>
  <c r="AF32" i="2"/>
  <c r="D50" i="3"/>
  <c r="AF33" i="2"/>
  <c r="D51" i="3"/>
  <c r="AF34" i="2"/>
  <c r="D52" i="3"/>
  <c r="AF35" i="2"/>
  <c r="D53" i="3"/>
  <c r="AF36" i="2"/>
  <c r="D54" i="3"/>
  <c r="AF37" i="2"/>
  <c r="D55" i="3"/>
  <c r="AF38" i="2"/>
  <c r="D56" i="3"/>
  <c r="AF39" i="2"/>
  <c r="D57" i="3"/>
  <c r="AF40" i="2"/>
  <c r="D58" i="3"/>
  <c r="AF41" i="2"/>
  <c r="D59" i="3"/>
  <c r="AF42" i="2"/>
  <c r="D60" i="3"/>
  <c r="AF43" i="2"/>
  <c r="D61" i="3"/>
  <c r="AF44" i="2"/>
  <c r="D62" i="3"/>
  <c r="AF45" i="2"/>
  <c r="D63" i="3"/>
  <c r="AF46" i="2"/>
  <c r="D64" i="3"/>
  <c r="AF47" i="2"/>
  <c r="D65" i="3"/>
  <c r="AF48" i="2"/>
  <c r="D66" i="3"/>
  <c r="AF49" i="2"/>
  <c r="D67" i="3"/>
  <c r="AF50" i="2"/>
  <c r="D68" i="3"/>
  <c r="AF51" i="2"/>
  <c r="D69" i="3"/>
  <c r="AF52" i="2"/>
  <c r="D70" i="3"/>
  <c r="AF53" i="2"/>
  <c r="D71" i="3"/>
  <c r="AF54" i="2"/>
  <c r="D72" i="3"/>
  <c r="AF55" i="2"/>
  <c r="D73" i="3"/>
  <c r="AF56" i="2"/>
  <c r="D74" i="3"/>
  <c r="AF57" i="2"/>
  <c r="D75" i="3"/>
  <c r="AF58" i="2"/>
  <c r="D76" i="3"/>
  <c r="AF59" i="2"/>
  <c r="D77" i="3"/>
  <c r="AF60" i="2"/>
  <c r="D78" i="3"/>
  <c r="AF61" i="2"/>
  <c r="D79" i="3"/>
  <c r="AF62" i="2"/>
  <c r="D80" i="3"/>
  <c r="AF63" i="2"/>
  <c r="D81" i="3"/>
  <c r="AF64" i="2"/>
  <c r="D82" i="3"/>
  <c r="AF65" i="2"/>
  <c r="D83" i="3"/>
  <c r="AF66" i="2"/>
  <c r="D84" i="3"/>
  <c r="AF67" i="2"/>
  <c r="D85" i="3"/>
  <c r="AF68" i="2"/>
  <c r="D86" i="3"/>
  <c r="AF69" i="2"/>
  <c r="D87" i="3"/>
  <c r="AF70" i="2"/>
  <c r="D88" i="3"/>
  <c r="AF71" i="2"/>
  <c r="D89" i="3"/>
  <c r="AF72" i="2"/>
  <c r="D90" i="3"/>
  <c r="AF73" i="2"/>
  <c r="D91" i="3"/>
  <c r="AF74" i="2"/>
  <c r="D92" i="3"/>
  <c r="AF75" i="2"/>
  <c r="D93" i="3"/>
  <c r="AF76" i="2"/>
  <c r="D94" i="3"/>
  <c r="AF77" i="2"/>
  <c r="D95" i="3"/>
  <c r="AF78" i="2"/>
  <c r="D96" i="3"/>
  <c r="AF79" i="2"/>
  <c r="D97" i="3"/>
  <c r="AF80" i="2"/>
  <c r="D98" i="3"/>
  <c r="AF81" i="2"/>
  <c r="D99" i="3"/>
  <c r="AF82" i="2"/>
  <c r="D100" i="3"/>
  <c r="AF83" i="2"/>
  <c r="D101" i="3"/>
  <c r="AF84" i="2"/>
  <c r="D102" i="3"/>
  <c r="AF85" i="2"/>
  <c r="D103" i="3"/>
  <c r="AF86" i="2"/>
  <c r="D104" i="3"/>
  <c r="AF87" i="2"/>
  <c r="D105" i="3"/>
  <c r="AF88" i="2"/>
  <c r="D106" i="3"/>
  <c r="AF89" i="2"/>
  <c r="D107" i="3"/>
  <c r="AF90" i="2"/>
  <c r="D108" i="3"/>
  <c r="AF91" i="2"/>
  <c r="D109" i="3"/>
  <c r="AF92" i="2"/>
  <c r="D110" i="3"/>
  <c r="AF93" i="2"/>
  <c r="D111" i="3"/>
  <c r="AF94" i="2"/>
  <c r="D112" i="3"/>
  <c r="AF95" i="2"/>
  <c r="D113" i="3"/>
  <c r="AF96" i="2"/>
  <c r="D114" i="3"/>
  <c r="AF97" i="2"/>
  <c r="D115" i="3"/>
  <c r="AF98" i="2"/>
  <c r="D116" i="3"/>
  <c r="AF99" i="2"/>
  <c r="D117" i="3"/>
  <c r="AF100" i="2"/>
  <c r="D118" i="3"/>
  <c r="AF101" i="2"/>
  <c r="D119" i="3"/>
  <c r="AF102" i="2"/>
  <c r="D120" i="3"/>
  <c r="AF103" i="2"/>
  <c r="D121" i="3"/>
  <c r="AF104" i="2"/>
  <c r="D122" i="3"/>
  <c r="AF105" i="2"/>
  <c r="D123" i="3"/>
  <c r="AF106" i="2"/>
  <c r="D124" i="3"/>
  <c r="D3"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3"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3"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3"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3"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3"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3"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3"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3"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3"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3"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3"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3"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3"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3"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3"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3"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3"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3"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3"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3"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3"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3"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3"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3"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3"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3"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3"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3"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3" i="3"/>
  <c r="B3" i="3"/>
  <c r="P2" i="2"/>
  <c r="B124" i="3"/>
  <c r="AO124" i="3"/>
  <c r="C109" i="11"/>
  <c r="D109" i="11"/>
  <c r="K109" i="11"/>
  <c r="B123" i="3"/>
  <c r="AO123" i="3"/>
  <c r="C108" i="11"/>
  <c r="D108" i="11"/>
  <c r="K108" i="11"/>
  <c r="B122" i="3"/>
  <c r="AO122" i="3"/>
  <c r="C107" i="11"/>
  <c r="D107" i="11"/>
  <c r="K107" i="11"/>
  <c r="B121" i="3"/>
  <c r="AO121" i="3"/>
  <c r="C106" i="11"/>
  <c r="D106" i="11"/>
  <c r="K106" i="11"/>
  <c r="AP106" i="11" s="1"/>
  <c r="B120" i="3"/>
  <c r="AO120" i="3"/>
  <c r="C105" i="11"/>
  <c r="D105" i="11"/>
  <c r="K105" i="11"/>
  <c r="B119" i="3"/>
  <c r="AO119" i="3"/>
  <c r="C104" i="11"/>
  <c r="D104" i="11"/>
  <c r="K104" i="11"/>
  <c r="B118" i="3"/>
  <c r="AO118" i="3"/>
  <c r="C103" i="11"/>
  <c r="D103" i="11"/>
  <c r="K103" i="11"/>
  <c r="B117" i="3"/>
  <c r="AO117" i="3"/>
  <c r="C102" i="11"/>
  <c r="D102" i="11"/>
  <c r="K102" i="11"/>
  <c r="AP102" i="11" s="1"/>
  <c r="B116" i="3"/>
  <c r="AO116" i="3"/>
  <c r="C101" i="11"/>
  <c r="D101" i="11"/>
  <c r="K101" i="11"/>
  <c r="B115" i="3"/>
  <c r="AO115" i="3"/>
  <c r="C100" i="11"/>
  <c r="D100" i="11"/>
  <c r="K100" i="11"/>
  <c r="B114" i="3"/>
  <c r="AO114" i="3"/>
  <c r="C99" i="11"/>
  <c r="D99" i="11"/>
  <c r="K99" i="11"/>
  <c r="B113" i="3"/>
  <c r="AO113" i="3"/>
  <c r="C98" i="11"/>
  <c r="D98" i="11"/>
  <c r="K98" i="11"/>
  <c r="AP98" i="11" s="1"/>
  <c r="B112" i="3"/>
  <c r="AO112" i="3"/>
  <c r="C97" i="11"/>
  <c r="D97" i="11"/>
  <c r="K97" i="11"/>
  <c r="B111" i="3"/>
  <c r="AO111" i="3"/>
  <c r="C96" i="11"/>
  <c r="D96" i="11"/>
  <c r="K96" i="11"/>
  <c r="B110" i="3"/>
  <c r="AO110" i="3"/>
  <c r="C95" i="11"/>
  <c r="D95" i="11"/>
  <c r="K95" i="11"/>
  <c r="B109" i="3"/>
  <c r="AO109" i="3"/>
  <c r="C94" i="11"/>
  <c r="D94" i="11"/>
  <c r="K94" i="11"/>
  <c r="AP94" i="11" s="1"/>
  <c r="B108" i="3"/>
  <c r="AO108" i="3"/>
  <c r="C93" i="11"/>
  <c r="D93" i="11"/>
  <c r="K93" i="11"/>
  <c r="B107" i="3"/>
  <c r="AO107" i="3"/>
  <c r="C92" i="11"/>
  <c r="D92" i="11"/>
  <c r="K92" i="11"/>
  <c r="B106" i="3"/>
  <c r="AO106" i="3"/>
  <c r="C91" i="11"/>
  <c r="D91" i="11"/>
  <c r="K91" i="11"/>
  <c r="B105" i="3"/>
  <c r="AO105" i="3"/>
  <c r="C90" i="11"/>
  <c r="D90" i="11"/>
  <c r="K90" i="11"/>
  <c r="AP90" i="11" s="1"/>
  <c r="B104" i="3"/>
  <c r="AO104" i="3"/>
  <c r="C89" i="11"/>
  <c r="D89" i="11"/>
  <c r="K89" i="11"/>
  <c r="B103" i="3"/>
  <c r="AO103" i="3"/>
  <c r="C88" i="11"/>
  <c r="D88" i="11"/>
  <c r="K88" i="11"/>
  <c r="B102" i="3"/>
  <c r="AO102" i="3"/>
  <c r="C87" i="11"/>
  <c r="D87" i="11"/>
  <c r="K87" i="11"/>
  <c r="B101" i="3"/>
  <c r="AO101" i="3"/>
  <c r="C86" i="11"/>
  <c r="D86" i="11"/>
  <c r="K86" i="11"/>
  <c r="AP86" i="11" s="1"/>
  <c r="B100" i="3"/>
  <c r="AO100" i="3"/>
  <c r="C85" i="11"/>
  <c r="D85" i="11"/>
  <c r="K85" i="11"/>
  <c r="B99" i="3"/>
  <c r="AO99" i="3"/>
  <c r="C84" i="11"/>
  <c r="D84" i="11"/>
  <c r="K84" i="11"/>
  <c r="B98" i="3"/>
  <c r="AO98" i="3"/>
  <c r="C83" i="11"/>
  <c r="D83" i="11"/>
  <c r="K83" i="11"/>
  <c r="B97" i="3"/>
  <c r="AO97" i="3"/>
  <c r="C82" i="11"/>
  <c r="D82" i="11"/>
  <c r="K82" i="11"/>
  <c r="AP82" i="11" s="1"/>
  <c r="B96" i="3"/>
  <c r="AO96" i="3"/>
  <c r="C81" i="11"/>
  <c r="D81" i="11"/>
  <c r="K81" i="11"/>
  <c r="B95" i="3"/>
  <c r="AO95" i="3"/>
  <c r="C80" i="11"/>
  <c r="D80" i="11"/>
  <c r="K80" i="11"/>
  <c r="B94" i="3"/>
  <c r="AO94" i="3"/>
  <c r="C79" i="11"/>
  <c r="D79" i="11"/>
  <c r="K79" i="11"/>
  <c r="B93" i="3"/>
  <c r="AO93" i="3"/>
  <c r="C78" i="11"/>
  <c r="D78" i="11"/>
  <c r="K78" i="11"/>
  <c r="AP78" i="11" s="1"/>
  <c r="B92" i="3"/>
  <c r="AO92" i="3"/>
  <c r="C77" i="11"/>
  <c r="D77" i="11"/>
  <c r="K77" i="11"/>
  <c r="B91" i="3"/>
  <c r="AO91" i="3"/>
  <c r="C76" i="11"/>
  <c r="D76" i="11"/>
  <c r="K76" i="11"/>
  <c r="B90" i="3"/>
  <c r="AO90" i="3"/>
  <c r="C75" i="11"/>
  <c r="D75" i="11"/>
  <c r="K75" i="11"/>
  <c r="B89" i="3"/>
  <c r="AO89" i="3"/>
  <c r="C74" i="11"/>
  <c r="D74" i="11"/>
  <c r="B25" i="3"/>
  <c r="AO25" i="3"/>
  <c r="C10" i="11"/>
  <c r="D10" i="11"/>
  <c r="B26" i="3"/>
  <c r="AO26" i="3"/>
  <c r="C11" i="11"/>
  <c r="D11" i="11"/>
  <c r="B27" i="3"/>
  <c r="AO27" i="3"/>
  <c r="C12" i="11"/>
  <c r="D12" i="11"/>
  <c r="B28" i="3"/>
  <c r="AO28" i="3"/>
  <c r="C13" i="11"/>
  <c r="D13" i="11"/>
  <c r="B29" i="3"/>
  <c r="AO29" i="3"/>
  <c r="C14" i="11"/>
  <c r="D14" i="11"/>
  <c r="B30" i="3"/>
  <c r="AO30" i="3"/>
  <c r="C15" i="11"/>
  <c r="D15" i="11"/>
  <c r="B31" i="3"/>
  <c r="AO31" i="3"/>
  <c r="C16" i="11"/>
  <c r="D16" i="11"/>
  <c r="B32" i="3"/>
  <c r="AO32" i="3"/>
  <c r="C17" i="11"/>
  <c r="D17" i="11"/>
  <c r="B33" i="3"/>
  <c r="AO33" i="3"/>
  <c r="C18" i="11"/>
  <c r="D18" i="11"/>
  <c r="B34" i="3"/>
  <c r="AO34" i="3"/>
  <c r="C19" i="11"/>
  <c r="D19" i="11"/>
  <c r="B35" i="3"/>
  <c r="AO35" i="3"/>
  <c r="C20" i="11"/>
  <c r="D20" i="11"/>
  <c r="B36" i="3"/>
  <c r="AO36" i="3"/>
  <c r="C21" i="11"/>
  <c r="D21" i="11"/>
  <c r="B37" i="3"/>
  <c r="AO37" i="3"/>
  <c r="C22" i="11"/>
  <c r="D22" i="11"/>
  <c r="B38" i="3"/>
  <c r="AO38" i="3"/>
  <c r="C23" i="11"/>
  <c r="D23" i="11"/>
  <c r="B39" i="3"/>
  <c r="AO39" i="3"/>
  <c r="C24" i="11"/>
  <c r="D24" i="11"/>
  <c r="B40" i="3"/>
  <c r="AO40" i="3"/>
  <c r="C25" i="11"/>
  <c r="D25" i="11"/>
  <c r="B41" i="3"/>
  <c r="AO41" i="3"/>
  <c r="C26" i="11"/>
  <c r="D26" i="11"/>
  <c r="B42" i="3"/>
  <c r="AO42" i="3"/>
  <c r="C27" i="11"/>
  <c r="D27" i="11"/>
  <c r="B43" i="3"/>
  <c r="AO43" i="3"/>
  <c r="C28" i="11"/>
  <c r="D28" i="11"/>
  <c r="B44" i="3"/>
  <c r="AO44" i="3"/>
  <c r="C29" i="11"/>
  <c r="D29" i="11"/>
  <c r="B45" i="3"/>
  <c r="AO45" i="3"/>
  <c r="C30" i="11"/>
  <c r="D30" i="11"/>
  <c r="B46" i="3"/>
  <c r="AO46" i="3"/>
  <c r="C31" i="11"/>
  <c r="D31" i="11"/>
  <c r="B47" i="3"/>
  <c r="AO47" i="3"/>
  <c r="C32" i="11"/>
  <c r="D32" i="11"/>
  <c r="B48" i="3"/>
  <c r="AO48" i="3"/>
  <c r="C33" i="11"/>
  <c r="D33" i="11"/>
  <c r="B49" i="3"/>
  <c r="AO49" i="3"/>
  <c r="C34" i="11"/>
  <c r="D34" i="11"/>
  <c r="B50" i="3"/>
  <c r="AO50" i="3"/>
  <c r="C35" i="11"/>
  <c r="D35" i="11"/>
  <c r="B51" i="3"/>
  <c r="AO51" i="3"/>
  <c r="C36" i="11"/>
  <c r="D36" i="11"/>
  <c r="B52" i="3"/>
  <c r="AO52" i="3"/>
  <c r="C37" i="11"/>
  <c r="D37" i="11"/>
  <c r="B53" i="3"/>
  <c r="AO53" i="3"/>
  <c r="C38" i="11"/>
  <c r="D38" i="11"/>
  <c r="B54" i="3"/>
  <c r="AO54" i="3"/>
  <c r="C39" i="11"/>
  <c r="D39" i="11"/>
  <c r="B55" i="3"/>
  <c r="AO55" i="3"/>
  <c r="C40" i="11"/>
  <c r="D40" i="11"/>
  <c r="B56" i="3"/>
  <c r="AO56" i="3"/>
  <c r="C41" i="11"/>
  <c r="D41" i="11"/>
  <c r="B57" i="3"/>
  <c r="AO57" i="3"/>
  <c r="C42" i="11"/>
  <c r="D42" i="11"/>
  <c r="B58" i="3"/>
  <c r="AO58" i="3"/>
  <c r="C43" i="11"/>
  <c r="D43" i="11"/>
  <c r="B59" i="3"/>
  <c r="AO59" i="3"/>
  <c r="C44" i="11"/>
  <c r="D44" i="11"/>
  <c r="B60" i="3"/>
  <c r="AO60" i="3"/>
  <c r="C45" i="11"/>
  <c r="D45" i="11"/>
  <c r="B61" i="3"/>
  <c r="AO61" i="3"/>
  <c r="C46" i="11"/>
  <c r="D46" i="11"/>
  <c r="B62" i="3"/>
  <c r="AO62" i="3"/>
  <c r="C47" i="11"/>
  <c r="D47" i="11"/>
  <c r="B63" i="3"/>
  <c r="AO63" i="3"/>
  <c r="C48" i="11"/>
  <c r="D48" i="11"/>
  <c r="B64" i="3"/>
  <c r="AO64" i="3"/>
  <c r="C49" i="11"/>
  <c r="D49" i="11"/>
  <c r="B65" i="3"/>
  <c r="AO65" i="3"/>
  <c r="C50" i="11"/>
  <c r="D50" i="11"/>
  <c r="B66" i="3"/>
  <c r="AO66" i="3"/>
  <c r="C51" i="11"/>
  <c r="D51" i="11"/>
  <c r="B67" i="3"/>
  <c r="AO67" i="3"/>
  <c r="C52" i="11"/>
  <c r="D52" i="11"/>
  <c r="B68" i="3"/>
  <c r="AO68" i="3"/>
  <c r="C53" i="11"/>
  <c r="D53" i="11"/>
  <c r="B69" i="3"/>
  <c r="AO69" i="3"/>
  <c r="C54" i="11"/>
  <c r="D54" i="11"/>
  <c r="B70" i="3"/>
  <c r="AO70" i="3"/>
  <c r="C55" i="11"/>
  <c r="D55" i="11"/>
  <c r="B71" i="3"/>
  <c r="AO71" i="3"/>
  <c r="C56" i="11"/>
  <c r="D56" i="11"/>
  <c r="B72" i="3"/>
  <c r="AO72" i="3"/>
  <c r="C57" i="11"/>
  <c r="D57" i="11"/>
  <c r="B73" i="3"/>
  <c r="AO73" i="3"/>
  <c r="C58" i="11"/>
  <c r="D58" i="11"/>
  <c r="B74" i="3"/>
  <c r="AO74" i="3"/>
  <c r="C59" i="11"/>
  <c r="D59" i="11"/>
  <c r="B75" i="3"/>
  <c r="AO75" i="3"/>
  <c r="C60" i="11"/>
  <c r="D60" i="11"/>
  <c r="B76" i="3"/>
  <c r="AO76" i="3"/>
  <c r="C61" i="11"/>
  <c r="D61" i="11"/>
  <c r="B77" i="3"/>
  <c r="AO77" i="3"/>
  <c r="C62" i="11"/>
  <c r="D62" i="11"/>
  <c r="B78" i="3"/>
  <c r="AO78" i="3"/>
  <c r="C63" i="11"/>
  <c r="D63" i="11"/>
  <c r="B79" i="3"/>
  <c r="AO79" i="3"/>
  <c r="C64" i="11"/>
  <c r="D64" i="11"/>
  <c r="B80" i="3"/>
  <c r="AO80" i="3"/>
  <c r="C65" i="11"/>
  <c r="D65" i="11"/>
  <c r="B81" i="3"/>
  <c r="AO81" i="3"/>
  <c r="C66" i="11"/>
  <c r="D66" i="11"/>
  <c r="B82" i="3"/>
  <c r="AO82" i="3"/>
  <c r="C67" i="11"/>
  <c r="D67" i="11"/>
  <c r="B83" i="3"/>
  <c r="AO83" i="3"/>
  <c r="C68" i="11"/>
  <c r="D68" i="11"/>
  <c r="B84" i="3"/>
  <c r="AO84" i="3"/>
  <c r="C69" i="11"/>
  <c r="D69" i="11"/>
  <c r="B85" i="3"/>
  <c r="AO85" i="3"/>
  <c r="C70" i="11"/>
  <c r="D70" i="11"/>
  <c r="B86" i="3"/>
  <c r="AO86" i="3"/>
  <c r="C71" i="11"/>
  <c r="D71" i="11"/>
  <c r="B87" i="3"/>
  <c r="AO87" i="3"/>
  <c r="C72" i="11"/>
  <c r="D72" i="11"/>
  <c r="B88" i="3"/>
  <c r="AO88" i="3"/>
  <c r="C73" i="11"/>
  <c r="D73" i="11"/>
  <c r="D113" i="11"/>
  <c r="B8"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O17" i="3"/>
  <c r="C19" i="3"/>
  <c r="I47" i="5"/>
  <c r="C119" i="11"/>
  <c r="K74" i="11"/>
  <c r="AP74" i="11" s="1"/>
  <c r="K73" i="11"/>
  <c r="K72" i="11"/>
  <c r="K71" i="11"/>
  <c r="K70" i="11"/>
  <c r="AP70" i="11" s="1"/>
  <c r="K69" i="11"/>
  <c r="K68" i="11"/>
  <c r="K67" i="11"/>
  <c r="K66" i="11"/>
  <c r="AP66" i="11" s="1"/>
  <c r="K65" i="11"/>
  <c r="K64" i="11"/>
  <c r="K63" i="11"/>
  <c r="K62" i="11"/>
  <c r="AP62" i="11" s="1"/>
  <c r="K61" i="11"/>
  <c r="K60" i="11"/>
  <c r="K59" i="11"/>
  <c r="K58" i="11"/>
  <c r="AP58" i="11" s="1"/>
  <c r="K57" i="11"/>
  <c r="K56" i="11"/>
  <c r="K55" i="11"/>
  <c r="K54" i="11"/>
  <c r="AP54" i="11" s="1"/>
  <c r="K53" i="11"/>
  <c r="K52" i="11"/>
  <c r="K51" i="11"/>
  <c r="K50" i="11"/>
  <c r="K49" i="11"/>
  <c r="K48" i="11"/>
  <c r="K47" i="11"/>
  <c r="K46" i="11"/>
  <c r="AP46" i="11" s="1"/>
  <c r="K45" i="11"/>
  <c r="K44" i="11"/>
  <c r="K43" i="11"/>
  <c r="K42" i="11"/>
  <c r="AP42" i="11" s="1"/>
  <c r="K41" i="11"/>
  <c r="K40" i="11"/>
  <c r="K39" i="11"/>
  <c r="K38" i="11"/>
  <c r="AP38" i="11" s="1"/>
  <c r="K37" i="11"/>
  <c r="K36" i="11"/>
  <c r="K35" i="11"/>
  <c r="K34" i="11"/>
  <c r="AP34" i="11" s="1"/>
  <c r="K33" i="11"/>
  <c r="K32" i="11"/>
  <c r="K31" i="11"/>
  <c r="K30" i="11"/>
  <c r="AP30" i="11" s="1"/>
  <c r="K29" i="11"/>
  <c r="K28" i="11"/>
  <c r="K27" i="11"/>
  <c r="K26" i="11"/>
  <c r="AP26" i="11" s="1"/>
  <c r="K25" i="11"/>
  <c r="K24" i="11"/>
  <c r="K23" i="11"/>
  <c r="K22" i="11"/>
  <c r="K21" i="11"/>
  <c r="K20" i="11"/>
  <c r="K19" i="11"/>
  <c r="K18" i="11"/>
  <c r="AP18" i="11" s="1"/>
  <c r="K17" i="11"/>
  <c r="K16" i="11"/>
  <c r="K15" i="11"/>
  <c r="K14" i="11"/>
  <c r="AP14" i="11" s="1"/>
  <c r="K13" i="11"/>
  <c r="K12" i="11"/>
  <c r="K11" i="11"/>
  <c r="K10" i="11"/>
  <c r="I109" i="11"/>
  <c r="I108" i="11"/>
  <c r="I107" i="11"/>
  <c r="I106" i="11"/>
  <c r="AN106" i="11" s="1"/>
  <c r="I105" i="11"/>
  <c r="I104" i="11"/>
  <c r="I103" i="11"/>
  <c r="I102" i="11"/>
  <c r="AN102" i="11" s="1"/>
  <c r="I101" i="11"/>
  <c r="I100" i="11"/>
  <c r="I99" i="11"/>
  <c r="I98" i="11"/>
  <c r="AN98" i="11" s="1"/>
  <c r="I97" i="11"/>
  <c r="I96" i="11"/>
  <c r="I95" i="11"/>
  <c r="I94" i="11"/>
  <c r="AN94" i="11" s="1"/>
  <c r="I93" i="11"/>
  <c r="I92" i="11"/>
  <c r="I91" i="11"/>
  <c r="I90" i="11"/>
  <c r="I89" i="11"/>
  <c r="I88" i="11"/>
  <c r="I87" i="11"/>
  <c r="I86" i="11"/>
  <c r="I85" i="11"/>
  <c r="I84" i="11"/>
  <c r="I83" i="11"/>
  <c r="I82" i="11"/>
  <c r="I81" i="11"/>
  <c r="I80" i="11"/>
  <c r="I79" i="11"/>
  <c r="I78" i="11"/>
  <c r="I77" i="11"/>
  <c r="I76" i="11"/>
  <c r="I75" i="11"/>
  <c r="I74" i="11"/>
  <c r="AN74" i="11" s="1"/>
  <c r="I73" i="11"/>
  <c r="I72" i="11"/>
  <c r="I71" i="11"/>
  <c r="I70" i="11"/>
  <c r="AN70" i="11" s="1"/>
  <c r="I69" i="11"/>
  <c r="I68" i="11"/>
  <c r="I67" i="11"/>
  <c r="I66" i="11"/>
  <c r="AN66" i="11" s="1"/>
  <c r="I65" i="11"/>
  <c r="I64" i="11"/>
  <c r="I63" i="11"/>
  <c r="I62" i="11"/>
  <c r="AN62" i="11" s="1"/>
  <c r="I61" i="11"/>
  <c r="I60" i="11"/>
  <c r="I59" i="11"/>
  <c r="I58" i="11"/>
  <c r="AN58" i="11" s="1"/>
  <c r="I57" i="11"/>
  <c r="I56" i="11"/>
  <c r="I55" i="11"/>
  <c r="I54" i="11"/>
  <c r="AN54" i="11" s="1"/>
  <c r="I53" i="11"/>
  <c r="I52" i="11"/>
  <c r="I51" i="11"/>
  <c r="I50" i="11"/>
  <c r="AN50" i="11" s="1"/>
  <c r="I49" i="11"/>
  <c r="I48" i="11"/>
  <c r="I47" i="11"/>
  <c r="I46" i="11"/>
  <c r="AN46" i="11" s="1"/>
  <c r="I45" i="11"/>
  <c r="I44" i="11"/>
  <c r="I43" i="11"/>
  <c r="I42" i="11"/>
  <c r="AN42" i="11" s="1"/>
  <c r="I41" i="11"/>
  <c r="I40" i="11"/>
  <c r="I39" i="11"/>
  <c r="I38" i="11"/>
  <c r="AN38" i="11" s="1"/>
  <c r="I37" i="11"/>
  <c r="I36" i="11"/>
  <c r="I35" i="11"/>
  <c r="I34" i="11"/>
  <c r="AN34" i="11" s="1"/>
  <c r="I33" i="11"/>
  <c r="I32" i="11"/>
  <c r="I31" i="11"/>
  <c r="I30" i="11"/>
  <c r="AN30" i="11" s="1"/>
  <c r="I29" i="11"/>
  <c r="I28" i="11"/>
  <c r="I27" i="11"/>
  <c r="I26" i="11"/>
  <c r="I25" i="11"/>
  <c r="I24" i="11"/>
  <c r="I23" i="11"/>
  <c r="I22" i="11"/>
  <c r="AN22" i="11" s="1"/>
  <c r="I21" i="11"/>
  <c r="I20" i="11"/>
  <c r="I19" i="11"/>
  <c r="I18" i="11"/>
  <c r="AN18" i="11" s="1"/>
  <c r="I17" i="11"/>
  <c r="I16" i="11"/>
  <c r="I15" i="11"/>
  <c r="I14" i="11"/>
  <c r="AN14" i="11" s="1"/>
  <c r="I13" i="11"/>
  <c r="I12" i="11"/>
  <c r="I11" i="11"/>
  <c r="I10" i="11"/>
  <c r="J109" i="11"/>
  <c r="J108" i="11"/>
  <c r="J107" i="11"/>
  <c r="J106" i="11"/>
  <c r="AO106" i="11" s="1"/>
  <c r="J105" i="11"/>
  <c r="J104" i="11"/>
  <c r="J103" i="11"/>
  <c r="J102" i="11"/>
  <c r="AO102" i="11" s="1"/>
  <c r="J101" i="11"/>
  <c r="J100" i="11"/>
  <c r="J99" i="11"/>
  <c r="J98" i="11"/>
  <c r="J97" i="11"/>
  <c r="J96" i="11"/>
  <c r="J95" i="11"/>
  <c r="J94" i="11"/>
  <c r="J93" i="11"/>
  <c r="J92" i="11"/>
  <c r="J91" i="11"/>
  <c r="J90" i="11"/>
  <c r="AO90" i="11" s="1"/>
  <c r="J89" i="11"/>
  <c r="J88" i="11"/>
  <c r="J87" i="11"/>
  <c r="J86" i="11"/>
  <c r="AO86" i="11" s="1"/>
  <c r="J85" i="11"/>
  <c r="J84" i="11"/>
  <c r="J83" i="11"/>
  <c r="J82" i="11"/>
  <c r="AO82" i="11" s="1"/>
  <c r="J81" i="11"/>
  <c r="J80" i="11"/>
  <c r="J79" i="11"/>
  <c r="J78" i="11"/>
  <c r="AO78" i="11" s="1"/>
  <c r="J77" i="11"/>
  <c r="J76" i="11"/>
  <c r="J75" i="11"/>
  <c r="J74" i="11"/>
  <c r="AO74" i="11" s="1"/>
  <c r="J73" i="11"/>
  <c r="J72" i="11"/>
  <c r="J71" i="11"/>
  <c r="J70" i="11"/>
  <c r="AO70" i="11" s="1"/>
  <c r="J69" i="11"/>
  <c r="J68" i="11"/>
  <c r="J67" i="11"/>
  <c r="J66" i="11"/>
  <c r="AO66" i="11" s="1"/>
  <c r="J65" i="11"/>
  <c r="J64" i="11"/>
  <c r="J63" i="11"/>
  <c r="J62" i="11"/>
  <c r="AO62" i="11" s="1"/>
  <c r="J61" i="11"/>
  <c r="J60" i="11"/>
  <c r="J59" i="11"/>
  <c r="J58" i="11"/>
  <c r="AO58" i="11" s="1"/>
  <c r="J57" i="11"/>
  <c r="J56" i="11"/>
  <c r="J55" i="11"/>
  <c r="J54" i="11"/>
  <c r="AO54" i="11" s="1"/>
  <c r="J53" i="11"/>
  <c r="J52" i="11"/>
  <c r="J51" i="11"/>
  <c r="J50" i="11"/>
  <c r="AO50" i="11" s="1"/>
  <c r="J49" i="11"/>
  <c r="J48" i="11"/>
  <c r="J47" i="11"/>
  <c r="J46" i="11"/>
  <c r="AO46" i="11" s="1"/>
  <c r="J45" i="11"/>
  <c r="J44" i="11"/>
  <c r="J43" i="11"/>
  <c r="J42" i="11"/>
  <c r="AO42" i="11" s="1"/>
  <c r="J41" i="11"/>
  <c r="J40" i="11"/>
  <c r="J39" i="11"/>
  <c r="J38" i="11"/>
  <c r="AO38" i="11" s="1"/>
  <c r="J37" i="11"/>
  <c r="J36" i="11"/>
  <c r="J35" i="11"/>
  <c r="J34" i="11"/>
  <c r="AO34" i="11" s="1"/>
  <c r="J33" i="11"/>
  <c r="J32" i="11"/>
  <c r="J31" i="11"/>
  <c r="J30" i="11"/>
  <c r="J29" i="11"/>
  <c r="J28" i="11"/>
  <c r="J27" i="11"/>
  <c r="J26" i="11"/>
  <c r="AO26" i="11" s="1"/>
  <c r="J25" i="11"/>
  <c r="J24" i="11"/>
  <c r="J23" i="11"/>
  <c r="J22" i="11"/>
  <c r="AO22" i="11" s="1"/>
  <c r="J21" i="11"/>
  <c r="J20" i="11"/>
  <c r="J19" i="11"/>
  <c r="J18" i="11"/>
  <c r="AO18" i="11" s="1"/>
  <c r="J17" i="11"/>
  <c r="J16" i="11"/>
  <c r="J15" i="11"/>
  <c r="J14" i="11"/>
  <c r="J13" i="11"/>
  <c r="J12" i="11"/>
  <c r="J11" i="11"/>
  <c r="J10" i="11"/>
  <c r="H109" i="11"/>
  <c r="H108" i="11"/>
  <c r="H107" i="11"/>
  <c r="H106" i="11"/>
  <c r="H105" i="11"/>
  <c r="H104" i="11"/>
  <c r="H103" i="11"/>
  <c r="H102" i="11"/>
  <c r="H101" i="11"/>
  <c r="H100" i="11"/>
  <c r="H99" i="11"/>
  <c r="H98" i="11"/>
  <c r="AM98" i="11" s="1"/>
  <c r="H97" i="11"/>
  <c r="H96" i="11"/>
  <c r="H95" i="11"/>
  <c r="H94" i="11"/>
  <c r="AM94" i="11" s="1"/>
  <c r="H93" i="11"/>
  <c r="H92" i="11"/>
  <c r="H91" i="11"/>
  <c r="H90" i="11"/>
  <c r="AM90" i="11" s="1"/>
  <c r="H89" i="11"/>
  <c r="H88" i="11"/>
  <c r="H87" i="11"/>
  <c r="H86" i="11"/>
  <c r="AM86" i="11" s="1"/>
  <c r="H85" i="11"/>
  <c r="H84" i="11"/>
  <c r="H83" i="11"/>
  <c r="H82" i="11"/>
  <c r="AM82" i="11" s="1"/>
  <c r="H81" i="11"/>
  <c r="H80" i="11"/>
  <c r="H79" i="11"/>
  <c r="H78" i="11"/>
  <c r="AM78" i="11" s="1"/>
  <c r="H77" i="11"/>
  <c r="H76" i="11"/>
  <c r="H75" i="11"/>
  <c r="H74" i="11"/>
  <c r="AM74" i="11" s="1"/>
  <c r="H73" i="11"/>
  <c r="H72" i="11"/>
  <c r="H71" i="11"/>
  <c r="H70" i="11"/>
  <c r="AM70" i="11" s="1"/>
  <c r="H69" i="11"/>
  <c r="H68" i="11"/>
  <c r="H67" i="11"/>
  <c r="H66" i="11"/>
  <c r="AM66" i="11" s="1"/>
  <c r="H65" i="11"/>
  <c r="H64" i="11"/>
  <c r="H63" i="11"/>
  <c r="H62" i="11"/>
  <c r="AM62" i="11" s="1"/>
  <c r="H61" i="11"/>
  <c r="H60" i="11"/>
  <c r="H59" i="11"/>
  <c r="H58" i="11"/>
  <c r="AM58" i="11" s="1"/>
  <c r="H57" i="11"/>
  <c r="H56" i="11"/>
  <c r="H55" i="11"/>
  <c r="H54" i="11"/>
  <c r="AM54" i="11" s="1"/>
  <c r="H53" i="11"/>
  <c r="H52" i="11"/>
  <c r="H51" i="11"/>
  <c r="H50" i="11"/>
  <c r="AM50" i="11" s="1"/>
  <c r="H49" i="11"/>
  <c r="H48" i="11"/>
  <c r="H47" i="11"/>
  <c r="H46" i="11"/>
  <c r="AM46" i="11" s="1"/>
  <c r="H45" i="11"/>
  <c r="H44" i="11"/>
  <c r="H43" i="11"/>
  <c r="H42" i="11"/>
  <c r="AM42" i="11" s="1"/>
  <c r="H41" i="11"/>
  <c r="H40" i="11"/>
  <c r="H39" i="11"/>
  <c r="H38" i="11"/>
  <c r="AM38" i="11" s="1"/>
  <c r="H37" i="11"/>
  <c r="H36" i="11"/>
  <c r="H35" i="11"/>
  <c r="H34" i="11"/>
  <c r="AM34" i="11" s="1"/>
  <c r="H33" i="11"/>
  <c r="H32" i="11"/>
  <c r="H31" i="11"/>
  <c r="H30" i="11"/>
  <c r="AM30" i="11" s="1"/>
  <c r="H29" i="11"/>
  <c r="H28" i="11"/>
  <c r="H27" i="11"/>
  <c r="H26" i="11"/>
  <c r="AM26" i="11" s="1"/>
  <c r="H25" i="11"/>
  <c r="H24" i="11"/>
  <c r="H23" i="11"/>
  <c r="H22" i="11"/>
  <c r="AM22" i="11" s="1"/>
  <c r="H21" i="11"/>
  <c r="H20" i="11"/>
  <c r="H19" i="11"/>
  <c r="H18" i="11"/>
  <c r="AM18" i="11" s="1"/>
  <c r="H17" i="11"/>
  <c r="H16" i="11"/>
  <c r="H15" i="11"/>
  <c r="H14" i="11"/>
  <c r="AM14" i="11" s="1"/>
  <c r="H13" i="11"/>
  <c r="H12" i="11"/>
  <c r="H11" i="11"/>
  <c r="H10" i="11"/>
  <c r="H1" i="10"/>
  <c r="B4" i="10"/>
  <c r="AZ109" i="11"/>
  <c r="AZ108" i="11"/>
  <c r="AR108" i="11" s="1"/>
  <c r="AZ107" i="11"/>
  <c r="AZ106" i="11"/>
  <c r="AZ105" i="11"/>
  <c r="AZ104" i="11"/>
  <c r="AR104" i="11" s="1"/>
  <c r="M104" i="11" s="1"/>
  <c r="AZ103" i="11"/>
  <c r="AZ102" i="11"/>
  <c r="AZ101" i="11"/>
  <c r="AZ100" i="11"/>
  <c r="AR100" i="11" s="1"/>
  <c r="M100" i="11" s="1"/>
  <c r="AZ99" i="11"/>
  <c r="AZ98" i="11"/>
  <c r="AZ97" i="11"/>
  <c r="AZ96" i="11"/>
  <c r="AZ95" i="11"/>
  <c r="AZ94" i="11"/>
  <c r="AZ93" i="11"/>
  <c r="AZ92" i="11"/>
  <c r="AZ91" i="11"/>
  <c r="AZ90" i="11"/>
  <c r="AZ89" i="11"/>
  <c r="AZ88" i="11"/>
  <c r="AR88" i="11" s="1"/>
  <c r="M88" i="11" s="1"/>
  <c r="AZ87" i="11"/>
  <c r="AZ86" i="11"/>
  <c r="AZ85" i="11"/>
  <c r="AZ84" i="11"/>
  <c r="AR84" i="11" s="1"/>
  <c r="M84" i="11" s="1"/>
  <c r="AZ83" i="11"/>
  <c r="AZ82" i="11"/>
  <c r="AZ81" i="11"/>
  <c r="AZ80" i="11"/>
  <c r="AR80" i="11" s="1"/>
  <c r="M80" i="11" s="1"/>
  <c r="AZ79" i="11"/>
  <c r="AZ78" i="11"/>
  <c r="AZ77" i="11"/>
  <c r="AZ76" i="11"/>
  <c r="AZ75" i="11"/>
  <c r="AN6" i="11"/>
  <c r="K135" i="10"/>
  <c r="AO6" i="11"/>
  <c r="AZ74" i="11"/>
  <c r="AM73" i="11"/>
  <c r="AO73" i="11"/>
  <c r="AN73" i="11"/>
  <c r="AP73" i="11"/>
  <c r="AZ73" i="11"/>
  <c r="AM72" i="11"/>
  <c r="AO72" i="11"/>
  <c r="AN72" i="11"/>
  <c r="AP72" i="11"/>
  <c r="AZ72" i="11"/>
  <c r="AM71" i="11"/>
  <c r="AO71" i="11"/>
  <c r="AN71" i="11"/>
  <c r="AP71" i="11"/>
  <c r="AZ71" i="11"/>
  <c r="AZ70" i="11"/>
  <c r="AR70" i="11" s="1"/>
  <c r="M70" i="11" s="1"/>
  <c r="AM69" i="11"/>
  <c r="AO69" i="11"/>
  <c r="AN69" i="11"/>
  <c r="AP69" i="11"/>
  <c r="AZ69" i="11"/>
  <c r="AM68" i="11"/>
  <c r="AO68" i="11"/>
  <c r="AN68" i="11"/>
  <c r="AP68" i="11"/>
  <c r="AZ68" i="11"/>
  <c r="AM67" i="11"/>
  <c r="AO67" i="11"/>
  <c r="AN67" i="11"/>
  <c r="AP67" i="11"/>
  <c r="AZ67" i="11"/>
  <c r="AZ66" i="11"/>
  <c r="AM65" i="11"/>
  <c r="AO65" i="11"/>
  <c r="AN65" i="11"/>
  <c r="AP65" i="11"/>
  <c r="AZ65" i="11"/>
  <c r="AM64" i="11"/>
  <c r="AO64" i="11"/>
  <c r="AN64" i="11"/>
  <c r="AP64" i="11"/>
  <c r="AZ64" i="11"/>
  <c r="AM63" i="11"/>
  <c r="AO63" i="11"/>
  <c r="AN63" i="11"/>
  <c r="AP63" i="11"/>
  <c r="AZ63" i="11"/>
  <c r="AZ62" i="11"/>
  <c r="AR62" i="11" s="1"/>
  <c r="M62" i="11" s="1"/>
  <c r="AM61" i="11"/>
  <c r="AO61" i="11"/>
  <c r="AN61" i="11"/>
  <c r="AP61" i="11"/>
  <c r="AZ61" i="11"/>
  <c r="AO60" i="11"/>
  <c r="AN60" i="11"/>
  <c r="AP60" i="11"/>
  <c r="AZ60" i="11"/>
  <c r="AM59" i="11"/>
  <c r="AO59" i="11"/>
  <c r="AN59" i="11"/>
  <c r="AP59" i="11"/>
  <c r="AZ59" i="11"/>
  <c r="AZ58" i="11"/>
  <c r="AM57" i="11"/>
  <c r="AO57" i="11"/>
  <c r="AN57" i="11"/>
  <c r="AP57" i="11"/>
  <c r="AZ57" i="11"/>
  <c r="AO56" i="11"/>
  <c r="AN56" i="11"/>
  <c r="AP56" i="11"/>
  <c r="AZ56" i="11"/>
  <c r="AM55" i="11"/>
  <c r="AO55" i="11"/>
  <c r="AN55" i="11"/>
  <c r="AP55" i="11"/>
  <c r="AZ55" i="11"/>
  <c r="AR55" i="11" s="1"/>
  <c r="AZ54" i="11"/>
  <c r="AM53" i="11"/>
  <c r="AO53" i="11"/>
  <c r="AN53" i="11"/>
  <c r="AP53" i="11"/>
  <c r="AZ53" i="11"/>
  <c r="AM52" i="11"/>
  <c r="AO52" i="11"/>
  <c r="AN52" i="11"/>
  <c r="AP52" i="11"/>
  <c r="AZ52" i="11"/>
  <c r="AM51" i="11"/>
  <c r="AO51" i="11"/>
  <c r="AN51" i="11"/>
  <c r="AP51" i="11"/>
  <c r="AZ51" i="11"/>
  <c r="AR51" i="11" s="1"/>
  <c r="AP50" i="11"/>
  <c r="AZ50" i="11"/>
  <c r="AM49" i="11"/>
  <c r="AO49" i="11"/>
  <c r="AN49" i="11"/>
  <c r="AP49" i="11"/>
  <c r="AZ49" i="11"/>
  <c r="AM48" i="11"/>
  <c r="AO48" i="11"/>
  <c r="AN48" i="11"/>
  <c r="AP48" i="11"/>
  <c r="AZ48" i="11"/>
  <c r="AM47" i="11"/>
  <c r="AO47" i="11"/>
  <c r="AN47" i="11"/>
  <c r="AP47" i="11"/>
  <c r="AZ47" i="11"/>
  <c r="AZ46" i="11"/>
  <c r="AM45" i="11"/>
  <c r="AO45" i="11"/>
  <c r="AN45" i="11"/>
  <c r="AP45" i="11"/>
  <c r="AZ45" i="11"/>
  <c r="AM44" i="11"/>
  <c r="AO44" i="11"/>
  <c r="AN44" i="11"/>
  <c r="AP44" i="11"/>
  <c r="AZ44" i="11"/>
  <c r="AM43" i="11"/>
  <c r="AO43" i="11"/>
  <c r="AN43" i="11"/>
  <c r="AP43" i="11"/>
  <c r="AZ43" i="11"/>
  <c r="AR43" i="11" s="1"/>
  <c r="AZ42" i="11"/>
  <c r="AO41" i="11"/>
  <c r="AN41" i="11"/>
  <c r="AP41" i="11"/>
  <c r="AZ41" i="11"/>
  <c r="AM40" i="11"/>
  <c r="AO40" i="11"/>
  <c r="AN40" i="11"/>
  <c r="AP40" i="11"/>
  <c r="AZ40" i="11"/>
  <c r="AM39" i="11"/>
  <c r="AO39" i="11"/>
  <c r="AN39" i="11"/>
  <c r="AP39" i="11"/>
  <c r="AZ39" i="11"/>
  <c r="AZ38" i="11"/>
  <c r="AR38" i="11" s="1"/>
  <c r="AM37" i="11"/>
  <c r="AO37" i="11"/>
  <c r="AN37" i="11"/>
  <c r="AP37" i="11"/>
  <c r="AZ37" i="11"/>
  <c r="AM36" i="11"/>
  <c r="AO36" i="11"/>
  <c r="AN36" i="11"/>
  <c r="AP36" i="11"/>
  <c r="AZ36" i="11"/>
  <c r="AM35" i="11"/>
  <c r="AO35" i="11"/>
  <c r="AN35" i="11"/>
  <c r="AP35" i="11"/>
  <c r="AZ35" i="11"/>
  <c r="AZ34" i="11"/>
  <c r="AM33" i="11"/>
  <c r="AO33" i="11"/>
  <c r="AN33" i="11"/>
  <c r="AP33" i="11"/>
  <c r="AZ33" i="11"/>
  <c r="AM32" i="11"/>
  <c r="AO32" i="11"/>
  <c r="AN32" i="11"/>
  <c r="AP32" i="11"/>
  <c r="AZ32" i="11"/>
  <c r="AM31" i="11"/>
  <c r="AO31" i="11"/>
  <c r="AN31" i="11"/>
  <c r="AP31" i="11"/>
  <c r="AZ31" i="11"/>
  <c r="AO30" i="11"/>
  <c r="AZ30" i="11"/>
  <c r="AM29" i="11"/>
  <c r="AO29" i="11"/>
  <c r="AN29" i="11"/>
  <c r="AP29" i="11"/>
  <c r="AZ29" i="11"/>
  <c r="AO28" i="11"/>
  <c r="AN28" i="11"/>
  <c r="AP28" i="11"/>
  <c r="AZ28" i="11"/>
  <c r="AR28" i="11" s="1"/>
  <c r="AM27" i="11"/>
  <c r="AO27" i="11"/>
  <c r="AN27" i="11"/>
  <c r="AP27" i="11"/>
  <c r="AZ27" i="11"/>
  <c r="AN26" i="11"/>
  <c r="AZ26" i="11"/>
  <c r="AM25" i="11"/>
  <c r="AO25" i="11"/>
  <c r="AN25" i="11"/>
  <c r="AP25" i="11"/>
  <c r="AZ25" i="11"/>
  <c r="AO24" i="11"/>
  <c r="AN24" i="11"/>
  <c r="AP24" i="11"/>
  <c r="AZ24" i="11"/>
  <c r="AM23" i="11"/>
  <c r="AO23" i="11"/>
  <c r="AN23" i="11"/>
  <c r="AP23" i="11"/>
  <c r="AZ23" i="11"/>
  <c r="AR23" i="11" s="1"/>
  <c r="AP22" i="11"/>
  <c r="AZ22" i="11"/>
  <c r="AM21" i="11"/>
  <c r="AO21" i="11"/>
  <c r="AN21" i="11"/>
  <c r="AP21" i="11"/>
  <c r="AZ21" i="11"/>
  <c r="AO20" i="11"/>
  <c r="AN20" i="11"/>
  <c r="AP20" i="11"/>
  <c r="AZ20" i="11"/>
  <c r="AO19" i="11"/>
  <c r="AN19" i="11"/>
  <c r="AP19" i="11"/>
  <c r="AZ19" i="11"/>
  <c r="AZ18" i="11"/>
  <c r="AM17" i="11"/>
  <c r="AO17" i="11"/>
  <c r="AN17" i="11"/>
  <c r="AP17" i="11"/>
  <c r="AZ17" i="11"/>
  <c r="AM16" i="11"/>
  <c r="AO16" i="11"/>
  <c r="AN16" i="11"/>
  <c r="AP16" i="11"/>
  <c r="AZ16" i="11"/>
  <c r="AM15" i="11"/>
  <c r="AO15" i="11"/>
  <c r="AN15" i="11"/>
  <c r="AP15" i="11"/>
  <c r="AZ15" i="11"/>
  <c r="AO14" i="11"/>
  <c r="AZ14" i="11"/>
  <c r="AM13" i="11"/>
  <c r="AO13" i="11"/>
  <c r="AN13" i="11"/>
  <c r="AP13" i="11"/>
  <c r="AZ13" i="11"/>
  <c r="AR13" i="11" s="1"/>
  <c r="AM12" i="11"/>
  <c r="AO12" i="11"/>
  <c r="AN12" i="11"/>
  <c r="AP12" i="11"/>
  <c r="AZ12" i="11"/>
  <c r="AM11" i="11"/>
  <c r="AO11" i="11"/>
  <c r="AN11" i="11"/>
  <c r="AP11" i="11"/>
  <c r="AZ11" i="11"/>
  <c r="AZ10" i="11"/>
  <c r="AX10" i="11"/>
  <c r="AL124" i="3"/>
  <c r="F109" i="11"/>
  <c r="AV109" i="11"/>
  <c r="AL123" i="3"/>
  <c r="F108" i="11"/>
  <c r="AV108" i="11"/>
  <c r="AL122" i="3"/>
  <c r="F107" i="11"/>
  <c r="AV107" i="11"/>
  <c r="AL121" i="3"/>
  <c r="F106" i="11"/>
  <c r="AV106" i="11"/>
  <c r="AL120" i="3"/>
  <c r="F105" i="11"/>
  <c r="AV105" i="11"/>
  <c r="AL119" i="3"/>
  <c r="F104" i="11"/>
  <c r="AV104" i="11"/>
  <c r="AL118" i="3"/>
  <c r="F103" i="11"/>
  <c r="AV103" i="11"/>
  <c r="AL117" i="3"/>
  <c r="F102" i="11"/>
  <c r="AV102" i="11"/>
  <c r="AL116" i="3"/>
  <c r="F101" i="11"/>
  <c r="AV101" i="11"/>
  <c r="AL115" i="3"/>
  <c r="F100" i="11"/>
  <c r="AV100" i="11"/>
  <c r="AL114" i="3"/>
  <c r="F99" i="11"/>
  <c r="AV99" i="11"/>
  <c r="AL113" i="3"/>
  <c r="F98" i="11"/>
  <c r="AV98" i="11"/>
  <c r="AL112" i="3"/>
  <c r="F97" i="11"/>
  <c r="AV97" i="11"/>
  <c r="AL111" i="3"/>
  <c r="F96" i="11"/>
  <c r="AV96" i="11"/>
  <c r="AL110" i="3"/>
  <c r="F95" i="11"/>
  <c r="AV95" i="11"/>
  <c r="AL109" i="3"/>
  <c r="F94" i="11"/>
  <c r="AV94" i="11"/>
  <c r="AL108" i="3"/>
  <c r="F93" i="11"/>
  <c r="AV93" i="11"/>
  <c r="AL107" i="3"/>
  <c r="F92" i="11"/>
  <c r="AV92" i="11"/>
  <c r="AL106" i="3"/>
  <c r="F91" i="11"/>
  <c r="AV91" i="11"/>
  <c r="AL105" i="3"/>
  <c r="F90" i="11"/>
  <c r="AV90" i="11"/>
  <c r="AL104" i="3"/>
  <c r="F89" i="11"/>
  <c r="AV89" i="11"/>
  <c r="AL103" i="3"/>
  <c r="F88" i="11"/>
  <c r="AV88" i="11"/>
  <c r="AL102" i="3"/>
  <c r="F87" i="11"/>
  <c r="AV87" i="11"/>
  <c r="AL101" i="3"/>
  <c r="F86" i="11"/>
  <c r="AV86" i="11"/>
  <c r="AL100" i="3"/>
  <c r="F85" i="11"/>
  <c r="AV85" i="11"/>
  <c r="AL99" i="3"/>
  <c r="F84" i="11"/>
  <c r="AV84" i="11"/>
  <c r="AL98" i="3"/>
  <c r="F83" i="11"/>
  <c r="AV83" i="11"/>
  <c r="AL97" i="3"/>
  <c r="F82" i="11"/>
  <c r="AV82" i="11"/>
  <c r="AL96" i="3"/>
  <c r="F81" i="11"/>
  <c r="AV81" i="11"/>
  <c r="AL95" i="3"/>
  <c r="F80" i="11"/>
  <c r="AV80" i="11"/>
  <c r="AL94" i="3"/>
  <c r="F79" i="11"/>
  <c r="AV79" i="11"/>
  <c r="AL93" i="3"/>
  <c r="F78" i="11"/>
  <c r="AV78" i="11"/>
  <c r="AL92" i="3"/>
  <c r="F77" i="11"/>
  <c r="AV77" i="11"/>
  <c r="AL91" i="3"/>
  <c r="F76" i="11"/>
  <c r="AV76" i="11"/>
  <c r="AL90" i="3"/>
  <c r="F75" i="11"/>
  <c r="AV75" i="11"/>
  <c r="AJ89" i="3"/>
  <c r="AK89" i="3"/>
  <c r="AJ88" i="3"/>
  <c r="AK88" i="3"/>
  <c r="AJ87" i="3"/>
  <c r="AK87" i="3"/>
  <c r="AJ86" i="3"/>
  <c r="AK86" i="3"/>
  <c r="AJ85" i="3"/>
  <c r="AK85" i="3"/>
  <c r="AJ84" i="3"/>
  <c r="AK84" i="3"/>
  <c r="AJ83" i="3"/>
  <c r="AK83" i="3"/>
  <c r="AJ82" i="3"/>
  <c r="AK82" i="3"/>
  <c r="AJ81" i="3"/>
  <c r="AK81" i="3"/>
  <c r="AJ80" i="3"/>
  <c r="AK80" i="3"/>
  <c r="AJ79" i="3"/>
  <c r="AK79" i="3"/>
  <c r="AJ78" i="3"/>
  <c r="AK78" i="3"/>
  <c r="AJ77" i="3"/>
  <c r="AK77" i="3"/>
  <c r="AJ76" i="3"/>
  <c r="AK76" i="3"/>
  <c r="AJ75" i="3"/>
  <c r="AK75" i="3"/>
  <c r="AJ74" i="3"/>
  <c r="AK74" i="3"/>
  <c r="AJ73" i="3"/>
  <c r="AK73" i="3"/>
  <c r="AJ72" i="3"/>
  <c r="AK72" i="3"/>
  <c r="AJ71" i="3"/>
  <c r="AK71" i="3"/>
  <c r="AJ70" i="3"/>
  <c r="AK70" i="3"/>
  <c r="AJ69" i="3"/>
  <c r="AK69" i="3"/>
  <c r="AJ68" i="3"/>
  <c r="AK68" i="3"/>
  <c r="AJ67" i="3"/>
  <c r="AK67" i="3"/>
  <c r="AJ66" i="3"/>
  <c r="AK66" i="3"/>
  <c r="AJ65" i="3"/>
  <c r="AK65" i="3"/>
  <c r="AJ64" i="3"/>
  <c r="AK64" i="3"/>
  <c r="AJ63" i="3"/>
  <c r="AK63" i="3"/>
  <c r="AJ62" i="3"/>
  <c r="AK62" i="3"/>
  <c r="AJ61" i="3"/>
  <c r="AK61" i="3"/>
  <c r="AJ60" i="3"/>
  <c r="AK60" i="3"/>
  <c r="AJ59" i="3"/>
  <c r="AK59" i="3"/>
  <c r="AJ58" i="3"/>
  <c r="AK58" i="3"/>
  <c r="AJ57" i="3"/>
  <c r="AK57" i="3"/>
  <c r="AJ56" i="3"/>
  <c r="AK56" i="3"/>
  <c r="AJ55" i="3"/>
  <c r="AK55" i="3"/>
  <c r="AJ54" i="3"/>
  <c r="AK54" i="3"/>
  <c r="AJ53" i="3"/>
  <c r="AK53" i="3"/>
  <c r="AJ52" i="3"/>
  <c r="AK52" i="3"/>
  <c r="AJ51" i="3"/>
  <c r="AK51" i="3"/>
  <c r="AJ50" i="3"/>
  <c r="AK50" i="3"/>
  <c r="AJ49" i="3"/>
  <c r="AK49" i="3"/>
  <c r="AJ48" i="3"/>
  <c r="AK48" i="3"/>
  <c r="AJ47" i="3"/>
  <c r="AK47" i="3"/>
  <c r="AJ46" i="3"/>
  <c r="AK46" i="3"/>
  <c r="AJ45" i="3"/>
  <c r="AK45" i="3"/>
  <c r="AJ44" i="3"/>
  <c r="AK44" i="3"/>
  <c r="AJ43" i="3"/>
  <c r="AK43" i="3"/>
  <c r="AJ42" i="3"/>
  <c r="AK42" i="3"/>
  <c r="AJ41" i="3"/>
  <c r="AK41" i="3"/>
  <c r="AJ40" i="3"/>
  <c r="AK40" i="3"/>
  <c r="AJ39" i="3"/>
  <c r="AK39" i="3"/>
  <c r="AJ38" i="3"/>
  <c r="AK38" i="3"/>
  <c r="AJ37" i="3"/>
  <c r="AK37" i="3"/>
  <c r="AJ36" i="3"/>
  <c r="AK36" i="3"/>
  <c r="AJ35" i="3"/>
  <c r="AK35" i="3"/>
  <c r="AJ34" i="3"/>
  <c r="AK34" i="3"/>
  <c r="AJ33" i="3"/>
  <c r="AK33" i="3"/>
  <c r="AJ32" i="3"/>
  <c r="AK32" i="3"/>
  <c r="AJ31" i="3"/>
  <c r="AK31" i="3"/>
  <c r="AJ30" i="3"/>
  <c r="AK30" i="3"/>
  <c r="AJ29" i="3"/>
  <c r="AK29" i="3"/>
  <c r="AJ28" i="3"/>
  <c r="AK28" i="3"/>
  <c r="AJ27" i="3"/>
  <c r="AK27" i="3"/>
  <c r="AJ26" i="3"/>
  <c r="AK26" i="3"/>
  <c r="AJ25" i="3"/>
  <c r="AK25" i="3"/>
  <c r="A41" i="14"/>
  <c r="A49" i="14"/>
  <c r="AL8" i="14"/>
  <c r="DA8" i="14"/>
  <c r="EG8" i="14"/>
  <c r="AM8" i="14"/>
  <c r="DB8" i="14"/>
  <c r="EH8" i="14"/>
  <c r="AN8" i="14"/>
  <c r="DC8" i="14"/>
  <c r="EI8" i="14"/>
  <c r="AO8" i="14"/>
  <c r="DD8" i="14"/>
  <c r="EJ8" i="14"/>
  <c r="AP8" i="14"/>
  <c r="DE8" i="14"/>
  <c r="EK8" i="14"/>
  <c r="AQ8" i="14"/>
  <c r="DF8" i="14"/>
  <c r="EL8" i="14"/>
  <c r="AR8" i="14"/>
  <c r="DG8" i="14"/>
  <c r="EM8" i="14"/>
  <c r="AS8" i="14"/>
  <c r="DH8" i="14"/>
  <c r="EN8" i="14"/>
  <c r="AT8" i="14"/>
  <c r="DI8" i="14"/>
  <c r="EO8" i="14"/>
  <c r="AU8" i="14"/>
  <c r="DJ8" i="14"/>
  <c r="EP8" i="14"/>
  <c r="AV8" i="14"/>
  <c r="DK8" i="14"/>
  <c r="EQ8" i="14"/>
  <c r="AW8" i="14"/>
  <c r="DL8" i="14"/>
  <c r="ER8" i="14"/>
  <c r="AX8" i="14"/>
  <c r="DM8" i="14"/>
  <c r="ES8" i="14"/>
  <c r="AY8" i="14"/>
  <c r="DN8" i="14"/>
  <c r="ET8" i="14"/>
  <c r="AZ8" i="14"/>
  <c r="DO8" i="14"/>
  <c r="EU8" i="14"/>
  <c r="BA8" i="14"/>
  <c r="DP8" i="14"/>
  <c r="EV8" i="14"/>
  <c r="BB8" i="14"/>
  <c r="DQ8" i="14"/>
  <c r="EW8" i="14"/>
  <c r="BC8" i="14"/>
  <c r="DR8" i="14"/>
  <c r="EX8" i="14"/>
  <c r="BD8" i="14"/>
  <c r="DS8" i="14"/>
  <c r="EY8" i="14"/>
  <c r="BE8" i="14"/>
  <c r="DT8" i="14"/>
  <c r="EZ8" i="14"/>
  <c r="BF8" i="14"/>
  <c r="DU8" i="14"/>
  <c r="FA8" i="14"/>
  <c r="BG8" i="14"/>
  <c r="DV8" i="14"/>
  <c r="FB8" i="14"/>
  <c r="BH8" i="14"/>
  <c r="DW8" i="14"/>
  <c r="FC8" i="14"/>
  <c r="BI8" i="14"/>
  <c r="DX8" i="14"/>
  <c r="FD8" i="14"/>
  <c r="BJ8" i="14"/>
  <c r="DY8" i="14"/>
  <c r="FE8" i="14"/>
  <c r="BK8" i="14"/>
  <c r="DZ8" i="14"/>
  <c r="FF8" i="14"/>
  <c r="BL8" i="14"/>
  <c r="EA8" i="14"/>
  <c r="FG8" i="14"/>
  <c r="BM8" i="14"/>
  <c r="EB8" i="14"/>
  <c r="FH8" i="14"/>
  <c r="BN8" i="14"/>
  <c r="EC8" i="14"/>
  <c r="FI8" i="14"/>
  <c r="BO8" i="14"/>
  <c r="ED8" i="14"/>
  <c r="FJ8" i="14"/>
  <c r="AL9" i="14"/>
  <c r="DA9" i="14"/>
  <c r="EG9" i="14"/>
  <c r="AM9" i="14"/>
  <c r="DB9" i="14"/>
  <c r="EH9" i="14"/>
  <c r="AN9" i="14"/>
  <c r="DC9" i="14"/>
  <c r="EI9" i="14"/>
  <c r="AO9" i="14"/>
  <c r="DD9" i="14"/>
  <c r="EJ9" i="14"/>
  <c r="AP9" i="14"/>
  <c r="DE9" i="14"/>
  <c r="EK9" i="14"/>
  <c r="AQ9" i="14"/>
  <c r="DF9" i="14"/>
  <c r="EL9" i="14"/>
  <c r="AR9" i="14"/>
  <c r="DG9" i="14"/>
  <c r="EM9" i="14"/>
  <c r="AS9" i="14"/>
  <c r="DH9" i="14"/>
  <c r="EN9" i="14"/>
  <c r="AT9" i="14"/>
  <c r="DI9" i="14"/>
  <c r="EO9" i="14"/>
  <c r="AU9" i="14"/>
  <c r="DJ9" i="14"/>
  <c r="EP9" i="14"/>
  <c r="AV9" i="14"/>
  <c r="DK9" i="14"/>
  <c r="EQ9" i="14"/>
  <c r="AW9" i="14"/>
  <c r="DL9" i="14"/>
  <c r="ER9" i="14"/>
  <c r="AX9" i="14"/>
  <c r="DM9" i="14"/>
  <c r="ES9" i="14"/>
  <c r="AY9" i="14"/>
  <c r="DN9" i="14"/>
  <c r="ET9" i="14"/>
  <c r="AZ9" i="14"/>
  <c r="DO9" i="14"/>
  <c r="EU9" i="14"/>
  <c r="BA9" i="14"/>
  <c r="DP9" i="14"/>
  <c r="EV9" i="14"/>
  <c r="BB9" i="14"/>
  <c r="DQ9" i="14"/>
  <c r="EW9" i="14"/>
  <c r="BC9" i="14"/>
  <c r="DR9" i="14"/>
  <c r="EX9" i="14"/>
  <c r="BD9" i="14"/>
  <c r="DS9" i="14"/>
  <c r="EY9" i="14"/>
  <c r="BE9" i="14"/>
  <c r="DT9" i="14"/>
  <c r="EZ9" i="14"/>
  <c r="BF9" i="14"/>
  <c r="DU9" i="14"/>
  <c r="FA9" i="14"/>
  <c r="BG9" i="14"/>
  <c r="DV9" i="14"/>
  <c r="FB9" i="14"/>
  <c r="BH9" i="14"/>
  <c r="DW9" i="14"/>
  <c r="FC9" i="14"/>
  <c r="BI9" i="14"/>
  <c r="DX9" i="14"/>
  <c r="FD9" i="14"/>
  <c r="BJ9" i="14"/>
  <c r="DY9" i="14"/>
  <c r="FE9" i="14"/>
  <c r="BK9" i="14"/>
  <c r="DZ9" i="14"/>
  <c r="FF9" i="14"/>
  <c r="BL9" i="14"/>
  <c r="EA9" i="14"/>
  <c r="FG9" i="14"/>
  <c r="BM9" i="14"/>
  <c r="EB9" i="14"/>
  <c r="FH9" i="14"/>
  <c r="BN9" i="14"/>
  <c r="EC9" i="14"/>
  <c r="FI9" i="14"/>
  <c r="BO9" i="14"/>
  <c r="ED9" i="14"/>
  <c r="FJ9" i="14"/>
  <c r="AL10" i="14"/>
  <c r="DA10" i="14"/>
  <c r="EG10" i="14"/>
  <c r="AM10" i="14"/>
  <c r="DB10" i="14"/>
  <c r="EH10" i="14"/>
  <c r="AN10" i="14"/>
  <c r="DC10" i="14"/>
  <c r="EI10" i="14"/>
  <c r="AO10" i="14"/>
  <c r="DD10" i="14"/>
  <c r="EJ10" i="14"/>
  <c r="AP10" i="14"/>
  <c r="DE10" i="14"/>
  <c r="EK10" i="14"/>
  <c r="AQ10" i="14"/>
  <c r="DF10" i="14"/>
  <c r="EL10" i="14"/>
  <c r="AR10" i="14"/>
  <c r="DG10" i="14"/>
  <c r="EM10" i="14"/>
  <c r="AS10" i="14"/>
  <c r="DH10" i="14"/>
  <c r="EN10" i="14"/>
  <c r="AT10" i="14"/>
  <c r="DI10" i="14"/>
  <c r="EO10" i="14"/>
  <c r="AU10" i="14"/>
  <c r="DJ10" i="14"/>
  <c r="EP10" i="14"/>
  <c r="AV10" i="14"/>
  <c r="DK10" i="14"/>
  <c r="EQ10" i="14"/>
  <c r="AW10" i="14"/>
  <c r="DL10" i="14"/>
  <c r="ER10" i="14"/>
  <c r="AX10" i="14"/>
  <c r="DM10" i="14"/>
  <c r="ES10" i="14"/>
  <c r="AY10" i="14"/>
  <c r="DN10" i="14"/>
  <c r="ET10" i="14"/>
  <c r="AZ10" i="14"/>
  <c r="DO10" i="14"/>
  <c r="EU10" i="14"/>
  <c r="BA10" i="14"/>
  <c r="DP10" i="14"/>
  <c r="EV10" i="14"/>
  <c r="BB10" i="14"/>
  <c r="DQ10" i="14"/>
  <c r="EW10" i="14"/>
  <c r="BC10" i="14"/>
  <c r="DR10" i="14"/>
  <c r="EX10" i="14"/>
  <c r="BD10" i="14"/>
  <c r="DS10" i="14"/>
  <c r="EY10" i="14"/>
  <c r="BE10" i="14"/>
  <c r="DT10" i="14"/>
  <c r="EZ10" i="14"/>
  <c r="BF10" i="14"/>
  <c r="DU10" i="14"/>
  <c r="FA10" i="14"/>
  <c r="BG10" i="14"/>
  <c r="DV10" i="14"/>
  <c r="FB10" i="14"/>
  <c r="BH10" i="14"/>
  <c r="DW10" i="14"/>
  <c r="FC10" i="14"/>
  <c r="BI10" i="14"/>
  <c r="DX10" i="14"/>
  <c r="FD10" i="14"/>
  <c r="BJ10" i="14"/>
  <c r="DY10" i="14"/>
  <c r="FE10" i="14"/>
  <c r="BK10" i="14"/>
  <c r="DZ10" i="14"/>
  <c r="FF10" i="14"/>
  <c r="BL10" i="14"/>
  <c r="EA10" i="14"/>
  <c r="FG10" i="14"/>
  <c r="BM10" i="14"/>
  <c r="EB10" i="14"/>
  <c r="FH10" i="14"/>
  <c r="BN10" i="14"/>
  <c r="EC10" i="14"/>
  <c r="FI10" i="14"/>
  <c r="BO10" i="14"/>
  <c r="ED10" i="14"/>
  <c r="FJ10" i="14"/>
  <c r="AL11" i="14"/>
  <c r="DA11" i="14"/>
  <c r="EG11" i="14"/>
  <c r="AM11" i="14"/>
  <c r="DB11" i="14"/>
  <c r="EH11" i="14"/>
  <c r="AN11" i="14"/>
  <c r="DC11" i="14"/>
  <c r="EI11" i="14"/>
  <c r="AO11" i="14"/>
  <c r="DD11" i="14"/>
  <c r="EJ11" i="14"/>
  <c r="AP11" i="14"/>
  <c r="DE11" i="14"/>
  <c r="EK11" i="14"/>
  <c r="AQ11" i="14"/>
  <c r="DF11" i="14"/>
  <c r="EL11" i="14"/>
  <c r="AR11" i="14"/>
  <c r="DG11" i="14"/>
  <c r="EM11" i="14"/>
  <c r="AS11" i="14"/>
  <c r="DH11" i="14"/>
  <c r="EN11" i="14"/>
  <c r="AT11" i="14"/>
  <c r="DI11" i="14"/>
  <c r="EO11" i="14"/>
  <c r="AU11" i="14"/>
  <c r="DJ11" i="14"/>
  <c r="EP11" i="14"/>
  <c r="AV11" i="14"/>
  <c r="DK11" i="14"/>
  <c r="EQ11" i="14"/>
  <c r="AW11" i="14"/>
  <c r="DL11" i="14"/>
  <c r="ER11" i="14"/>
  <c r="AX11" i="14"/>
  <c r="DM11" i="14"/>
  <c r="ES11" i="14"/>
  <c r="AY11" i="14"/>
  <c r="DN11" i="14"/>
  <c r="ET11" i="14"/>
  <c r="AZ11" i="14"/>
  <c r="DO11" i="14"/>
  <c r="EU11" i="14"/>
  <c r="BA11" i="14"/>
  <c r="DP11" i="14"/>
  <c r="EV11" i="14"/>
  <c r="BB11" i="14"/>
  <c r="DQ11" i="14"/>
  <c r="EW11" i="14"/>
  <c r="BC11" i="14"/>
  <c r="DR11" i="14"/>
  <c r="EX11" i="14"/>
  <c r="BD11" i="14"/>
  <c r="DS11" i="14"/>
  <c r="EY11" i="14"/>
  <c r="BE11" i="14"/>
  <c r="DT11" i="14"/>
  <c r="EZ11" i="14"/>
  <c r="BF11" i="14"/>
  <c r="DU11" i="14"/>
  <c r="FA11" i="14"/>
  <c r="BG11" i="14"/>
  <c r="DV11" i="14"/>
  <c r="FB11" i="14"/>
  <c r="BH11" i="14"/>
  <c r="DW11" i="14"/>
  <c r="FC11" i="14"/>
  <c r="BI11" i="14"/>
  <c r="DX11" i="14"/>
  <c r="FD11" i="14"/>
  <c r="BJ11" i="14"/>
  <c r="DY11" i="14"/>
  <c r="FE11" i="14"/>
  <c r="BK11" i="14"/>
  <c r="DZ11" i="14"/>
  <c r="FF11" i="14"/>
  <c r="BL11" i="14"/>
  <c r="EA11" i="14"/>
  <c r="FG11" i="14"/>
  <c r="BM11" i="14"/>
  <c r="EB11" i="14"/>
  <c r="FH11" i="14"/>
  <c r="BN11" i="14"/>
  <c r="EC11" i="14"/>
  <c r="FI11" i="14"/>
  <c r="BO11" i="14"/>
  <c r="ED11" i="14"/>
  <c r="FJ11" i="14"/>
  <c r="AL12" i="14"/>
  <c r="DA12" i="14"/>
  <c r="EG12" i="14"/>
  <c r="AM12" i="14"/>
  <c r="DB12" i="14"/>
  <c r="EH12" i="14"/>
  <c r="AN12" i="14"/>
  <c r="DC12" i="14"/>
  <c r="EI12" i="14"/>
  <c r="AO12" i="14"/>
  <c r="DD12" i="14"/>
  <c r="EJ12" i="14"/>
  <c r="AP12" i="14"/>
  <c r="DE12" i="14"/>
  <c r="EK12" i="14"/>
  <c r="AQ12" i="14"/>
  <c r="DF12" i="14"/>
  <c r="EL12" i="14"/>
  <c r="AR12" i="14"/>
  <c r="DG12" i="14"/>
  <c r="EM12" i="14"/>
  <c r="AS12" i="14"/>
  <c r="DH12" i="14"/>
  <c r="EN12" i="14"/>
  <c r="AT12" i="14"/>
  <c r="DI12" i="14"/>
  <c r="EO12" i="14"/>
  <c r="AU12" i="14"/>
  <c r="DJ12" i="14"/>
  <c r="EP12" i="14"/>
  <c r="AV12" i="14"/>
  <c r="DK12" i="14"/>
  <c r="EQ12" i="14"/>
  <c r="AW12" i="14"/>
  <c r="DL12" i="14"/>
  <c r="ER12" i="14"/>
  <c r="AX12" i="14"/>
  <c r="DM12" i="14"/>
  <c r="ES12" i="14"/>
  <c r="AY12" i="14"/>
  <c r="DN12" i="14"/>
  <c r="ET12" i="14"/>
  <c r="AZ12" i="14"/>
  <c r="DO12" i="14"/>
  <c r="EU12" i="14"/>
  <c r="BA12" i="14"/>
  <c r="DP12" i="14"/>
  <c r="EV12" i="14"/>
  <c r="BB12" i="14"/>
  <c r="DQ12" i="14"/>
  <c r="EW12" i="14"/>
  <c r="BC12" i="14"/>
  <c r="DR12" i="14"/>
  <c r="EX12" i="14"/>
  <c r="BD12" i="14"/>
  <c r="DS12" i="14"/>
  <c r="EY12" i="14"/>
  <c r="BE12" i="14"/>
  <c r="DT12" i="14"/>
  <c r="EZ12" i="14"/>
  <c r="BF12" i="14"/>
  <c r="DU12" i="14"/>
  <c r="FA12" i="14"/>
  <c r="BG12" i="14"/>
  <c r="DV12" i="14"/>
  <c r="FB12" i="14"/>
  <c r="BH12" i="14"/>
  <c r="DW12" i="14"/>
  <c r="FC12" i="14"/>
  <c r="BI12" i="14"/>
  <c r="DX12" i="14"/>
  <c r="FD12" i="14"/>
  <c r="BJ12" i="14"/>
  <c r="DY12" i="14"/>
  <c r="FE12" i="14"/>
  <c r="BK12" i="14"/>
  <c r="DZ12" i="14"/>
  <c r="FF12" i="14"/>
  <c r="BL12" i="14"/>
  <c r="EA12" i="14"/>
  <c r="FG12" i="14"/>
  <c r="BM12" i="14"/>
  <c r="EB12" i="14"/>
  <c r="FH12" i="14"/>
  <c r="BN12" i="14"/>
  <c r="EC12" i="14"/>
  <c r="FI12" i="14"/>
  <c r="BO12" i="14"/>
  <c r="ED12" i="14"/>
  <c r="FJ12" i="14"/>
  <c r="AL13" i="14"/>
  <c r="DA13" i="14"/>
  <c r="EG13" i="14"/>
  <c r="AM13" i="14"/>
  <c r="DB13" i="14"/>
  <c r="EH13" i="14"/>
  <c r="AN13" i="14"/>
  <c r="DC13" i="14"/>
  <c r="EI13" i="14"/>
  <c r="AO13" i="14"/>
  <c r="DD13" i="14"/>
  <c r="EJ13" i="14"/>
  <c r="AP13" i="14"/>
  <c r="DE13" i="14"/>
  <c r="EK13" i="14"/>
  <c r="AQ13" i="14"/>
  <c r="DF13" i="14"/>
  <c r="EL13" i="14"/>
  <c r="AR13" i="14"/>
  <c r="DG13" i="14"/>
  <c r="EM13" i="14"/>
  <c r="AS13" i="14"/>
  <c r="DH13" i="14"/>
  <c r="EN13" i="14"/>
  <c r="AT13" i="14"/>
  <c r="DI13" i="14"/>
  <c r="EO13" i="14"/>
  <c r="AU13" i="14"/>
  <c r="DJ13" i="14"/>
  <c r="EP13" i="14"/>
  <c r="AV13" i="14"/>
  <c r="DK13" i="14"/>
  <c r="EQ13" i="14"/>
  <c r="AW13" i="14"/>
  <c r="DL13" i="14"/>
  <c r="ER13" i="14"/>
  <c r="AX13" i="14"/>
  <c r="DM13" i="14"/>
  <c r="ES13" i="14"/>
  <c r="AY13" i="14"/>
  <c r="DN13" i="14"/>
  <c r="ET13" i="14"/>
  <c r="AZ13" i="14"/>
  <c r="DO13" i="14"/>
  <c r="EU13" i="14"/>
  <c r="BA13" i="14"/>
  <c r="DP13" i="14"/>
  <c r="EV13" i="14"/>
  <c r="BB13" i="14"/>
  <c r="DQ13" i="14"/>
  <c r="EW13" i="14"/>
  <c r="BC13" i="14"/>
  <c r="DR13" i="14"/>
  <c r="EX13" i="14"/>
  <c r="BD13" i="14"/>
  <c r="DS13" i="14"/>
  <c r="EY13" i="14"/>
  <c r="BE13" i="14"/>
  <c r="DT13" i="14"/>
  <c r="EZ13" i="14"/>
  <c r="BF13" i="14"/>
  <c r="DU13" i="14"/>
  <c r="FA13" i="14"/>
  <c r="BG13" i="14"/>
  <c r="DV13" i="14"/>
  <c r="FB13" i="14"/>
  <c r="BH13" i="14"/>
  <c r="DW13" i="14"/>
  <c r="FC13" i="14"/>
  <c r="BI13" i="14"/>
  <c r="DX13" i="14"/>
  <c r="FD13" i="14"/>
  <c r="BJ13" i="14"/>
  <c r="DY13" i="14"/>
  <c r="FE13" i="14"/>
  <c r="BK13" i="14"/>
  <c r="DZ13" i="14"/>
  <c r="FF13" i="14"/>
  <c r="BL13" i="14"/>
  <c r="EA13" i="14"/>
  <c r="FG13" i="14"/>
  <c r="BM13" i="14"/>
  <c r="EB13" i="14"/>
  <c r="FH13" i="14"/>
  <c r="BN13" i="14"/>
  <c r="EC13" i="14"/>
  <c r="FI13" i="14"/>
  <c r="BO13" i="14"/>
  <c r="ED13" i="14"/>
  <c r="FJ13" i="14"/>
  <c r="AL14" i="14"/>
  <c r="DA14" i="14"/>
  <c r="EG14" i="14"/>
  <c r="AM14" i="14"/>
  <c r="DB14" i="14"/>
  <c r="EH14" i="14"/>
  <c r="AN14" i="14"/>
  <c r="DC14" i="14"/>
  <c r="EI14" i="14"/>
  <c r="AO14" i="14"/>
  <c r="DD14" i="14"/>
  <c r="EJ14" i="14"/>
  <c r="AP14" i="14"/>
  <c r="DE14" i="14"/>
  <c r="EK14" i="14"/>
  <c r="AQ14" i="14"/>
  <c r="DF14" i="14"/>
  <c r="EL14" i="14"/>
  <c r="AR14" i="14"/>
  <c r="DG14" i="14"/>
  <c r="EM14" i="14"/>
  <c r="AS14" i="14"/>
  <c r="DH14" i="14"/>
  <c r="EN14" i="14"/>
  <c r="AT14" i="14"/>
  <c r="DI14" i="14"/>
  <c r="EO14" i="14"/>
  <c r="AU14" i="14"/>
  <c r="DJ14" i="14"/>
  <c r="EP14" i="14"/>
  <c r="AV14" i="14"/>
  <c r="DK14" i="14"/>
  <c r="EQ14" i="14"/>
  <c r="AW14" i="14"/>
  <c r="DL14" i="14"/>
  <c r="ER14" i="14"/>
  <c r="AX14" i="14"/>
  <c r="DM14" i="14"/>
  <c r="ES14" i="14"/>
  <c r="AY14" i="14"/>
  <c r="DN14" i="14"/>
  <c r="ET14" i="14"/>
  <c r="AZ14" i="14"/>
  <c r="DO14" i="14"/>
  <c r="EU14" i="14"/>
  <c r="BA14" i="14"/>
  <c r="DP14" i="14"/>
  <c r="EV14" i="14"/>
  <c r="BB14" i="14"/>
  <c r="DQ14" i="14"/>
  <c r="EW14" i="14"/>
  <c r="BC14" i="14"/>
  <c r="DR14" i="14"/>
  <c r="EX14" i="14"/>
  <c r="BD14" i="14"/>
  <c r="DS14" i="14"/>
  <c r="EY14" i="14"/>
  <c r="BE14" i="14"/>
  <c r="DT14" i="14"/>
  <c r="EZ14" i="14"/>
  <c r="BF14" i="14"/>
  <c r="DU14" i="14"/>
  <c r="FA14" i="14"/>
  <c r="BG14" i="14"/>
  <c r="DV14" i="14"/>
  <c r="FB14" i="14"/>
  <c r="BH14" i="14"/>
  <c r="DW14" i="14"/>
  <c r="FC14" i="14"/>
  <c r="BI14" i="14"/>
  <c r="DX14" i="14"/>
  <c r="FD14" i="14"/>
  <c r="BJ14" i="14"/>
  <c r="DY14" i="14"/>
  <c r="FE14" i="14"/>
  <c r="BK14" i="14"/>
  <c r="DZ14" i="14"/>
  <c r="FF14" i="14"/>
  <c r="BL14" i="14"/>
  <c r="EA14" i="14"/>
  <c r="FG14" i="14"/>
  <c r="BM14" i="14"/>
  <c r="EB14" i="14"/>
  <c r="FH14" i="14"/>
  <c r="BN14" i="14"/>
  <c r="EC14" i="14"/>
  <c r="FI14" i="14"/>
  <c r="BO14" i="14"/>
  <c r="ED14" i="14"/>
  <c r="FJ14" i="14"/>
  <c r="AL15" i="14"/>
  <c r="DA15" i="14"/>
  <c r="EG15" i="14"/>
  <c r="AM15" i="14"/>
  <c r="DB15" i="14"/>
  <c r="EH15" i="14"/>
  <c r="AN15" i="14"/>
  <c r="DC15" i="14"/>
  <c r="EI15" i="14"/>
  <c r="AO15" i="14"/>
  <c r="DD15" i="14"/>
  <c r="EJ15" i="14"/>
  <c r="AP15" i="14"/>
  <c r="DE15" i="14"/>
  <c r="EK15" i="14"/>
  <c r="AQ15" i="14"/>
  <c r="DF15" i="14"/>
  <c r="EL15" i="14"/>
  <c r="AR15" i="14"/>
  <c r="DG15" i="14"/>
  <c r="EM15" i="14"/>
  <c r="AS15" i="14"/>
  <c r="DH15" i="14"/>
  <c r="EN15" i="14"/>
  <c r="AT15" i="14"/>
  <c r="DI15" i="14"/>
  <c r="EO15" i="14"/>
  <c r="AU15" i="14"/>
  <c r="DJ15" i="14"/>
  <c r="EP15" i="14"/>
  <c r="AV15" i="14"/>
  <c r="DK15" i="14"/>
  <c r="EQ15" i="14"/>
  <c r="AW15" i="14"/>
  <c r="DL15" i="14"/>
  <c r="ER15" i="14"/>
  <c r="AX15" i="14"/>
  <c r="DM15" i="14"/>
  <c r="ES15" i="14"/>
  <c r="AY15" i="14"/>
  <c r="DN15" i="14"/>
  <c r="ET15" i="14"/>
  <c r="AZ15" i="14"/>
  <c r="DO15" i="14"/>
  <c r="EU15" i="14"/>
  <c r="BA15" i="14"/>
  <c r="DP15" i="14"/>
  <c r="EV15" i="14"/>
  <c r="BB15" i="14"/>
  <c r="DQ15" i="14"/>
  <c r="EW15" i="14"/>
  <c r="BC15" i="14"/>
  <c r="DR15" i="14"/>
  <c r="EX15" i="14"/>
  <c r="BD15" i="14"/>
  <c r="DS15" i="14"/>
  <c r="EY15" i="14"/>
  <c r="BE15" i="14"/>
  <c r="DT15" i="14"/>
  <c r="EZ15" i="14"/>
  <c r="BF15" i="14"/>
  <c r="DU15" i="14"/>
  <c r="FA15" i="14"/>
  <c r="BG15" i="14"/>
  <c r="DV15" i="14"/>
  <c r="FB15" i="14"/>
  <c r="BH15" i="14"/>
  <c r="DW15" i="14"/>
  <c r="FC15" i="14"/>
  <c r="BI15" i="14"/>
  <c r="DX15" i="14"/>
  <c r="FD15" i="14"/>
  <c r="BJ15" i="14"/>
  <c r="DY15" i="14"/>
  <c r="FE15" i="14"/>
  <c r="BK15" i="14"/>
  <c r="DZ15" i="14"/>
  <c r="FF15" i="14"/>
  <c r="BL15" i="14"/>
  <c r="EA15" i="14"/>
  <c r="FG15" i="14"/>
  <c r="BM15" i="14"/>
  <c r="EB15" i="14"/>
  <c r="FH15" i="14"/>
  <c r="BN15" i="14"/>
  <c r="EC15" i="14"/>
  <c r="FI15" i="14"/>
  <c r="BO15" i="14"/>
  <c r="ED15" i="14"/>
  <c r="FJ15" i="14"/>
  <c r="AL16" i="14"/>
  <c r="DA16" i="14"/>
  <c r="EG16" i="14"/>
  <c r="AM16" i="14"/>
  <c r="DB16" i="14"/>
  <c r="EH16" i="14"/>
  <c r="AN16" i="14"/>
  <c r="DC16" i="14"/>
  <c r="EI16" i="14"/>
  <c r="AO16" i="14"/>
  <c r="DD16" i="14"/>
  <c r="EJ16" i="14"/>
  <c r="AP16" i="14"/>
  <c r="DE16" i="14"/>
  <c r="EK16" i="14"/>
  <c r="AQ16" i="14"/>
  <c r="DF16" i="14"/>
  <c r="EL16" i="14"/>
  <c r="AR16" i="14"/>
  <c r="DG16" i="14"/>
  <c r="EM16" i="14"/>
  <c r="AS16" i="14"/>
  <c r="DH16" i="14"/>
  <c r="EN16" i="14"/>
  <c r="AT16" i="14"/>
  <c r="DI16" i="14"/>
  <c r="EO16" i="14"/>
  <c r="AU16" i="14"/>
  <c r="DJ16" i="14"/>
  <c r="EP16" i="14"/>
  <c r="AV16" i="14"/>
  <c r="DK16" i="14"/>
  <c r="EQ16" i="14"/>
  <c r="AW16" i="14"/>
  <c r="DL16" i="14"/>
  <c r="ER16" i="14"/>
  <c r="AX16" i="14"/>
  <c r="DM16" i="14"/>
  <c r="ES16" i="14"/>
  <c r="AY16" i="14"/>
  <c r="DN16" i="14"/>
  <c r="ET16" i="14"/>
  <c r="AZ16" i="14"/>
  <c r="DO16" i="14"/>
  <c r="EU16" i="14"/>
  <c r="BA16" i="14"/>
  <c r="DP16" i="14"/>
  <c r="EV16" i="14"/>
  <c r="BB16" i="14"/>
  <c r="DQ16" i="14"/>
  <c r="EW16" i="14"/>
  <c r="BC16" i="14"/>
  <c r="DR16" i="14"/>
  <c r="EX16" i="14"/>
  <c r="BD16" i="14"/>
  <c r="DS16" i="14"/>
  <c r="EY16" i="14"/>
  <c r="BE16" i="14"/>
  <c r="DT16" i="14"/>
  <c r="EZ16" i="14"/>
  <c r="BF16" i="14"/>
  <c r="DU16" i="14"/>
  <c r="FA16" i="14"/>
  <c r="BG16" i="14"/>
  <c r="DV16" i="14"/>
  <c r="FB16" i="14"/>
  <c r="BH16" i="14"/>
  <c r="DW16" i="14"/>
  <c r="FC16" i="14"/>
  <c r="BI16" i="14"/>
  <c r="DX16" i="14"/>
  <c r="FD16" i="14"/>
  <c r="BJ16" i="14"/>
  <c r="DY16" i="14"/>
  <c r="FE16" i="14"/>
  <c r="BK16" i="14"/>
  <c r="DZ16" i="14"/>
  <c r="FF16" i="14"/>
  <c r="BL16" i="14"/>
  <c r="EA16" i="14"/>
  <c r="FG16" i="14"/>
  <c r="BM16" i="14"/>
  <c r="EB16" i="14"/>
  <c r="FH16" i="14"/>
  <c r="BN16" i="14"/>
  <c r="EC16" i="14"/>
  <c r="FI16" i="14"/>
  <c r="BO16" i="14"/>
  <c r="ED16" i="14"/>
  <c r="FJ16" i="14"/>
  <c r="AL17" i="14"/>
  <c r="DA17" i="14"/>
  <c r="EG17" i="14"/>
  <c r="AM17" i="14"/>
  <c r="DB17" i="14"/>
  <c r="EH17" i="14"/>
  <c r="AN17" i="14"/>
  <c r="DC17" i="14"/>
  <c r="EI17" i="14"/>
  <c r="AO17" i="14"/>
  <c r="DD17" i="14"/>
  <c r="EJ17" i="14"/>
  <c r="AP17" i="14"/>
  <c r="DE17" i="14"/>
  <c r="EK17" i="14"/>
  <c r="AQ17" i="14"/>
  <c r="DF17" i="14"/>
  <c r="EL17" i="14"/>
  <c r="AR17" i="14"/>
  <c r="DG17" i="14"/>
  <c r="EM17" i="14"/>
  <c r="AS17" i="14"/>
  <c r="DH17" i="14"/>
  <c r="EN17" i="14"/>
  <c r="AT17" i="14"/>
  <c r="DI17" i="14"/>
  <c r="EO17" i="14"/>
  <c r="AU17" i="14"/>
  <c r="DJ17" i="14"/>
  <c r="EP17" i="14"/>
  <c r="AV17" i="14"/>
  <c r="DK17" i="14"/>
  <c r="EQ17" i="14"/>
  <c r="AW17" i="14"/>
  <c r="DL17" i="14"/>
  <c r="ER17" i="14"/>
  <c r="AX17" i="14"/>
  <c r="DM17" i="14"/>
  <c r="ES17" i="14"/>
  <c r="AY17" i="14"/>
  <c r="DN17" i="14"/>
  <c r="ET17" i="14"/>
  <c r="AZ17" i="14"/>
  <c r="DO17" i="14"/>
  <c r="EU17" i="14"/>
  <c r="BA17" i="14"/>
  <c r="DP17" i="14"/>
  <c r="EV17" i="14"/>
  <c r="BB17" i="14"/>
  <c r="DQ17" i="14"/>
  <c r="EW17" i="14"/>
  <c r="BC17" i="14"/>
  <c r="DR17" i="14"/>
  <c r="EX17" i="14"/>
  <c r="BD17" i="14"/>
  <c r="DS17" i="14"/>
  <c r="EY17" i="14"/>
  <c r="BE17" i="14"/>
  <c r="DT17" i="14"/>
  <c r="EZ17" i="14"/>
  <c r="BF17" i="14"/>
  <c r="DU17" i="14"/>
  <c r="FA17" i="14"/>
  <c r="BG17" i="14"/>
  <c r="DV17" i="14"/>
  <c r="FB17" i="14"/>
  <c r="BH17" i="14"/>
  <c r="DW17" i="14"/>
  <c r="FC17" i="14"/>
  <c r="BI17" i="14"/>
  <c r="DX17" i="14"/>
  <c r="FD17" i="14"/>
  <c r="BJ17" i="14"/>
  <c r="DY17" i="14"/>
  <c r="FE17" i="14"/>
  <c r="BK17" i="14"/>
  <c r="DZ17" i="14"/>
  <c r="FF17" i="14"/>
  <c r="BL17" i="14"/>
  <c r="EA17" i="14"/>
  <c r="FG17" i="14"/>
  <c r="BM17" i="14"/>
  <c r="EB17" i="14"/>
  <c r="FH17" i="14"/>
  <c r="BN17" i="14"/>
  <c r="EC17" i="14"/>
  <c r="FI17" i="14"/>
  <c r="BO17" i="14"/>
  <c r="ED17" i="14"/>
  <c r="FJ17" i="14"/>
  <c r="AL18" i="14"/>
  <c r="DA18" i="14"/>
  <c r="EG18" i="14"/>
  <c r="AM18" i="14"/>
  <c r="DB18" i="14"/>
  <c r="EH18" i="14"/>
  <c r="AN18" i="14"/>
  <c r="DC18" i="14"/>
  <c r="EI18" i="14"/>
  <c r="AO18" i="14"/>
  <c r="DD18" i="14"/>
  <c r="EJ18" i="14"/>
  <c r="AP18" i="14"/>
  <c r="DE18" i="14"/>
  <c r="EK18" i="14"/>
  <c r="AQ18" i="14"/>
  <c r="DF18" i="14"/>
  <c r="EL18" i="14"/>
  <c r="AR18" i="14"/>
  <c r="DG18" i="14"/>
  <c r="EM18" i="14"/>
  <c r="AS18" i="14"/>
  <c r="DH18" i="14"/>
  <c r="EN18" i="14"/>
  <c r="AT18" i="14"/>
  <c r="DI18" i="14"/>
  <c r="EO18" i="14"/>
  <c r="AU18" i="14"/>
  <c r="DJ18" i="14"/>
  <c r="EP18" i="14"/>
  <c r="AV18" i="14"/>
  <c r="DK18" i="14"/>
  <c r="EQ18" i="14"/>
  <c r="AW18" i="14"/>
  <c r="DL18" i="14"/>
  <c r="ER18" i="14"/>
  <c r="AX18" i="14"/>
  <c r="DM18" i="14"/>
  <c r="ES18" i="14"/>
  <c r="AY18" i="14"/>
  <c r="DN18" i="14"/>
  <c r="ET18" i="14"/>
  <c r="AZ18" i="14"/>
  <c r="DO18" i="14"/>
  <c r="EU18" i="14"/>
  <c r="BA18" i="14"/>
  <c r="DP18" i="14"/>
  <c r="EV18" i="14"/>
  <c r="BB18" i="14"/>
  <c r="DQ18" i="14"/>
  <c r="EW18" i="14"/>
  <c r="BC18" i="14"/>
  <c r="DR18" i="14"/>
  <c r="EX18" i="14"/>
  <c r="BD18" i="14"/>
  <c r="DS18" i="14"/>
  <c r="EY18" i="14"/>
  <c r="BE18" i="14"/>
  <c r="DT18" i="14"/>
  <c r="EZ18" i="14"/>
  <c r="BF18" i="14"/>
  <c r="DU18" i="14"/>
  <c r="FA18" i="14"/>
  <c r="BG18" i="14"/>
  <c r="DV18" i="14"/>
  <c r="FB18" i="14"/>
  <c r="BH18" i="14"/>
  <c r="DW18" i="14"/>
  <c r="FC18" i="14"/>
  <c r="BI18" i="14"/>
  <c r="DX18" i="14"/>
  <c r="FD18" i="14"/>
  <c r="BJ18" i="14"/>
  <c r="DY18" i="14"/>
  <c r="FE18" i="14"/>
  <c r="BK18" i="14"/>
  <c r="DZ18" i="14"/>
  <c r="FF18" i="14"/>
  <c r="BL18" i="14"/>
  <c r="EA18" i="14"/>
  <c r="FG18" i="14"/>
  <c r="BM18" i="14"/>
  <c r="EB18" i="14"/>
  <c r="FH18" i="14"/>
  <c r="BN18" i="14"/>
  <c r="EC18" i="14"/>
  <c r="FI18" i="14"/>
  <c r="BO18" i="14"/>
  <c r="ED18" i="14"/>
  <c r="FJ18" i="14"/>
  <c r="AL19" i="14"/>
  <c r="DA19" i="14"/>
  <c r="EG19" i="14"/>
  <c r="AM19" i="14"/>
  <c r="DB19" i="14"/>
  <c r="EH19" i="14"/>
  <c r="AN19" i="14"/>
  <c r="DC19" i="14"/>
  <c r="EI19" i="14"/>
  <c r="AO19" i="14"/>
  <c r="DD19" i="14"/>
  <c r="EJ19" i="14"/>
  <c r="AP19" i="14"/>
  <c r="DE19" i="14"/>
  <c r="EK19" i="14"/>
  <c r="AQ19" i="14"/>
  <c r="DF19" i="14"/>
  <c r="EL19" i="14"/>
  <c r="AR19" i="14"/>
  <c r="DG19" i="14"/>
  <c r="EM19" i="14"/>
  <c r="AS19" i="14"/>
  <c r="DH19" i="14"/>
  <c r="EN19" i="14"/>
  <c r="AT19" i="14"/>
  <c r="DI19" i="14"/>
  <c r="EO19" i="14"/>
  <c r="AU19" i="14"/>
  <c r="DJ19" i="14"/>
  <c r="EP19" i="14"/>
  <c r="AV19" i="14"/>
  <c r="DK19" i="14"/>
  <c r="EQ19" i="14"/>
  <c r="AW19" i="14"/>
  <c r="DL19" i="14"/>
  <c r="ER19" i="14"/>
  <c r="AX19" i="14"/>
  <c r="DM19" i="14"/>
  <c r="ES19" i="14"/>
  <c r="AY19" i="14"/>
  <c r="DN19" i="14"/>
  <c r="ET19" i="14"/>
  <c r="AZ19" i="14"/>
  <c r="DO19" i="14"/>
  <c r="EU19" i="14"/>
  <c r="BA19" i="14"/>
  <c r="DP19" i="14"/>
  <c r="EV19" i="14"/>
  <c r="BB19" i="14"/>
  <c r="DQ19" i="14"/>
  <c r="EW19" i="14"/>
  <c r="BC19" i="14"/>
  <c r="DR19" i="14"/>
  <c r="EX19" i="14"/>
  <c r="BD19" i="14"/>
  <c r="DS19" i="14"/>
  <c r="EY19" i="14"/>
  <c r="BE19" i="14"/>
  <c r="DT19" i="14"/>
  <c r="EZ19" i="14"/>
  <c r="BF19" i="14"/>
  <c r="DU19" i="14"/>
  <c r="FA19" i="14"/>
  <c r="BG19" i="14"/>
  <c r="DV19" i="14"/>
  <c r="FB19" i="14"/>
  <c r="BH19" i="14"/>
  <c r="DW19" i="14"/>
  <c r="FC19" i="14"/>
  <c r="BI19" i="14"/>
  <c r="DX19" i="14"/>
  <c r="FD19" i="14"/>
  <c r="BJ19" i="14"/>
  <c r="DY19" i="14"/>
  <c r="FE19" i="14"/>
  <c r="BK19" i="14"/>
  <c r="DZ19" i="14"/>
  <c r="FF19" i="14"/>
  <c r="BL19" i="14"/>
  <c r="EA19" i="14"/>
  <c r="FG19" i="14"/>
  <c r="BM19" i="14"/>
  <c r="EB19" i="14"/>
  <c r="FH19" i="14"/>
  <c r="BN19" i="14"/>
  <c r="EC19" i="14"/>
  <c r="FI19" i="14"/>
  <c r="BO19" i="14"/>
  <c r="ED19" i="14"/>
  <c r="FJ19" i="14"/>
  <c r="AL20" i="14"/>
  <c r="DA20" i="14"/>
  <c r="EG20" i="14"/>
  <c r="AM20" i="14"/>
  <c r="DB20" i="14"/>
  <c r="EH20" i="14"/>
  <c r="AN20" i="14"/>
  <c r="DC20" i="14"/>
  <c r="EI20" i="14"/>
  <c r="AO20" i="14"/>
  <c r="DD20" i="14"/>
  <c r="EJ20" i="14"/>
  <c r="AP20" i="14"/>
  <c r="DE20" i="14"/>
  <c r="EK20" i="14"/>
  <c r="AQ20" i="14"/>
  <c r="DF20" i="14"/>
  <c r="EL20" i="14"/>
  <c r="AR20" i="14"/>
  <c r="DG20" i="14"/>
  <c r="EM20" i="14"/>
  <c r="AS20" i="14"/>
  <c r="DH20" i="14"/>
  <c r="EN20" i="14"/>
  <c r="AT20" i="14"/>
  <c r="DI20" i="14"/>
  <c r="EO20" i="14"/>
  <c r="AU20" i="14"/>
  <c r="DJ20" i="14"/>
  <c r="EP20" i="14"/>
  <c r="AV20" i="14"/>
  <c r="DK20" i="14"/>
  <c r="EQ20" i="14"/>
  <c r="AW20" i="14"/>
  <c r="DL20" i="14"/>
  <c r="ER20" i="14"/>
  <c r="AX20" i="14"/>
  <c r="DM20" i="14"/>
  <c r="ES20" i="14"/>
  <c r="AY20" i="14"/>
  <c r="DN20" i="14"/>
  <c r="ET20" i="14"/>
  <c r="AZ20" i="14"/>
  <c r="DO20" i="14"/>
  <c r="EU20" i="14"/>
  <c r="BA20" i="14"/>
  <c r="DP20" i="14"/>
  <c r="EV20" i="14"/>
  <c r="BB20" i="14"/>
  <c r="DQ20" i="14"/>
  <c r="EW20" i="14"/>
  <c r="BC20" i="14"/>
  <c r="DR20" i="14"/>
  <c r="EX20" i="14"/>
  <c r="BD20" i="14"/>
  <c r="DS20" i="14"/>
  <c r="EY20" i="14"/>
  <c r="BE20" i="14"/>
  <c r="DT20" i="14"/>
  <c r="EZ20" i="14"/>
  <c r="BF20" i="14"/>
  <c r="DU20" i="14"/>
  <c r="FA20" i="14"/>
  <c r="BG20" i="14"/>
  <c r="DV20" i="14"/>
  <c r="FB20" i="14"/>
  <c r="BH20" i="14"/>
  <c r="DW20" i="14"/>
  <c r="FC20" i="14"/>
  <c r="BI20" i="14"/>
  <c r="DX20" i="14"/>
  <c r="FD20" i="14"/>
  <c r="BJ20" i="14"/>
  <c r="DY20" i="14"/>
  <c r="FE20" i="14"/>
  <c r="BK20" i="14"/>
  <c r="DZ20" i="14"/>
  <c r="FF20" i="14"/>
  <c r="BL20" i="14"/>
  <c r="EA20" i="14"/>
  <c r="FG20" i="14"/>
  <c r="BM20" i="14"/>
  <c r="EB20" i="14"/>
  <c r="FH20" i="14"/>
  <c r="BN20" i="14"/>
  <c r="EC20" i="14"/>
  <c r="FI20" i="14"/>
  <c r="BO20" i="14"/>
  <c r="ED20" i="14"/>
  <c r="FJ20" i="14"/>
  <c r="AL21" i="14"/>
  <c r="DA21" i="14"/>
  <c r="EG21" i="14"/>
  <c r="AM21" i="14"/>
  <c r="DB21" i="14"/>
  <c r="EH21" i="14"/>
  <c r="AN21" i="14"/>
  <c r="DC21" i="14"/>
  <c r="EI21" i="14"/>
  <c r="AO21" i="14"/>
  <c r="DD21" i="14"/>
  <c r="EJ21" i="14"/>
  <c r="AP21" i="14"/>
  <c r="DE21" i="14"/>
  <c r="EK21" i="14"/>
  <c r="AQ21" i="14"/>
  <c r="DF21" i="14"/>
  <c r="EL21" i="14"/>
  <c r="AR21" i="14"/>
  <c r="DG21" i="14"/>
  <c r="EM21" i="14"/>
  <c r="AS21" i="14"/>
  <c r="DH21" i="14"/>
  <c r="EN21" i="14"/>
  <c r="AT21" i="14"/>
  <c r="DI21" i="14"/>
  <c r="EO21" i="14"/>
  <c r="AU21" i="14"/>
  <c r="DJ21" i="14"/>
  <c r="EP21" i="14"/>
  <c r="AV21" i="14"/>
  <c r="DK21" i="14"/>
  <c r="EQ21" i="14"/>
  <c r="AW21" i="14"/>
  <c r="DL21" i="14"/>
  <c r="ER21" i="14"/>
  <c r="AX21" i="14"/>
  <c r="DM21" i="14"/>
  <c r="ES21" i="14"/>
  <c r="AY21" i="14"/>
  <c r="DN21" i="14"/>
  <c r="ET21" i="14"/>
  <c r="AZ21" i="14"/>
  <c r="DO21" i="14"/>
  <c r="EU21" i="14"/>
  <c r="BA21" i="14"/>
  <c r="DP21" i="14"/>
  <c r="EV21" i="14"/>
  <c r="BB21" i="14"/>
  <c r="DQ21" i="14"/>
  <c r="EW21" i="14"/>
  <c r="BC21" i="14"/>
  <c r="DR21" i="14"/>
  <c r="EX21" i="14"/>
  <c r="BD21" i="14"/>
  <c r="DS21" i="14"/>
  <c r="EY21" i="14"/>
  <c r="BE21" i="14"/>
  <c r="DT21" i="14"/>
  <c r="EZ21" i="14"/>
  <c r="BF21" i="14"/>
  <c r="DU21" i="14"/>
  <c r="FA21" i="14"/>
  <c r="BG21" i="14"/>
  <c r="DV21" i="14"/>
  <c r="FB21" i="14"/>
  <c r="BH21" i="14"/>
  <c r="DW21" i="14"/>
  <c r="FC21" i="14"/>
  <c r="BI21" i="14"/>
  <c r="DX21" i="14"/>
  <c r="FD21" i="14"/>
  <c r="BJ21" i="14"/>
  <c r="DY21" i="14"/>
  <c r="FE21" i="14"/>
  <c r="BK21" i="14"/>
  <c r="DZ21" i="14"/>
  <c r="FF21" i="14"/>
  <c r="BL21" i="14"/>
  <c r="EA21" i="14"/>
  <c r="FG21" i="14"/>
  <c r="BM21" i="14"/>
  <c r="EB21" i="14"/>
  <c r="FH21" i="14"/>
  <c r="BN21" i="14"/>
  <c r="EC21" i="14"/>
  <c r="FI21" i="14"/>
  <c r="BO21" i="14"/>
  <c r="ED21" i="14"/>
  <c r="FJ21" i="14"/>
  <c r="AL22" i="14"/>
  <c r="DA22" i="14"/>
  <c r="EG22" i="14"/>
  <c r="AM22" i="14"/>
  <c r="DB22" i="14"/>
  <c r="EH22" i="14"/>
  <c r="AN22" i="14"/>
  <c r="DC22" i="14"/>
  <c r="EI22" i="14"/>
  <c r="AO22" i="14"/>
  <c r="DD22" i="14"/>
  <c r="EJ22" i="14"/>
  <c r="AP22" i="14"/>
  <c r="DE22" i="14"/>
  <c r="EK22" i="14"/>
  <c r="AQ22" i="14"/>
  <c r="DF22" i="14"/>
  <c r="EL22" i="14"/>
  <c r="AR22" i="14"/>
  <c r="DG22" i="14"/>
  <c r="EM22" i="14"/>
  <c r="AS22" i="14"/>
  <c r="DH22" i="14"/>
  <c r="EN22" i="14"/>
  <c r="AT22" i="14"/>
  <c r="DI22" i="14"/>
  <c r="EO22" i="14"/>
  <c r="AU22" i="14"/>
  <c r="DJ22" i="14"/>
  <c r="EP22" i="14"/>
  <c r="AV22" i="14"/>
  <c r="DK22" i="14"/>
  <c r="EQ22" i="14"/>
  <c r="AW22" i="14"/>
  <c r="DL22" i="14"/>
  <c r="ER22" i="14"/>
  <c r="AX22" i="14"/>
  <c r="DM22" i="14"/>
  <c r="ES22" i="14"/>
  <c r="AY22" i="14"/>
  <c r="DN22" i="14"/>
  <c r="ET22" i="14"/>
  <c r="AZ22" i="14"/>
  <c r="DO22" i="14"/>
  <c r="EU22" i="14"/>
  <c r="BA22" i="14"/>
  <c r="DP22" i="14"/>
  <c r="EV22" i="14"/>
  <c r="BB22" i="14"/>
  <c r="DQ22" i="14"/>
  <c r="EW22" i="14"/>
  <c r="BC22" i="14"/>
  <c r="DR22" i="14"/>
  <c r="EX22" i="14"/>
  <c r="BD22" i="14"/>
  <c r="DS22" i="14"/>
  <c r="EY22" i="14"/>
  <c r="BE22" i="14"/>
  <c r="DT22" i="14"/>
  <c r="EZ22" i="14"/>
  <c r="BF22" i="14"/>
  <c r="DU22" i="14"/>
  <c r="FA22" i="14"/>
  <c r="BG22" i="14"/>
  <c r="DV22" i="14"/>
  <c r="FB22" i="14"/>
  <c r="BH22" i="14"/>
  <c r="DW22" i="14"/>
  <c r="FC22" i="14"/>
  <c r="BI22" i="14"/>
  <c r="DX22" i="14"/>
  <c r="FD22" i="14"/>
  <c r="BJ22" i="14"/>
  <c r="DY22" i="14"/>
  <c r="FE22" i="14"/>
  <c r="BK22" i="14"/>
  <c r="DZ22" i="14"/>
  <c r="FF22" i="14"/>
  <c r="BL22" i="14"/>
  <c r="EA22" i="14"/>
  <c r="FG22" i="14"/>
  <c r="BM22" i="14"/>
  <c r="EB22" i="14"/>
  <c r="FH22" i="14"/>
  <c r="BN22" i="14"/>
  <c r="EC22" i="14"/>
  <c r="FI22" i="14"/>
  <c r="BO22" i="14"/>
  <c r="ED22" i="14"/>
  <c r="FJ22" i="14"/>
  <c r="AL23" i="14"/>
  <c r="DA23" i="14"/>
  <c r="EG23" i="14"/>
  <c r="AM23" i="14"/>
  <c r="DB23" i="14"/>
  <c r="EH23" i="14"/>
  <c r="AN23" i="14"/>
  <c r="DC23" i="14"/>
  <c r="EI23" i="14"/>
  <c r="AO23" i="14"/>
  <c r="DD23" i="14"/>
  <c r="EJ23" i="14"/>
  <c r="AP23" i="14"/>
  <c r="DE23" i="14"/>
  <c r="EK23" i="14"/>
  <c r="AQ23" i="14"/>
  <c r="DF23" i="14"/>
  <c r="EL23" i="14"/>
  <c r="AR23" i="14"/>
  <c r="DG23" i="14"/>
  <c r="EM23" i="14"/>
  <c r="AS23" i="14"/>
  <c r="DH23" i="14"/>
  <c r="EN23" i="14"/>
  <c r="AT23" i="14"/>
  <c r="DI23" i="14"/>
  <c r="EO23" i="14"/>
  <c r="AU23" i="14"/>
  <c r="DJ23" i="14"/>
  <c r="EP23" i="14"/>
  <c r="AV23" i="14"/>
  <c r="DK23" i="14"/>
  <c r="EQ23" i="14"/>
  <c r="AW23" i="14"/>
  <c r="DL23" i="14"/>
  <c r="ER23" i="14"/>
  <c r="AX23" i="14"/>
  <c r="DM23" i="14"/>
  <c r="ES23" i="14"/>
  <c r="AY23" i="14"/>
  <c r="DN23" i="14"/>
  <c r="ET23" i="14"/>
  <c r="AZ23" i="14"/>
  <c r="DO23" i="14"/>
  <c r="EU23" i="14"/>
  <c r="BA23" i="14"/>
  <c r="DP23" i="14"/>
  <c r="EV23" i="14"/>
  <c r="BB23" i="14"/>
  <c r="DQ23" i="14"/>
  <c r="EW23" i="14"/>
  <c r="BC23" i="14"/>
  <c r="DR23" i="14"/>
  <c r="EX23" i="14"/>
  <c r="BD23" i="14"/>
  <c r="DS23" i="14"/>
  <c r="EY23" i="14"/>
  <c r="BE23" i="14"/>
  <c r="DT23" i="14"/>
  <c r="EZ23" i="14"/>
  <c r="BF23" i="14"/>
  <c r="DU23" i="14"/>
  <c r="FA23" i="14"/>
  <c r="BG23" i="14"/>
  <c r="DV23" i="14"/>
  <c r="FB23" i="14"/>
  <c r="BH23" i="14"/>
  <c r="DW23" i="14"/>
  <c r="FC23" i="14"/>
  <c r="BI23" i="14"/>
  <c r="DX23" i="14"/>
  <c r="FD23" i="14"/>
  <c r="BJ23" i="14"/>
  <c r="DY23" i="14"/>
  <c r="FE23" i="14"/>
  <c r="BK23" i="14"/>
  <c r="DZ23" i="14"/>
  <c r="FF23" i="14"/>
  <c r="BL23" i="14"/>
  <c r="EA23" i="14"/>
  <c r="FG23" i="14"/>
  <c r="BM23" i="14"/>
  <c r="EB23" i="14"/>
  <c r="FH23" i="14"/>
  <c r="BN23" i="14"/>
  <c r="EC23" i="14"/>
  <c r="FI23" i="14"/>
  <c r="BO23" i="14"/>
  <c r="ED23" i="14"/>
  <c r="FJ23" i="14"/>
  <c r="AL24" i="14"/>
  <c r="DA24" i="14"/>
  <c r="EG24" i="14"/>
  <c r="AM24" i="14"/>
  <c r="DB24" i="14"/>
  <c r="EH24" i="14"/>
  <c r="AN24" i="14"/>
  <c r="DC24" i="14"/>
  <c r="EI24" i="14"/>
  <c r="AO24" i="14"/>
  <c r="DD24" i="14"/>
  <c r="EJ24" i="14"/>
  <c r="AP24" i="14"/>
  <c r="DE24" i="14"/>
  <c r="EK24" i="14"/>
  <c r="AQ24" i="14"/>
  <c r="DF24" i="14"/>
  <c r="EL24" i="14"/>
  <c r="AR24" i="14"/>
  <c r="DG24" i="14"/>
  <c r="EM24" i="14"/>
  <c r="AS24" i="14"/>
  <c r="DH24" i="14"/>
  <c r="EN24" i="14"/>
  <c r="AT24" i="14"/>
  <c r="DI24" i="14"/>
  <c r="EO24" i="14"/>
  <c r="AU24" i="14"/>
  <c r="DJ24" i="14"/>
  <c r="EP24" i="14"/>
  <c r="AV24" i="14"/>
  <c r="DK24" i="14"/>
  <c r="EQ24" i="14"/>
  <c r="AW24" i="14"/>
  <c r="DL24" i="14"/>
  <c r="ER24" i="14"/>
  <c r="AX24" i="14"/>
  <c r="DM24" i="14"/>
  <c r="ES24" i="14"/>
  <c r="AY24" i="14"/>
  <c r="DN24" i="14"/>
  <c r="ET24" i="14"/>
  <c r="AZ24" i="14"/>
  <c r="DO24" i="14"/>
  <c r="EU24" i="14"/>
  <c r="BA24" i="14"/>
  <c r="DP24" i="14"/>
  <c r="EV24" i="14"/>
  <c r="BB24" i="14"/>
  <c r="DQ24" i="14"/>
  <c r="EW24" i="14"/>
  <c r="BC24" i="14"/>
  <c r="DR24" i="14"/>
  <c r="EX24" i="14"/>
  <c r="BD24" i="14"/>
  <c r="DS24" i="14"/>
  <c r="EY24" i="14"/>
  <c r="BE24" i="14"/>
  <c r="DT24" i="14"/>
  <c r="EZ24" i="14"/>
  <c r="BF24" i="14"/>
  <c r="DU24" i="14"/>
  <c r="FA24" i="14"/>
  <c r="BG24" i="14"/>
  <c r="DV24" i="14"/>
  <c r="FB24" i="14"/>
  <c r="BH24" i="14"/>
  <c r="DW24" i="14"/>
  <c r="FC24" i="14"/>
  <c r="BI24" i="14"/>
  <c r="DX24" i="14"/>
  <c r="FD24" i="14"/>
  <c r="BJ24" i="14"/>
  <c r="DY24" i="14"/>
  <c r="FE24" i="14"/>
  <c r="BK24" i="14"/>
  <c r="DZ24" i="14"/>
  <c r="FF24" i="14"/>
  <c r="BL24" i="14"/>
  <c r="EA24" i="14"/>
  <c r="FG24" i="14"/>
  <c r="BM24" i="14"/>
  <c r="EB24" i="14"/>
  <c r="FH24" i="14"/>
  <c r="BN24" i="14"/>
  <c r="EC24" i="14"/>
  <c r="FI24" i="14"/>
  <c r="BO24" i="14"/>
  <c r="ED24" i="14"/>
  <c r="FJ24" i="14"/>
  <c r="AL25" i="14"/>
  <c r="DA25" i="14"/>
  <c r="EG25" i="14"/>
  <c r="AM25" i="14"/>
  <c r="DB25" i="14"/>
  <c r="EH25" i="14"/>
  <c r="AN25" i="14"/>
  <c r="DC25" i="14"/>
  <c r="EI25" i="14"/>
  <c r="AO25" i="14"/>
  <c r="DD25" i="14"/>
  <c r="EJ25" i="14"/>
  <c r="AP25" i="14"/>
  <c r="DE25" i="14"/>
  <c r="EK25" i="14"/>
  <c r="AQ25" i="14"/>
  <c r="DF25" i="14"/>
  <c r="EL25" i="14"/>
  <c r="AR25" i="14"/>
  <c r="DG25" i="14"/>
  <c r="EM25" i="14"/>
  <c r="AS25" i="14"/>
  <c r="DH25" i="14"/>
  <c r="EN25" i="14"/>
  <c r="AT25" i="14"/>
  <c r="DI25" i="14"/>
  <c r="EO25" i="14"/>
  <c r="AU25" i="14"/>
  <c r="DJ25" i="14"/>
  <c r="EP25" i="14"/>
  <c r="AV25" i="14"/>
  <c r="DK25" i="14"/>
  <c r="EQ25" i="14"/>
  <c r="AW25" i="14"/>
  <c r="DL25" i="14"/>
  <c r="ER25" i="14"/>
  <c r="AX25" i="14"/>
  <c r="DM25" i="14"/>
  <c r="ES25" i="14"/>
  <c r="AY25" i="14"/>
  <c r="DN25" i="14"/>
  <c r="ET25" i="14"/>
  <c r="AZ25" i="14"/>
  <c r="DO25" i="14"/>
  <c r="EU25" i="14"/>
  <c r="BA25" i="14"/>
  <c r="DP25" i="14"/>
  <c r="EV25" i="14"/>
  <c r="BB25" i="14"/>
  <c r="DQ25" i="14"/>
  <c r="EW25" i="14"/>
  <c r="BC25" i="14"/>
  <c r="DR25" i="14"/>
  <c r="EX25" i="14"/>
  <c r="BD25" i="14"/>
  <c r="DS25" i="14"/>
  <c r="EY25" i="14"/>
  <c r="BE25" i="14"/>
  <c r="DT25" i="14"/>
  <c r="EZ25" i="14"/>
  <c r="BF25" i="14"/>
  <c r="DU25" i="14"/>
  <c r="FA25" i="14"/>
  <c r="BG25" i="14"/>
  <c r="DV25" i="14"/>
  <c r="FB25" i="14"/>
  <c r="BH25" i="14"/>
  <c r="DW25" i="14"/>
  <c r="FC25" i="14"/>
  <c r="BI25" i="14"/>
  <c r="DX25" i="14"/>
  <c r="FD25" i="14"/>
  <c r="BJ25" i="14"/>
  <c r="DY25" i="14"/>
  <c r="FE25" i="14"/>
  <c r="BK25" i="14"/>
  <c r="DZ25" i="14"/>
  <c r="FF25" i="14"/>
  <c r="BL25" i="14"/>
  <c r="EA25" i="14"/>
  <c r="FG25" i="14"/>
  <c r="BM25" i="14"/>
  <c r="EB25" i="14"/>
  <c r="FH25" i="14"/>
  <c r="BN25" i="14"/>
  <c r="EC25" i="14"/>
  <c r="FI25" i="14"/>
  <c r="BO25" i="14"/>
  <c r="ED25" i="14"/>
  <c r="FJ25" i="14"/>
  <c r="AL26" i="14"/>
  <c r="DA26" i="14"/>
  <c r="EG26" i="14"/>
  <c r="AM26" i="14"/>
  <c r="DB26" i="14"/>
  <c r="EH26" i="14"/>
  <c r="AN26" i="14"/>
  <c r="DC26" i="14"/>
  <c r="EI26" i="14"/>
  <c r="AO26" i="14"/>
  <c r="DD26" i="14"/>
  <c r="EJ26" i="14"/>
  <c r="AP26" i="14"/>
  <c r="DE26" i="14"/>
  <c r="EK26" i="14"/>
  <c r="AQ26" i="14"/>
  <c r="DF26" i="14"/>
  <c r="EL26" i="14"/>
  <c r="AR26" i="14"/>
  <c r="DG26" i="14"/>
  <c r="EM26" i="14"/>
  <c r="AS26" i="14"/>
  <c r="DH26" i="14"/>
  <c r="EN26" i="14"/>
  <c r="AT26" i="14"/>
  <c r="DI26" i="14"/>
  <c r="EO26" i="14"/>
  <c r="AU26" i="14"/>
  <c r="DJ26" i="14"/>
  <c r="EP26" i="14"/>
  <c r="AV26" i="14"/>
  <c r="DK26" i="14"/>
  <c r="EQ26" i="14"/>
  <c r="AW26" i="14"/>
  <c r="DL26" i="14"/>
  <c r="ER26" i="14"/>
  <c r="AX26" i="14"/>
  <c r="DM26" i="14"/>
  <c r="ES26" i="14"/>
  <c r="AY26" i="14"/>
  <c r="DN26" i="14"/>
  <c r="ET26" i="14"/>
  <c r="AZ26" i="14"/>
  <c r="DO26" i="14"/>
  <c r="EU26" i="14"/>
  <c r="BA26" i="14"/>
  <c r="DP26" i="14"/>
  <c r="EV26" i="14"/>
  <c r="BB26" i="14"/>
  <c r="DQ26" i="14"/>
  <c r="EW26" i="14"/>
  <c r="BC26" i="14"/>
  <c r="DR26" i="14"/>
  <c r="EX26" i="14"/>
  <c r="BD26" i="14"/>
  <c r="DS26" i="14"/>
  <c r="EY26" i="14"/>
  <c r="BE26" i="14"/>
  <c r="DT26" i="14"/>
  <c r="EZ26" i="14"/>
  <c r="BF26" i="14"/>
  <c r="DU26" i="14"/>
  <c r="FA26" i="14"/>
  <c r="BG26" i="14"/>
  <c r="DV26" i="14"/>
  <c r="FB26" i="14"/>
  <c r="BH26" i="14"/>
  <c r="DW26" i="14"/>
  <c r="FC26" i="14"/>
  <c r="BI26" i="14"/>
  <c r="DX26" i="14"/>
  <c r="FD26" i="14"/>
  <c r="BJ26" i="14"/>
  <c r="DY26" i="14"/>
  <c r="FE26" i="14"/>
  <c r="BK26" i="14"/>
  <c r="DZ26" i="14"/>
  <c r="FF26" i="14"/>
  <c r="BL26" i="14"/>
  <c r="EA26" i="14"/>
  <c r="FG26" i="14"/>
  <c r="BM26" i="14"/>
  <c r="EB26" i="14"/>
  <c r="FH26" i="14"/>
  <c r="BN26" i="14"/>
  <c r="EC26" i="14"/>
  <c r="FI26" i="14"/>
  <c r="BO26" i="14"/>
  <c r="ED26" i="14"/>
  <c r="FJ26" i="14"/>
  <c r="AL27" i="14"/>
  <c r="DA27" i="14"/>
  <c r="EG27" i="14"/>
  <c r="AM27" i="14"/>
  <c r="DB27" i="14"/>
  <c r="EH27" i="14"/>
  <c r="AN27" i="14"/>
  <c r="DC27" i="14"/>
  <c r="EI27" i="14"/>
  <c r="AO27" i="14"/>
  <c r="DD27" i="14"/>
  <c r="EJ27" i="14"/>
  <c r="AP27" i="14"/>
  <c r="DE27" i="14"/>
  <c r="EK27" i="14"/>
  <c r="AQ27" i="14"/>
  <c r="DF27" i="14"/>
  <c r="EL27" i="14"/>
  <c r="AR27" i="14"/>
  <c r="DG27" i="14"/>
  <c r="EM27" i="14"/>
  <c r="AS27" i="14"/>
  <c r="DH27" i="14"/>
  <c r="EN27" i="14"/>
  <c r="AT27" i="14"/>
  <c r="DI27" i="14"/>
  <c r="EO27" i="14"/>
  <c r="AU27" i="14"/>
  <c r="DJ27" i="14"/>
  <c r="EP27" i="14"/>
  <c r="AV27" i="14"/>
  <c r="DK27" i="14"/>
  <c r="EQ27" i="14"/>
  <c r="AW27" i="14"/>
  <c r="DL27" i="14"/>
  <c r="ER27" i="14"/>
  <c r="AX27" i="14"/>
  <c r="DM27" i="14"/>
  <c r="ES27" i="14"/>
  <c r="AY27" i="14"/>
  <c r="DN27" i="14"/>
  <c r="ET27" i="14"/>
  <c r="AZ27" i="14"/>
  <c r="DO27" i="14"/>
  <c r="EU27" i="14"/>
  <c r="BA27" i="14"/>
  <c r="DP27" i="14"/>
  <c r="EV27" i="14"/>
  <c r="BB27" i="14"/>
  <c r="DQ27" i="14"/>
  <c r="EW27" i="14"/>
  <c r="BC27" i="14"/>
  <c r="DR27" i="14"/>
  <c r="EX27" i="14"/>
  <c r="BD27" i="14"/>
  <c r="DS27" i="14"/>
  <c r="EY27" i="14"/>
  <c r="BE27" i="14"/>
  <c r="DT27" i="14"/>
  <c r="EZ27" i="14"/>
  <c r="BF27" i="14"/>
  <c r="DU27" i="14"/>
  <c r="FA27" i="14"/>
  <c r="BG27" i="14"/>
  <c r="DV27" i="14"/>
  <c r="FB27" i="14"/>
  <c r="BH27" i="14"/>
  <c r="DW27" i="14"/>
  <c r="FC27" i="14"/>
  <c r="BI27" i="14"/>
  <c r="DX27" i="14"/>
  <c r="FD27" i="14"/>
  <c r="BJ27" i="14"/>
  <c r="DY27" i="14"/>
  <c r="FE27" i="14"/>
  <c r="BK27" i="14"/>
  <c r="DZ27" i="14"/>
  <c r="FF27" i="14"/>
  <c r="BL27" i="14"/>
  <c r="EA27" i="14"/>
  <c r="FG27" i="14"/>
  <c r="BM27" i="14"/>
  <c r="EB27" i="14"/>
  <c r="FH27" i="14"/>
  <c r="BN27" i="14"/>
  <c r="EC27" i="14"/>
  <c r="FI27" i="14"/>
  <c r="BO27" i="14"/>
  <c r="ED27" i="14"/>
  <c r="FJ27" i="14"/>
  <c r="AL28" i="14"/>
  <c r="DA28" i="14"/>
  <c r="EG28" i="14"/>
  <c r="AM28" i="14"/>
  <c r="DB28" i="14"/>
  <c r="EH28" i="14"/>
  <c r="AN28" i="14"/>
  <c r="DC28" i="14"/>
  <c r="EI28" i="14"/>
  <c r="AO28" i="14"/>
  <c r="DD28" i="14"/>
  <c r="EJ28" i="14"/>
  <c r="AP28" i="14"/>
  <c r="DE28" i="14"/>
  <c r="EK28" i="14"/>
  <c r="AQ28" i="14"/>
  <c r="DF28" i="14"/>
  <c r="EL28" i="14"/>
  <c r="AR28" i="14"/>
  <c r="DG28" i="14"/>
  <c r="EM28" i="14"/>
  <c r="AS28" i="14"/>
  <c r="DH28" i="14"/>
  <c r="EN28" i="14"/>
  <c r="AT28" i="14"/>
  <c r="DI28" i="14"/>
  <c r="EO28" i="14"/>
  <c r="AU28" i="14"/>
  <c r="DJ28" i="14"/>
  <c r="EP28" i="14"/>
  <c r="AV28" i="14"/>
  <c r="DK28" i="14"/>
  <c r="EQ28" i="14"/>
  <c r="AW28" i="14"/>
  <c r="DL28" i="14"/>
  <c r="ER28" i="14"/>
  <c r="AX28" i="14"/>
  <c r="DM28" i="14"/>
  <c r="ES28" i="14"/>
  <c r="AY28" i="14"/>
  <c r="DN28" i="14"/>
  <c r="ET28" i="14"/>
  <c r="AZ28" i="14"/>
  <c r="DO28" i="14"/>
  <c r="EU28" i="14"/>
  <c r="BA28" i="14"/>
  <c r="DP28" i="14"/>
  <c r="EV28" i="14"/>
  <c r="BB28" i="14"/>
  <c r="DQ28" i="14"/>
  <c r="EW28" i="14"/>
  <c r="BC28" i="14"/>
  <c r="DR28" i="14"/>
  <c r="EX28" i="14"/>
  <c r="BD28" i="14"/>
  <c r="DS28" i="14"/>
  <c r="EY28" i="14"/>
  <c r="BE28" i="14"/>
  <c r="DT28" i="14"/>
  <c r="EZ28" i="14"/>
  <c r="BF28" i="14"/>
  <c r="DU28" i="14"/>
  <c r="FA28" i="14"/>
  <c r="BG28" i="14"/>
  <c r="DV28" i="14"/>
  <c r="FB28" i="14"/>
  <c r="BH28" i="14"/>
  <c r="DW28" i="14"/>
  <c r="FC28" i="14"/>
  <c r="BI28" i="14"/>
  <c r="DX28" i="14"/>
  <c r="FD28" i="14"/>
  <c r="BJ28" i="14"/>
  <c r="DY28" i="14"/>
  <c r="FE28" i="14"/>
  <c r="BK28" i="14"/>
  <c r="DZ28" i="14"/>
  <c r="FF28" i="14"/>
  <c r="BL28" i="14"/>
  <c r="EA28" i="14"/>
  <c r="FG28" i="14"/>
  <c r="BM28" i="14"/>
  <c r="EB28" i="14"/>
  <c r="FH28" i="14"/>
  <c r="BN28" i="14"/>
  <c r="EC28" i="14"/>
  <c r="FI28" i="14"/>
  <c r="BO28" i="14"/>
  <c r="ED28" i="14"/>
  <c r="FJ28" i="14"/>
  <c r="AL29" i="14"/>
  <c r="DA29" i="14"/>
  <c r="EG29" i="14"/>
  <c r="AM29" i="14"/>
  <c r="DB29" i="14"/>
  <c r="EH29" i="14"/>
  <c r="AN29" i="14"/>
  <c r="DC29" i="14"/>
  <c r="EI29" i="14"/>
  <c r="AO29" i="14"/>
  <c r="DD29" i="14"/>
  <c r="EJ29" i="14"/>
  <c r="AP29" i="14"/>
  <c r="DE29" i="14"/>
  <c r="EK29" i="14"/>
  <c r="AQ29" i="14"/>
  <c r="DF29" i="14"/>
  <c r="EL29" i="14"/>
  <c r="AR29" i="14"/>
  <c r="DG29" i="14"/>
  <c r="EM29" i="14"/>
  <c r="AS29" i="14"/>
  <c r="DH29" i="14"/>
  <c r="EN29" i="14"/>
  <c r="AT29" i="14"/>
  <c r="DI29" i="14"/>
  <c r="EO29" i="14"/>
  <c r="AU29" i="14"/>
  <c r="DJ29" i="14"/>
  <c r="EP29" i="14"/>
  <c r="AV29" i="14"/>
  <c r="DK29" i="14"/>
  <c r="EQ29" i="14"/>
  <c r="AW29" i="14"/>
  <c r="DL29" i="14"/>
  <c r="ER29" i="14"/>
  <c r="AX29" i="14"/>
  <c r="DM29" i="14"/>
  <c r="ES29" i="14"/>
  <c r="AY29" i="14"/>
  <c r="DN29" i="14"/>
  <c r="ET29" i="14"/>
  <c r="AZ29" i="14"/>
  <c r="DO29" i="14"/>
  <c r="EU29" i="14"/>
  <c r="BA29" i="14"/>
  <c r="DP29" i="14"/>
  <c r="EV29" i="14"/>
  <c r="BB29" i="14"/>
  <c r="DQ29" i="14"/>
  <c r="EW29" i="14"/>
  <c r="BC29" i="14"/>
  <c r="DR29" i="14"/>
  <c r="EX29" i="14"/>
  <c r="BD29" i="14"/>
  <c r="DS29" i="14"/>
  <c r="EY29" i="14"/>
  <c r="BE29" i="14"/>
  <c r="DT29" i="14"/>
  <c r="EZ29" i="14"/>
  <c r="BF29" i="14"/>
  <c r="DU29" i="14"/>
  <c r="FA29" i="14"/>
  <c r="BG29" i="14"/>
  <c r="DV29" i="14"/>
  <c r="FB29" i="14"/>
  <c r="BH29" i="14"/>
  <c r="DW29" i="14"/>
  <c r="FC29" i="14"/>
  <c r="BI29" i="14"/>
  <c r="DX29" i="14"/>
  <c r="FD29" i="14"/>
  <c r="BJ29" i="14"/>
  <c r="DY29" i="14"/>
  <c r="FE29" i="14"/>
  <c r="BK29" i="14"/>
  <c r="DZ29" i="14"/>
  <c r="FF29" i="14"/>
  <c r="BL29" i="14"/>
  <c r="EA29" i="14"/>
  <c r="FG29" i="14"/>
  <c r="BM29" i="14"/>
  <c r="EB29" i="14"/>
  <c r="FH29" i="14"/>
  <c r="BN29" i="14"/>
  <c r="EC29" i="14"/>
  <c r="FI29" i="14"/>
  <c r="BO29" i="14"/>
  <c r="ED29" i="14"/>
  <c r="FJ29" i="14"/>
  <c r="AL30" i="14"/>
  <c r="DA30" i="14"/>
  <c r="EG30" i="14"/>
  <c r="AM30" i="14"/>
  <c r="DB30" i="14"/>
  <c r="EH30" i="14"/>
  <c r="AN30" i="14"/>
  <c r="DC30" i="14"/>
  <c r="EI30" i="14"/>
  <c r="AO30" i="14"/>
  <c r="DD30" i="14"/>
  <c r="EJ30" i="14"/>
  <c r="AP30" i="14"/>
  <c r="DE30" i="14"/>
  <c r="EK30" i="14"/>
  <c r="AQ30" i="14"/>
  <c r="DF30" i="14"/>
  <c r="EL30" i="14"/>
  <c r="AR30" i="14"/>
  <c r="DG30" i="14"/>
  <c r="EM30" i="14"/>
  <c r="AS30" i="14"/>
  <c r="DH30" i="14"/>
  <c r="EN30" i="14"/>
  <c r="AT30" i="14"/>
  <c r="DI30" i="14"/>
  <c r="EO30" i="14"/>
  <c r="AU30" i="14"/>
  <c r="DJ30" i="14"/>
  <c r="EP30" i="14"/>
  <c r="AV30" i="14"/>
  <c r="DK30" i="14"/>
  <c r="EQ30" i="14"/>
  <c r="AW30" i="14"/>
  <c r="DL30" i="14"/>
  <c r="ER30" i="14"/>
  <c r="AX30" i="14"/>
  <c r="DM30" i="14"/>
  <c r="ES30" i="14"/>
  <c r="AY30" i="14"/>
  <c r="DN30" i="14"/>
  <c r="ET30" i="14"/>
  <c r="AZ30" i="14"/>
  <c r="DO30" i="14"/>
  <c r="EU30" i="14"/>
  <c r="BA30" i="14"/>
  <c r="DP30" i="14"/>
  <c r="EV30" i="14"/>
  <c r="BB30" i="14"/>
  <c r="DQ30" i="14"/>
  <c r="EW30" i="14"/>
  <c r="BC30" i="14"/>
  <c r="DR30" i="14"/>
  <c r="EX30" i="14"/>
  <c r="BD30" i="14"/>
  <c r="DS30" i="14"/>
  <c r="EY30" i="14"/>
  <c r="BE30" i="14"/>
  <c r="DT30" i="14"/>
  <c r="EZ30" i="14"/>
  <c r="BF30" i="14"/>
  <c r="DU30" i="14"/>
  <c r="FA30" i="14"/>
  <c r="BG30" i="14"/>
  <c r="DV30" i="14"/>
  <c r="FB30" i="14"/>
  <c r="BH30" i="14"/>
  <c r="DW30" i="14"/>
  <c r="FC30" i="14"/>
  <c r="BI30" i="14"/>
  <c r="DX30" i="14"/>
  <c r="FD30" i="14"/>
  <c r="BJ30" i="14"/>
  <c r="DY30" i="14"/>
  <c r="FE30" i="14"/>
  <c r="BK30" i="14"/>
  <c r="DZ30" i="14"/>
  <c r="FF30" i="14"/>
  <c r="BL30" i="14"/>
  <c r="EA30" i="14"/>
  <c r="FG30" i="14"/>
  <c r="BM30" i="14"/>
  <c r="EB30" i="14"/>
  <c r="FH30" i="14"/>
  <c r="BN30" i="14"/>
  <c r="EC30" i="14"/>
  <c r="FI30" i="14"/>
  <c r="BO30" i="14"/>
  <c r="ED30" i="14"/>
  <c r="FJ30" i="14"/>
  <c r="AL31" i="14"/>
  <c r="DA31" i="14"/>
  <c r="EG31" i="14"/>
  <c r="AM31" i="14"/>
  <c r="DB31" i="14"/>
  <c r="EH31" i="14"/>
  <c r="AN31" i="14"/>
  <c r="DC31" i="14"/>
  <c r="EI31" i="14"/>
  <c r="AO31" i="14"/>
  <c r="DD31" i="14"/>
  <c r="EJ31" i="14"/>
  <c r="AP31" i="14"/>
  <c r="DE31" i="14"/>
  <c r="EK31" i="14"/>
  <c r="AQ31" i="14"/>
  <c r="DF31" i="14"/>
  <c r="EL31" i="14"/>
  <c r="AR31" i="14"/>
  <c r="DG31" i="14"/>
  <c r="EM31" i="14"/>
  <c r="AS31" i="14"/>
  <c r="DH31" i="14"/>
  <c r="EN31" i="14"/>
  <c r="AT31" i="14"/>
  <c r="DI31" i="14"/>
  <c r="EO31" i="14"/>
  <c r="AU31" i="14"/>
  <c r="DJ31" i="14"/>
  <c r="EP31" i="14"/>
  <c r="AV31" i="14"/>
  <c r="DK31" i="14"/>
  <c r="EQ31" i="14"/>
  <c r="AW31" i="14"/>
  <c r="DL31" i="14"/>
  <c r="ER31" i="14"/>
  <c r="AX31" i="14"/>
  <c r="DM31" i="14"/>
  <c r="ES31" i="14"/>
  <c r="AY31" i="14"/>
  <c r="DN31" i="14"/>
  <c r="ET31" i="14"/>
  <c r="AZ31" i="14"/>
  <c r="DO31" i="14"/>
  <c r="EU31" i="14"/>
  <c r="BA31" i="14"/>
  <c r="DP31" i="14"/>
  <c r="EV31" i="14"/>
  <c r="BB31" i="14"/>
  <c r="DQ31" i="14"/>
  <c r="EW31" i="14"/>
  <c r="BC31" i="14"/>
  <c r="DR31" i="14"/>
  <c r="EX31" i="14"/>
  <c r="BD31" i="14"/>
  <c r="DS31" i="14"/>
  <c r="EY31" i="14"/>
  <c r="BE31" i="14"/>
  <c r="DT31" i="14"/>
  <c r="EZ31" i="14"/>
  <c r="BF31" i="14"/>
  <c r="DU31" i="14"/>
  <c r="FA31" i="14"/>
  <c r="BG31" i="14"/>
  <c r="DV31" i="14"/>
  <c r="FB31" i="14"/>
  <c r="BH31" i="14"/>
  <c r="DW31" i="14"/>
  <c r="FC31" i="14"/>
  <c r="BI31" i="14"/>
  <c r="DX31" i="14"/>
  <c r="FD31" i="14"/>
  <c r="BJ31" i="14"/>
  <c r="DY31" i="14"/>
  <c r="FE31" i="14"/>
  <c r="BK31" i="14"/>
  <c r="DZ31" i="14"/>
  <c r="FF31" i="14"/>
  <c r="BL31" i="14"/>
  <c r="EA31" i="14"/>
  <c r="FG31" i="14"/>
  <c r="BM31" i="14"/>
  <c r="EB31" i="14"/>
  <c r="FH31" i="14"/>
  <c r="BN31" i="14"/>
  <c r="EC31" i="14"/>
  <c r="FI31" i="14"/>
  <c r="BO31" i="14"/>
  <c r="ED31" i="14"/>
  <c r="FJ31" i="14"/>
  <c r="AL32" i="14"/>
  <c r="DA32" i="14"/>
  <c r="EG32" i="14"/>
  <c r="AM32" i="14"/>
  <c r="DB32" i="14"/>
  <c r="EH32" i="14"/>
  <c r="AN32" i="14"/>
  <c r="DC32" i="14"/>
  <c r="EI32" i="14"/>
  <c r="AO32" i="14"/>
  <c r="DD32" i="14"/>
  <c r="EJ32" i="14"/>
  <c r="AP32" i="14"/>
  <c r="DE32" i="14"/>
  <c r="EK32" i="14"/>
  <c r="AQ32" i="14"/>
  <c r="DF32" i="14"/>
  <c r="EL32" i="14"/>
  <c r="AR32" i="14"/>
  <c r="DG32" i="14"/>
  <c r="EM32" i="14"/>
  <c r="AS32" i="14"/>
  <c r="DH32" i="14"/>
  <c r="EN32" i="14"/>
  <c r="AT32" i="14"/>
  <c r="DI32" i="14"/>
  <c r="EO32" i="14"/>
  <c r="AU32" i="14"/>
  <c r="DJ32" i="14"/>
  <c r="EP32" i="14"/>
  <c r="AV32" i="14"/>
  <c r="DK32" i="14"/>
  <c r="EQ32" i="14"/>
  <c r="AW32" i="14"/>
  <c r="DL32" i="14"/>
  <c r="ER32" i="14"/>
  <c r="AX32" i="14"/>
  <c r="DM32" i="14"/>
  <c r="ES32" i="14"/>
  <c r="AY32" i="14"/>
  <c r="DN32" i="14"/>
  <c r="ET32" i="14"/>
  <c r="AZ32" i="14"/>
  <c r="DO32" i="14"/>
  <c r="EU32" i="14"/>
  <c r="BA32" i="14"/>
  <c r="DP32" i="14"/>
  <c r="EV32" i="14"/>
  <c r="BB32" i="14"/>
  <c r="DQ32" i="14"/>
  <c r="EW32" i="14"/>
  <c r="BC32" i="14"/>
  <c r="DR32" i="14"/>
  <c r="EX32" i="14"/>
  <c r="BD32" i="14"/>
  <c r="DS32" i="14"/>
  <c r="EY32" i="14"/>
  <c r="BE32" i="14"/>
  <c r="DT32" i="14"/>
  <c r="EZ32" i="14"/>
  <c r="BF32" i="14"/>
  <c r="DU32" i="14"/>
  <c r="FA32" i="14"/>
  <c r="BG32" i="14"/>
  <c r="DV32" i="14"/>
  <c r="FB32" i="14"/>
  <c r="BH32" i="14"/>
  <c r="DW32" i="14"/>
  <c r="FC32" i="14"/>
  <c r="BI32" i="14"/>
  <c r="DX32" i="14"/>
  <c r="FD32" i="14"/>
  <c r="BJ32" i="14"/>
  <c r="DY32" i="14"/>
  <c r="FE32" i="14"/>
  <c r="BK32" i="14"/>
  <c r="DZ32" i="14"/>
  <c r="FF32" i="14"/>
  <c r="BL32" i="14"/>
  <c r="EA32" i="14"/>
  <c r="FG32" i="14"/>
  <c r="BM32" i="14"/>
  <c r="EB32" i="14"/>
  <c r="FH32" i="14"/>
  <c r="BN32" i="14"/>
  <c r="EC32" i="14"/>
  <c r="FI32" i="14"/>
  <c r="BO32" i="14"/>
  <c r="ED32" i="14"/>
  <c r="FJ32" i="14"/>
  <c r="AL33" i="14"/>
  <c r="DA33" i="14"/>
  <c r="EG33" i="14"/>
  <c r="AM33" i="14"/>
  <c r="DB33" i="14"/>
  <c r="EH33" i="14"/>
  <c r="AN33" i="14"/>
  <c r="DC33" i="14"/>
  <c r="EI33" i="14"/>
  <c r="AO33" i="14"/>
  <c r="DD33" i="14"/>
  <c r="EJ33" i="14"/>
  <c r="AP33" i="14"/>
  <c r="DE33" i="14"/>
  <c r="EK33" i="14"/>
  <c r="AQ33" i="14"/>
  <c r="DF33" i="14"/>
  <c r="EL33" i="14"/>
  <c r="AR33" i="14"/>
  <c r="DG33" i="14"/>
  <c r="EM33" i="14"/>
  <c r="AS33" i="14"/>
  <c r="DH33" i="14"/>
  <c r="EN33" i="14"/>
  <c r="AT33" i="14"/>
  <c r="DI33" i="14"/>
  <c r="EO33" i="14"/>
  <c r="AU33" i="14"/>
  <c r="DJ33" i="14"/>
  <c r="EP33" i="14"/>
  <c r="AV33" i="14"/>
  <c r="DK33" i="14"/>
  <c r="EQ33" i="14"/>
  <c r="AW33" i="14"/>
  <c r="DL33" i="14"/>
  <c r="ER33" i="14"/>
  <c r="AX33" i="14"/>
  <c r="DM33" i="14"/>
  <c r="ES33" i="14"/>
  <c r="AY33" i="14"/>
  <c r="DN33" i="14"/>
  <c r="ET33" i="14"/>
  <c r="AZ33" i="14"/>
  <c r="DO33" i="14"/>
  <c r="EU33" i="14"/>
  <c r="BA33" i="14"/>
  <c r="DP33" i="14"/>
  <c r="EV33" i="14"/>
  <c r="BB33" i="14"/>
  <c r="DQ33" i="14"/>
  <c r="EW33" i="14"/>
  <c r="BC33" i="14"/>
  <c r="DR33" i="14"/>
  <c r="EX33" i="14"/>
  <c r="BD33" i="14"/>
  <c r="DS33" i="14"/>
  <c r="EY33" i="14"/>
  <c r="BE33" i="14"/>
  <c r="DT33" i="14"/>
  <c r="EZ33" i="14"/>
  <c r="BF33" i="14"/>
  <c r="DU33" i="14"/>
  <c r="FA33" i="14"/>
  <c r="BG33" i="14"/>
  <c r="DV33" i="14"/>
  <c r="FB33" i="14"/>
  <c r="BH33" i="14"/>
  <c r="DW33" i="14"/>
  <c r="FC33" i="14"/>
  <c r="BI33" i="14"/>
  <c r="DX33" i="14"/>
  <c r="FD33" i="14"/>
  <c r="BJ33" i="14"/>
  <c r="DY33" i="14"/>
  <c r="FE33" i="14"/>
  <c r="BK33" i="14"/>
  <c r="DZ33" i="14"/>
  <c r="FF33" i="14"/>
  <c r="BL33" i="14"/>
  <c r="EA33" i="14"/>
  <c r="FG33" i="14"/>
  <c r="BM33" i="14"/>
  <c r="EB33" i="14"/>
  <c r="FH33" i="14"/>
  <c r="BN33" i="14"/>
  <c r="EC33" i="14"/>
  <c r="FI33" i="14"/>
  <c r="BO33" i="14"/>
  <c r="ED33" i="14"/>
  <c r="FJ33" i="14"/>
  <c r="AL34" i="14"/>
  <c r="DA34" i="14"/>
  <c r="EG34" i="14"/>
  <c r="AM34" i="14"/>
  <c r="DB34" i="14"/>
  <c r="EH34" i="14"/>
  <c r="AN34" i="14"/>
  <c r="DC34" i="14"/>
  <c r="EI34" i="14"/>
  <c r="AO34" i="14"/>
  <c r="DD34" i="14"/>
  <c r="EJ34" i="14"/>
  <c r="AP34" i="14"/>
  <c r="DE34" i="14"/>
  <c r="EK34" i="14"/>
  <c r="AQ34" i="14"/>
  <c r="DF34" i="14"/>
  <c r="EL34" i="14"/>
  <c r="AR34" i="14"/>
  <c r="DG34" i="14"/>
  <c r="EM34" i="14"/>
  <c r="AS34" i="14"/>
  <c r="DH34" i="14"/>
  <c r="EN34" i="14"/>
  <c r="AT34" i="14"/>
  <c r="DI34" i="14"/>
  <c r="EO34" i="14"/>
  <c r="AU34" i="14"/>
  <c r="DJ34" i="14"/>
  <c r="EP34" i="14"/>
  <c r="AV34" i="14"/>
  <c r="DK34" i="14"/>
  <c r="EQ34" i="14"/>
  <c r="AW34" i="14"/>
  <c r="DL34" i="14"/>
  <c r="ER34" i="14"/>
  <c r="AX34" i="14"/>
  <c r="DM34" i="14"/>
  <c r="ES34" i="14"/>
  <c r="AY34" i="14"/>
  <c r="DN34" i="14"/>
  <c r="ET34" i="14"/>
  <c r="AZ34" i="14"/>
  <c r="DO34" i="14"/>
  <c r="EU34" i="14"/>
  <c r="BA34" i="14"/>
  <c r="DP34" i="14"/>
  <c r="EV34" i="14"/>
  <c r="BB34" i="14"/>
  <c r="DQ34" i="14"/>
  <c r="EW34" i="14"/>
  <c r="BC34" i="14"/>
  <c r="DR34" i="14"/>
  <c r="EX34" i="14"/>
  <c r="BD34" i="14"/>
  <c r="DS34" i="14"/>
  <c r="EY34" i="14"/>
  <c r="BE34" i="14"/>
  <c r="DT34" i="14"/>
  <c r="EZ34" i="14"/>
  <c r="BF34" i="14"/>
  <c r="DU34" i="14"/>
  <c r="FA34" i="14"/>
  <c r="BG34" i="14"/>
  <c r="DV34" i="14"/>
  <c r="FB34" i="14"/>
  <c r="BH34" i="14"/>
  <c r="DW34" i="14"/>
  <c r="FC34" i="14"/>
  <c r="BI34" i="14"/>
  <c r="DX34" i="14"/>
  <c r="FD34" i="14"/>
  <c r="BJ34" i="14"/>
  <c r="DY34" i="14"/>
  <c r="FE34" i="14"/>
  <c r="BK34" i="14"/>
  <c r="DZ34" i="14"/>
  <c r="FF34" i="14"/>
  <c r="BL34" i="14"/>
  <c r="EA34" i="14"/>
  <c r="FG34" i="14"/>
  <c r="BM34" i="14"/>
  <c r="EB34" i="14"/>
  <c r="FH34" i="14"/>
  <c r="BN34" i="14"/>
  <c r="EC34" i="14"/>
  <c r="FI34" i="14"/>
  <c r="BO34" i="14"/>
  <c r="ED34" i="14"/>
  <c r="FJ34" i="14"/>
  <c r="AL35" i="14"/>
  <c r="DA35" i="14"/>
  <c r="EG35" i="14"/>
  <c r="AM35" i="14"/>
  <c r="DB35" i="14"/>
  <c r="EH35" i="14"/>
  <c r="AN35" i="14"/>
  <c r="DC35" i="14"/>
  <c r="EI35" i="14"/>
  <c r="AO35" i="14"/>
  <c r="DD35" i="14"/>
  <c r="EJ35" i="14"/>
  <c r="AP35" i="14"/>
  <c r="DE35" i="14"/>
  <c r="EK35" i="14"/>
  <c r="AQ35" i="14"/>
  <c r="DF35" i="14"/>
  <c r="EL35" i="14"/>
  <c r="AR35" i="14"/>
  <c r="DG35" i="14"/>
  <c r="EM35" i="14"/>
  <c r="AS35" i="14"/>
  <c r="DH35" i="14"/>
  <c r="EN35" i="14"/>
  <c r="AT35" i="14"/>
  <c r="DI35" i="14"/>
  <c r="EO35" i="14"/>
  <c r="AU35" i="14"/>
  <c r="DJ35" i="14"/>
  <c r="EP35" i="14"/>
  <c r="AV35" i="14"/>
  <c r="DK35" i="14"/>
  <c r="EQ35" i="14"/>
  <c r="AW35" i="14"/>
  <c r="DL35" i="14"/>
  <c r="ER35" i="14"/>
  <c r="AX35" i="14"/>
  <c r="DM35" i="14"/>
  <c r="ES35" i="14"/>
  <c r="AY35" i="14"/>
  <c r="DN35" i="14"/>
  <c r="ET35" i="14"/>
  <c r="AZ35" i="14"/>
  <c r="DO35" i="14"/>
  <c r="EU35" i="14"/>
  <c r="BA35" i="14"/>
  <c r="DP35" i="14"/>
  <c r="EV35" i="14"/>
  <c r="BB35" i="14"/>
  <c r="DQ35" i="14"/>
  <c r="EW35" i="14"/>
  <c r="BC35" i="14"/>
  <c r="DR35" i="14"/>
  <c r="EX35" i="14"/>
  <c r="BD35" i="14"/>
  <c r="DS35" i="14"/>
  <c r="EY35" i="14"/>
  <c r="BE35" i="14"/>
  <c r="DT35" i="14"/>
  <c r="EZ35" i="14"/>
  <c r="BF35" i="14"/>
  <c r="DU35" i="14"/>
  <c r="FA35" i="14"/>
  <c r="BG35" i="14"/>
  <c r="DV35" i="14"/>
  <c r="FB35" i="14"/>
  <c r="BH35" i="14"/>
  <c r="DW35" i="14"/>
  <c r="FC35" i="14"/>
  <c r="BI35" i="14"/>
  <c r="DX35" i="14"/>
  <c r="FD35" i="14"/>
  <c r="BJ35" i="14"/>
  <c r="DY35" i="14"/>
  <c r="FE35" i="14"/>
  <c r="BK35" i="14"/>
  <c r="DZ35" i="14"/>
  <c r="FF35" i="14"/>
  <c r="BL35" i="14"/>
  <c r="EA35" i="14"/>
  <c r="FG35" i="14"/>
  <c r="BM35" i="14"/>
  <c r="EB35" i="14"/>
  <c r="FH35" i="14"/>
  <c r="BN35" i="14"/>
  <c r="EC35" i="14"/>
  <c r="FI35" i="14"/>
  <c r="BO35" i="14"/>
  <c r="ED35" i="14"/>
  <c r="FJ35" i="14"/>
  <c r="AL36" i="14"/>
  <c r="DA36" i="14"/>
  <c r="EG36" i="14"/>
  <c r="AM36" i="14"/>
  <c r="DB36" i="14"/>
  <c r="EH36" i="14"/>
  <c r="AN36" i="14"/>
  <c r="DC36" i="14"/>
  <c r="EI36" i="14"/>
  <c r="AO36" i="14"/>
  <c r="DD36" i="14"/>
  <c r="EJ36" i="14"/>
  <c r="AP36" i="14"/>
  <c r="DE36" i="14"/>
  <c r="EK36" i="14"/>
  <c r="AQ36" i="14"/>
  <c r="DF36" i="14"/>
  <c r="EL36" i="14"/>
  <c r="AR36" i="14"/>
  <c r="DG36" i="14"/>
  <c r="EM36" i="14"/>
  <c r="AS36" i="14"/>
  <c r="DH36" i="14"/>
  <c r="EN36" i="14"/>
  <c r="AT36" i="14"/>
  <c r="DI36" i="14"/>
  <c r="EO36" i="14"/>
  <c r="AU36" i="14"/>
  <c r="DJ36" i="14"/>
  <c r="EP36" i="14"/>
  <c r="AV36" i="14"/>
  <c r="DK36" i="14"/>
  <c r="EQ36" i="14"/>
  <c r="AW36" i="14"/>
  <c r="DL36" i="14"/>
  <c r="ER36" i="14"/>
  <c r="AX36" i="14"/>
  <c r="DM36" i="14"/>
  <c r="ES36" i="14"/>
  <c r="AY36" i="14"/>
  <c r="DN36" i="14"/>
  <c r="ET36" i="14"/>
  <c r="AZ36" i="14"/>
  <c r="DO36" i="14"/>
  <c r="EU36" i="14"/>
  <c r="BA36" i="14"/>
  <c r="DP36" i="14"/>
  <c r="EV36" i="14"/>
  <c r="BB36" i="14"/>
  <c r="DQ36" i="14"/>
  <c r="EW36" i="14"/>
  <c r="BC36" i="14"/>
  <c r="DR36" i="14"/>
  <c r="EX36" i="14"/>
  <c r="BD36" i="14"/>
  <c r="DS36" i="14"/>
  <c r="EY36" i="14"/>
  <c r="BE36" i="14"/>
  <c r="DT36" i="14"/>
  <c r="EZ36" i="14"/>
  <c r="BF36" i="14"/>
  <c r="DU36" i="14"/>
  <c r="FA36" i="14"/>
  <c r="BG36" i="14"/>
  <c r="DV36" i="14"/>
  <c r="FB36" i="14"/>
  <c r="BH36" i="14"/>
  <c r="DW36" i="14"/>
  <c r="FC36" i="14"/>
  <c r="BI36" i="14"/>
  <c r="DX36" i="14"/>
  <c r="FD36" i="14"/>
  <c r="BJ36" i="14"/>
  <c r="DY36" i="14"/>
  <c r="FE36" i="14"/>
  <c r="BK36" i="14"/>
  <c r="DZ36" i="14"/>
  <c r="FF36" i="14"/>
  <c r="BL36" i="14"/>
  <c r="EA36" i="14"/>
  <c r="FG36" i="14"/>
  <c r="BM36" i="14"/>
  <c r="EB36" i="14"/>
  <c r="FH36" i="14"/>
  <c r="BN36" i="14"/>
  <c r="EC36" i="14"/>
  <c r="FI36" i="14"/>
  <c r="BO36" i="14"/>
  <c r="ED36" i="14"/>
  <c r="FJ36" i="14"/>
  <c r="AL37" i="14"/>
  <c r="DA37" i="14"/>
  <c r="EG37" i="14"/>
  <c r="AM37" i="14"/>
  <c r="DB37" i="14"/>
  <c r="EH37" i="14"/>
  <c r="AN37" i="14"/>
  <c r="DC37" i="14"/>
  <c r="EI37" i="14"/>
  <c r="AO37" i="14"/>
  <c r="DD37" i="14"/>
  <c r="EJ37" i="14"/>
  <c r="AP37" i="14"/>
  <c r="DE37" i="14"/>
  <c r="EK37" i="14"/>
  <c r="AQ37" i="14"/>
  <c r="DF37" i="14"/>
  <c r="EL37" i="14"/>
  <c r="AR37" i="14"/>
  <c r="DG37" i="14"/>
  <c r="EM37" i="14"/>
  <c r="AS37" i="14"/>
  <c r="DH37" i="14"/>
  <c r="EN37" i="14"/>
  <c r="AT37" i="14"/>
  <c r="DI37" i="14"/>
  <c r="EO37" i="14"/>
  <c r="AU37" i="14"/>
  <c r="DJ37" i="14"/>
  <c r="EP37" i="14"/>
  <c r="AV37" i="14"/>
  <c r="DK37" i="14"/>
  <c r="EQ37" i="14"/>
  <c r="AW37" i="14"/>
  <c r="DL37" i="14"/>
  <c r="ER37" i="14"/>
  <c r="AX37" i="14"/>
  <c r="DM37" i="14"/>
  <c r="ES37" i="14"/>
  <c r="AY37" i="14"/>
  <c r="DN37" i="14"/>
  <c r="ET37" i="14"/>
  <c r="AZ37" i="14"/>
  <c r="DO37" i="14"/>
  <c r="EU37" i="14"/>
  <c r="BA37" i="14"/>
  <c r="DP37" i="14"/>
  <c r="EV37" i="14"/>
  <c r="BB37" i="14"/>
  <c r="DQ37" i="14"/>
  <c r="EW37" i="14"/>
  <c r="BC37" i="14"/>
  <c r="DR37" i="14"/>
  <c r="EX37" i="14"/>
  <c r="BD37" i="14"/>
  <c r="DS37" i="14"/>
  <c r="EY37" i="14"/>
  <c r="BE37" i="14"/>
  <c r="DT37" i="14"/>
  <c r="EZ37" i="14"/>
  <c r="BF37" i="14"/>
  <c r="DU37" i="14"/>
  <c r="FA37" i="14"/>
  <c r="BG37" i="14"/>
  <c r="DV37" i="14"/>
  <c r="FB37" i="14"/>
  <c r="BH37" i="14"/>
  <c r="DW37" i="14"/>
  <c r="FC37" i="14"/>
  <c r="BI37" i="14"/>
  <c r="DX37" i="14"/>
  <c r="FD37" i="14"/>
  <c r="BJ37" i="14"/>
  <c r="DY37" i="14"/>
  <c r="FE37" i="14"/>
  <c r="BK37" i="14"/>
  <c r="DZ37" i="14"/>
  <c r="FF37" i="14"/>
  <c r="BL37" i="14"/>
  <c r="EA37" i="14"/>
  <c r="FG37" i="14"/>
  <c r="BM37" i="14"/>
  <c r="EB37" i="14"/>
  <c r="FH37" i="14"/>
  <c r="BN37" i="14"/>
  <c r="EC37" i="14"/>
  <c r="FI37" i="14"/>
  <c r="BO37" i="14"/>
  <c r="ED37" i="14"/>
  <c r="FJ37" i="14"/>
  <c r="EJ39" i="14"/>
  <c r="EK39" i="14"/>
  <c r="EJ40" i="14"/>
  <c r="EK40" i="14"/>
  <c r="EK41" i="14"/>
  <c r="A13" i="14"/>
  <c r="E7" i="14"/>
  <c r="BU7" i="14"/>
  <c r="D8" i="14"/>
  <c r="BT8" i="14"/>
  <c r="BU8" i="14"/>
  <c r="BV8" i="14"/>
  <c r="BW8" i="14"/>
  <c r="BX8" i="14"/>
  <c r="BY8" i="14"/>
  <c r="BZ8" i="14"/>
  <c r="CA8" i="14"/>
  <c r="CB8" i="14"/>
  <c r="CC8" i="14"/>
  <c r="CD8" i="14"/>
  <c r="CE8" i="14"/>
  <c r="CF8" i="14"/>
  <c r="CG8" i="14"/>
  <c r="CH8" i="14"/>
  <c r="CI8" i="14"/>
  <c r="CJ8" i="14"/>
  <c r="CK8" i="14"/>
  <c r="CL8" i="14"/>
  <c r="CM8" i="14"/>
  <c r="CN8" i="14"/>
  <c r="CO8" i="14"/>
  <c r="CP8" i="14"/>
  <c r="CQ8" i="14"/>
  <c r="CR8" i="14"/>
  <c r="CS8" i="14"/>
  <c r="CT8" i="14"/>
  <c r="CU8" i="14"/>
  <c r="CV8" i="14"/>
  <c r="CW8" i="14"/>
  <c r="CX8" i="14"/>
  <c r="BU9" i="14"/>
  <c r="F7" i="14"/>
  <c r="BV7" i="14"/>
  <c r="D9" i="14"/>
  <c r="BT9" i="14"/>
  <c r="BV9" i="14"/>
  <c r="BW9" i="14"/>
  <c r="BX9" i="14"/>
  <c r="BY9" i="14"/>
  <c r="BZ9" i="14"/>
  <c r="CA9" i="14"/>
  <c r="CB9" i="14"/>
  <c r="CC9" i="14"/>
  <c r="CD9" i="14"/>
  <c r="CE9" i="14"/>
  <c r="CF9" i="14"/>
  <c r="CG9" i="14"/>
  <c r="CH9" i="14"/>
  <c r="CI9" i="14"/>
  <c r="CJ9" i="14"/>
  <c r="CK9" i="14"/>
  <c r="CL9" i="14"/>
  <c r="CM9" i="14"/>
  <c r="CN9" i="14"/>
  <c r="CO9" i="14"/>
  <c r="CP9" i="14"/>
  <c r="CQ9" i="14"/>
  <c r="CR9" i="14"/>
  <c r="CS9" i="14"/>
  <c r="CT9" i="14"/>
  <c r="CU9" i="14"/>
  <c r="CV9" i="14"/>
  <c r="CW9" i="14"/>
  <c r="CX9" i="14"/>
  <c r="BU10" i="14"/>
  <c r="BV10" i="14"/>
  <c r="G7" i="14"/>
  <c r="BW7" i="14"/>
  <c r="D10" i="14"/>
  <c r="BT10" i="14"/>
  <c r="BW10" i="14"/>
  <c r="BX10" i="14"/>
  <c r="BY10" i="14"/>
  <c r="BZ10" i="14"/>
  <c r="CA10" i="14"/>
  <c r="CB10" i="14"/>
  <c r="CC10" i="14"/>
  <c r="CD10" i="14"/>
  <c r="CE10" i="14"/>
  <c r="CF10" i="14"/>
  <c r="CG10" i="14"/>
  <c r="CH10" i="14"/>
  <c r="CI10" i="14"/>
  <c r="CJ10" i="14"/>
  <c r="CK10" i="14"/>
  <c r="CL10" i="14"/>
  <c r="CM10" i="14"/>
  <c r="CN10" i="14"/>
  <c r="CO10" i="14"/>
  <c r="CP10" i="14"/>
  <c r="CQ10" i="14"/>
  <c r="CR10" i="14"/>
  <c r="CS10" i="14"/>
  <c r="CT10" i="14"/>
  <c r="CU10" i="14"/>
  <c r="CV10" i="14"/>
  <c r="CW10" i="14"/>
  <c r="CX10" i="14"/>
  <c r="BU11" i="14"/>
  <c r="BV11" i="14"/>
  <c r="BW11" i="14"/>
  <c r="H7" i="14"/>
  <c r="BX7" i="14"/>
  <c r="D11" i="14"/>
  <c r="BT11" i="14"/>
  <c r="BX11" i="14"/>
  <c r="BY11" i="14"/>
  <c r="BZ11" i="14"/>
  <c r="CA11" i="14"/>
  <c r="CB11" i="14"/>
  <c r="CC11" i="14"/>
  <c r="CD11" i="14"/>
  <c r="CE11" i="14"/>
  <c r="CF11" i="14"/>
  <c r="CG11" i="14"/>
  <c r="CH11" i="14"/>
  <c r="CI11" i="14"/>
  <c r="CJ11" i="14"/>
  <c r="CK11" i="14"/>
  <c r="CL11" i="14"/>
  <c r="CM11" i="14"/>
  <c r="CN11" i="14"/>
  <c r="CO11" i="14"/>
  <c r="CP11" i="14"/>
  <c r="CQ11" i="14"/>
  <c r="CR11" i="14"/>
  <c r="CS11" i="14"/>
  <c r="CT11" i="14"/>
  <c r="CU11" i="14"/>
  <c r="CV11" i="14"/>
  <c r="CW11" i="14"/>
  <c r="CX11" i="14"/>
  <c r="BU12" i="14"/>
  <c r="BV12" i="14"/>
  <c r="BW12" i="14"/>
  <c r="BX12" i="14"/>
  <c r="I7" i="14"/>
  <c r="BY7" i="14"/>
  <c r="D12" i="14"/>
  <c r="BT12" i="14"/>
  <c r="BY12" i="14"/>
  <c r="BZ12" i="14"/>
  <c r="CA12" i="14"/>
  <c r="CB12" i="14"/>
  <c r="CC12" i="14"/>
  <c r="CD12" i="14"/>
  <c r="CE12" i="14"/>
  <c r="CF12" i="14"/>
  <c r="CG12" i="14"/>
  <c r="CH12" i="14"/>
  <c r="CI12" i="14"/>
  <c r="CJ12" i="14"/>
  <c r="CK12" i="14"/>
  <c r="CL12" i="14"/>
  <c r="CM12" i="14"/>
  <c r="CN12" i="14"/>
  <c r="CO12" i="14"/>
  <c r="CP12" i="14"/>
  <c r="CQ12" i="14"/>
  <c r="CR12" i="14"/>
  <c r="CS12" i="14"/>
  <c r="CT12" i="14"/>
  <c r="CU12" i="14"/>
  <c r="CV12" i="14"/>
  <c r="CW12" i="14"/>
  <c r="CX12" i="14"/>
  <c r="BU13" i="14"/>
  <c r="BV13" i="14"/>
  <c r="BW13" i="14"/>
  <c r="BX13" i="14"/>
  <c r="BY13" i="14"/>
  <c r="J7" i="14"/>
  <c r="BZ7" i="14"/>
  <c r="D13" i="14"/>
  <c r="BT13" i="14"/>
  <c r="BZ13" i="14"/>
  <c r="CA13" i="14"/>
  <c r="CB13" i="14"/>
  <c r="CC13" i="14"/>
  <c r="CD13" i="14"/>
  <c r="CE13" i="14"/>
  <c r="CF13" i="14"/>
  <c r="CG13" i="14"/>
  <c r="CH13" i="14"/>
  <c r="CI13" i="14"/>
  <c r="CJ13" i="14"/>
  <c r="CK13" i="14"/>
  <c r="CL13" i="14"/>
  <c r="CM13" i="14"/>
  <c r="CN13" i="14"/>
  <c r="CO13" i="14"/>
  <c r="CP13" i="14"/>
  <c r="CQ13" i="14"/>
  <c r="CR13" i="14"/>
  <c r="CS13" i="14"/>
  <c r="CT13" i="14"/>
  <c r="CU13" i="14"/>
  <c r="CV13" i="14"/>
  <c r="CW13" i="14"/>
  <c r="CX13" i="14"/>
  <c r="BU14" i="14"/>
  <c r="BV14" i="14"/>
  <c r="BW14" i="14"/>
  <c r="BX14" i="14"/>
  <c r="BY14" i="14"/>
  <c r="BZ14" i="14"/>
  <c r="K7" i="14"/>
  <c r="CA7" i="14"/>
  <c r="D14" i="14"/>
  <c r="BT14" i="14"/>
  <c r="CA14" i="14"/>
  <c r="CB14" i="14"/>
  <c r="CC14" i="14"/>
  <c r="CD14" i="14"/>
  <c r="CE14" i="14"/>
  <c r="CF14" i="14"/>
  <c r="CG14" i="14"/>
  <c r="CH14" i="14"/>
  <c r="CI14" i="14"/>
  <c r="CJ14" i="14"/>
  <c r="CK14" i="14"/>
  <c r="CL14" i="14"/>
  <c r="CM14" i="14"/>
  <c r="CN14" i="14"/>
  <c r="CO14" i="14"/>
  <c r="CP14" i="14"/>
  <c r="CQ14" i="14"/>
  <c r="CR14" i="14"/>
  <c r="CS14" i="14"/>
  <c r="CT14" i="14"/>
  <c r="CU14" i="14"/>
  <c r="CV14" i="14"/>
  <c r="CW14" i="14"/>
  <c r="CX14" i="14"/>
  <c r="BU15" i="14"/>
  <c r="BV15" i="14"/>
  <c r="BW15" i="14"/>
  <c r="BX15" i="14"/>
  <c r="BY15" i="14"/>
  <c r="BZ15" i="14"/>
  <c r="CA15" i="14"/>
  <c r="L7" i="14"/>
  <c r="CB7" i="14"/>
  <c r="D15" i="14"/>
  <c r="BT15" i="14"/>
  <c r="CB15" i="14"/>
  <c r="CC15" i="14"/>
  <c r="CD15" i="14"/>
  <c r="CE15" i="14"/>
  <c r="CF15" i="14"/>
  <c r="CG15" i="14"/>
  <c r="CH15" i="14"/>
  <c r="CI15" i="14"/>
  <c r="CJ15" i="14"/>
  <c r="CK15" i="14"/>
  <c r="CL15" i="14"/>
  <c r="CM15" i="14"/>
  <c r="CN15" i="14"/>
  <c r="CO15" i="14"/>
  <c r="CP15" i="14"/>
  <c r="CQ15" i="14"/>
  <c r="CR15" i="14"/>
  <c r="CS15" i="14"/>
  <c r="CT15" i="14"/>
  <c r="CU15" i="14"/>
  <c r="CV15" i="14"/>
  <c r="CW15" i="14"/>
  <c r="CX15" i="14"/>
  <c r="BU16" i="14"/>
  <c r="BV16" i="14"/>
  <c r="BW16" i="14"/>
  <c r="BX16" i="14"/>
  <c r="BY16" i="14"/>
  <c r="BZ16" i="14"/>
  <c r="CA16" i="14"/>
  <c r="CB16" i="14"/>
  <c r="M7" i="14"/>
  <c r="CC7" i="14"/>
  <c r="D16" i="14"/>
  <c r="BT16" i="14"/>
  <c r="CC16" i="14"/>
  <c r="CD16" i="14"/>
  <c r="CE16" i="14"/>
  <c r="CF16" i="14"/>
  <c r="CG16" i="14"/>
  <c r="CH16" i="14"/>
  <c r="CI16" i="14"/>
  <c r="CJ16" i="14"/>
  <c r="CK16" i="14"/>
  <c r="CL16" i="14"/>
  <c r="CM16" i="14"/>
  <c r="CN16" i="14"/>
  <c r="CO16" i="14"/>
  <c r="CP16" i="14"/>
  <c r="CQ16" i="14"/>
  <c r="CR16" i="14"/>
  <c r="CS16" i="14"/>
  <c r="CT16" i="14"/>
  <c r="CU16" i="14"/>
  <c r="CV16" i="14"/>
  <c r="CW16" i="14"/>
  <c r="CX16" i="14"/>
  <c r="BU17" i="14"/>
  <c r="BV17" i="14"/>
  <c r="BW17" i="14"/>
  <c r="BX17" i="14"/>
  <c r="BY17" i="14"/>
  <c r="BZ17" i="14"/>
  <c r="CA17" i="14"/>
  <c r="CB17" i="14"/>
  <c r="CC17" i="14"/>
  <c r="N7" i="14"/>
  <c r="CD7" i="14"/>
  <c r="D17" i="14"/>
  <c r="BT17" i="14"/>
  <c r="CD17" i="14"/>
  <c r="CE17" i="14"/>
  <c r="CF17" i="14"/>
  <c r="CG17" i="14"/>
  <c r="CH17" i="14"/>
  <c r="CI17" i="14"/>
  <c r="CJ17" i="14"/>
  <c r="CK17" i="14"/>
  <c r="CL17" i="14"/>
  <c r="CM17" i="14"/>
  <c r="CN17" i="14"/>
  <c r="CO17" i="14"/>
  <c r="CP17" i="14"/>
  <c r="CQ17" i="14"/>
  <c r="CR17" i="14"/>
  <c r="CS17" i="14"/>
  <c r="CT17" i="14"/>
  <c r="CU17" i="14"/>
  <c r="CV17" i="14"/>
  <c r="CW17" i="14"/>
  <c r="CX17" i="14"/>
  <c r="BU18" i="14"/>
  <c r="BV18" i="14"/>
  <c r="BW18" i="14"/>
  <c r="BX18" i="14"/>
  <c r="BY18" i="14"/>
  <c r="BZ18" i="14"/>
  <c r="CA18" i="14"/>
  <c r="CB18" i="14"/>
  <c r="CC18" i="14"/>
  <c r="CD18" i="14"/>
  <c r="O7" i="14"/>
  <c r="CE7" i="14"/>
  <c r="D18" i="14"/>
  <c r="BT18" i="14"/>
  <c r="CE18" i="14"/>
  <c r="CF18" i="14"/>
  <c r="CG18" i="14"/>
  <c r="CH18" i="14"/>
  <c r="CI18" i="14"/>
  <c r="CJ18" i="14"/>
  <c r="CK18" i="14"/>
  <c r="CL18" i="14"/>
  <c r="CM18" i="14"/>
  <c r="CN18" i="14"/>
  <c r="CO18" i="14"/>
  <c r="CP18" i="14"/>
  <c r="CQ18" i="14"/>
  <c r="CR18" i="14"/>
  <c r="CS18" i="14"/>
  <c r="CT18" i="14"/>
  <c r="CU18" i="14"/>
  <c r="CV18" i="14"/>
  <c r="CW18" i="14"/>
  <c r="CX18" i="14"/>
  <c r="BU19" i="14"/>
  <c r="BV19" i="14"/>
  <c r="BW19" i="14"/>
  <c r="BX19" i="14"/>
  <c r="BY19" i="14"/>
  <c r="BZ19" i="14"/>
  <c r="CA19" i="14"/>
  <c r="CB19" i="14"/>
  <c r="CC19" i="14"/>
  <c r="CD19" i="14"/>
  <c r="CE19" i="14"/>
  <c r="P7" i="14"/>
  <c r="CF7" i="14"/>
  <c r="D19" i="14"/>
  <c r="BT19" i="14"/>
  <c r="CF19" i="14"/>
  <c r="CG19" i="14"/>
  <c r="CH19" i="14"/>
  <c r="CI19" i="14"/>
  <c r="CJ19" i="14"/>
  <c r="CK19" i="14"/>
  <c r="CL19" i="14"/>
  <c r="CM19" i="14"/>
  <c r="CN19" i="14"/>
  <c r="CO19" i="14"/>
  <c r="CP19" i="14"/>
  <c r="CQ19" i="14"/>
  <c r="CR19" i="14"/>
  <c r="CS19" i="14"/>
  <c r="CT19" i="14"/>
  <c r="CU19" i="14"/>
  <c r="CV19" i="14"/>
  <c r="CW19" i="14"/>
  <c r="CX19" i="14"/>
  <c r="BU20" i="14"/>
  <c r="BV20" i="14"/>
  <c r="BW20" i="14"/>
  <c r="BX20" i="14"/>
  <c r="BY20" i="14"/>
  <c r="BZ20" i="14"/>
  <c r="CA20" i="14"/>
  <c r="CB20" i="14"/>
  <c r="CC20" i="14"/>
  <c r="CD20" i="14"/>
  <c r="CE20" i="14"/>
  <c r="CF20" i="14"/>
  <c r="Q7" i="14"/>
  <c r="CG7" i="14"/>
  <c r="D20" i="14"/>
  <c r="BT20" i="14"/>
  <c r="CG20" i="14"/>
  <c r="CH20" i="14"/>
  <c r="CI20" i="14"/>
  <c r="CJ20" i="14"/>
  <c r="CK20" i="14"/>
  <c r="CL20" i="14"/>
  <c r="CM20" i="14"/>
  <c r="CN20" i="14"/>
  <c r="CO20" i="14"/>
  <c r="CP20" i="14"/>
  <c r="CQ20" i="14"/>
  <c r="CR20" i="14"/>
  <c r="CS20" i="14"/>
  <c r="CT20" i="14"/>
  <c r="CU20" i="14"/>
  <c r="CV20" i="14"/>
  <c r="CW20" i="14"/>
  <c r="CX20" i="14"/>
  <c r="BU21" i="14"/>
  <c r="BV21" i="14"/>
  <c r="BW21" i="14"/>
  <c r="BX21" i="14"/>
  <c r="BY21" i="14"/>
  <c r="BZ21" i="14"/>
  <c r="CA21" i="14"/>
  <c r="CB21" i="14"/>
  <c r="CC21" i="14"/>
  <c r="CD21" i="14"/>
  <c r="CE21" i="14"/>
  <c r="CF21" i="14"/>
  <c r="CG21" i="14"/>
  <c r="R7" i="14"/>
  <c r="CH7" i="14"/>
  <c r="D21" i="14"/>
  <c r="BT21" i="14"/>
  <c r="CH21" i="14"/>
  <c r="CI21" i="14"/>
  <c r="CJ21" i="14"/>
  <c r="CK21" i="14"/>
  <c r="CL21" i="14"/>
  <c r="CM21" i="14"/>
  <c r="CN21" i="14"/>
  <c r="CO21" i="14"/>
  <c r="CP21" i="14"/>
  <c r="CQ21" i="14"/>
  <c r="CR21" i="14"/>
  <c r="CS21" i="14"/>
  <c r="CT21" i="14"/>
  <c r="CU21" i="14"/>
  <c r="CV21" i="14"/>
  <c r="CW21" i="14"/>
  <c r="CX21" i="14"/>
  <c r="BU22" i="14"/>
  <c r="BV22" i="14"/>
  <c r="BW22" i="14"/>
  <c r="BX22" i="14"/>
  <c r="BY22" i="14"/>
  <c r="BZ22" i="14"/>
  <c r="CA22" i="14"/>
  <c r="CB22" i="14"/>
  <c r="CC22" i="14"/>
  <c r="CD22" i="14"/>
  <c r="CE22" i="14"/>
  <c r="CF22" i="14"/>
  <c r="CG22" i="14"/>
  <c r="CH22" i="14"/>
  <c r="S7" i="14"/>
  <c r="CI7" i="14"/>
  <c r="D22" i="14"/>
  <c r="BT22" i="14"/>
  <c r="CI22" i="14"/>
  <c r="CJ22" i="14"/>
  <c r="CK22" i="14"/>
  <c r="CL22" i="14"/>
  <c r="CM22" i="14"/>
  <c r="CN22" i="14"/>
  <c r="CO22" i="14"/>
  <c r="CP22" i="14"/>
  <c r="CQ22" i="14"/>
  <c r="CR22" i="14"/>
  <c r="CS22" i="14"/>
  <c r="CT22" i="14"/>
  <c r="CU22" i="14"/>
  <c r="CV22" i="14"/>
  <c r="CW22" i="14"/>
  <c r="CX22" i="14"/>
  <c r="BU23" i="14"/>
  <c r="BV23" i="14"/>
  <c r="BW23" i="14"/>
  <c r="BX23" i="14"/>
  <c r="BY23" i="14"/>
  <c r="BZ23" i="14"/>
  <c r="CA23" i="14"/>
  <c r="CB23" i="14"/>
  <c r="CC23" i="14"/>
  <c r="CD23" i="14"/>
  <c r="CE23" i="14"/>
  <c r="CF23" i="14"/>
  <c r="CG23" i="14"/>
  <c r="CH23" i="14"/>
  <c r="CI23" i="14"/>
  <c r="T7" i="14"/>
  <c r="CJ7" i="14"/>
  <c r="D23" i="14"/>
  <c r="BT23" i="14"/>
  <c r="CJ23" i="14"/>
  <c r="CK23" i="14"/>
  <c r="CL23" i="14"/>
  <c r="CM23" i="14"/>
  <c r="CN23" i="14"/>
  <c r="CO23" i="14"/>
  <c r="CP23" i="14"/>
  <c r="CQ23" i="14"/>
  <c r="CR23" i="14"/>
  <c r="CS23" i="14"/>
  <c r="CT23" i="14"/>
  <c r="CU23" i="14"/>
  <c r="CV23" i="14"/>
  <c r="CW23" i="14"/>
  <c r="CX23" i="14"/>
  <c r="BU24" i="14"/>
  <c r="BV24" i="14"/>
  <c r="BW24" i="14"/>
  <c r="BX24" i="14"/>
  <c r="BY24" i="14"/>
  <c r="BZ24" i="14"/>
  <c r="CA24" i="14"/>
  <c r="CB24" i="14"/>
  <c r="CC24" i="14"/>
  <c r="CD24" i="14"/>
  <c r="CE24" i="14"/>
  <c r="CF24" i="14"/>
  <c r="CG24" i="14"/>
  <c r="CH24" i="14"/>
  <c r="CI24" i="14"/>
  <c r="CJ24" i="14"/>
  <c r="U7" i="14"/>
  <c r="CK7" i="14"/>
  <c r="D24" i="14"/>
  <c r="BT24" i="14"/>
  <c r="CK24" i="14"/>
  <c r="CL24" i="14"/>
  <c r="CM24" i="14"/>
  <c r="CN24" i="14"/>
  <c r="CO24" i="14"/>
  <c r="CP24" i="14"/>
  <c r="CQ24" i="14"/>
  <c r="CR24" i="14"/>
  <c r="CS24" i="14"/>
  <c r="CT24" i="14"/>
  <c r="CU24" i="14"/>
  <c r="CV24" i="14"/>
  <c r="CW24" i="14"/>
  <c r="CX24" i="14"/>
  <c r="BU25" i="14"/>
  <c r="BV25" i="14"/>
  <c r="BW25" i="14"/>
  <c r="BX25" i="14"/>
  <c r="BY25" i="14"/>
  <c r="BZ25" i="14"/>
  <c r="CA25" i="14"/>
  <c r="CB25" i="14"/>
  <c r="CC25" i="14"/>
  <c r="CD25" i="14"/>
  <c r="CE25" i="14"/>
  <c r="CF25" i="14"/>
  <c r="CG25" i="14"/>
  <c r="CH25" i="14"/>
  <c r="CI25" i="14"/>
  <c r="CJ25" i="14"/>
  <c r="CK25" i="14"/>
  <c r="V7" i="14"/>
  <c r="CL7" i="14"/>
  <c r="D25" i="14"/>
  <c r="BT25" i="14"/>
  <c r="CL25" i="14"/>
  <c r="CM25" i="14"/>
  <c r="CN25" i="14"/>
  <c r="CO25" i="14"/>
  <c r="CP25" i="14"/>
  <c r="CQ25" i="14"/>
  <c r="CR25" i="14"/>
  <c r="CS25" i="14"/>
  <c r="CT25" i="14"/>
  <c r="CU25" i="14"/>
  <c r="CV25" i="14"/>
  <c r="CW25" i="14"/>
  <c r="CX25" i="14"/>
  <c r="BU26" i="14"/>
  <c r="BV26" i="14"/>
  <c r="BW26" i="14"/>
  <c r="BX26" i="14"/>
  <c r="BY26" i="14"/>
  <c r="BZ26" i="14"/>
  <c r="CA26" i="14"/>
  <c r="CB26" i="14"/>
  <c r="CC26" i="14"/>
  <c r="CD26" i="14"/>
  <c r="CE26" i="14"/>
  <c r="CF26" i="14"/>
  <c r="CG26" i="14"/>
  <c r="CH26" i="14"/>
  <c r="CI26" i="14"/>
  <c r="CJ26" i="14"/>
  <c r="CK26" i="14"/>
  <c r="CL26" i="14"/>
  <c r="W7" i="14"/>
  <c r="CM7" i="14"/>
  <c r="D26" i="14"/>
  <c r="BT26" i="14"/>
  <c r="CM26" i="14"/>
  <c r="CN26" i="14"/>
  <c r="CO26" i="14"/>
  <c r="CP26" i="14"/>
  <c r="CQ26" i="14"/>
  <c r="CR26" i="14"/>
  <c r="CS26" i="14"/>
  <c r="CT26" i="14"/>
  <c r="CU26" i="14"/>
  <c r="CV26" i="14"/>
  <c r="CW26" i="14"/>
  <c r="CX26" i="14"/>
  <c r="BU27" i="14"/>
  <c r="BV27" i="14"/>
  <c r="BW27" i="14"/>
  <c r="BX27" i="14"/>
  <c r="BY27" i="14"/>
  <c r="BZ27" i="14"/>
  <c r="CA27" i="14"/>
  <c r="CB27" i="14"/>
  <c r="CC27" i="14"/>
  <c r="CD27" i="14"/>
  <c r="CE27" i="14"/>
  <c r="CF27" i="14"/>
  <c r="CG27" i="14"/>
  <c r="CH27" i="14"/>
  <c r="CI27" i="14"/>
  <c r="CJ27" i="14"/>
  <c r="CK27" i="14"/>
  <c r="CL27" i="14"/>
  <c r="CM27" i="14"/>
  <c r="X7" i="14"/>
  <c r="CN7" i="14"/>
  <c r="D27" i="14"/>
  <c r="BT27" i="14"/>
  <c r="CN27" i="14"/>
  <c r="CO27" i="14"/>
  <c r="CP27" i="14"/>
  <c r="CQ27" i="14"/>
  <c r="CR27" i="14"/>
  <c r="CS27" i="14"/>
  <c r="CT27" i="14"/>
  <c r="CU27" i="14"/>
  <c r="CV27" i="14"/>
  <c r="CW27" i="14"/>
  <c r="CX27" i="14"/>
  <c r="BU28" i="14"/>
  <c r="BV28" i="14"/>
  <c r="BW28" i="14"/>
  <c r="BX28" i="14"/>
  <c r="BY28" i="14"/>
  <c r="BZ28" i="14"/>
  <c r="CA28" i="14"/>
  <c r="CB28" i="14"/>
  <c r="CC28" i="14"/>
  <c r="CD28" i="14"/>
  <c r="CE28" i="14"/>
  <c r="CF28" i="14"/>
  <c r="CG28" i="14"/>
  <c r="CH28" i="14"/>
  <c r="CI28" i="14"/>
  <c r="CJ28" i="14"/>
  <c r="CK28" i="14"/>
  <c r="CL28" i="14"/>
  <c r="CM28" i="14"/>
  <c r="CN28" i="14"/>
  <c r="Y7" i="14"/>
  <c r="CO7" i="14"/>
  <c r="D28" i="14"/>
  <c r="BT28" i="14"/>
  <c r="CO28" i="14"/>
  <c r="CP28" i="14"/>
  <c r="CQ28" i="14"/>
  <c r="CR28" i="14"/>
  <c r="CS28" i="14"/>
  <c r="CT28" i="14"/>
  <c r="CU28" i="14"/>
  <c r="CV28" i="14"/>
  <c r="CW28" i="14"/>
  <c r="CX28" i="14"/>
  <c r="BU29" i="14"/>
  <c r="BV29" i="14"/>
  <c r="BW29" i="14"/>
  <c r="BX29" i="14"/>
  <c r="BY29" i="14"/>
  <c r="BZ29" i="14"/>
  <c r="CA29" i="14"/>
  <c r="CB29" i="14"/>
  <c r="CC29" i="14"/>
  <c r="CD29" i="14"/>
  <c r="CE29" i="14"/>
  <c r="CF29" i="14"/>
  <c r="CG29" i="14"/>
  <c r="CH29" i="14"/>
  <c r="CI29" i="14"/>
  <c r="CJ29" i="14"/>
  <c r="CK29" i="14"/>
  <c r="CL29" i="14"/>
  <c r="CM29" i="14"/>
  <c r="CN29" i="14"/>
  <c r="CO29" i="14"/>
  <c r="Z7" i="14"/>
  <c r="CP7" i="14"/>
  <c r="D29" i="14"/>
  <c r="BT29" i="14"/>
  <c r="CP29" i="14"/>
  <c r="CQ29" i="14"/>
  <c r="CR29" i="14"/>
  <c r="CS29" i="14"/>
  <c r="CT29" i="14"/>
  <c r="CU29" i="14"/>
  <c r="CV29" i="14"/>
  <c r="CW29" i="14"/>
  <c r="CX29" i="14"/>
  <c r="BU30" i="14"/>
  <c r="BV30" i="14"/>
  <c r="BW30" i="14"/>
  <c r="BX30" i="14"/>
  <c r="BY30" i="14"/>
  <c r="BZ30" i="14"/>
  <c r="CA30" i="14"/>
  <c r="CB30" i="14"/>
  <c r="CC30" i="14"/>
  <c r="CD30" i="14"/>
  <c r="CE30" i="14"/>
  <c r="CF30" i="14"/>
  <c r="CG30" i="14"/>
  <c r="CH30" i="14"/>
  <c r="CI30" i="14"/>
  <c r="CJ30" i="14"/>
  <c r="CK30" i="14"/>
  <c r="CL30" i="14"/>
  <c r="CM30" i="14"/>
  <c r="CN30" i="14"/>
  <c r="CO30" i="14"/>
  <c r="CP30" i="14"/>
  <c r="AA7" i="14"/>
  <c r="CQ7" i="14"/>
  <c r="D30" i="14"/>
  <c r="BT30" i="14"/>
  <c r="CQ30" i="14"/>
  <c r="CR30" i="14"/>
  <c r="CS30" i="14"/>
  <c r="CT30" i="14"/>
  <c r="CU30" i="14"/>
  <c r="CV30" i="14"/>
  <c r="CW30" i="14"/>
  <c r="CX30" i="14"/>
  <c r="BU31" i="14"/>
  <c r="BV31" i="14"/>
  <c r="BW31" i="14"/>
  <c r="BX31" i="14"/>
  <c r="BY31" i="14"/>
  <c r="BZ31" i="14"/>
  <c r="CA31" i="14"/>
  <c r="CB31" i="14"/>
  <c r="CC31" i="14"/>
  <c r="CD31" i="14"/>
  <c r="CE31" i="14"/>
  <c r="CF31" i="14"/>
  <c r="CG31" i="14"/>
  <c r="CH31" i="14"/>
  <c r="CI31" i="14"/>
  <c r="CJ31" i="14"/>
  <c r="CK31" i="14"/>
  <c r="CL31" i="14"/>
  <c r="CM31" i="14"/>
  <c r="CN31" i="14"/>
  <c r="CO31" i="14"/>
  <c r="CP31" i="14"/>
  <c r="CQ31" i="14"/>
  <c r="AB7" i="14"/>
  <c r="CR7" i="14"/>
  <c r="D31" i="14"/>
  <c r="BT31" i="14"/>
  <c r="CR31" i="14"/>
  <c r="CS31" i="14"/>
  <c r="CT31" i="14"/>
  <c r="CU31" i="14"/>
  <c r="CV31" i="14"/>
  <c r="CW31" i="14"/>
  <c r="CX31" i="14"/>
  <c r="BU32" i="14"/>
  <c r="BV32" i="14"/>
  <c r="BW32" i="14"/>
  <c r="BX32" i="14"/>
  <c r="BY32" i="14"/>
  <c r="BZ32" i="14"/>
  <c r="CA32" i="14"/>
  <c r="CB32" i="14"/>
  <c r="CC32" i="14"/>
  <c r="CD32" i="14"/>
  <c r="CE32" i="14"/>
  <c r="CF32" i="14"/>
  <c r="CG32" i="14"/>
  <c r="CH32" i="14"/>
  <c r="CI32" i="14"/>
  <c r="CJ32" i="14"/>
  <c r="CK32" i="14"/>
  <c r="CL32" i="14"/>
  <c r="CM32" i="14"/>
  <c r="CN32" i="14"/>
  <c r="CO32" i="14"/>
  <c r="CP32" i="14"/>
  <c r="CQ32" i="14"/>
  <c r="CR32" i="14"/>
  <c r="AC7" i="14"/>
  <c r="CS7" i="14"/>
  <c r="D32" i="14"/>
  <c r="BT32" i="14"/>
  <c r="CS32" i="14"/>
  <c r="CT32" i="14"/>
  <c r="CU32" i="14"/>
  <c r="CV32" i="14"/>
  <c r="CW32" i="14"/>
  <c r="CX32" i="14"/>
  <c r="BU33" i="14"/>
  <c r="BV33" i="14"/>
  <c r="BW33" i="14"/>
  <c r="BX33" i="14"/>
  <c r="BY33" i="14"/>
  <c r="BZ33" i="14"/>
  <c r="CA33" i="14"/>
  <c r="CB33" i="14"/>
  <c r="CC33" i="14"/>
  <c r="CD33" i="14"/>
  <c r="CE33" i="14"/>
  <c r="CF33" i="14"/>
  <c r="CG33" i="14"/>
  <c r="CH33" i="14"/>
  <c r="CI33" i="14"/>
  <c r="CJ33" i="14"/>
  <c r="CK33" i="14"/>
  <c r="CL33" i="14"/>
  <c r="CM33" i="14"/>
  <c r="CN33" i="14"/>
  <c r="CO33" i="14"/>
  <c r="CP33" i="14"/>
  <c r="CQ33" i="14"/>
  <c r="CR33" i="14"/>
  <c r="CS33" i="14"/>
  <c r="CT33" i="14"/>
  <c r="CU33" i="14"/>
  <c r="CV33" i="14"/>
  <c r="CW33" i="14"/>
  <c r="CX33" i="14"/>
  <c r="BU34" i="14"/>
  <c r="BV34" i="14"/>
  <c r="BW34" i="14"/>
  <c r="BX34" i="14"/>
  <c r="BY34" i="14"/>
  <c r="BZ34" i="14"/>
  <c r="CA34" i="14"/>
  <c r="CB34" i="14"/>
  <c r="CC34" i="14"/>
  <c r="CD34" i="14"/>
  <c r="CE34" i="14"/>
  <c r="CF34" i="14"/>
  <c r="CG34" i="14"/>
  <c r="CH34" i="14"/>
  <c r="CI34" i="14"/>
  <c r="CJ34" i="14"/>
  <c r="CK34" i="14"/>
  <c r="CL34" i="14"/>
  <c r="CM34" i="14"/>
  <c r="CN34" i="14"/>
  <c r="CO34" i="14"/>
  <c r="CP34" i="14"/>
  <c r="CQ34" i="14"/>
  <c r="CR34" i="14"/>
  <c r="CS34" i="14"/>
  <c r="CT34" i="14"/>
  <c r="CU34" i="14"/>
  <c r="CV34" i="14"/>
  <c r="CW34" i="14"/>
  <c r="CX34" i="14"/>
  <c r="BU35" i="14"/>
  <c r="BV35" i="14"/>
  <c r="BW35" i="14"/>
  <c r="BX35" i="14"/>
  <c r="BY35" i="14"/>
  <c r="BZ35" i="14"/>
  <c r="CA35" i="14"/>
  <c r="CB35" i="14"/>
  <c r="CC35" i="14"/>
  <c r="CD35" i="14"/>
  <c r="CE35" i="14"/>
  <c r="CF35" i="14"/>
  <c r="CG35" i="14"/>
  <c r="CH35" i="14"/>
  <c r="CI35" i="14"/>
  <c r="CJ35" i="14"/>
  <c r="CK35" i="14"/>
  <c r="CL35" i="14"/>
  <c r="CM35" i="14"/>
  <c r="CN35" i="14"/>
  <c r="CO35" i="14"/>
  <c r="CP35" i="14"/>
  <c r="CQ35" i="14"/>
  <c r="CR35" i="14"/>
  <c r="CS35" i="14"/>
  <c r="CT35" i="14"/>
  <c r="CU35" i="14"/>
  <c r="CV35" i="14"/>
  <c r="CW35" i="14"/>
  <c r="CX35" i="14"/>
  <c r="BU36" i="14"/>
  <c r="BV36" i="14"/>
  <c r="BW36" i="14"/>
  <c r="BX36" i="14"/>
  <c r="BY36" i="14"/>
  <c r="BZ36" i="14"/>
  <c r="CA36" i="14"/>
  <c r="CB36" i="14"/>
  <c r="CC36" i="14"/>
  <c r="CD36" i="14"/>
  <c r="CE36" i="14"/>
  <c r="CF36" i="14"/>
  <c r="CG36" i="14"/>
  <c r="CH36" i="14"/>
  <c r="CI36" i="14"/>
  <c r="CJ36" i="14"/>
  <c r="CK36" i="14"/>
  <c r="CL36" i="14"/>
  <c r="CM36" i="14"/>
  <c r="CN36" i="14"/>
  <c r="CO36" i="14"/>
  <c r="CP36" i="14"/>
  <c r="CQ36" i="14"/>
  <c r="CR36" i="14"/>
  <c r="CS36" i="14"/>
  <c r="CT36" i="14"/>
  <c r="CU36" i="14"/>
  <c r="CV36" i="14"/>
  <c r="CW36" i="14"/>
  <c r="CX36" i="14"/>
  <c r="BU37" i="14"/>
  <c r="BV37" i="14"/>
  <c r="BW37" i="14"/>
  <c r="BX37" i="14"/>
  <c r="BY37" i="14"/>
  <c r="BZ37" i="14"/>
  <c r="CA37" i="14"/>
  <c r="CB37" i="14"/>
  <c r="CC37" i="14"/>
  <c r="CD37" i="14"/>
  <c r="CE37" i="14"/>
  <c r="CF37" i="14"/>
  <c r="CG37" i="14"/>
  <c r="CH37" i="14"/>
  <c r="CI37" i="14"/>
  <c r="CJ37" i="14"/>
  <c r="CK37" i="14"/>
  <c r="CL37" i="14"/>
  <c r="CM37" i="14"/>
  <c r="CN37" i="14"/>
  <c r="CO37" i="14"/>
  <c r="CP37" i="14"/>
  <c r="CQ37" i="14"/>
  <c r="CR37" i="14"/>
  <c r="CS37" i="14"/>
  <c r="CT37" i="14"/>
  <c r="CU37" i="14"/>
  <c r="CV37" i="14"/>
  <c r="CW37" i="14"/>
  <c r="CX37" i="14"/>
  <c r="BW39" i="14"/>
  <c r="BX39" i="14"/>
  <c r="A7" i="14"/>
  <c r="D22" i="3"/>
  <c r="BV25" i="3"/>
  <c r="CI4" i="3"/>
  <c r="CJ4" i="3"/>
  <c r="AO3" i="3"/>
  <c r="CK4" i="3"/>
  <c r="CL4" i="3"/>
  <c r="CM4" i="3"/>
  <c r="CN4" i="3"/>
  <c r="CI5" i="3"/>
  <c r="CJ5" i="3"/>
  <c r="CK5" i="3"/>
  <c r="CL5" i="3"/>
  <c r="CM5" i="3"/>
  <c r="CN5" i="3"/>
  <c r="CH7" i="3"/>
  <c r="CI7" i="3"/>
  <c r="CJ7" i="3"/>
  <c r="CK7" i="3"/>
  <c r="CL7" i="3"/>
  <c r="CM7" i="3"/>
  <c r="CN7" i="3"/>
  <c r="CH8" i="3"/>
  <c r="CI8" i="3"/>
  <c r="CJ8" i="3"/>
  <c r="CK8" i="3"/>
  <c r="CL8" i="3"/>
  <c r="CM8" i="3"/>
  <c r="CN8" i="3"/>
  <c r="CH9" i="3"/>
  <c r="CI9" i="3"/>
  <c r="CJ9" i="3"/>
  <c r="CK9" i="3"/>
  <c r="CL9" i="3"/>
  <c r="CM9" i="3"/>
  <c r="CN9" i="3"/>
  <c r="CH10" i="3"/>
  <c r="CI10" i="3"/>
  <c r="CJ10" i="3"/>
  <c r="CK10" i="3"/>
  <c r="CL10" i="3"/>
  <c r="CM10" i="3"/>
  <c r="CN10" i="3"/>
  <c r="CH11" i="3"/>
  <c r="CI11" i="3"/>
  <c r="CJ11" i="3"/>
  <c r="CK11" i="3"/>
  <c r="CL11" i="3"/>
  <c r="CM11" i="3"/>
  <c r="CN11" i="3"/>
  <c r="CH12" i="3"/>
  <c r="CI12" i="3"/>
  <c r="CJ12" i="3"/>
  <c r="CK12" i="3"/>
  <c r="CL12" i="3"/>
  <c r="CM12" i="3"/>
  <c r="CN12" i="3"/>
  <c r="CH13" i="3"/>
  <c r="CI13" i="3"/>
  <c r="CJ13" i="3"/>
  <c r="CK13" i="3"/>
  <c r="CL13" i="3"/>
  <c r="CM13" i="3"/>
  <c r="CN13" i="3"/>
  <c r="CH14" i="3"/>
  <c r="CI14" i="3"/>
  <c r="CJ14" i="3"/>
  <c r="CK14" i="3"/>
  <c r="CL14" i="3"/>
  <c r="CM14" i="3"/>
  <c r="CN14" i="3"/>
  <c r="CH15" i="3"/>
  <c r="CI15" i="3"/>
  <c r="CJ15" i="3"/>
  <c r="CK15" i="3"/>
  <c r="CL15" i="3"/>
  <c r="CM15" i="3"/>
  <c r="CN15" i="3"/>
  <c r="CH16" i="3"/>
  <c r="CI16" i="3"/>
  <c r="CJ16" i="3"/>
  <c r="CK16" i="3"/>
  <c r="CL16" i="3"/>
  <c r="CM16" i="3"/>
  <c r="CN16" i="3"/>
  <c r="CH17" i="3"/>
  <c r="CI17" i="3"/>
  <c r="CJ17" i="3"/>
  <c r="CK17" i="3"/>
  <c r="CL17" i="3"/>
  <c r="CM17" i="3"/>
  <c r="CN17" i="3"/>
  <c r="CH18" i="3"/>
  <c r="CI18" i="3"/>
  <c r="CJ18" i="3"/>
  <c r="CK18" i="3"/>
  <c r="CL18" i="3"/>
  <c r="CM18" i="3"/>
  <c r="CN18" i="3"/>
  <c r="CH19" i="3"/>
  <c r="CI19" i="3"/>
  <c r="CJ19" i="3"/>
  <c r="CK19" i="3"/>
  <c r="CL19" i="3"/>
  <c r="CM19" i="3"/>
  <c r="CN19" i="3"/>
  <c r="CH20" i="3"/>
  <c r="CI20" i="3"/>
  <c r="CJ20" i="3"/>
  <c r="CK20" i="3"/>
  <c r="CL20" i="3"/>
  <c r="CM20" i="3"/>
  <c r="CN20" i="3"/>
  <c r="CH21" i="3"/>
  <c r="CI21" i="3"/>
  <c r="CJ21" i="3"/>
  <c r="CK21" i="3"/>
  <c r="CL21" i="3"/>
  <c r="CM21" i="3"/>
  <c r="CN21" i="3"/>
  <c r="CH22" i="3"/>
  <c r="CI22" i="3"/>
  <c r="CJ22" i="3"/>
  <c r="CK22" i="3"/>
  <c r="CL22" i="3"/>
  <c r="CM22" i="3"/>
  <c r="CN22" i="3"/>
  <c r="CH23" i="3"/>
  <c r="CI23" i="3"/>
  <c r="CJ23" i="3"/>
  <c r="CK23" i="3"/>
  <c r="CL23" i="3"/>
  <c r="CM23" i="3"/>
  <c r="CN23" i="3"/>
  <c r="CH24" i="3"/>
  <c r="CI24" i="3"/>
  <c r="CJ24" i="3"/>
  <c r="CK24" i="3"/>
  <c r="CL24" i="3"/>
  <c r="CM24" i="3"/>
  <c r="CN24" i="3"/>
  <c r="CH25" i="3"/>
  <c r="CI25" i="3"/>
  <c r="CJ25" i="3"/>
  <c r="CK25" i="3"/>
  <c r="CL25" i="3"/>
  <c r="CM25" i="3"/>
  <c r="CN25" i="3"/>
  <c r="CH26" i="3"/>
  <c r="CI26" i="3"/>
  <c r="CJ26" i="3"/>
  <c r="CK26" i="3"/>
  <c r="CL26" i="3"/>
  <c r="CM26" i="3"/>
  <c r="CN26" i="3"/>
  <c r="CH27" i="3"/>
  <c r="CI27" i="3"/>
  <c r="CJ27" i="3"/>
  <c r="CK27" i="3"/>
  <c r="CL27" i="3"/>
  <c r="CM27" i="3"/>
  <c r="CN27" i="3"/>
  <c r="CH28" i="3"/>
  <c r="CI28" i="3"/>
  <c r="CJ28" i="3"/>
  <c r="CK28" i="3"/>
  <c r="CL28" i="3"/>
  <c r="CM28" i="3"/>
  <c r="CN28" i="3"/>
  <c r="CH29" i="3"/>
  <c r="CI29" i="3"/>
  <c r="CJ29" i="3"/>
  <c r="CK29" i="3"/>
  <c r="CL29" i="3"/>
  <c r="CM29" i="3"/>
  <c r="CN29" i="3"/>
  <c r="CH30" i="3"/>
  <c r="CI30" i="3"/>
  <c r="CJ30" i="3"/>
  <c r="CK30" i="3"/>
  <c r="CL30" i="3"/>
  <c r="CM30" i="3"/>
  <c r="CN30" i="3"/>
  <c r="CH31" i="3"/>
  <c r="CI31" i="3"/>
  <c r="CJ31" i="3"/>
  <c r="CK31" i="3"/>
  <c r="CL31" i="3"/>
  <c r="CM31" i="3"/>
  <c r="CN31" i="3"/>
  <c r="CH32" i="3"/>
  <c r="CI32" i="3"/>
  <c r="CJ32" i="3"/>
  <c r="CK32" i="3"/>
  <c r="CL32" i="3"/>
  <c r="CM32" i="3"/>
  <c r="CN32" i="3"/>
  <c r="CH33" i="3"/>
  <c r="CI33" i="3"/>
  <c r="CJ33" i="3"/>
  <c r="CK33" i="3"/>
  <c r="CL33" i="3"/>
  <c r="CM33" i="3"/>
  <c r="CN33" i="3"/>
  <c r="CH34" i="3"/>
  <c r="CI34" i="3"/>
  <c r="CJ34" i="3"/>
  <c r="CK34" i="3"/>
  <c r="CL34" i="3"/>
  <c r="CM34" i="3"/>
  <c r="CN34" i="3"/>
  <c r="CN2" i="3"/>
  <c r="BW25" i="3"/>
  <c r="BX25" i="3"/>
  <c r="BX8" i="3"/>
  <c r="BV26" i="3"/>
  <c r="BV27" i="3"/>
  <c r="BV28" i="3"/>
  <c r="BV29" i="3"/>
  <c r="BV30" i="3"/>
  <c r="BV31" i="3"/>
  <c r="BV32" i="3"/>
  <c r="BV33" i="3"/>
  <c r="BV34" i="3"/>
  <c r="BV35" i="3"/>
  <c r="BV36" i="3"/>
  <c r="BV37" i="3"/>
  <c r="BV38" i="3"/>
  <c r="BV39" i="3"/>
  <c r="BV40" i="3"/>
  <c r="BV41" i="3"/>
  <c r="BV42" i="3"/>
  <c r="BV43" i="3"/>
  <c r="BV44" i="3"/>
  <c r="BV45" i="3"/>
  <c r="BV46" i="3"/>
  <c r="BV47" i="3"/>
  <c r="BV48" i="3"/>
  <c r="BV49" i="3"/>
  <c r="BV50" i="3"/>
  <c r="BV51" i="3"/>
  <c r="BV52" i="3"/>
  <c r="BV53" i="3"/>
  <c r="BV54" i="3"/>
  <c r="BV55" i="3"/>
  <c r="BV56" i="3"/>
  <c r="BV57" i="3"/>
  <c r="BV58" i="3"/>
  <c r="BV59" i="3"/>
  <c r="BV60" i="3"/>
  <c r="BV61" i="3"/>
  <c r="BV62" i="3"/>
  <c r="BV63" i="3"/>
  <c r="BV64" i="3"/>
  <c r="BV65" i="3"/>
  <c r="BV66" i="3"/>
  <c r="BV67" i="3"/>
  <c r="BV68" i="3"/>
  <c r="BV69" i="3"/>
  <c r="BV70" i="3"/>
  <c r="BV71" i="3"/>
  <c r="BV72" i="3"/>
  <c r="BV73" i="3"/>
  <c r="BV74" i="3"/>
  <c r="BV75" i="3"/>
  <c r="BV76" i="3"/>
  <c r="BV77" i="3"/>
  <c r="BV78" i="3"/>
  <c r="BV79" i="3"/>
  <c r="BV80" i="3"/>
  <c r="BV81" i="3"/>
  <c r="BV82" i="3"/>
  <c r="BV83" i="3"/>
  <c r="BV84" i="3"/>
  <c r="BV85" i="3"/>
  <c r="BV86" i="3"/>
  <c r="BV87" i="3"/>
  <c r="BV88" i="3"/>
  <c r="BV89" i="3"/>
  <c r="BV90" i="3"/>
  <c r="BV91" i="3"/>
  <c r="BV92" i="3"/>
  <c r="BV93" i="3"/>
  <c r="BV94" i="3"/>
  <c r="BV95" i="3"/>
  <c r="BV96" i="3"/>
  <c r="BV97" i="3"/>
  <c r="BV98" i="3"/>
  <c r="BV99" i="3"/>
  <c r="BV100" i="3"/>
  <c r="BV101" i="3"/>
  <c r="BV102" i="3"/>
  <c r="BV103" i="3"/>
  <c r="BV104" i="3"/>
  <c r="BV105" i="3"/>
  <c r="BV106" i="3"/>
  <c r="BV107" i="3"/>
  <c r="BV108" i="3"/>
  <c r="BV109" i="3"/>
  <c r="BV110" i="3"/>
  <c r="BV111" i="3"/>
  <c r="BV112" i="3"/>
  <c r="BV113" i="3"/>
  <c r="BV114" i="3"/>
  <c r="BV115" i="3"/>
  <c r="BV116" i="3"/>
  <c r="BV117" i="3"/>
  <c r="BV118" i="3"/>
  <c r="BV119" i="3"/>
  <c r="BV120" i="3"/>
  <c r="BV121" i="3"/>
  <c r="BV122" i="3"/>
  <c r="BV123" i="3"/>
  <c r="BV124" i="3"/>
  <c r="BX12" i="3"/>
  <c r="BY25" i="3"/>
  <c r="BZ25" i="3"/>
  <c r="BW26" i="3"/>
  <c r="BX26" i="3"/>
  <c r="BY26" i="3"/>
  <c r="BZ26" i="3"/>
  <c r="BZ27" i="3"/>
  <c r="BW28" i="3"/>
  <c r="BW27" i="3"/>
  <c r="BX27" i="3"/>
  <c r="BX28" i="3"/>
  <c r="BY28" i="3"/>
  <c r="BZ28" i="3"/>
  <c r="BW29" i="3"/>
  <c r="BX29" i="3"/>
  <c r="BY29" i="3"/>
  <c r="BZ29" i="3"/>
  <c r="BW30" i="3"/>
  <c r="BX30" i="3"/>
  <c r="BY30" i="3"/>
  <c r="BZ30" i="3"/>
  <c r="BZ31" i="3"/>
  <c r="BZ32" i="3"/>
  <c r="BW33" i="3"/>
  <c r="BW32" i="3"/>
  <c r="BW31" i="3"/>
  <c r="BX31" i="3"/>
  <c r="BX32" i="3"/>
  <c r="BX33" i="3"/>
  <c r="BY33" i="3"/>
  <c r="BZ33" i="3"/>
  <c r="BW34" i="3"/>
  <c r="BX34" i="3"/>
  <c r="BY34" i="3"/>
  <c r="BZ34" i="3"/>
  <c r="BW35" i="3"/>
  <c r="BX35" i="3"/>
  <c r="BY35" i="3"/>
  <c r="BZ35" i="3"/>
  <c r="BW36" i="3"/>
  <c r="BX36" i="3"/>
  <c r="BY36" i="3"/>
  <c r="BZ36" i="3"/>
  <c r="BW37" i="3"/>
  <c r="BX37" i="3"/>
  <c r="BY37" i="3"/>
  <c r="BZ37" i="3"/>
  <c r="BW38" i="3"/>
  <c r="BX38" i="3"/>
  <c r="BY38" i="3"/>
  <c r="BZ38" i="3"/>
  <c r="BW39" i="3"/>
  <c r="BX39" i="3"/>
  <c r="BY39" i="3"/>
  <c r="BZ39" i="3"/>
  <c r="BW40" i="3"/>
  <c r="BX40" i="3"/>
  <c r="BY40" i="3"/>
  <c r="BZ40" i="3"/>
  <c r="BZ41" i="3"/>
  <c r="BW42" i="3"/>
  <c r="BW41" i="3"/>
  <c r="BX41" i="3"/>
  <c r="BX42" i="3"/>
  <c r="BY42" i="3"/>
  <c r="BZ42" i="3"/>
  <c r="BW43" i="3"/>
  <c r="BX43" i="3"/>
  <c r="BY43" i="3"/>
  <c r="BZ43" i="3"/>
  <c r="BW44" i="3"/>
  <c r="BX44" i="3"/>
  <c r="BY44" i="3"/>
  <c r="BZ44" i="3"/>
  <c r="BW45" i="3"/>
  <c r="BX45" i="3"/>
  <c r="BY45" i="3"/>
  <c r="BZ45" i="3"/>
  <c r="BW46" i="3"/>
  <c r="BX46" i="3"/>
  <c r="BY46" i="3"/>
  <c r="BZ46" i="3"/>
  <c r="BW47" i="3"/>
  <c r="BX47" i="3"/>
  <c r="BY47" i="3"/>
  <c r="BZ47" i="3"/>
  <c r="BW48" i="3"/>
  <c r="BX48" i="3"/>
  <c r="BY48" i="3"/>
  <c r="BZ48" i="3"/>
  <c r="BW49" i="3"/>
  <c r="BX49" i="3"/>
  <c r="BY49" i="3"/>
  <c r="BZ49" i="3"/>
  <c r="BW50" i="3"/>
  <c r="BX50" i="3"/>
  <c r="BY50" i="3"/>
  <c r="BZ50" i="3"/>
  <c r="BW51" i="3"/>
  <c r="BX51" i="3"/>
  <c r="BY51" i="3"/>
  <c r="BZ51" i="3"/>
  <c r="BW52" i="3"/>
  <c r="BX52" i="3"/>
  <c r="BY52" i="3"/>
  <c r="BZ52" i="3"/>
  <c r="BW53" i="3"/>
  <c r="BX53" i="3"/>
  <c r="BY53" i="3"/>
  <c r="BZ53" i="3"/>
  <c r="BW54" i="3"/>
  <c r="BX54" i="3"/>
  <c r="BY54" i="3"/>
  <c r="BZ54" i="3"/>
  <c r="BZ55" i="3"/>
  <c r="BW56" i="3"/>
  <c r="BW55" i="3"/>
  <c r="BX55" i="3"/>
  <c r="BX56" i="3"/>
  <c r="BY56" i="3"/>
  <c r="BZ56" i="3"/>
  <c r="BW57" i="3"/>
  <c r="BX57" i="3"/>
  <c r="BY57" i="3"/>
  <c r="BZ57" i="3"/>
  <c r="BW58" i="3"/>
  <c r="BX58" i="3"/>
  <c r="BY58" i="3"/>
  <c r="BZ58" i="3"/>
  <c r="BW59" i="3"/>
  <c r="BX59" i="3"/>
  <c r="BY59" i="3"/>
  <c r="BZ59" i="3"/>
  <c r="BW60" i="3"/>
  <c r="BX60" i="3"/>
  <c r="BY60" i="3"/>
  <c r="BZ60" i="3"/>
  <c r="BZ61" i="3"/>
  <c r="BW62" i="3"/>
  <c r="BW61" i="3"/>
  <c r="BX61" i="3"/>
  <c r="BX62" i="3"/>
  <c r="BY62" i="3"/>
  <c r="BZ62" i="3"/>
  <c r="BW63" i="3"/>
  <c r="BX63" i="3"/>
  <c r="BY63" i="3"/>
  <c r="BZ63" i="3"/>
  <c r="BW64" i="3"/>
  <c r="BX64" i="3"/>
  <c r="BY64" i="3"/>
  <c r="BZ64" i="3"/>
  <c r="BZ65" i="3"/>
  <c r="BW66" i="3"/>
  <c r="BW65" i="3"/>
  <c r="BX65" i="3"/>
  <c r="BX66" i="3"/>
  <c r="BY66" i="3"/>
  <c r="BZ66" i="3"/>
  <c r="BZ67" i="3"/>
  <c r="BW68" i="3"/>
  <c r="BW67" i="3"/>
  <c r="BX67" i="3"/>
  <c r="BX68" i="3"/>
  <c r="BY68" i="3"/>
  <c r="BZ68" i="3"/>
  <c r="BW69" i="3"/>
  <c r="BX69" i="3"/>
  <c r="BY69" i="3"/>
  <c r="BZ69" i="3"/>
  <c r="BW70" i="3"/>
  <c r="BX70" i="3"/>
  <c r="BY70" i="3"/>
  <c r="BZ70" i="3"/>
  <c r="BW71" i="3"/>
  <c r="BX71" i="3"/>
  <c r="BY71" i="3"/>
  <c r="BZ71" i="3"/>
  <c r="BZ72" i="3"/>
  <c r="BW73" i="3"/>
  <c r="BW72" i="3"/>
  <c r="BX72" i="3"/>
  <c r="BX73" i="3"/>
  <c r="BY73" i="3"/>
  <c r="BZ73" i="3"/>
  <c r="BW74" i="3"/>
  <c r="BX74" i="3"/>
  <c r="BY74" i="3"/>
  <c r="BZ74" i="3"/>
  <c r="BW75" i="3"/>
  <c r="BX75" i="3"/>
  <c r="BY75" i="3"/>
  <c r="BZ75" i="3"/>
  <c r="BW76" i="3"/>
  <c r="BX76" i="3"/>
  <c r="BY76" i="3"/>
  <c r="BZ76" i="3"/>
  <c r="BW77" i="3"/>
  <c r="BX77" i="3"/>
  <c r="BY77" i="3"/>
  <c r="BZ77" i="3"/>
  <c r="BW78" i="3"/>
  <c r="BX78" i="3"/>
  <c r="BY78" i="3"/>
  <c r="BZ78" i="3"/>
  <c r="BZ79" i="3"/>
  <c r="BW80" i="3"/>
  <c r="BW79" i="3"/>
  <c r="BX79" i="3"/>
  <c r="BX80" i="3"/>
  <c r="BY80" i="3"/>
  <c r="BZ80" i="3"/>
  <c r="BW81" i="3"/>
  <c r="BX81" i="3"/>
  <c r="BY81" i="3"/>
  <c r="BZ81" i="3"/>
  <c r="BZ82" i="3"/>
  <c r="BW83" i="3"/>
  <c r="BW82" i="3"/>
  <c r="BX82" i="3"/>
  <c r="BX83" i="3"/>
  <c r="BY83" i="3"/>
  <c r="BZ83" i="3"/>
  <c r="BZ84" i="3"/>
  <c r="BW85" i="3"/>
  <c r="BW84" i="3"/>
  <c r="BX84" i="3"/>
  <c r="BX85" i="3"/>
  <c r="BY85" i="3"/>
  <c r="BZ85" i="3"/>
  <c r="BW86" i="3"/>
  <c r="BX86" i="3"/>
  <c r="BY86" i="3"/>
  <c r="BZ86" i="3"/>
  <c r="BW87" i="3"/>
  <c r="BX87" i="3"/>
  <c r="BY87" i="3"/>
  <c r="BZ87" i="3"/>
  <c r="BZ88" i="3"/>
  <c r="BW89" i="3"/>
  <c r="BW88" i="3"/>
  <c r="BX88" i="3"/>
  <c r="BX89" i="3"/>
  <c r="BY89" i="3"/>
  <c r="BZ89" i="3"/>
  <c r="BZ90" i="3"/>
  <c r="BZ91" i="3"/>
  <c r="BZ92" i="3"/>
  <c r="BZ93" i="3"/>
  <c r="BZ94" i="3"/>
  <c r="BZ95" i="3"/>
  <c r="BZ96" i="3"/>
  <c r="BZ97" i="3"/>
  <c r="BZ98" i="3"/>
  <c r="BZ99" i="3"/>
  <c r="BZ100" i="3"/>
  <c r="BZ101" i="3"/>
  <c r="BZ102" i="3"/>
  <c r="BZ103" i="3"/>
  <c r="BZ104" i="3"/>
  <c r="BZ105" i="3"/>
  <c r="BZ106" i="3"/>
  <c r="BZ107" i="3"/>
  <c r="BZ108" i="3"/>
  <c r="BZ109" i="3"/>
  <c r="BZ110" i="3"/>
  <c r="BZ111" i="3"/>
  <c r="BZ112" i="3"/>
  <c r="BZ113" i="3"/>
  <c r="BZ114" i="3"/>
  <c r="BZ115" i="3"/>
  <c r="BZ116" i="3"/>
  <c r="BZ117" i="3"/>
  <c r="BZ118" i="3"/>
  <c r="BZ119" i="3"/>
  <c r="BZ120" i="3"/>
  <c r="BZ121" i="3"/>
  <c r="BZ122" i="3"/>
  <c r="BZ123" i="3"/>
  <c r="BZ124" i="3"/>
  <c r="D9" i="3"/>
  <c r="CB25" i="3"/>
  <c r="CH35" i="3"/>
  <c r="CI35" i="3"/>
  <c r="CP35" i="3"/>
  <c r="CP34" i="3"/>
  <c r="CP33" i="3"/>
  <c r="CP32" i="3"/>
  <c r="CP31" i="3"/>
  <c r="CP30" i="3"/>
  <c r="CP29" i="3"/>
  <c r="CP28" i="3"/>
  <c r="CP27" i="3"/>
  <c r="CP26" i="3"/>
  <c r="CP25" i="3"/>
  <c r="CP24" i="3"/>
  <c r="CP23" i="3"/>
  <c r="CP22" i="3"/>
  <c r="CP21" i="3"/>
  <c r="CP20" i="3"/>
  <c r="CP19" i="3"/>
  <c r="CP18" i="3"/>
  <c r="CP17" i="3"/>
  <c r="CP16" i="3"/>
  <c r="CP15" i="3"/>
  <c r="CP14" i="3"/>
  <c r="CP13" i="3"/>
  <c r="CP12" i="3"/>
  <c r="CP11" i="3"/>
  <c r="CP10" i="3"/>
  <c r="CP9" i="3"/>
  <c r="CP8" i="3"/>
  <c r="CP7" i="3"/>
  <c r="CP5" i="3"/>
  <c r="CP4" i="3"/>
  <c r="CQ4" i="3"/>
  <c r="CQ5" i="3"/>
  <c r="CQ7" i="3"/>
  <c r="CQ8" i="3"/>
  <c r="CQ9" i="3"/>
  <c r="CQ10" i="3"/>
  <c r="CQ11" i="3"/>
  <c r="CQ12" i="3"/>
  <c r="CQ13" i="3"/>
  <c r="CQ14" i="3"/>
  <c r="CQ15" i="3"/>
  <c r="CQ16" i="3"/>
  <c r="CQ17" i="3"/>
  <c r="CQ18" i="3"/>
  <c r="CQ19" i="3"/>
  <c r="CQ20" i="3"/>
  <c r="CQ21" i="3"/>
  <c r="CQ22" i="3"/>
  <c r="CQ23" i="3"/>
  <c r="CQ24" i="3"/>
  <c r="CQ25" i="3"/>
  <c r="CQ26" i="3"/>
  <c r="CQ27" i="3"/>
  <c r="CQ28" i="3"/>
  <c r="CQ29" i="3"/>
  <c r="CQ30" i="3"/>
  <c r="CQ31" i="3"/>
  <c r="CQ32" i="3"/>
  <c r="CQ33" i="3"/>
  <c r="CQ34" i="3"/>
  <c r="CQ35" i="3"/>
  <c r="CR35" i="3"/>
  <c r="CR34" i="3"/>
  <c r="CR33" i="3"/>
  <c r="CR32" i="3"/>
  <c r="CR31" i="3"/>
  <c r="CR30" i="3"/>
  <c r="CR29" i="3"/>
  <c r="CR28" i="3"/>
  <c r="CR27" i="3"/>
  <c r="CR26" i="3"/>
  <c r="CR25" i="3"/>
  <c r="CR24" i="3"/>
  <c r="CR23" i="3"/>
  <c r="CR22" i="3"/>
  <c r="CR21" i="3"/>
  <c r="CR20" i="3"/>
  <c r="CR19" i="3"/>
  <c r="CR18" i="3"/>
  <c r="CR17" i="3"/>
  <c r="CR16" i="3"/>
  <c r="CR15" i="3"/>
  <c r="CR14" i="3"/>
  <c r="CR13" i="3"/>
  <c r="CR12" i="3"/>
  <c r="CR11" i="3"/>
  <c r="CR10" i="3"/>
  <c r="CR9" i="3"/>
  <c r="CR8" i="3"/>
  <c r="CR7" i="3"/>
  <c r="CR5" i="3"/>
  <c r="CR4" i="3"/>
  <c r="CS4" i="3"/>
  <c r="CT4" i="3"/>
  <c r="CS5" i="3"/>
  <c r="CT5" i="3"/>
  <c r="CS7" i="3"/>
  <c r="CT7" i="3"/>
  <c r="CS8" i="3"/>
  <c r="CT8" i="3"/>
  <c r="CS9" i="3"/>
  <c r="CT9" i="3"/>
  <c r="CS10" i="3"/>
  <c r="CT10" i="3"/>
  <c r="CS11" i="3"/>
  <c r="CT11" i="3"/>
  <c r="CS12" i="3"/>
  <c r="CT12" i="3"/>
  <c r="CS13" i="3"/>
  <c r="CT13" i="3"/>
  <c r="CS14" i="3"/>
  <c r="CT14" i="3"/>
  <c r="CS15" i="3"/>
  <c r="CT15" i="3"/>
  <c r="CS16" i="3"/>
  <c r="CT16" i="3"/>
  <c r="CS17" i="3"/>
  <c r="CT17" i="3"/>
  <c r="CS18" i="3"/>
  <c r="CT18" i="3"/>
  <c r="CS19" i="3"/>
  <c r="CT19" i="3"/>
  <c r="CS20" i="3"/>
  <c r="CT20" i="3"/>
  <c r="CS21" i="3"/>
  <c r="CT21" i="3"/>
  <c r="CS22" i="3"/>
  <c r="CT22" i="3"/>
  <c r="CS23" i="3"/>
  <c r="CT23" i="3"/>
  <c r="CS24" i="3"/>
  <c r="CT24" i="3"/>
  <c r="CS25" i="3"/>
  <c r="CT25" i="3"/>
  <c r="CS26" i="3"/>
  <c r="CT26" i="3"/>
  <c r="CS27" i="3"/>
  <c r="CT27" i="3"/>
  <c r="CS28" i="3"/>
  <c r="CT28" i="3"/>
  <c r="CS29" i="3"/>
  <c r="CT29" i="3"/>
  <c r="CS30" i="3"/>
  <c r="CT30" i="3"/>
  <c r="CS31" i="3"/>
  <c r="CT31" i="3"/>
  <c r="CS32" i="3"/>
  <c r="CT32" i="3"/>
  <c r="CS33" i="3"/>
  <c r="CT33" i="3"/>
  <c r="CS34" i="3"/>
  <c r="CT34" i="3"/>
  <c r="CT2" i="3"/>
  <c r="CC25" i="3"/>
  <c r="CD25" i="3"/>
  <c r="CD8"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D12" i="3"/>
  <c r="CE25" i="3"/>
  <c r="CF25" i="3"/>
  <c r="CC26" i="3"/>
  <c r="CD26" i="3"/>
  <c r="CE26" i="3"/>
  <c r="CF26" i="3"/>
  <c r="CC27" i="3"/>
  <c r="CD27" i="3"/>
  <c r="CE27" i="3"/>
  <c r="CF27" i="3"/>
  <c r="CC28" i="3"/>
  <c r="CD28" i="3"/>
  <c r="CE28" i="3"/>
  <c r="CF28" i="3"/>
  <c r="CC29" i="3"/>
  <c r="CD29" i="3"/>
  <c r="CE29" i="3"/>
  <c r="CF29" i="3"/>
  <c r="CC30" i="3"/>
  <c r="CD30" i="3"/>
  <c r="CE30" i="3"/>
  <c r="CF30" i="3"/>
  <c r="CC31" i="3"/>
  <c r="CD31" i="3"/>
  <c r="CE31" i="3"/>
  <c r="CF31" i="3"/>
  <c r="CC32" i="3"/>
  <c r="CD32" i="3"/>
  <c r="CE32" i="3"/>
  <c r="CF32" i="3"/>
  <c r="CC33" i="3"/>
  <c r="CD33" i="3"/>
  <c r="CE33" i="3"/>
  <c r="CF33" i="3"/>
  <c r="CF34" i="3"/>
  <c r="CF35" i="3"/>
  <c r="CC36" i="3"/>
  <c r="CC35" i="3"/>
  <c r="CC34" i="3"/>
  <c r="CD34" i="3"/>
  <c r="CD35" i="3"/>
  <c r="CD36" i="3"/>
  <c r="CE36" i="3"/>
  <c r="CF36" i="3"/>
  <c r="CC37" i="3"/>
  <c r="CD37" i="3"/>
  <c r="CE37" i="3"/>
  <c r="CF37" i="3"/>
  <c r="CC38" i="3"/>
  <c r="CD38" i="3"/>
  <c r="CE38" i="3"/>
  <c r="CF38" i="3"/>
  <c r="CF39" i="3"/>
  <c r="CC40" i="3"/>
  <c r="CC39" i="3"/>
  <c r="CD39" i="3"/>
  <c r="CD40" i="3"/>
  <c r="CE40" i="3"/>
  <c r="CF40" i="3"/>
  <c r="CC41" i="3"/>
  <c r="CD41" i="3"/>
  <c r="CE41" i="3"/>
  <c r="CF41" i="3"/>
  <c r="CC42" i="3"/>
  <c r="CD42" i="3"/>
  <c r="CE42" i="3"/>
  <c r="CF42" i="3"/>
  <c r="CF43" i="3"/>
  <c r="CC44" i="3"/>
  <c r="CC43" i="3"/>
  <c r="CD43" i="3"/>
  <c r="CD44" i="3"/>
  <c r="CE44" i="3"/>
  <c r="CF44" i="3"/>
  <c r="CF45" i="3"/>
  <c r="CC46" i="3"/>
  <c r="CC45" i="3"/>
  <c r="CD45" i="3"/>
  <c r="CD46" i="3"/>
  <c r="CE46" i="3"/>
  <c r="CF46" i="3"/>
  <c r="CC47" i="3"/>
  <c r="CD47" i="3"/>
  <c r="CE47" i="3"/>
  <c r="CF47" i="3"/>
  <c r="CC48" i="3"/>
  <c r="CD48" i="3"/>
  <c r="CE48" i="3"/>
  <c r="CF48" i="3"/>
  <c r="CC49" i="3"/>
  <c r="CD49" i="3"/>
  <c r="CE49" i="3"/>
  <c r="CF49" i="3"/>
  <c r="CC50" i="3"/>
  <c r="CD50" i="3"/>
  <c r="CE50" i="3"/>
  <c r="CF50" i="3"/>
  <c r="CC51" i="3"/>
  <c r="CD51" i="3"/>
  <c r="CE51" i="3"/>
  <c r="CF51" i="3"/>
  <c r="CC52" i="3"/>
  <c r="CD52" i="3"/>
  <c r="CE52" i="3"/>
  <c r="CF52" i="3"/>
  <c r="CC53" i="3"/>
  <c r="CD53" i="3"/>
  <c r="CE53" i="3"/>
  <c r="CF53" i="3"/>
  <c r="CC54" i="3"/>
  <c r="CD54" i="3"/>
  <c r="CE54" i="3"/>
  <c r="CF54" i="3"/>
  <c r="CC55" i="3"/>
  <c r="CD55" i="3"/>
  <c r="CE55" i="3"/>
  <c r="CF55" i="3"/>
  <c r="CF56" i="3"/>
  <c r="CC57" i="3"/>
  <c r="CC56" i="3"/>
  <c r="CD56" i="3"/>
  <c r="CD57" i="3"/>
  <c r="CE57" i="3"/>
  <c r="CF57" i="3"/>
  <c r="CC58" i="3"/>
  <c r="CD58" i="3"/>
  <c r="CE58" i="3"/>
  <c r="CF58" i="3"/>
  <c r="CC59" i="3"/>
  <c r="CD59" i="3"/>
  <c r="CE59" i="3"/>
  <c r="CF59" i="3"/>
  <c r="CC60" i="3"/>
  <c r="CD60" i="3"/>
  <c r="CE60" i="3"/>
  <c r="CF60" i="3"/>
  <c r="CC61" i="3"/>
  <c r="CD61" i="3"/>
  <c r="CE61" i="3"/>
  <c r="CF61" i="3"/>
  <c r="CC62" i="3"/>
  <c r="CD62" i="3"/>
  <c r="CE62" i="3"/>
  <c r="CF62" i="3"/>
  <c r="CC63" i="3"/>
  <c r="CD63" i="3"/>
  <c r="CE63" i="3"/>
  <c r="CF63" i="3"/>
  <c r="CC64" i="3"/>
  <c r="CD64" i="3"/>
  <c r="CE64" i="3"/>
  <c r="CF64" i="3"/>
  <c r="CC65" i="3"/>
  <c r="CD65" i="3"/>
  <c r="CE65" i="3"/>
  <c r="CF65" i="3"/>
  <c r="CC66" i="3"/>
  <c r="CD66" i="3"/>
  <c r="CE66" i="3"/>
  <c r="CF66" i="3"/>
  <c r="CC67" i="3"/>
  <c r="CD67" i="3"/>
  <c r="CE67" i="3"/>
  <c r="CF67" i="3"/>
  <c r="CC68" i="3"/>
  <c r="CD68" i="3"/>
  <c r="CE68" i="3"/>
  <c r="CF68" i="3"/>
  <c r="CC69" i="3"/>
  <c r="CD69" i="3"/>
  <c r="CE69" i="3"/>
  <c r="CF69" i="3"/>
  <c r="CC70" i="3"/>
  <c r="CD70" i="3"/>
  <c r="CE70" i="3"/>
  <c r="CF70" i="3"/>
  <c r="CF71" i="3"/>
  <c r="CC72" i="3"/>
  <c r="CC71" i="3"/>
  <c r="CD71" i="3"/>
  <c r="CD72" i="3"/>
  <c r="CE72" i="3"/>
  <c r="CF72" i="3"/>
  <c r="CF73" i="3"/>
  <c r="CC74" i="3"/>
  <c r="CC73" i="3"/>
  <c r="CD73" i="3"/>
  <c r="CD74" i="3"/>
  <c r="CE74" i="3"/>
  <c r="CF74" i="3"/>
  <c r="CF75" i="3"/>
  <c r="CC76" i="3"/>
  <c r="CC75" i="3"/>
  <c r="CD75" i="3"/>
  <c r="CD76" i="3"/>
  <c r="CE76" i="3"/>
  <c r="CF76" i="3"/>
  <c r="CC77" i="3"/>
  <c r="CD77" i="3"/>
  <c r="CE77" i="3"/>
  <c r="CF77" i="3"/>
  <c r="CC78" i="3"/>
  <c r="CD78" i="3"/>
  <c r="CE78" i="3"/>
  <c r="CF78" i="3"/>
  <c r="CC79" i="3"/>
  <c r="CD79" i="3"/>
  <c r="CE79" i="3"/>
  <c r="CF79" i="3"/>
  <c r="CC80" i="3"/>
  <c r="CD80" i="3"/>
  <c r="CE80" i="3"/>
  <c r="CF80" i="3"/>
  <c r="CC81" i="3"/>
  <c r="CD81" i="3"/>
  <c r="CE81" i="3"/>
  <c r="CF81" i="3"/>
  <c r="CC82" i="3"/>
  <c r="CD82" i="3"/>
  <c r="CE82" i="3"/>
  <c r="CF82" i="3"/>
  <c r="CC83" i="3"/>
  <c r="CD83" i="3"/>
  <c r="CE83" i="3"/>
  <c r="CF83" i="3"/>
  <c r="CC84" i="3"/>
  <c r="CD84" i="3"/>
  <c r="CE84" i="3"/>
  <c r="CF84" i="3"/>
  <c r="CF85" i="3"/>
  <c r="CC86" i="3"/>
  <c r="CC85" i="3"/>
  <c r="CD85" i="3"/>
  <c r="CD86" i="3"/>
  <c r="CE86" i="3"/>
  <c r="CF86" i="3"/>
  <c r="CC87" i="3"/>
  <c r="CD87" i="3"/>
  <c r="CE87" i="3"/>
  <c r="CF87" i="3"/>
  <c r="CC88" i="3"/>
  <c r="CD88" i="3"/>
  <c r="CE88" i="3"/>
  <c r="CF88" i="3"/>
  <c r="CC89" i="3"/>
  <c r="CD89" i="3"/>
  <c r="CE89" i="3"/>
  <c r="CF89" i="3"/>
  <c r="CF90" i="3"/>
  <c r="CF91" i="3"/>
  <c r="CF92" i="3"/>
  <c r="CF93" i="3"/>
  <c r="CF94" i="3"/>
  <c r="CF95" i="3"/>
  <c r="CF96" i="3"/>
  <c r="CF97" i="3"/>
  <c r="CF98" i="3"/>
  <c r="CF99" i="3"/>
  <c r="CF100" i="3"/>
  <c r="CF101" i="3"/>
  <c r="CF102" i="3"/>
  <c r="CF103" i="3"/>
  <c r="CF104" i="3"/>
  <c r="CF105" i="3"/>
  <c r="CF106" i="3"/>
  <c r="CF107" i="3"/>
  <c r="CF108" i="3"/>
  <c r="CF109" i="3"/>
  <c r="CF110" i="3"/>
  <c r="CF111" i="3"/>
  <c r="CF112" i="3"/>
  <c r="CF113" i="3"/>
  <c r="CF114" i="3"/>
  <c r="CF115" i="3"/>
  <c r="CF116" i="3"/>
  <c r="CF117" i="3"/>
  <c r="CF118" i="3"/>
  <c r="CF119" i="3"/>
  <c r="CF120" i="3"/>
  <c r="CF121" i="3"/>
  <c r="CF122" i="3"/>
  <c r="CF123" i="3"/>
  <c r="CF124" i="3"/>
  <c r="D10" i="3"/>
  <c r="D12" i="3"/>
  <c r="G10" i="5"/>
  <c r="CB10" i="5"/>
  <c r="E22" i="3"/>
  <c r="E9" i="3"/>
  <c r="E10" i="3"/>
  <c r="E12" i="3"/>
  <c r="G11" i="5"/>
  <c r="CB11" i="5"/>
  <c r="F22" i="3"/>
  <c r="F9" i="3"/>
  <c r="F10" i="3"/>
  <c r="F12" i="3"/>
  <c r="G12" i="5"/>
  <c r="CB12" i="5"/>
  <c r="G22" i="3"/>
  <c r="G9" i="3"/>
  <c r="G10" i="3"/>
  <c r="G12" i="3"/>
  <c r="G13" i="5"/>
  <c r="CB13" i="5"/>
  <c r="H22" i="3"/>
  <c r="H9" i="3"/>
  <c r="H10" i="3"/>
  <c r="H12" i="3"/>
  <c r="G14" i="5"/>
  <c r="CB14" i="5"/>
  <c r="I22" i="3"/>
  <c r="I9" i="3"/>
  <c r="I10" i="3"/>
  <c r="I12" i="3"/>
  <c r="G15" i="5"/>
  <c r="CB15" i="5"/>
  <c r="J22" i="3"/>
  <c r="J9" i="3"/>
  <c r="J10" i="3"/>
  <c r="J12" i="3"/>
  <c r="G16" i="5"/>
  <c r="CB16" i="5"/>
  <c r="K22" i="3"/>
  <c r="K9" i="3"/>
  <c r="K10" i="3"/>
  <c r="K12" i="3"/>
  <c r="G17" i="5"/>
  <c r="CB17" i="5"/>
  <c r="L22" i="3"/>
  <c r="L9" i="3"/>
  <c r="L10" i="3"/>
  <c r="L12" i="3"/>
  <c r="G18" i="5"/>
  <c r="CB18" i="5"/>
  <c r="M22" i="3"/>
  <c r="M9" i="3"/>
  <c r="M10" i="3"/>
  <c r="M12" i="3"/>
  <c r="G19" i="5"/>
  <c r="CB19" i="5"/>
  <c r="N22" i="3"/>
  <c r="N9" i="3"/>
  <c r="N10" i="3"/>
  <c r="N12" i="3"/>
  <c r="G20" i="5"/>
  <c r="CB20" i="5"/>
  <c r="O22" i="3"/>
  <c r="O9" i="3"/>
  <c r="O10" i="3"/>
  <c r="O12" i="3"/>
  <c r="G21" i="5"/>
  <c r="CB21" i="5"/>
  <c r="P22" i="3"/>
  <c r="P9" i="3"/>
  <c r="P10" i="3"/>
  <c r="P12" i="3"/>
  <c r="G22" i="5"/>
  <c r="CB22" i="5"/>
  <c r="Q22" i="3"/>
  <c r="Q9" i="3"/>
  <c r="Q10" i="3"/>
  <c r="Q12" i="3"/>
  <c r="G23" i="5"/>
  <c r="CB23" i="5"/>
  <c r="R22" i="3"/>
  <c r="R9" i="3"/>
  <c r="R10" i="3"/>
  <c r="R12" i="3"/>
  <c r="G24" i="5"/>
  <c r="CB24" i="5"/>
  <c r="S22" i="3"/>
  <c r="S9" i="3"/>
  <c r="S10" i="3"/>
  <c r="S12" i="3"/>
  <c r="G25" i="5"/>
  <c r="CB25" i="5"/>
  <c r="T22" i="3"/>
  <c r="T9" i="3"/>
  <c r="T10" i="3"/>
  <c r="T12" i="3"/>
  <c r="G26" i="5"/>
  <c r="CB26" i="5"/>
  <c r="U22" i="3"/>
  <c r="U9" i="3"/>
  <c r="U10" i="3"/>
  <c r="U12" i="3"/>
  <c r="G27" i="5"/>
  <c r="CB27" i="5"/>
  <c r="V22" i="3"/>
  <c r="V9" i="3"/>
  <c r="V10" i="3"/>
  <c r="V12" i="3"/>
  <c r="G28" i="5"/>
  <c r="CB28" i="5"/>
  <c r="W22" i="3"/>
  <c r="W9" i="3"/>
  <c r="W10" i="3"/>
  <c r="W12" i="3"/>
  <c r="G29" i="5"/>
  <c r="CB29" i="5"/>
  <c r="X22" i="3"/>
  <c r="X9" i="3"/>
  <c r="X10" i="3"/>
  <c r="X12" i="3"/>
  <c r="G30" i="5"/>
  <c r="CB30" i="5"/>
  <c r="Y22" i="3"/>
  <c r="Y9" i="3"/>
  <c r="Y10" i="3"/>
  <c r="Y12" i="3"/>
  <c r="G31" i="5"/>
  <c r="CB31" i="5"/>
  <c r="Z22" i="3"/>
  <c r="Z9" i="3"/>
  <c r="Z10" i="3"/>
  <c r="Z12" i="3"/>
  <c r="G32" i="5"/>
  <c r="CB32" i="5"/>
  <c r="AA22" i="3"/>
  <c r="AA9" i="3"/>
  <c r="AA10" i="3"/>
  <c r="AA12" i="3"/>
  <c r="G33" i="5"/>
  <c r="CB33" i="5"/>
  <c r="AB22" i="3"/>
  <c r="AB9" i="3"/>
  <c r="AB10" i="3"/>
  <c r="AB12" i="3"/>
  <c r="G34" i="5"/>
  <c r="CB34" i="5"/>
  <c r="AC22" i="3"/>
  <c r="AC12" i="3"/>
  <c r="G35" i="5"/>
  <c r="CB35" i="5"/>
  <c r="AD22" i="3"/>
  <c r="AD12" i="3"/>
  <c r="G36" i="5"/>
  <c r="CB36" i="5"/>
  <c r="AE22" i="3"/>
  <c r="AE12" i="3"/>
  <c r="G37" i="5"/>
  <c r="CB37" i="5"/>
  <c r="AF22" i="3"/>
  <c r="AF12" i="3"/>
  <c r="G38" i="5"/>
  <c r="CB38" i="5"/>
  <c r="AG22" i="3"/>
  <c r="AG12" i="3"/>
  <c r="G39" i="5"/>
  <c r="CB39" i="5"/>
  <c r="CB55" i="5"/>
  <c r="CB56" i="5"/>
  <c r="CB57" i="5"/>
  <c r="CB61" i="5" s="1"/>
  <c r="D7" i="3"/>
  <c r="D10" i="5"/>
  <c r="BY10" i="5"/>
  <c r="E7" i="3"/>
  <c r="D11" i="5"/>
  <c r="BY11" i="5"/>
  <c r="F7" i="3"/>
  <c r="D12" i="5"/>
  <c r="BY12" i="5"/>
  <c r="G7" i="3"/>
  <c r="D13" i="5"/>
  <c r="BY13" i="5"/>
  <c r="H7" i="3"/>
  <c r="D14" i="5"/>
  <c r="BY14" i="5"/>
  <c r="I7" i="3"/>
  <c r="D15" i="5"/>
  <c r="BY15" i="5"/>
  <c r="J7" i="3"/>
  <c r="D16" i="5"/>
  <c r="BY16" i="5"/>
  <c r="K7" i="3"/>
  <c r="D17" i="5"/>
  <c r="BY17" i="5"/>
  <c r="L7" i="3"/>
  <c r="D18" i="5"/>
  <c r="BY18" i="5"/>
  <c r="M7" i="3"/>
  <c r="D19" i="5"/>
  <c r="BY19" i="5"/>
  <c r="N7" i="3"/>
  <c r="D20" i="5"/>
  <c r="BY20" i="5"/>
  <c r="O7" i="3"/>
  <c r="D21" i="5"/>
  <c r="BY21" i="5"/>
  <c r="P7" i="3"/>
  <c r="D22" i="5"/>
  <c r="BY22" i="5"/>
  <c r="Q7" i="3"/>
  <c r="D23" i="5"/>
  <c r="BY23" i="5"/>
  <c r="R7" i="3"/>
  <c r="D24" i="5"/>
  <c r="BY24" i="5"/>
  <c r="S7" i="3"/>
  <c r="D25" i="5"/>
  <c r="BY25" i="5"/>
  <c r="T7" i="3"/>
  <c r="D26" i="5"/>
  <c r="BY26" i="5"/>
  <c r="U7" i="3"/>
  <c r="D27" i="5"/>
  <c r="BY27" i="5"/>
  <c r="V7" i="3"/>
  <c r="D28" i="5"/>
  <c r="BY28" i="5"/>
  <c r="W7" i="3"/>
  <c r="D29" i="5"/>
  <c r="BY29" i="5"/>
  <c r="X7" i="3"/>
  <c r="D30" i="5"/>
  <c r="BY30" i="5"/>
  <c r="Y7" i="3"/>
  <c r="D31" i="5"/>
  <c r="BY31" i="5"/>
  <c r="Z7" i="3"/>
  <c r="D32" i="5"/>
  <c r="BY32" i="5"/>
  <c r="AA7" i="3"/>
  <c r="D33" i="5"/>
  <c r="BY33" i="5"/>
  <c r="AB7" i="3"/>
  <c r="D34" i="5"/>
  <c r="BY34" i="5"/>
  <c r="AC7" i="3"/>
  <c r="D35" i="5"/>
  <c r="BY35" i="5"/>
  <c r="AD7" i="3"/>
  <c r="D36" i="5"/>
  <c r="BY36" i="5"/>
  <c r="AE7" i="3"/>
  <c r="D37" i="5"/>
  <c r="BY37" i="5"/>
  <c r="AF7" i="3"/>
  <c r="D38" i="5"/>
  <c r="BY38" i="5"/>
  <c r="AG7" i="3"/>
  <c r="D39" i="5"/>
  <c r="BY39" i="5"/>
  <c r="BY55" i="5"/>
  <c r="BY56" i="5"/>
  <c r="BY61" i="5" s="1"/>
  <c r="BY62" i="5" s="1"/>
  <c r="BY57" i="5"/>
  <c r="BY58" i="5"/>
  <c r="BY59" i="5"/>
  <c r="CB58" i="5"/>
  <c r="CB59" i="5"/>
  <c r="L26" i="9"/>
  <c r="L7" i="9"/>
  <c r="D41"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2" i="5"/>
  <c r="J8" i="5"/>
  <c r="D40" i="5"/>
  <c r="L11" i="9"/>
  <c r="M47" i="5"/>
  <c r="K39" i="5"/>
  <c r="AT39" i="5"/>
  <c r="K38" i="5"/>
  <c r="AT38" i="5"/>
  <c r="K37" i="5"/>
  <c r="AT37" i="5"/>
  <c r="K36" i="5"/>
  <c r="AT36" i="5"/>
  <c r="K35" i="5"/>
  <c r="AT35" i="5"/>
  <c r="K34" i="5"/>
  <c r="K10" i="5"/>
  <c r="K11" i="5"/>
  <c r="K12" i="5"/>
  <c r="K13" i="5"/>
  <c r="K14" i="5"/>
  <c r="K15" i="5"/>
  <c r="K16" i="5"/>
  <c r="K17" i="5"/>
  <c r="K18" i="5"/>
  <c r="K19" i="5"/>
  <c r="K20" i="5"/>
  <c r="K21" i="5"/>
  <c r="K22" i="5"/>
  <c r="K23" i="5"/>
  <c r="K24" i="5"/>
  <c r="K25" i="5"/>
  <c r="K26" i="5"/>
  <c r="K27" i="5"/>
  <c r="K28" i="5"/>
  <c r="K29" i="5"/>
  <c r="K30" i="5"/>
  <c r="K31" i="5"/>
  <c r="K32" i="5"/>
  <c r="K33" i="5"/>
  <c r="K42" i="5"/>
  <c r="K43" i="5"/>
  <c r="MT7" i="3"/>
  <c r="MU3" i="3"/>
  <c r="MU83" i="3"/>
  <c r="MW83" i="3"/>
  <c r="CF34" i="5"/>
  <c r="AT34" i="5"/>
  <c r="CF33" i="5"/>
  <c r="AT33" i="5"/>
  <c r="CF32" i="5"/>
  <c r="AT32" i="5"/>
  <c r="CF31" i="5"/>
  <c r="AT31" i="5"/>
  <c r="CF30" i="5"/>
  <c r="AT30" i="5"/>
  <c r="CF29" i="5"/>
  <c r="AT29" i="5"/>
  <c r="CF28" i="5"/>
  <c r="AT28" i="5"/>
  <c r="CF27" i="5"/>
  <c r="AT27" i="5"/>
  <c r="CF26" i="5"/>
  <c r="AT26" i="5"/>
  <c r="CF25" i="5"/>
  <c r="AT25" i="5"/>
  <c r="CF24" i="5"/>
  <c r="AT24" i="5"/>
  <c r="CF23" i="5"/>
  <c r="AT23" i="5"/>
  <c r="CF22" i="5"/>
  <c r="AT22" i="5"/>
  <c r="CF21" i="5"/>
  <c r="AT21" i="5"/>
  <c r="CF20" i="5"/>
  <c r="AT20" i="5"/>
  <c r="CF19" i="5"/>
  <c r="AT19" i="5"/>
  <c r="CF18" i="5"/>
  <c r="AT18" i="5"/>
  <c r="CF17" i="5"/>
  <c r="AT17" i="5"/>
  <c r="CF16" i="5"/>
  <c r="AT16" i="5"/>
  <c r="CF15" i="5"/>
  <c r="AT15" i="5"/>
  <c r="CF14" i="5"/>
  <c r="AT14" i="5"/>
  <c r="CF13" i="5"/>
  <c r="AT13" i="5"/>
  <c r="CF12" i="5"/>
  <c r="AT12" i="5"/>
  <c r="CF11" i="5"/>
  <c r="AT11" i="5"/>
  <c r="CF10" i="5"/>
  <c r="AT10" i="5"/>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S62" i="3"/>
  <c r="BS63" i="3"/>
  <c r="BS64" i="3"/>
  <c r="BS65" i="3"/>
  <c r="BS66" i="3"/>
  <c r="BS67" i="3"/>
  <c r="BS68" i="3"/>
  <c r="BS69" i="3"/>
  <c r="BS70" i="3"/>
  <c r="BS71" i="3"/>
  <c r="BS72" i="3"/>
  <c r="BS73" i="3"/>
  <c r="BS74" i="3"/>
  <c r="BS75" i="3"/>
  <c r="BS76" i="3"/>
  <c r="BS77" i="3"/>
  <c r="BS78" i="3"/>
  <c r="BS79" i="3"/>
  <c r="BS80" i="3"/>
  <c r="BS81" i="3"/>
  <c r="BS82" i="3"/>
  <c r="BS83" i="3"/>
  <c r="BS84" i="3"/>
  <c r="BS85" i="3"/>
  <c r="BS86" i="3"/>
  <c r="BS87" i="3"/>
  <c r="BS88" i="3"/>
  <c r="BS89" i="3"/>
  <c r="BS90" i="3"/>
  <c r="BS91" i="3"/>
  <c r="BS92" i="3"/>
  <c r="BS93" i="3"/>
  <c r="BS94" i="3"/>
  <c r="BS95" i="3"/>
  <c r="BS96" i="3"/>
  <c r="BS97" i="3"/>
  <c r="BS98" i="3"/>
  <c r="BS99" i="3"/>
  <c r="BS100" i="3"/>
  <c r="BS101" i="3"/>
  <c r="BS102" i="3"/>
  <c r="BS103" i="3"/>
  <c r="BS104" i="3"/>
  <c r="BS105" i="3"/>
  <c r="BS106" i="3"/>
  <c r="BS107" i="3"/>
  <c r="BS108" i="3"/>
  <c r="BS109" i="3"/>
  <c r="BS110" i="3"/>
  <c r="BS111" i="3"/>
  <c r="BS112" i="3"/>
  <c r="BS113" i="3"/>
  <c r="BS114" i="3"/>
  <c r="BS115" i="3"/>
  <c r="BS116" i="3"/>
  <c r="BS117" i="3"/>
  <c r="BS118" i="3"/>
  <c r="BS119" i="3"/>
  <c r="BS120" i="3"/>
  <c r="BS121" i="3"/>
  <c r="BS122" i="3"/>
  <c r="BS123" i="3"/>
  <c r="BS124" i="3"/>
  <c r="BS17" i="3"/>
  <c r="AG19" i="3"/>
  <c r="J39" i="5"/>
  <c r="AR39" i="5"/>
  <c r="BR25" i="3"/>
  <c r="BR26" i="3"/>
  <c r="BR27" i="3"/>
  <c r="BR28" i="3"/>
  <c r="BR29" i="3"/>
  <c r="BR30" i="3"/>
  <c r="BR31" i="3"/>
  <c r="BR32" i="3"/>
  <c r="BR33" i="3"/>
  <c r="BR34" i="3"/>
  <c r="BR35" i="3"/>
  <c r="BR36" i="3"/>
  <c r="BR37" i="3"/>
  <c r="BR38" i="3"/>
  <c r="BR39" i="3"/>
  <c r="BR40" i="3"/>
  <c r="BR41" i="3"/>
  <c r="BR42" i="3"/>
  <c r="BR43" i="3"/>
  <c r="BR44" i="3"/>
  <c r="BR45" i="3"/>
  <c r="BR46" i="3"/>
  <c r="BR47" i="3"/>
  <c r="BR48" i="3"/>
  <c r="BR49" i="3"/>
  <c r="BR50" i="3"/>
  <c r="BR51" i="3"/>
  <c r="BR52" i="3"/>
  <c r="BR53" i="3"/>
  <c r="BR54" i="3"/>
  <c r="BR55" i="3"/>
  <c r="BR56" i="3"/>
  <c r="BR57" i="3"/>
  <c r="BR58" i="3"/>
  <c r="BR59" i="3"/>
  <c r="BR60" i="3"/>
  <c r="BR61" i="3"/>
  <c r="BR62" i="3"/>
  <c r="BR63" i="3"/>
  <c r="BR64" i="3"/>
  <c r="BR65" i="3"/>
  <c r="BR66" i="3"/>
  <c r="BR67" i="3"/>
  <c r="BR68" i="3"/>
  <c r="BR69" i="3"/>
  <c r="BR70" i="3"/>
  <c r="BR71" i="3"/>
  <c r="BR72" i="3"/>
  <c r="BR73" i="3"/>
  <c r="BR74" i="3"/>
  <c r="BR75" i="3"/>
  <c r="BR76" i="3"/>
  <c r="BR77" i="3"/>
  <c r="BR78" i="3"/>
  <c r="BR79" i="3"/>
  <c r="BR80" i="3"/>
  <c r="BR81" i="3"/>
  <c r="BR82" i="3"/>
  <c r="BR83" i="3"/>
  <c r="BR84" i="3"/>
  <c r="BR85" i="3"/>
  <c r="BR86" i="3"/>
  <c r="BR87" i="3"/>
  <c r="BR88" i="3"/>
  <c r="BR89" i="3"/>
  <c r="BR90" i="3"/>
  <c r="BR91" i="3"/>
  <c r="BR92" i="3"/>
  <c r="BR93" i="3"/>
  <c r="BR94" i="3"/>
  <c r="BR95" i="3"/>
  <c r="BR96" i="3"/>
  <c r="BR97" i="3"/>
  <c r="BR98" i="3"/>
  <c r="BR99" i="3"/>
  <c r="BR100" i="3"/>
  <c r="BR101" i="3"/>
  <c r="BR102" i="3"/>
  <c r="BR103" i="3"/>
  <c r="BR104" i="3"/>
  <c r="BR105" i="3"/>
  <c r="BR106" i="3"/>
  <c r="BR107" i="3"/>
  <c r="BR108" i="3"/>
  <c r="BR109" i="3"/>
  <c r="BR110" i="3"/>
  <c r="BR111" i="3"/>
  <c r="BR112" i="3"/>
  <c r="BR113" i="3"/>
  <c r="BR114" i="3"/>
  <c r="BR115" i="3"/>
  <c r="BR116" i="3"/>
  <c r="BR117" i="3"/>
  <c r="BR118" i="3"/>
  <c r="BR119" i="3"/>
  <c r="BR120" i="3"/>
  <c r="BR121" i="3"/>
  <c r="BR122" i="3"/>
  <c r="BR123" i="3"/>
  <c r="BR124" i="3"/>
  <c r="BR17" i="3"/>
  <c r="AF19" i="3"/>
  <c r="J38" i="5"/>
  <c r="AR38" i="5"/>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60" i="3"/>
  <c r="BQ61" i="3"/>
  <c r="BQ62" i="3"/>
  <c r="BQ63" i="3"/>
  <c r="BQ64" i="3"/>
  <c r="BQ65" i="3"/>
  <c r="BQ66" i="3"/>
  <c r="BQ67" i="3"/>
  <c r="BQ68" i="3"/>
  <c r="BQ69" i="3"/>
  <c r="BQ70" i="3"/>
  <c r="BQ71" i="3"/>
  <c r="BQ72" i="3"/>
  <c r="BQ73" i="3"/>
  <c r="BQ74" i="3"/>
  <c r="BQ75" i="3"/>
  <c r="BQ76" i="3"/>
  <c r="BQ77" i="3"/>
  <c r="BQ78" i="3"/>
  <c r="BQ79" i="3"/>
  <c r="BQ80" i="3"/>
  <c r="BQ81" i="3"/>
  <c r="BQ82" i="3"/>
  <c r="BQ83" i="3"/>
  <c r="BQ84" i="3"/>
  <c r="BQ85" i="3"/>
  <c r="BQ86" i="3"/>
  <c r="BQ87" i="3"/>
  <c r="BQ88" i="3"/>
  <c r="BQ89" i="3"/>
  <c r="BQ90" i="3"/>
  <c r="BQ91" i="3"/>
  <c r="BQ92" i="3"/>
  <c r="BQ93" i="3"/>
  <c r="BQ94" i="3"/>
  <c r="BQ95" i="3"/>
  <c r="BQ96" i="3"/>
  <c r="BQ97" i="3"/>
  <c r="BQ98" i="3"/>
  <c r="BQ99" i="3"/>
  <c r="BQ100" i="3"/>
  <c r="BQ101" i="3"/>
  <c r="BQ102" i="3"/>
  <c r="BQ103" i="3"/>
  <c r="BQ104" i="3"/>
  <c r="BQ105" i="3"/>
  <c r="BQ106" i="3"/>
  <c r="BQ107" i="3"/>
  <c r="BQ108" i="3"/>
  <c r="BQ109" i="3"/>
  <c r="BQ110" i="3"/>
  <c r="BQ111" i="3"/>
  <c r="BQ112" i="3"/>
  <c r="BQ113" i="3"/>
  <c r="BQ114" i="3"/>
  <c r="BQ115" i="3"/>
  <c r="BQ116" i="3"/>
  <c r="BQ117" i="3"/>
  <c r="BQ118" i="3"/>
  <c r="BQ119" i="3"/>
  <c r="BQ120" i="3"/>
  <c r="BQ121" i="3"/>
  <c r="BQ122" i="3"/>
  <c r="BQ123" i="3"/>
  <c r="BQ124" i="3"/>
  <c r="BQ17" i="3"/>
  <c r="AE19" i="3"/>
  <c r="J37" i="5"/>
  <c r="AR37" i="5"/>
  <c r="BP25" i="3"/>
  <c r="BP26" i="3"/>
  <c r="BP27" i="3"/>
  <c r="BP28" i="3"/>
  <c r="BP29" i="3"/>
  <c r="BP30" i="3"/>
  <c r="BP31" i="3"/>
  <c r="BP32" i="3"/>
  <c r="BP33" i="3"/>
  <c r="BP34" i="3"/>
  <c r="BP35" i="3"/>
  <c r="BP36" i="3"/>
  <c r="BP37" i="3"/>
  <c r="BP38" i="3"/>
  <c r="BP39" i="3"/>
  <c r="BP40" i="3"/>
  <c r="BP41" i="3"/>
  <c r="BP42" i="3"/>
  <c r="BP43" i="3"/>
  <c r="BP44" i="3"/>
  <c r="BP45" i="3"/>
  <c r="BP46" i="3"/>
  <c r="BP47" i="3"/>
  <c r="BP48" i="3"/>
  <c r="BP49" i="3"/>
  <c r="BP50" i="3"/>
  <c r="BP51" i="3"/>
  <c r="BP52" i="3"/>
  <c r="BP53" i="3"/>
  <c r="BP54" i="3"/>
  <c r="BP55" i="3"/>
  <c r="BP56" i="3"/>
  <c r="BP57" i="3"/>
  <c r="BP58" i="3"/>
  <c r="BP59" i="3"/>
  <c r="BP60" i="3"/>
  <c r="BP61" i="3"/>
  <c r="BP62" i="3"/>
  <c r="BP63" i="3"/>
  <c r="BP64" i="3"/>
  <c r="BP65" i="3"/>
  <c r="BP66" i="3"/>
  <c r="BP67" i="3"/>
  <c r="BP68" i="3"/>
  <c r="BP69" i="3"/>
  <c r="BP70" i="3"/>
  <c r="BP71" i="3"/>
  <c r="BP72" i="3"/>
  <c r="BP73" i="3"/>
  <c r="BP74" i="3"/>
  <c r="BP75" i="3"/>
  <c r="BP76" i="3"/>
  <c r="BP77" i="3"/>
  <c r="BP78" i="3"/>
  <c r="BP79" i="3"/>
  <c r="BP80" i="3"/>
  <c r="BP81" i="3"/>
  <c r="BP82" i="3"/>
  <c r="BP83" i="3"/>
  <c r="BP84" i="3"/>
  <c r="BP85" i="3"/>
  <c r="BP86" i="3"/>
  <c r="BP87" i="3"/>
  <c r="BP88" i="3"/>
  <c r="BP89" i="3"/>
  <c r="BP90" i="3"/>
  <c r="BP91" i="3"/>
  <c r="BP92" i="3"/>
  <c r="BP93" i="3"/>
  <c r="BP94" i="3"/>
  <c r="BP95" i="3"/>
  <c r="BP96" i="3"/>
  <c r="BP97" i="3"/>
  <c r="BP98" i="3"/>
  <c r="BP99" i="3"/>
  <c r="BP100" i="3"/>
  <c r="BP101" i="3"/>
  <c r="BP102" i="3"/>
  <c r="BP103" i="3"/>
  <c r="BP104" i="3"/>
  <c r="BP105" i="3"/>
  <c r="BP106" i="3"/>
  <c r="BP107" i="3"/>
  <c r="BP108" i="3"/>
  <c r="BP109" i="3"/>
  <c r="BP110" i="3"/>
  <c r="BP111" i="3"/>
  <c r="BP112" i="3"/>
  <c r="BP113" i="3"/>
  <c r="BP114" i="3"/>
  <c r="BP115" i="3"/>
  <c r="BP116" i="3"/>
  <c r="BP117" i="3"/>
  <c r="BP118" i="3"/>
  <c r="BP119" i="3"/>
  <c r="BP120" i="3"/>
  <c r="BP121" i="3"/>
  <c r="BP122" i="3"/>
  <c r="BP123" i="3"/>
  <c r="BP124" i="3"/>
  <c r="BP17" i="3"/>
  <c r="AD19" i="3"/>
  <c r="J36" i="5"/>
  <c r="AR36" i="5"/>
  <c r="BO25" i="3"/>
  <c r="BO26" i="3"/>
  <c r="BO27" i="3"/>
  <c r="BO28" i="3"/>
  <c r="BO29" i="3"/>
  <c r="BO30" i="3"/>
  <c r="BO31" i="3"/>
  <c r="BO32" i="3"/>
  <c r="BO33" i="3"/>
  <c r="BO34" i="3"/>
  <c r="BO35" i="3"/>
  <c r="BO36" i="3"/>
  <c r="BO37" i="3"/>
  <c r="BO38" i="3"/>
  <c r="BO39" i="3"/>
  <c r="BO40" i="3"/>
  <c r="BO41" i="3"/>
  <c r="BO42" i="3"/>
  <c r="BO43" i="3"/>
  <c r="BO44" i="3"/>
  <c r="BO45" i="3"/>
  <c r="BO46" i="3"/>
  <c r="BO47" i="3"/>
  <c r="BO48" i="3"/>
  <c r="BO49" i="3"/>
  <c r="BO50" i="3"/>
  <c r="BO51" i="3"/>
  <c r="BO52" i="3"/>
  <c r="BO53" i="3"/>
  <c r="BO54" i="3"/>
  <c r="BO55" i="3"/>
  <c r="BO56" i="3"/>
  <c r="BO57" i="3"/>
  <c r="BO58" i="3"/>
  <c r="BO59" i="3"/>
  <c r="BO60" i="3"/>
  <c r="BO61" i="3"/>
  <c r="BO62" i="3"/>
  <c r="BO63" i="3"/>
  <c r="BO64" i="3"/>
  <c r="BO65" i="3"/>
  <c r="BO66" i="3"/>
  <c r="BO67" i="3"/>
  <c r="BO68" i="3"/>
  <c r="BO69" i="3"/>
  <c r="BO70" i="3"/>
  <c r="BO71" i="3"/>
  <c r="BO72" i="3"/>
  <c r="BO73" i="3"/>
  <c r="BO74" i="3"/>
  <c r="BO75" i="3"/>
  <c r="BO76" i="3"/>
  <c r="BO77" i="3"/>
  <c r="BO78" i="3"/>
  <c r="BO79" i="3"/>
  <c r="BO80" i="3"/>
  <c r="BO81" i="3"/>
  <c r="BO82" i="3"/>
  <c r="BO83" i="3"/>
  <c r="BO84" i="3"/>
  <c r="BO85" i="3"/>
  <c r="BO86" i="3"/>
  <c r="BO87" i="3"/>
  <c r="BO88" i="3"/>
  <c r="BO89" i="3"/>
  <c r="BO90" i="3"/>
  <c r="BO91" i="3"/>
  <c r="BO92" i="3"/>
  <c r="BO93" i="3"/>
  <c r="BO94" i="3"/>
  <c r="BO95" i="3"/>
  <c r="BO96" i="3"/>
  <c r="BO97" i="3"/>
  <c r="BO98" i="3"/>
  <c r="BO99" i="3"/>
  <c r="BO100" i="3"/>
  <c r="BO101" i="3"/>
  <c r="BO102" i="3"/>
  <c r="BO103" i="3"/>
  <c r="BO104" i="3"/>
  <c r="BO105" i="3"/>
  <c r="BO106" i="3"/>
  <c r="BO107" i="3"/>
  <c r="BO108" i="3"/>
  <c r="BO109" i="3"/>
  <c r="BO110" i="3"/>
  <c r="BO111" i="3"/>
  <c r="BO112" i="3"/>
  <c r="BO113" i="3"/>
  <c r="BO114" i="3"/>
  <c r="BO115" i="3"/>
  <c r="BO116" i="3"/>
  <c r="BO117" i="3"/>
  <c r="BO118" i="3"/>
  <c r="BO119" i="3"/>
  <c r="BO120" i="3"/>
  <c r="BO121" i="3"/>
  <c r="BO122" i="3"/>
  <c r="BO123" i="3"/>
  <c r="BO124" i="3"/>
  <c r="BO17" i="3"/>
  <c r="AC19" i="3"/>
  <c r="J35" i="5"/>
  <c r="AR35" i="5"/>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7" i="3"/>
  <c r="AB19" i="3"/>
  <c r="J34" i="5"/>
  <c r="MU75" i="3"/>
  <c r="MW75" i="3"/>
  <c r="CE34" i="5"/>
  <c r="AR34" i="5"/>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4"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M124" i="3"/>
  <c r="BM17" i="3"/>
  <c r="AA19" i="3"/>
  <c r="J33" i="5"/>
  <c r="CE33" i="5"/>
  <c r="AR33" i="5"/>
  <c r="BL25" i="3"/>
  <c r="BL26" i="3"/>
  <c r="BL27" i="3"/>
  <c r="BL28" i="3"/>
  <c r="BL29" i="3"/>
  <c r="BL30" i="3"/>
  <c r="BL31" i="3"/>
  <c r="BL32" i="3"/>
  <c r="BL33" i="3"/>
  <c r="BL34" i="3"/>
  <c r="BL35" i="3"/>
  <c r="BL36" i="3"/>
  <c r="BL37" i="3"/>
  <c r="BL38" i="3"/>
  <c r="BL39" i="3"/>
  <c r="BL40" i="3"/>
  <c r="BL41" i="3"/>
  <c r="BL42" i="3"/>
  <c r="BL43" i="3"/>
  <c r="BL44" i="3"/>
  <c r="BL45" i="3"/>
  <c r="BL46" i="3"/>
  <c r="BL47" i="3"/>
  <c r="BL48" i="3"/>
  <c r="BL49" i="3"/>
  <c r="BL50" i="3"/>
  <c r="BL51" i="3"/>
  <c r="BL52" i="3"/>
  <c r="BL53" i="3"/>
  <c r="BL54" i="3"/>
  <c r="BL55" i="3"/>
  <c r="BL56" i="3"/>
  <c r="BL57" i="3"/>
  <c r="BL58" i="3"/>
  <c r="BL59" i="3"/>
  <c r="BL60" i="3"/>
  <c r="BL61" i="3"/>
  <c r="BL62" i="3"/>
  <c r="BL63" i="3"/>
  <c r="BL64" i="3"/>
  <c r="BL65" i="3"/>
  <c r="BL66" i="3"/>
  <c r="BL67" i="3"/>
  <c r="BL68" i="3"/>
  <c r="BL69" i="3"/>
  <c r="BL70" i="3"/>
  <c r="BL71" i="3"/>
  <c r="BL72" i="3"/>
  <c r="BL73" i="3"/>
  <c r="BL74" i="3"/>
  <c r="BL75" i="3"/>
  <c r="BL76" i="3"/>
  <c r="BL77" i="3"/>
  <c r="BL78" i="3"/>
  <c r="BL79" i="3"/>
  <c r="BL80" i="3"/>
  <c r="BL81" i="3"/>
  <c r="BL82" i="3"/>
  <c r="BL83" i="3"/>
  <c r="BL84" i="3"/>
  <c r="BL85" i="3"/>
  <c r="BL86" i="3"/>
  <c r="BL87" i="3"/>
  <c r="BL88" i="3"/>
  <c r="BL89" i="3"/>
  <c r="BL90" i="3"/>
  <c r="BL91" i="3"/>
  <c r="BL92" i="3"/>
  <c r="BL93" i="3"/>
  <c r="BL94" i="3"/>
  <c r="BL95" i="3"/>
  <c r="BL96" i="3"/>
  <c r="BL97" i="3"/>
  <c r="BL98" i="3"/>
  <c r="BL99" i="3"/>
  <c r="BL100" i="3"/>
  <c r="BL101" i="3"/>
  <c r="BL102" i="3"/>
  <c r="BL103" i="3"/>
  <c r="BL104" i="3"/>
  <c r="BL105" i="3"/>
  <c r="BL106" i="3"/>
  <c r="BL107" i="3"/>
  <c r="BL108" i="3"/>
  <c r="BL109" i="3"/>
  <c r="BL110" i="3"/>
  <c r="BL111" i="3"/>
  <c r="BL112" i="3"/>
  <c r="BL113" i="3"/>
  <c r="BL114" i="3"/>
  <c r="BL115" i="3"/>
  <c r="BL116" i="3"/>
  <c r="BL117" i="3"/>
  <c r="BL118" i="3"/>
  <c r="BL119" i="3"/>
  <c r="BL120" i="3"/>
  <c r="BL121" i="3"/>
  <c r="BL122" i="3"/>
  <c r="BL123" i="3"/>
  <c r="BL124" i="3"/>
  <c r="BL17" i="3"/>
  <c r="Z19" i="3"/>
  <c r="J32" i="5"/>
  <c r="CE32" i="5"/>
  <c r="AR32" i="5"/>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4"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K124" i="3"/>
  <c r="BK17" i="3"/>
  <c r="Y19" i="3"/>
  <c r="J31" i="5"/>
  <c r="CE31" i="5"/>
  <c r="AR31" i="5"/>
  <c r="BJ25" i="3"/>
  <c r="BJ26" i="3"/>
  <c r="BJ27" i="3"/>
  <c r="BJ28" i="3"/>
  <c r="BJ29" i="3"/>
  <c r="BJ30" i="3"/>
  <c r="BJ31" i="3"/>
  <c r="BJ32" i="3"/>
  <c r="BJ33" i="3"/>
  <c r="BJ34" i="3"/>
  <c r="BJ35"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4"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103" i="3"/>
  <c r="BJ104" i="3"/>
  <c r="BJ105" i="3"/>
  <c r="BJ106" i="3"/>
  <c r="BJ107" i="3"/>
  <c r="BJ108" i="3"/>
  <c r="BJ109" i="3"/>
  <c r="BJ110" i="3"/>
  <c r="BJ111" i="3"/>
  <c r="BJ112" i="3"/>
  <c r="BJ113" i="3"/>
  <c r="BJ114" i="3"/>
  <c r="BJ115" i="3"/>
  <c r="BJ116" i="3"/>
  <c r="BJ117" i="3"/>
  <c r="BJ118" i="3"/>
  <c r="BJ119" i="3"/>
  <c r="BJ120" i="3"/>
  <c r="BJ121" i="3"/>
  <c r="BJ122" i="3"/>
  <c r="BJ123" i="3"/>
  <c r="BJ124" i="3"/>
  <c r="BJ17" i="3"/>
  <c r="X19" i="3"/>
  <c r="J30" i="5"/>
  <c r="CE30" i="5"/>
  <c r="AR30" i="5"/>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7" i="3"/>
  <c r="W19" i="3"/>
  <c r="J29" i="5"/>
  <c r="CE29" i="5"/>
  <c r="AR29" i="5"/>
  <c r="BH25" i="3"/>
  <c r="BH26" i="3"/>
  <c r="BH27" i="3"/>
  <c r="BH28" i="3"/>
  <c r="BH29" i="3"/>
  <c r="BH30" i="3"/>
  <c r="BH31" i="3"/>
  <c r="BH32" i="3"/>
  <c r="BH33"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H60" i="3"/>
  <c r="BH61" i="3"/>
  <c r="BH62" i="3"/>
  <c r="BH63" i="3"/>
  <c r="BH64" i="3"/>
  <c r="BH65" i="3"/>
  <c r="BH66" i="3"/>
  <c r="BH67" i="3"/>
  <c r="BH68" i="3"/>
  <c r="BH69" i="3"/>
  <c r="BH70" i="3"/>
  <c r="BH71" i="3"/>
  <c r="BH72" i="3"/>
  <c r="BH73" i="3"/>
  <c r="BH74" i="3"/>
  <c r="BH75" i="3"/>
  <c r="BH76" i="3"/>
  <c r="BH77" i="3"/>
  <c r="BH78" i="3"/>
  <c r="BH79" i="3"/>
  <c r="BH80" i="3"/>
  <c r="BH81" i="3"/>
  <c r="BH82" i="3"/>
  <c r="BH83" i="3"/>
  <c r="BH84" i="3"/>
  <c r="BH85" i="3"/>
  <c r="BH86" i="3"/>
  <c r="BH87" i="3"/>
  <c r="BH88" i="3"/>
  <c r="BH89" i="3"/>
  <c r="BH90" i="3"/>
  <c r="BH91" i="3"/>
  <c r="BH92" i="3"/>
  <c r="BH93" i="3"/>
  <c r="BH94" i="3"/>
  <c r="BH95" i="3"/>
  <c r="BH96" i="3"/>
  <c r="BH97" i="3"/>
  <c r="BH98" i="3"/>
  <c r="BH99" i="3"/>
  <c r="BH100" i="3"/>
  <c r="BH101" i="3"/>
  <c r="BH102" i="3"/>
  <c r="BH103" i="3"/>
  <c r="BH104" i="3"/>
  <c r="BH105" i="3"/>
  <c r="BH106" i="3"/>
  <c r="BH107" i="3"/>
  <c r="BH108" i="3"/>
  <c r="BH109" i="3"/>
  <c r="BH110" i="3"/>
  <c r="BH111" i="3"/>
  <c r="BH112" i="3"/>
  <c r="BH113" i="3"/>
  <c r="BH114" i="3"/>
  <c r="BH115" i="3"/>
  <c r="BH116" i="3"/>
  <c r="BH117" i="3"/>
  <c r="BH118" i="3"/>
  <c r="BH119" i="3"/>
  <c r="BH120" i="3"/>
  <c r="BH121" i="3"/>
  <c r="BH122" i="3"/>
  <c r="BH123" i="3"/>
  <c r="BH124" i="3"/>
  <c r="BH17" i="3"/>
  <c r="V19" i="3"/>
  <c r="J28" i="5"/>
  <c r="CE28" i="5"/>
  <c r="AR28" i="5"/>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7" i="3"/>
  <c r="U19" i="3"/>
  <c r="J27" i="5"/>
  <c r="CE27" i="5"/>
  <c r="AR27" i="5"/>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F103" i="3"/>
  <c r="BF104" i="3"/>
  <c r="BF105" i="3"/>
  <c r="BF106" i="3"/>
  <c r="BF107" i="3"/>
  <c r="BF108" i="3"/>
  <c r="BF109" i="3"/>
  <c r="BF110" i="3"/>
  <c r="BF111" i="3"/>
  <c r="BF112" i="3"/>
  <c r="BF113" i="3"/>
  <c r="BF114" i="3"/>
  <c r="BF115" i="3"/>
  <c r="BF116" i="3"/>
  <c r="BF117" i="3"/>
  <c r="BF118" i="3"/>
  <c r="BF119" i="3"/>
  <c r="BF120" i="3"/>
  <c r="BF121" i="3"/>
  <c r="BF122" i="3"/>
  <c r="BF123" i="3"/>
  <c r="BF124" i="3"/>
  <c r="BF17" i="3"/>
  <c r="T19" i="3"/>
  <c r="J26" i="5"/>
  <c r="CE26" i="5"/>
  <c r="AR26" i="5"/>
  <c r="BE25" i="3"/>
  <c r="BE26" i="3"/>
  <c r="BE27" i="3"/>
  <c r="BE28" i="3"/>
  <c r="BE29" i="3"/>
  <c r="BE30" i="3"/>
  <c r="BE31" i="3"/>
  <c r="BE32" i="3"/>
  <c r="BE33" i="3"/>
  <c r="BE34" i="3"/>
  <c r="BE35" i="3"/>
  <c r="BE36"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E121" i="3"/>
  <c r="BE122" i="3"/>
  <c r="BE123" i="3"/>
  <c r="BE124" i="3"/>
  <c r="BE17" i="3"/>
  <c r="S19" i="3"/>
  <c r="J25" i="5"/>
  <c r="CE25" i="5"/>
  <c r="AR25" i="5"/>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4"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21" i="3"/>
  <c r="BD122" i="3"/>
  <c r="BD123" i="3"/>
  <c r="BD124" i="3"/>
  <c r="BD17" i="3"/>
  <c r="R19" i="3"/>
  <c r="J24" i="5"/>
  <c r="CE24" i="5"/>
  <c r="AR24" i="5"/>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124" i="3"/>
  <c r="BC17" i="3"/>
  <c r="Q19" i="3"/>
  <c r="J23" i="5"/>
  <c r="CE23" i="5"/>
  <c r="AR23" i="5"/>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103" i="3"/>
  <c r="BB104" i="3"/>
  <c r="BB105" i="3"/>
  <c r="BB106" i="3"/>
  <c r="BB107" i="3"/>
  <c r="BB108" i="3"/>
  <c r="BB109" i="3"/>
  <c r="BB110" i="3"/>
  <c r="BB111" i="3"/>
  <c r="BB112" i="3"/>
  <c r="BB113" i="3"/>
  <c r="BB114" i="3"/>
  <c r="BB115" i="3"/>
  <c r="BB116" i="3"/>
  <c r="BB117" i="3"/>
  <c r="BB118" i="3"/>
  <c r="BB119" i="3"/>
  <c r="BB120" i="3"/>
  <c r="BB121" i="3"/>
  <c r="BB122" i="3"/>
  <c r="BB123" i="3"/>
  <c r="BB124" i="3"/>
  <c r="BB17" i="3"/>
  <c r="P19" i="3"/>
  <c r="J22" i="5"/>
  <c r="CE22" i="5"/>
  <c r="AR22" i="5"/>
  <c r="BA25" i="3"/>
  <c r="BA26" i="3"/>
  <c r="BA27" i="3"/>
  <c r="BA28" i="3"/>
  <c r="BA29" i="3"/>
  <c r="BA30" i="3"/>
  <c r="BA31" i="3"/>
  <c r="BA32" i="3"/>
  <c r="BA33" i="3"/>
  <c r="BA34" i="3"/>
  <c r="BA35" i="3"/>
  <c r="BA36" i="3"/>
  <c r="BA37"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4"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03" i="3"/>
  <c r="BA104" i="3"/>
  <c r="BA105" i="3"/>
  <c r="BA106" i="3"/>
  <c r="BA107" i="3"/>
  <c r="BA108" i="3"/>
  <c r="BA109" i="3"/>
  <c r="BA110" i="3"/>
  <c r="BA111" i="3"/>
  <c r="BA112" i="3"/>
  <c r="BA113" i="3"/>
  <c r="BA114" i="3"/>
  <c r="BA115" i="3"/>
  <c r="BA116" i="3"/>
  <c r="BA117" i="3"/>
  <c r="BA118" i="3"/>
  <c r="BA119" i="3"/>
  <c r="BA120" i="3"/>
  <c r="BA121" i="3"/>
  <c r="BA122" i="3"/>
  <c r="BA123" i="3"/>
  <c r="BA124" i="3"/>
  <c r="BA17" i="3"/>
  <c r="O19" i="3"/>
  <c r="J21" i="5"/>
  <c r="CE21" i="5"/>
  <c r="AR21" i="5"/>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7" i="3"/>
  <c r="N19" i="3"/>
  <c r="J20" i="5"/>
  <c r="CE20" i="5"/>
  <c r="AR20" i="5"/>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7" i="3"/>
  <c r="M19" i="3"/>
  <c r="J19" i="5"/>
  <c r="CE19" i="5"/>
  <c r="AR19" i="5"/>
  <c r="AX25" i="3"/>
  <c r="AX26" i="3"/>
  <c r="AX27" i="3"/>
  <c r="AX28" i="3"/>
  <c r="AX29" i="3"/>
  <c r="AX30" i="3"/>
  <c r="AX31"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4"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X103" i="3"/>
  <c r="AX104" i="3"/>
  <c r="AX105" i="3"/>
  <c r="AX106" i="3"/>
  <c r="AX107" i="3"/>
  <c r="AX108" i="3"/>
  <c r="AX109" i="3"/>
  <c r="AX110" i="3"/>
  <c r="AX111" i="3"/>
  <c r="AX112" i="3"/>
  <c r="AX113" i="3"/>
  <c r="AX114" i="3"/>
  <c r="AX115" i="3"/>
  <c r="AX116" i="3"/>
  <c r="AX117" i="3"/>
  <c r="AX118" i="3"/>
  <c r="AX119" i="3"/>
  <c r="AX120" i="3"/>
  <c r="AX121" i="3"/>
  <c r="AX122" i="3"/>
  <c r="AX123" i="3"/>
  <c r="AX124" i="3"/>
  <c r="AX17" i="3"/>
  <c r="L19" i="3"/>
  <c r="J18" i="5"/>
  <c r="CE18" i="5"/>
  <c r="AR18" i="5"/>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2" i="3"/>
  <c r="AW123" i="3"/>
  <c r="AW124" i="3"/>
  <c r="AW17" i="3"/>
  <c r="K19" i="3"/>
  <c r="J17" i="5"/>
  <c r="CE17" i="5"/>
  <c r="AR17" i="5"/>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7" i="3"/>
  <c r="J19" i="3"/>
  <c r="J16" i="5"/>
  <c r="CE16" i="5"/>
  <c r="AR16" i="5"/>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7" i="3"/>
  <c r="I19" i="3"/>
  <c r="J15" i="5"/>
  <c r="CE15" i="5"/>
  <c r="AR15" i="5"/>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7" i="3"/>
  <c r="H19" i="3"/>
  <c r="J14" i="5"/>
  <c r="CE14" i="5"/>
  <c r="AR14" i="5"/>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7" i="3"/>
  <c r="G19" i="3"/>
  <c r="J13" i="5"/>
  <c r="CE13" i="5"/>
  <c r="AR13" i="5"/>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7" i="3"/>
  <c r="F19" i="3"/>
  <c r="J12" i="5"/>
  <c r="CE12" i="5"/>
  <c r="AR12" i="5"/>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7" i="3"/>
  <c r="E19" i="3"/>
  <c r="J11" i="5"/>
  <c r="CE11" i="5"/>
  <c r="AR11" i="5"/>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7" i="3"/>
  <c r="D19" i="3"/>
  <c r="J10" i="5"/>
  <c r="CE10" i="5"/>
  <c r="AR10" i="5"/>
  <c r="AG15" i="3"/>
  <c r="I39" i="5"/>
  <c r="AQ39" i="5"/>
  <c r="AF15" i="3"/>
  <c r="I38" i="5"/>
  <c r="AQ38" i="5"/>
  <c r="AE15" i="3"/>
  <c r="I37" i="5"/>
  <c r="AQ37" i="5"/>
  <c r="AD15" i="3"/>
  <c r="I36" i="5"/>
  <c r="AQ36" i="5"/>
  <c r="AC15" i="3"/>
  <c r="I35" i="5"/>
  <c r="AQ35" i="5"/>
  <c r="AB15" i="3"/>
  <c r="I34" i="5"/>
  <c r="AG34" i="5"/>
  <c r="Z108" i="2"/>
  <c r="Z109" i="2"/>
  <c r="AH34" i="5"/>
  <c r="CD34" i="5"/>
  <c r="AQ34" i="5"/>
  <c r="AA15" i="3"/>
  <c r="I33" i="5"/>
  <c r="AG33" i="5"/>
  <c r="Y108" i="2"/>
  <c r="Y109" i="2"/>
  <c r="AH33" i="5"/>
  <c r="CD33" i="5"/>
  <c r="AQ33" i="5"/>
  <c r="Z15" i="3"/>
  <c r="I32" i="5"/>
  <c r="AG32" i="5"/>
  <c r="X108" i="2"/>
  <c r="X109" i="2"/>
  <c r="AH32" i="5"/>
  <c r="CD32" i="5"/>
  <c r="AQ32" i="5"/>
  <c r="Y15" i="3"/>
  <c r="I31" i="5"/>
  <c r="AG31" i="5"/>
  <c r="W108" i="2"/>
  <c r="W109" i="2"/>
  <c r="AH31" i="5"/>
  <c r="CD31" i="5"/>
  <c r="AQ31" i="5"/>
  <c r="X15" i="3"/>
  <c r="I30" i="5"/>
  <c r="AG30" i="5"/>
  <c r="V108" i="2"/>
  <c r="V109" i="2"/>
  <c r="AH30" i="5"/>
  <c r="CD30" i="5"/>
  <c r="AQ30" i="5"/>
  <c r="W15" i="3"/>
  <c r="I29" i="5"/>
  <c r="AG29" i="5"/>
  <c r="U108" i="2"/>
  <c r="U109" i="2"/>
  <c r="AH29" i="5"/>
  <c r="CD29" i="5"/>
  <c r="AQ29" i="5"/>
  <c r="V15" i="3"/>
  <c r="I28" i="5"/>
  <c r="AG28" i="5"/>
  <c r="T108" i="2"/>
  <c r="T109" i="2"/>
  <c r="AH28" i="5"/>
  <c r="CD28" i="5"/>
  <c r="AQ28" i="5"/>
  <c r="U15" i="3"/>
  <c r="I27" i="5"/>
  <c r="AG27" i="5"/>
  <c r="S108" i="2"/>
  <c r="S109" i="2"/>
  <c r="AH27" i="5"/>
  <c r="CD27" i="5"/>
  <c r="AQ27" i="5"/>
  <c r="T15" i="3"/>
  <c r="I26" i="5"/>
  <c r="AG26" i="5"/>
  <c r="R108" i="2"/>
  <c r="R109" i="2"/>
  <c r="AH26" i="5"/>
  <c r="CD26" i="5"/>
  <c r="AQ26" i="5"/>
  <c r="S15" i="3"/>
  <c r="I25" i="5"/>
  <c r="AG25" i="5"/>
  <c r="Q108" i="2"/>
  <c r="Q109" i="2"/>
  <c r="AH25" i="5"/>
  <c r="CD25" i="5"/>
  <c r="AQ25" i="5"/>
  <c r="R15" i="3"/>
  <c r="I24" i="5"/>
  <c r="AG24" i="5"/>
  <c r="P108" i="2"/>
  <c r="P109" i="2"/>
  <c r="AH24" i="5"/>
  <c r="CD24" i="5"/>
  <c r="AQ24" i="5"/>
  <c r="Q15" i="3"/>
  <c r="I23" i="5"/>
  <c r="AG23" i="5"/>
  <c r="O108" i="2"/>
  <c r="O109" i="2"/>
  <c r="AH23" i="5"/>
  <c r="CD23" i="5"/>
  <c r="AQ23" i="5"/>
  <c r="P15" i="3"/>
  <c r="I22" i="5"/>
  <c r="AG22" i="5"/>
  <c r="N108" i="2"/>
  <c r="N109" i="2"/>
  <c r="AH22" i="5"/>
  <c r="CD22" i="5"/>
  <c r="AQ22" i="5"/>
  <c r="O15" i="3"/>
  <c r="I21" i="5"/>
  <c r="AG21" i="5"/>
  <c r="M108" i="2"/>
  <c r="M109" i="2"/>
  <c r="AH21" i="5"/>
  <c r="CD21" i="5"/>
  <c r="AQ21" i="5"/>
  <c r="N15" i="3"/>
  <c r="I20" i="5"/>
  <c r="AG20" i="5"/>
  <c r="L108" i="2"/>
  <c r="L109" i="2"/>
  <c r="AH20" i="5"/>
  <c r="CD20" i="5"/>
  <c r="AQ20" i="5"/>
  <c r="M15" i="3"/>
  <c r="I19" i="5"/>
  <c r="AG19" i="5"/>
  <c r="K108" i="2"/>
  <c r="K109" i="2"/>
  <c r="AH19" i="5"/>
  <c r="CD19" i="5"/>
  <c r="AQ19" i="5"/>
  <c r="L15" i="3"/>
  <c r="I18" i="5"/>
  <c r="AG18" i="5"/>
  <c r="J108" i="2"/>
  <c r="J109" i="2"/>
  <c r="AH18" i="5"/>
  <c r="CD18" i="5"/>
  <c r="AQ18" i="5"/>
  <c r="K15" i="3"/>
  <c r="I17" i="5"/>
  <c r="AG17" i="5"/>
  <c r="I108" i="2"/>
  <c r="I109" i="2"/>
  <c r="AH17" i="5"/>
  <c r="CD17" i="5"/>
  <c r="AQ17" i="5"/>
  <c r="J15" i="3"/>
  <c r="I16" i="5"/>
  <c r="AG16" i="5"/>
  <c r="H108" i="2"/>
  <c r="H109" i="2"/>
  <c r="AH16" i="5"/>
  <c r="CD16" i="5"/>
  <c r="AQ16" i="5"/>
  <c r="I15" i="3"/>
  <c r="I15" i="5"/>
  <c r="AG15" i="5"/>
  <c r="G108" i="2"/>
  <c r="G109" i="2"/>
  <c r="AH15" i="5"/>
  <c r="CD15" i="5"/>
  <c r="AQ15" i="5"/>
  <c r="H15" i="3"/>
  <c r="I14" i="5"/>
  <c r="AG14" i="5"/>
  <c r="F108" i="2"/>
  <c r="F109" i="2"/>
  <c r="AH14" i="5"/>
  <c r="CD14" i="5"/>
  <c r="AQ14" i="5"/>
  <c r="G15" i="3"/>
  <c r="I13" i="5"/>
  <c r="AG13" i="5"/>
  <c r="E108" i="2"/>
  <c r="E109" i="2"/>
  <c r="AH13" i="5"/>
  <c r="CD13" i="5"/>
  <c r="AQ13" i="5"/>
  <c r="F15" i="3"/>
  <c r="I12" i="5"/>
  <c r="AG12" i="5"/>
  <c r="D108" i="2"/>
  <c r="D109" i="2"/>
  <c r="AH12" i="5"/>
  <c r="CD12" i="5"/>
  <c r="AQ12" i="5"/>
  <c r="E15" i="3"/>
  <c r="I11" i="5"/>
  <c r="AG11" i="5"/>
  <c r="C108" i="2"/>
  <c r="C109" i="2"/>
  <c r="AH11" i="5"/>
  <c r="CD11" i="5"/>
  <c r="AQ11"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F10" i="5"/>
  <c r="CA10" i="5"/>
  <c r="AM10" i="5"/>
  <c r="AG9" i="3"/>
  <c r="E39" i="5"/>
  <c r="AL39" i="5"/>
  <c r="AF9" i="3"/>
  <c r="E38" i="5"/>
  <c r="AL38" i="5"/>
  <c r="AE9" i="3"/>
  <c r="E37" i="5"/>
  <c r="AL37" i="5"/>
  <c r="AD9" i="3"/>
  <c r="E36" i="5"/>
  <c r="AL36" i="5"/>
  <c r="AC9" i="3"/>
  <c r="E35" i="5"/>
  <c r="AL35" i="5"/>
  <c r="E34" i="5"/>
  <c r="BZ34" i="5"/>
  <c r="AL34" i="5"/>
  <c r="E33" i="5"/>
  <c r="BZ33" i="5"/>
  <c r="AL33" i="5"/>
  <c r="E32" i="5"/>
  <c r="BZ32" i="5"/>
  <c r="AL32" i="5"/>
  <c r="E31" i="5"/>
  <c r="BZ31" i="5"/>
  <c r="AL31" i="5"/>
  <c r="E30" i="5"/>
  <c r="BZ30" i="5"/>
  <c r="AL30" i="5"/>
  <c r="E29" i="5"/>
  <c r="BZ29" i="5"/>
  <c r="AL29" i="5"/>
  <c r="E28" i="5"/>
  <c r="BZ28" i="5"/>
  <c r="AL28" i="5"/>
  <c r="E27" i="5"/>
  <c r="BZ27" i="5"/>
  <c r="AL27" i="5"/>
  <c r="E26" i="5"/>
  <c r="BZ26" i="5"/>
  <c r="AL26" i="5"/>
  <c r="E25" i="5"/>
  <c r="BZ25" i="5"/>
  <c r="AL25" i="5"/>
  <c r="E24" i="5"/>
  <c r="BZ24" i="5"/>
  <c r="AL24" i="5"/>
  <c r="E23" i="5"/>
  <c r="BZ23" i="5"/>
  <c r="AL23" i="5"/>
  <c r="E22" i="5"/>
  <c r="BZ22" i="5"/>
  <c r="AL22" i="5"/>
  <c r="E21" i="5"/>
  <c r="BZ21" i="5"/>
  <c r="AL21" i="5"/>
  <c r="E20" i="5"/>
  <c r="BZ20" i="5"/>
  <c r="AL20" i="5"/>
  <c r="E19" i="5"/>
  <c r="BZ19" i="5"/>
  <c r="AL19" i="5"/>
  <c r="E18" i="5"/>
  <c r="BZ18" i="5"/>
  <c r="AL18" i="5"/>
  <c r="E17" i="5"/>
  <c r="BZ17" i="5"/>
  <c r="AL17" i="5"/>
  <c r="E16" i="5"/>
  <c r="BZ16" i="5"/>
  <c r="AL16" i="5"/>
  <c r="E15" i="5"/>
  <c r="BZ15" i="5"/>
  <c r="AL15" i="5"/>
  <c r="E14" i="5"/>
  <c r="BZ14" i="5"/>
  <c r="AL14" i="5"/>
  <c r="E13" i="5"/>
  <c r="BZ13" i="5"/>
  <c r="AL13" i="5"/>
  <c r="E12" i="5"/>
  <c r="BZ12" i="5"/>
  <c r="AL12" i="5"/>
  <c r="E11" i="5"/>
  <c r="BZ11" i="5"/>
  <c r="AL11" i="5"/>
  <c r="E10" i="5"/>
  <c r="BZ10" i="5"/>
  <c r="AL1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C113" i="11"/>
  <c r="C120" i="11"/>
  <c r="G53" i="5"/>
  <c r="AO20" i="3"/>
  <c r="B17" i="3"/>
  <c r="G51" i="5"/>
  <c r="MU122" i="3"/>
  <c r="MW122" i="3"/>
  <c r="MU121" i="3"/>
  <c r="MW121" i="3"/>
  <c r="MU123" i="3"/>
  <c r="MW123" i="3"/>
  <c r="MU124" i="3"/>
  <c r="MW124" i="3"/>
  <c r="MU86" i="3"/>
  <c r="MW86" i="3"/>
  <c r="MU85" i="3"/>
  <c r="MW85" i="3"/>
  <c r="MV83" i="3"/>
  <c r="MU84" i="3"/>
  <c r="MW84" i="3"/>
  <c r="MY86" i="3"/>
  <c r="MV86" i="3"/>
  <c r="MY85" i="3"/>
  <c r="MV85" i="3"/>
  <c r="MY83" i="3"/>
  <c r="MY84" i="3"/>
  <c r="MU90" i="3"/>
  <c r="MW90" i="3"/>
  <c r="MU91" i="3"/>
  <c r="MW91" i="3"/>
  <c r="MY90" i="3"/>
  <c r="MY91" i="3"/>
  <c r="MU92" i="3"/>
  <c r="MW92" i="3"/>
  <c r="MY92" i="3"/>
  <c r="MZ83" i="3"/>
  <c r="MZ84" i="3"/>
  <c r="MV84" i="3"/>
  <c r="B108" i="2"/>
  <c r="B109" i="2"/>
  <c r="AH10" i="5"/>
  <c r="MU16" i="3"/>
  <c r="MW16" i="3"/>
  <c r="MU15" i="3"/>
  <c r="MW15" i="3"/>
  <c r="MU18" i="3"/>
  <c r="MW18" i="3"/>
  <c r="MU32" i="3"/>
  <c r="MW32" i="3"/>
  <c r="MU33" i="3"/>
  <c r="MW33" i="3"/>
  <c r="MU55" i="3"/>
  <c r="MW55" i="3"/>
  <c r="MU34" i="3"/>
  <c r="MW34" i="3"/>
  <c r="MU59" i="3"/>
  <c r="MW59" i="3"/>
  <c r="MU114" i="3"/>
  <c r="MW114" i="3"/>
  <c r="MU112" i="3"/>
  <c r="MW112" i="3"/>
  <c r="MU113" i="3"/>
  <c r="MW113" i="3"/>
  <c r="MU115" i="3"/>
  <c r="MW115" i="3"/>
  <c r="MU111" i="3"/>
  <c r="MW111" i="3"/>
  <c r="MU116" i="3"/>
  <c r="MW116" i="3"/>
  <c r="MU119" i="3"/>
  <c r="MW119" i="3"/>
  <c r="MU139" i="3"/>
  <c r="MW139" i="3"/>
  <c r="MU137" i="3"/>
  <c r="MW137" i="3"/>
  <c r="MU141" i="3"/>
  <c r="MW141" i="3"/>
  <c r="MU136" i="3"/>
  <c r="MW136" i="3"/>
  <c r="MU138" i="3"/>
  <c r="MW138" i="3"/>
  <c r="MU135" i="3"/>
  <c r="MW135" i="3"/>
  <c r="MU140" i="3"/>
  <c r="MW140" i="3"/>
  <c r="MU133" i="3"/>
  <c r="MW133" i="3"/>
  <c r="MU134" i="3"/>
  <c r="MW134" i="3"/>
  <c r="AE108" i="2"/>
  <c r="AE109" i="2"/>
  <c r="AH39" i="5"/>
  <c r="AD108" i="2"/>
  <c r="AD109" i="2"/>
  <c r="AH38" i="5"/>
  <c r="AC108" i="2"/>
  <c r="AC109" i="2"/>
  <c r="AH37" i="5"/>
  <c r="AB108" i="2"/>
  <c r="AB109" i="2"/>
  <c r="AH36" i="5"/>
  <c r="AA108" i="2"/>
  <c r="AA109" i="2"/>
  <c r="AH35" i="5"/>
  <c r="MU60" i="3"/>
  <c r="MW60" i="3"/>
  <c r="MU54" i="3"/>
  <c r="MW54" i="3"/>
  <c r="MU56" i="3"/>
  <c r="MW56" i="3"/>
  <c r="MU42" i="3"/>
  <c r="MW42" i="3"/>
  <c r="MU46" i="3"/>
  <c r="MW46" i="3"/>
  <c r="MU47" i="3"/>
  <c r="MW47" i="3"/>
  <c r="MU45" i="3"/>
  <c r="MW45" i="3"/>
  <c r="MU43" i="3"/>
  <c r="MW43" i="3"/>
  <c r="MU49" i="3"/>
  <c r="MW49" i="3"/>
  <c r="MU131" i="3"/>
  <c r="MW131" i="3"/>
  <c r="MU132" i="3"/>
  <c r="MW132" i="3"/>
  <c r="MY131" i="3"/>
  <c r="MY132" i="3"/>
  <c r="MY133" i="3"/>
  <c r="MY134" i="3"/>
  <c r="MY135" i="3"/>
  <c r="MY136" i="3"/>
  <c r="MY137" i="3"/>
  <c r="MY138" i="3"/>
  <c r="MY139" i="3"/>
  <c r="MY140" i="3"/>
  <c r="MY141" i="3"/>
  <c r="MZ131" i="3"/>
  <c r="MV141" i="3"/>
  <c r="MV131" i="3"/>
  <c r="MU118" i="3"/>
  <c r="MW118" i="3"/>
  <c r="MY119" i="3"/>
  <c r="MU109" i="3"/>
  <c r="MW109" i="3"/>
  <c r="MU110" i="3"/>
  <c r="MW110" i="3"/>
  <c r="MY109" i="3"/>
  <c r="MY110" i="3"/>
  <c r="MY111" i="3"/>
  <c r="MY112" i="3"/>
  <c r="MY113" i="3"/>
  <c r="MY114" i="3"/>
  <c r="MY115" i="3"/>
  <c r="MY116" i="3"/>
  <c r="MU117" i="3"/>
  <c r="MW117" i="3"/>
  <c r="MY117" i="3"/>
  <c r="MY118" i="3"/>
  <c r="MZ109" i="3"/>
  <c r="MV119" i="3"/>
  <c r="MV109" i="3"/>
  <c r="MU51" i="3"/>
  <c r="MW51" i="3"/>
  <c r="MU52" i="3"/>
  <c r="MW52" i="3"/>
  <c r="MY51" i="3"/>
  <c r="MY52" i="3"/>
  <c r="MU53" i="3"/>
  <c r="MW53" i="3"/>
  <c r="MY53" i="3"/>
  <c r="MY54" i="3"/>
  <c r="MY55" i="3"/>
  <c r="MY56" i="3"/>
  <c r="MU57" i="3"/>
  <c r="MW57" i="3"/>
  <c r="MY57" i="3"/>
  <c r="MU58" i="3"/>
  <c r="MW58" i="3"/>
  <c r="MY58" i="3"/>
  <c r="MY59" i="3"/>
  <c r="MY60" i="3"/>
  <c r="MU61" i="3"/>
  <c r="MW61" i="3"/>
  <c r="MY61" i="3"/>
  <c r="MZ51" i="3"/>
  <c r="MV61" i="3"/>
  <c r="MV60" i="3"/>
  <c r="MV59" i="3"/>
  <c r="MV58" i="3"/>
  <c r="MV57" i="3"/>
  <c r="MV56" i="3"/>
  <c r="MV55" i="3"/>
  <c r="MV54" i="3"/>
  <c r="MV53" i="3"/>
  <c r="MV52" i="3"/>
  <c r="MV51" i="3"/>
  <c r="MU39" i="3"/>
  <c r="MW39" i="3"/>
  <c r="MU40" i="3"/>
  <c r="MW40" i="3"/>
  <c r="MY39" i="3"/>
  <c r="MY40" i="3"/>
  <c r="MU41" i="3"/>
  <c r="MW41" i="3"/>
  <c r="MY41" i="3"/>
  <c r="MY42" i="3"/>
  <c r="MY43" i="3"/>
  <c r="MU44" i="3"/>
  <c r="MW44" i="3"/>
  <c r="MY44" i="3"/>
  <c r="MY45" i="3"/>
  <c r="MY46" i="3"/>
  <c r="MY47" i="3"/>
  <c r="MU48" i="3"/>
  <c r="MW48" i="3"/>
  <c r="MY48" i="3"/>
  <c r="MY49" i="3"/>
  <c r="MZ39" i="3"/>
  <c r="MV49" i="3"/>
  <c r="MV48" i="3"/>
  <c r="MV47" i="3"/>
  <c r="MV46" i="3"/>
  <c r="MV45" i="3"/>
  <c r="MV44" i="3"/>
  <c r="MV43" i="3"/>
  <c r="MV42" i="3"/>
  <c r="MV41" i="3"/>
  <c r="MV40" i="3"/>
  <c r="MV39" i="3"/>
  <c r="MU27" i="3"/>
  <c r="MW27" i="3"/>
  <c r="MU36" i="3"/>
  <c r="MW36" i="3"/>
  <c r="MU28" i="3"/>
  <c r="MW28" i="3"/>
  <c r="MU29" i="3"/>
  <c r="MW29" i="3"/>
  <c r="MU35" i="3"/>
  <c r="MW35" i="3"/>
  <c r="MU30" i="3"/>
  <c r="MW30" i="3"/>
  <c r="MU21" i="3"/>
  <c r="MW21" i="3"/>
  <c r="MU19" i="3"/>
  <c r="MW19" i="3"/>
  <c r="MU17" i="3"/>
  <c r="MW17" i="3"/>
  <c r="MU20" i="3"/>
  <c r="MW20" i="3"/>
  <c r="MU78" i="3"/>
  <c r="MW78" i="3"/>
  <c r="MU153" i="3"/>
  <c r="MW153" i="3"/>
  <c r="MU152" i="3"/>
  <c r="MW152" i="3"/>
  <c r="MY153" i="3"/>
  <c r="MV153" i="3"/>
  <c r="MU151" i="3"/>
  <c r="MW151" i="3"/>
  <c r="MY152" i="3"/>
  <c r="MV152" i="3"/>
  <c r="MU150" i="3"/>
  <c r="MW150" i="3"/>
  <c r="MY151" i="3"/>
  <c r="MV151" i="3"/>
  <c r="MU149" i="3"/>
  <c r="MW149" i="3"/>
  <c r="MY150" i="3"/>
  <c r="MV150" i="3"/>
  <c r="MU148" i="3"/>
  <c r="MW148" i="3"/>
  <c r="MY149" i="3"/>
  <c r="MV149" i="3"/>
  <c r="MU147" i="3"/>
  <c r="MW147" i="3"/>
  <c r="MY148" i="3"/>
  <c r="MV148" i="3"/>
  <c r="MU146" i="3"/>
  <c r="MW146" i="3"/>
  <c r="MY147" i="3"/>
  <c r="MV147" i="3"/>
  <c r="MU145" i="3"/>
  <c r="MW145" i="3"/>
  <c r="MY146" i="3"/>
  <c r="MV146" i="3"/>
  <c r="MU144" i="3"/>
  <c r="MW144" i="3"/>
  <c r="MY144" i="3"/>
  <c r="MY145" i="3"/>
  <c r="MZ144" i="3"/>
  <c r="MZ145" i="3"/>
  <c r="MV145" i="3"/>
  <c r="MV144" i="3"/>
  <c r="MU31" i="3"/>
  <c r="MW31" i="3"/>
  <c r="MV132" i="3"/>
  <c r="MV133" i="3"/>
  <c r="MV134" i="3"/>
  <c r="MV135" i="3"/>
  <c r="MV136" i="3"/>
  <c r="MV137" i="3"/>
  <c r="MV138" i="3"/>
  <c r="MV139" i="3"/>
  <c r="MV140" i="3"/>
  <c r="MZ132" i="3"/>
  <c r="MV36" i="3"/>
  <c r="MV35" i="3"/>
  <c r="MV34" i="3"/>
  <c r="MV33" i="3"/>
  <c r="MV32" i="3"/>
  <c r="MV31" i="3"/>
  <c r="MV30" i="3"/>
  <c r="MV29" i="3"/>
  <c r="MV28" i="3"/>
  <c r="MV27" i="3"/>
  <c r="AJ7" i="2"/>
  <c r="AJ8" i="2"/>
  <c r="AJ9" i="2"/>
  <c r="AJ10" i="2"/>
  <c r="AJ11" i="2"/>
  <c r="AJ12" i="2"/>
  <c r="AJ13" i="2"/>
  <c r="AJ14" i="2"/>
  <c r="AJ15" i="2"/>
  <c r="AJ16" i="2"/>
  <c r="AJ63" i="2"/>
  <c r="AJ66" i="2"/>
  <c r="AJ104" i="2"/>
  <c r="AJ10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MY32" i="3"/>
  <c r="MY33" i="3"/>
  <c r="MU24" i="3"/>
  <c r="MW24" i="3"/>
  <c r="MU23" i="3"/>
  <c r="MW23" i="3"/>
  <c r="MU22" i="3"/>
  <c r="MW22" i="3"/>
  <c r="MU104" i="3"/>
  <c r="MW104" i="3"/>
  <c r="MU101" i="3"/>
  <c r="MW101" i="3"/>
  <c r="MU103" i="3"/>
  <c r="MW103" i="3"/>
  <c r="MU102" i="3"/>
  <c r="MW102" i="3"/>
  <c r="MU105" i="3"/>
  <c r="MW105" i="3"/>
  <c r="MU99" i="3"/>
  <c r="MW99" i="3"/>
  <c r="MU97" i="3"/>
  <c r="MW97" i="3"/>
  <c r="MU98" i="3"/>
  <c r="MV98" i="3"/>
  <c r="MV99" i="3"/>
  <c r="MU100" i="3"/>
  <c r="MV100" i="3"/>
  <c r="MV101" i="3"/>
  <c r="MV102" i="3"/>
  <c r="MV103" i="3"/>
  <c r="MV104" i="3"/>
  <c r="MV105" i="3"/>
  <c r="MU106" i="3"/>
  <c r="MV106" i="3"/>
  <c r="MV97" i="3"/>
  <c r="MU93" i="3"/>
  <c r="MW93" i="3"/>
  <c r="BK9" i="11"/>
  <c r="MU63" i="3"/>
  <c r="MU64" i="3"/>
  <c r="MU65" i="3"/>
  <c r="MU66" i="3"/>
  <c r="MU67" i="3"/>
  <c r="MU68" i="3"/>
  <c r="MU69" i="3"/>
  <c r="MU70" i="3"/>
  <c r="MU71" i="3"/>
  <c r="MU72" i="3"/>
  <c r="MV124" i="3"/>
  <c r="MV123" i="3"/>
  <c r="MV122" i="3"/>
  <c r="MV121" i="3"/>
  <c r="MV118" i="3"/>
  <c r="MV117" i="3"/>
  <c r="MV116" i="3"/>
  <c r="MV115" i="3"/>
  <c r="MV114" i="3"/>
  <c r="MV113" i="3"/>
  <c r="MV112" i="3"/>
  <c r="MV111" i="3"/>
  <c r="MV110" i="3"/>
  <c r="MV93" i="3"/>
  <c r="MV92" i="3"/>
  <c r="MV91" i="3"/>
  <c r="MV90" i="3"/>
  <c r="MV78" i="3"/>
  <c r="MV75" i="3"/>
  <c r="MV72" i="3"/>
  <c r="MV71" i="3"/>
  <c r="MV70" i="3"/>
  <c r="MV69" i="3"/>
  <c r="MV68" i="3"/>
  <c r="MV67" i="3"/>
  <c r="MV66" i="3"/>
  <c r="MV65" i="3"/>
  <c r="MV64" i="3"/>
  <c r="MV63" i="3"/>
  <c r="MV24" i="3"/>
  <c r="MV23" i="3"/>
  <c r="MV22" i="3"/>
  <c r="MV21" i="3"/>
  <c r="MV20" i="3"/>
  <c r="MV19" i="3"/>
  <c r="MV18" i="3"/>
  <c r="MV17" i="3"/>
  <c r="MV16" i="3"/>
  <c r="MV15" i="3"/>
  <c r="J149" i="10"/>
  <c r="J148" i="10"/>
  <c r="AT9" i="11"/>
  <c r="AI9" i="11"/>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HK1" i="3"/>
  <c r="J67" i="10"/>
  <c r="J66" i="10"/>
  <c r="J17" i="10"/>
  <c r="J18" i="10"/>
  <c r="J19" i="10"/>
  <c r="J16" i="10"/>
  <c r="J54" i="10"/>
  <c r="J53" i="10"/>
  <c r="J41" i="10"/>
  <c r="J40" i="10"/>
  <c r="J29" i="10"/>
  <c r="J30" i="10"/>
  <c r="J31" i="10"/>
  <c r="J28" i="10"/>
  <c r="BU10" i="5"/>
  <c r="BU39" i="5"/>
  <c r="BT39" i="5"/>
  <c r="BU38" i="5"/>
  <c r="BT38" i="5"/>
  <c r="BU37" i="5"/>
  <c r="BT37" i="5"/>
  <c r="BU36" i="5"/>
  <c r="BT36" i="5"/>
  <c r="BU35" i="5"/>
  <c r="BT35" i="5"/>
  <c r="BU34" i="5"/>
  <c r="BT34" i="5"/>
  <c r="BU33" i="5"/>
  <c r="BT33" i="5"/>
  <c r="BU32" i="5"/>
  <c r="BT32" i="5"/>
  <c r="BU31" i="5"/>
  <c r="BT31" i="5"/>
  <c r="BU30" i="5"/>
  <c r="BT30" i="5"/>
  <c r="BU29" i="5"/>
  <c r="BT29" i="5"/>
  <c r="BU28" i="5"/>
  <c r="BT28" i="5"/>
  <c r="BU27" i="5"/>
  <c r="BT27" i="5"/>
  <c r="BU26" i="5"/>
  <c r="BT26" i="5"/>
  <c r="BU25" i="5"/>
  <c r="BT25" i="5"/>
  <c r="BU24" i="5"/>
  <c r="BT24" i="5"/>
  <c r="BU23" i="5"/>
  <c r="BT23" i="5"/>
  <c r="BU22" i="5"/>
  <c r="BT22" i="5"/>
  <c r="BU21" i="5"/>
  <c r="BT21" i="5"/>
  <c r="BU20" i="5"/>
  <c r="BT20" i="5"/>
  <c r="BU19" i="5"/>
  <c r="BT19" i="5"/>
  <c r="BU18" i="5"/>
  <c r="BT18" i="5"/>
  <c r="BU17" i="5"/>
  <c r="BT17" i="5"/>
  <c r="BU16" i="5"/>
  <c r="BT16" i="5"/>
  <c r="BU15" i="5"/>
  <c r="BT15" i="5"/>
  <c r="BU14" i="5"/>
  <c r="BT14" i="5"/>
  <c r="BU13" i="5"/>
  <c r="BT13" i="5"/>
  <c r="BU12" i="5"/>
  <c r="BT12" i="5"/>
  <c r="BU11" i="5"/>
  <c r="BT11" i="5"/>
  <c r="BT10" i="5"/>
  <c r="BR8" i="5"/>
  <c r="BQ8" i="5"/>
  <c r="AJ50" i="2"/>
  <c r="AJ51" i="2"/>
  <c r="AJ52" i="2"/>
  <c r="AJ53" i="2"/>
  <c r="AJ54" i="2"/>
  <c r="AJ55" i="2"/>
  <c r="AJ56" i="2"/>
  <c r="AJ57" i="2"/>
  <c r="AJ58" i="2"/>
  <c r="AJ59" i="2"/>
  <c r="AJ60" i="2"/>
  <c r="AJ61" i="2"/>
  <c r="AJ62" i="2"/>
  <c r="AJ64" i="2"/>
  <c r="AJ65"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5" i="2"/>
  <c r="FL22" i="3"/>
  <c r="MW71" i="3"/>
  <c r="MW67" i="3"/>
  <c r="MW69" i="3"/>
  <c r="MW64" i="3"/>
  <c r="MY31" i="3"/>
  <c r="MY121" i="3"/>
  <c r="MW65" i="3"/>
  <c r="MW63" i="3"/>
  <c r="MY75" i="3"/>
  <c r="MW106" i="3"/>
  <c r="MW72" i="3"/>
  <c r="MY72" i="3"/>
  <c r="MW68" i="3"/>
  <c r="MW100" i="3"/>
  <c r="MW98" i="3"/>
  <c r="MW70" i="3"/>
  <c r="MW66" i="3"/>
  <c r="MY29" i="3"/>
  <c r="MY17" i="3"/>
  <c r="MY18" i="3"/>
  <c r="MY20" i="3"/>
  <c r="MY124" i="3"/>
  <c r="MY21" i="3"/>
  <c r="MY66" i="3"/>
  <c r="MY98" i="3"/>
  <c r="MY106" i="3"/>
  <c r="MY70" i="3"/>
  <c r="MY93" i="3"/>
  <c r="MY102" i="3"/>
  <c r="MY123" i="3"/>
  <c r="MY23" i="3"/>
  <c r="MY104" i="3"/>
  <c r="MY68" i="3"/>
  <c r="MY35" i="3"/>
  <c r="MY103" i="3"/>
  <c r="MY64" i="3"/>
  <c r="MY71" i="3"/>
  <c r="MY63" i="3"/>
  <c r="MY15" i="3"/>
  <c r="MY100" i="3"/>
  <c r="MY69" i="3"/>
  <c r="MY65" i="3"/>
  <c r="MY122" i="3"/>
  <c r="MZ121" i="3"/>
  <c r="MZ122" i="3"/>
  <c r="MY99" i="3"/>
  <c r="MY16" i="3"/>
  <c r="MY24" i="3"/>
  <c r="MY22" i="3"/>
  <c r="MY105" i="3"/>
  <c r="MY97" i="3"/>
  <c r="MY34" i="3"/>
  <c r="MY19" i="3"/>
  <c r="MY101" i="3"/>
  <c r="MY67" i="3"/>
  <c r="MY76" i="3"/>
  <c r="MZ40" i="3"/>
  <c r="MZ75" i="3"/>
  <c r="MZ76" i="3"/>
  <c r="MZ15" i="3"/>
  <c r="MZ16" i="3"/>
  <c r="MZ63" i="3"/>
  <c r="MZ64" i="3"/>
  <c r="MZ90" i="3"/>
  <c r="MZ91" i="3"/>
  <c r="MZ52" i="3"/>
  <c r="MZ97" i="3"/>
  <c r="MZ98" i="3"/>
  <c r="MZ110" i="3"/>
  <c r="MY30" i="3"/>
  <c r="MY28" i="3"/>
  <c r="MY27" i="3"/>
  <c r="MY36" i="3"/>
  <c r="MZ27" i="3"/>
  <c r="MZ7" i="3"/>
  <c r="B5" i="10"/>
  <c r="B7" i="10"/>
  <c r="MZ28" i="3"/>
  <c r="B6" i="10"/>
  <c r="AM109" i="2"/>
  <c r="AG10" i="5"/>
  <c r="AG36" i="5"/>
  <c r="M36" i="5"/>
  <c r="AG38" i="5"/>
  <c r="M38" i="5"/>
  <c r="AG35" i="5"/>
  <c r="M35" i="5"/>
  <c r="AG37" i="5"/>
  <c r="M37" i="5"/>
  <c r="AG39" i="5"/>
  <c r="M39" i="5"/>
  <c r="AH109" i="2"/>
  <c r="AH108" i="2"/>
  <c r="P4" i="2"/>
  <c r="AE2" i="2"/>
  <c r="IJ71" i="3"/>
  <c r="AI52" i="12"/>
  <c r="IN71" i="3"/>
  <c r="AM52" i="12"/>
  <c r="IM70" i="3"/>
  <c r="AL51" i="12"/>
  <c r="IL69" i="3"/>
  <c r="AK50" i="12"/>
  <c r="IK68" i="3"/>
  <c r="AJ49" i="12"/>
  <c r="IJ67" i="3"/>
  <c r="AI48" i="12"/>
  <c r="IN67" i="3"/>
  <c r="AM48" i="12"/>
  <c r="IM66" i="3"/>
  <c r="AL47" i="12"/>
  <c r="IJ65" i="3"/>
  <c r="AI46" i="12"/>
  <c r="IN65" i="3"/>
  <c r="AM46" i="12"/>
  <c r="IK64" i="3"/>
  <c r="AJ45" i="12"/>
  <c r="IJ63" i="3"/>
  <c r="AI44" i="12"/>
  <c r="IN63" i="3"/>
  <c r="AM44" i="12"/>
  <c r="IJ62" i="3"/>
  <c r="AI43" i="12"/>
  <c r="IN62" i="3"/>
  <c r="AM43" i="12"/>
  <c r="IM61" i="3"/>
  <c r="AL42" i="12"/>
  <c r="IL71" i="3"/>
  <c r="AK52" i="12"/>
  <c r="IK70" i="3"/>
  <c r="AJ51" i="12"/>
  <c r="IJ69" i="3"/>
  <c r="AI50" i="12"/>
  <c r="IN69" i="3"/>
  <c r="AM50" i="12"/>
  <c r="IM68" i="3"/>
  <c r="AL49" i="12"/>
  <c r="IL67" i="3"/>
  <c r="AK48" i="12"/>
  <c r="IK66" i="3"/>
  <c r="AJ47" i="12"/>
  <c r="IL65" i="3"/>
  <c r="AK46" i="12"/>
  <c r="IM64" i="3"/>
  <c r="AL45" i="12"/>
  <c r="IL63" i="3"/>
  <c r="AK44" i="12"/>
  <c r="IL62" i="3"/>
  <c r="AK43" i="12"/>
  <c r="IK61" i="3"/>
  <c r="AJ42" i="12"/>
  <c r="IM60" i="3"/>
  <c r="AL41" i="12"/>
  <c r="IM59" i="3"/>
  <c r="AL40" i="12"/>
  <c r="IJ58" i="3"/>
  <c r="AI39" i="12"/>
  <c r="IN58" i="3"/>
  <c r="AM39" i="12"/>
  <c r="IM57" i="3"/>
  <c r="AL38" i="12"/>
  <c r="IK56" i="3"/>
  <c r="AJ37" i="12"/>
  <c r="IJ55" i="3"/>
  <c r="AI36" i="12"/>
  <c r="IN55" i="3"/>
  <c r="AM36" i="12"/>
  <c r="IM54" i="3"/>
  <c r="AL35" i="12"/>
  <c r="IL53" i="3"/>
  <c r="AK34" i="12"/>
  <c r="IK52" i="3"/>
  <c r="AJ33" i="12"/>
  <c r="IJ51" i="3"/>
  <c r="AI32" i="12"/>
  <c r="IN51" i="3"/>
  <c r="AM32" i="12"/>
  <c r="IM50" i="3"/>
  <c r="AL31" i="12"/>
  <c r="IK49" i="3"/>
  <c r="AJ30" i="12"/>
  <c r="IJ48" i="3"/>
  <c r="AI29" i="12"/>
  <c r="IN48" i="3"/>
  <c r="AM29" i="12"/>
  <c r="IM47" i="3"/>
  <c r="AL28" i="12"/>
  <c r="IL46" i="3"/>
  <c r="AK27" i="12"/>
  <c r="IJ45" i="3"/>
  <c r="AI26" i="12"/>
  <c r="IN45" i="3"/>
  <c r="AM26" i="12"/>
  <c r="IM44" i="3"/>
  <c r="AL25" i="12"/>
  <c r="IL43" i="3"/>
  <c r="AK24" i="12"/>
  <c r="IK42" i="3"/>
  <c r="AJ23" i="12"/>
  <c r="IJ41" i="3"/>
  <c r="AI22" i="12"/>
  <c r="IN41" i="3"/>
  <c r="AM22" i="12"/>
  <c r="IJ70" i="3"/>
  <c r="AI51" i="12"/>
  <c r="IM69" i="3"/>
  <c r="AL50" i="12"/>
  <c r="IK67" i="3"/>
  <c r="AJ48" i="12"/>
  <c r="IN66" i="3"/>
  <c r="AM47" i="12"/>
  <c r="IL64" i="3"/>
  <c r="AK45" i="12"/>
  <c r="IJ61" i="3"/>
  <c r="AI42" i="12"/>
  <c r="IK60" i="3"/>
  <c r="AJ41" i="12"/>
  <c r="IJ59" i="3"/>
  <c r="AI40" i="12"/>
  <c r="IL59" i="3"/>
  <c r="AK40" i="12"/>
  <c r="IL58" i="3"/>
  <c r="AK39" i="12"/>
  <c r="IN57" i="3"/>
  <c r="AM38" i="12"/>
  <c r="IJ56" i="3"/>
  <c r="AI37" i="12"/>
  <c r="IL55" i="3"/>
  <c r="AK36" i="12"/>
  <c r="IM71" i="3"/>
  <c r="AL52" i="12"/>
  <c r="IK69" i="3"/>
  <c r="AJ50" i="12"/>
  <c r="IN68" i="3"/>
  <c r="AM49" i="12"/>
  <c r="IL66" i="3"/>
  <c r="AK47" i="12"/>
  <c r="IM65" i="3"/>
  <c r="AL46" i="12"/>
  <c r="IJ64" i="3"/>
  <c r="AI45" i="12"/>
  <c r="IM63" i="3"/>
  <c r="AL44" i="12"/>
  <c r="IM62" i="3"/>
  <c r="AL43" i="12"/>
  <c r="IN59" i="3"/>
  <c r="AM40" i="12"/>
  <c r="IK57" i="3"/>
  <c r="AJ38" i="12"/>
  <c r="IL56" i="3"/>
  <c r="AK37" i="12"/>
  <c r="IN56" i="3"/>
  <c r="AM37" i="12"/>
  <c r="IL70" i="3"/>
  <c r="AK51" i="12"/>
  <c r="IJ68" i="3"/>
  <c r="AI49" i="12"/>
  <c r="IM67" i="3"/>
  <c r="AL48" i="12"/>
  <c r="IN64" i="3"/>
  <c r="AM45" i="12"/>
  <c r="IL61" i="3"/>
  <c r="AK42" i="12"/>
  <c r="IN60" i="3"/>
  <c r="AM41" i="12"/>
  <c r="IJ57" i="3"/>
  <c r="AI38" i="12"/>
  <c r="IL57" i="3"/>
  <c r="AK38" i="12"/>
  <c r="IM56" i="3"/>
  <c r="AL37" i="12"/>
  <c r="IN70" i="3"/>
  <c r="AM51" i="12"/>
  <c r="IJ53" i="3"/>
  <c r="AI34" i="12"/>
  <c r="IL52" i="3"/>
  <c r="AK33" i="12"/>
  <c r="IN52" i="3"/>
  <c r="AM33" i="12"/>
  <c r="IK50" i="3"/>
  <c r="AJ31" i="12"/>
  <c r="IL49" i="3"/>
  <c r="AK30" i="12"/>
  <c r="IN49" i="3"/>
  <c r="AM30" i="12"/>
  <c r="IK47" i="3"/>
  <c r="AJ28" i="12"/>
  <c r="IM46" i="3"/>
  <c r="AL27" i="12"/>
  <c r="IK44" i="3"/>
  <c r="AJ25" i="12"/>
  <c r="IM43" i="3"/>
  <c r="AL24" i="12"/>
  <c r="IJ42" i="3"/>
  <c r="AI23" i="12"/>
  <c r="IL41" i="3"/>
  <c r="AK22" i="12"/>
  <c r="IK40" i="3"/>
  <c r="AJ21" i="12"/>
  <c r="IJ39" i="3"/>
  <c r="AI20" i="12"/>
  <c r="IN39" i="3"/>
  <c r="AM20" i="12"/>
  <c r="IM38" i="3"/>
  <c r="AL19" i="12"/>
  <c r="IL37" i="3"/>
  <c r="AK18" i="12"/>
  <c r="IK36" i="3"/>
  <c r="AJ17" i="12"/>
  <c r="IJ35" i="3"/>
  <c r="AI16" i="12"/>
  <c r="IN35" i="3"/>
  <c r="AM16" i="12"/>
  <c r="IM34" i="3"/>
  <c r="AL15" i="12"/>
  <c r="IL33" i="3"/>
  <c r="AK14" i="12"/>
  <c r="IK32" i="3"/>
  <c r="AJ13" i="12"/>
  <c r="IJ31" i="3"/>
  <c r="AI12" i="12"/>
  <c r="IN31" i="3"/>
  <c r="AM12" i="12"/>
  <c r="IM30" i="3"/>
  <c r="AL11" i="12"/>
  <c r="IL29" i="3"/>
  <c r="AK10" i="12"/>
  <c r="IK28" i="3"/>
  <c r="AJ9" i="12"/>
  <c r="IJ27" i="3"/>
  <c r="AI8" i="12"/>
  <c r="IN27" i="3"/>
  <c r="AM8" i="12"/>
  <c r="IK63" i="3"/>
  <c r="AJ44" i="12"/>
  <c r="IK58" i="3"/>
  <c r="AJ39" i="12"/>
  <c r="IM55" i="3"/>
  <c r="AL36" i="12"/>
  <c r="IJ54" i="3"/>
  <c r="AI35" i="12"/>
  <c r="IL54" i="3"/>
  <c r="AK35" i="12"/>
  <c r="IN53" i="3"/>
  <c r="AM34" i="12"/>
  <c r="IK51" i="3"/>
  <c r="AJ32" i="12"/>
  <c r="IM51" i="3"/>
  <c r="AL32" i="12"/>
  <c r="IK48" i="3"/>
  <c r="AJ29" i="12"/>
  <c r="IM48" i="3"/>
  <c r="AL29" i="12"/>
  <c r="IJ46" i="3"/>
  <c r="AI27" i="12"/>
  <c r="IK45" i="3"/>
  <c r="AJ26" i="12"/>
  <c r="IM45" i="3"/>
  <c r="AL26" i="12"/>
  <c r="IJ43" i="3"/>
  <c r="AI24" i="12"/>
  <c r="IL42" i="3"/>
  <c r="AK23" i="12"/>
  <c r="IN42" i="3"/>
  <c r="AM23" i="12"/>
  <c r="IJ40" i="3"/>
  <c r="AI21" i="12"/>
  <c r="IN40" i="3"/>
  <c r="AM21" i="12"/>
  <c r="IM39" i="3"/>
  <c r="AL20" i="12"/>
  <c r="IL38" i="3"/>
  <c r="AK19" i="12"/>
  <c r="IK37" i="3"/>
  <c r="AJ18" i="12"/>
  <c r="IJ36" i="3"/>
  <c r="AI17" i="12"/>
  <c r="IN36" i="3"/>
  <c r="AM17" i="12"/>
  <c r="IM35" i="3"/>
  <c r="AL16" i="12"/>
  <c r="IL34" i="3"/>
  <c r="AK15" i="12"/>
  <c r="IK33" i="3"/>
  <c r="AJ14" i="12"/>
  <c r="IJ32" i="3"/>
  <c r="AI13" i="12"/>
  <c r="IN32" i="3"/>
  <c r="AM13" i="12"/>
  <c r="IM31" i="3"/>
  <c r="AL12" i="12"/>
  <c r="IL30" i="3"/>
  <c r="AK11" i="12"/>
  <c r="IK29" i="3"/>
  <c r="AJ10" i="12"/>
  <c r="IJ28" i="3"/>
  <c r="AI9" i="12"/>
  <c r="IN28" i="3"/>
  <c r="AM9" i="12"/>
  <c r="IM27" i="3"/>
  <c r="AL8" i="12"/>
  <c r="IK71" i="3"/>
  <c r="AJ52" i="12"/>
  <c r="IL68" i="3"/>
  <c r="AK49" i="12"/>
  <c r="IK65" i="3"/>
  <c r="AJ46" i="12"/>
  <c r="IN61" i="3"/>
  <c r="AM42" i="12"/>
  <c r="IL60" i="3"/>
  <c r="AK41" i="12"/>
  <c r="IK54" i="3"/>
  <c r="AJ35" i="12"/>
  <c r="IM53" i="3"/>
  <c r="AL34" i="12"/>
  <c r="IJ52" i="3"/>
  <c r="AI33" i="12"/>
  <c r="IL51" i="3"/>
  <c r="AK32" i="12"/>
  <c r="IN50" i="3"/>
  <c r="AM31" i="12"/>
  <c r="IJ49" i="3"/>
  <c r="AI30" i="12"/>
  <c r="IL48" i="3"/>
  <c r="AK29" i="12"/>
  <c r="IN47" i="3"/>
  <c r="AM28" i="12"/>
  <c r="IK46" i="3"/>
  <c r="AJ27" i="12"/>
  <c r="IL45" i="3"/>
  <c r="AK26" i="12"/>
  <c r="IN44" i="3"/>
  <c r="AM25" i="12"/>
  <c r="IK43" i="3"/>
  <c r="AJ24" i="12"/>
  <c r="IM42" i="3"/>
  <c r="AL23" i="12"/>
  <c r="IL40" i="3"/>
  <c r="AK21" i="12"/>
  <c r="IK39" i="3"/>
  <c r="AJ20" i="12"/>
  <c r="IJ38" i="3"/>
  <c r="AI19" i="12"/>
  <c r="IN38" i="3"/>
  <c r="AM19" i="12"/>
  <c r="IM37" i="3"/>
  <c r="AL18" i="12"/>
  <c r="IL36" i="3"/>
  <c r="AK17" i="12"/>
  <c r="IK35" i="3"/>
  <c r="AJ16" i="12"/>
  <c r="IJ34" i="3"/>
  <c r="AI15" i="12"/>
  <c r="IN34" i="3"/>
  <c r="AM15" i="12"/>
  <c r="IM33" i="3"/>
  <c r="AL14" i="12"/>
  <c r="IL32" i="3"/>
  <c r="AK13" i="12"/>
  <c r="IK31" i="3"/>
  <c r="AJ12" i="12"/>
  <c r="IJ30" i="3"/>
  <c r="AI11" i="12"/>
  <c r="IN30" i="3"/>
  <c r="AM11" i="12"/>
  <c r="IM29" i="3"/>
  <c r="AL10" i="12"/>
  <c r="IL28" i="3"/>
  <c r="AK9" i="12"/>
  <c r="IK27" i="3"/>
  <c r="AJ8" i="12"/>
  <c r="IM58" i="3"/>
  <c r="AL39" i="12"/>
  <c r="IL50" i="3"/>
  <c r="AK31" i="12"/>
  <c r="IL44" i="3"/>
  <c r="AK25" i="12"/>
  <c r="IL39" i="3"/>
  <c r="AK20" i="12"/>
  <c r="IM36" i="3"/>
  <c r="AL17" i="12"/>
  <c r="IN33" i="3"/>
  <c r="AM14" i="12"/>
  <c r="IJ29" i="3"/>
  <c r="AI10" i="12"/>
  <c r="IJ26" i="3"/>
  <c r="AI7" i="12"/>
  <c r="IN26" i="3"/>
  <c r="AM7" i="12"/>
  <c r="IM25" i="3"/>
  <c r="AL6" i="12"/>
  <c r="IM52" i="3"/>
  <c r="AL33" i="12"/>
  <c r="IJ47" i="3"/>
  <c r="AI28" i="12"/>
  <c r="IN46" i="3"/>
  <c r="AM27" i="12"/>
  <c r="IK41" i="3"/>
  <c r="AJ22" i="12"/>
  <c r="IM40" i="3"/>
  <c r="AL21" i="12"/>
  <c r="IN37" i="3"/>
  <c r="AM18" i="12"/>
  <c r="IJ33" i="3"/>
  <c r="AI14" i="12"/>
  <c r="IK30" i="3"/>
  <c r="AJ11" i="12"/>
  <c r="IL27" i="3"/>
  <c r="AK8" i="12"/>
  <c r="IM26" i="3"/>
  <c r="AL7" i="12"/>
  <c r="IL25" i="3"/>
  <c r="AK6" i="12"/>
  <c r="IK62" i="3"/>
  <c r="AJ43" i="12"/>
  <c r="IK59" i="3"/>
  <c r="AJ40" i="12"/>
  <c r="IK55" i="3"/>
  <c r="AJ36" i="12"/>
  <c r="IJ50" i="3"/>
  <c r="AI31" i="12"/>
  <c r="IM49" i="3"/>
  <c r="AL30" i="12"/>
  <c r="IJ44" i="3"/>
  <c r="AI25" i="12"/>
  <c r="IN43" i="3"/>
  <c r="AM24" i="12"/>
  <c r="IK38" i="3"/>
  <c r="AJ19" i="12"/>
  <c r="IL35" i="3"/>
  <c r="AK16" i="12"/>
  <c r="IM32" i="3"/>
  <c r="AL13" i="12"/>
  <c r="IN29" i="3"/>
  <c r="AM10" i="12"/>
  <c r="IK26" i="3"/>
  <c r="AJ7" i="12"/>
  <c r="IJ25" i="3"/>
  <c r="AI6" i="12"/>
  <c r="IN25" i="3"/>
  <c r="AM6" i="12"/>
  <c r="IJ66" i="3"/>
  <c r="AI47" i="12"/>
  <c r="IN54" i="3"/>
  <c r="AM35" i="12"/>
  <c r="IK53" i="3"/>
  <c r="AJ34" i="12"/>
  <c r="IK25" i="3"/>
  <c r="AJ6" i="12"/>
  <c r="IJ60" i="3"/>
  <c r="AI41" i="12"/>
  <c r="IJ37" i="3"/>
  <c r="AI18" i="12"/>
  <c r="IL31" i="3"/>
  <c r="AK12" i="12"/>
  <c r="IL26" i="3"/>
  <c r="AK7" i="12"/>
  <c r="IM41" i="3"/>
  <c r="AL22" i="12"/>
  <c r="IL47" i="3"/>
  <c r="AK28" i="12"/>
  <c r="IK34" i="3"/>
  <c r="AJ15" i="12"/>
  <c r="IM28" i="3"/>
  <c r="AL9" i="12"/>
  <c r="C9" i="11"/>
  <c r="P3" i="2"/>
  <c r="P5" i="2"/>
  <c r="J1" i="5"/>
  <c r="B5" i="12"/>
  <c r="IK111" i="3"/>
  <c r="AJ92" i="12"/>
  <c r="IK121" i="3"/>
  <c r="AJ102" i="12"/>
  <c r="IJ120" i="3"/>
  <c r="AI101" i="12"/>
  <c r="IJ121" i="3"/>
  <c r="AI102" i="12"/>
  <c r="IK110" i="3"/>
  <c r="AJ91" i="12"/>
  <c r="IK93" i="3"/>
  <c r="AJ74" i="12"/>
  <c r="IK97" i="3"/>
  <c r="AJ78" i="12"/>
  <c r="IL93" i="3"/>
  <c r="AK74" i="12"/>
  <c r="IJ99" i="3"/>
  <c r="AI80" i="12"/>
  <c r="IK124" i="3"/>
  <c r="AJ105" i="12"/>
  <c r="IK112" i="3"/>
  <c r="AJ93" i="12"/>
  <c r="IJ93" i="3"/>
  <c r="AI74" i="12"/>
  <c r="IJ109" i="3"/>
  <c r="AI90" i="12"/>
  <c r="IJ108" i="3"/>
  <c r="AI89" i="12"/>
  <c r="IJ80" i="3"/>
  <c r="AI61" i="12"/>
  <c r="IM118" i="3"/>
  <c r="AL99" i="12"/>
  <c r="IK116" i="3"/>
  <c r="AJ97" i="12"/>
  <c r="IJ112" i="3"/>
  <c r="AI93" i="12"/>
  <c r="IK105" i="3"/>
  <c r="AJ86" i="12"/>
  <c r="IK92" i="3"/>
  <c r="AJ73" i="12"/>
  <c r="IK108" i="3"/>
  <c r="AJ89" i="12"/>
  <c r="IK114" i="3"/>
  <c r="AJ95" i="12"/>
  <c r="IJ82" i="3"/>
  <c r="AI63" i="12"/>
  <c r="IM113" i="3"/>
  <c r="AL94" i="12"/>
  <c r="IJ78" i="3"/>
  <c r="AI59" i="12"/>
  <c r="IK106" i="3"/>
  <c r="AJ87" i="12"/>
  <c r="IL106" i="3"/>
  <c r="AK87" i="12"/>
  <c r="IJ104" i="3"/>
  <c r="AI85" i="12"/>
  <c r="IL119" i="3"/>
  <c r="AK100" i="12"/>
  <c r="IJ89" i="3"/>
  <c r="AI70" i="12"/>
  <c r="IK94" i="3"/>
  <c r="AJ75" i="12"/>
  <c r="IL122" i="3"/>
  <c r="AK103" i="12"/>
  <c r="IL82" i="3"/>
  <c r="AK63" i="12"/>
  <c r="IK120" i="3"/>
  <c r="AJ101" i="12"/>
  <c r="IK118" i="3"/>
  <c r="AJ99" i="12"/>
  <c r="IN118" i="3"/>
  <c r="AM99" i="12"/>
  <c r="IJ118" i="3"/>
  <c r="AI99" i="12"/>
  <c r="IN77" i="3"/>
  <c r="AM58" i="12"/>
  <c r="IN121" i="3"/>
  <c r="AM102" i="12"/>
  <c r="IN75" i="3"/>
  <c r="AM56" i="12"/>
  <c r="IN97" i="3"/>
  <c r="AM78" i="12"/>
  <c r="IN81" i="3"/>
  <c r="AM62" i="12"/>
  <c r="IN80" i="3"/>
  <c r="AM61" i="12"/>
  <c r="IN103" i="3"/>
  <c r="AM84" i="12"/>
  <c r="IN116" i="3"/>
  <c r="AM97" i="12"/>
  <c r="IK95" i="3"/>
  <c r="AJ76" i="12"/>
  <c r="IN90" i="3"/>
  <c r="AM71" i="12"/>
  <c r="IL102" i="3"/>
  <c r="AK83" i="12"/>
  <c r="IM119" i="3"/>
  <c r="AL100" i="12"/>
  <c r="IM98" i="3"/>
  <c r="AL79" i="12"/>
  <c r="IM97" i="3"/>
  <c r="AL78" i="12"/>
  <c r="IM124" i="3"/>
  <c r="AL105" i="12"/>
  <c r="IM121" i="3"/>
  <c r="AL102" i="12"/>
  <c r="IN72" i="3"/>
  <c r="AM53" i="12"/>
  <c r="IJ72" i="3"/>
  <c r="AI53" i="12"/>
  <c r="IM117" i="3"/>
  <c r="AL98" i="12"/>
  <c r="IJ117" i="3"/>
  <c r="AI98" i="12"/>
  <c r="IM72" i="3"/>
  <c r="AL53" i="12"/>
  <c r="IJ113" i="3"/>
  <c r="AI94" i="12"/>
  <c r="IK104" i="3"/>
  <c r="AJ85" i="12"/>
  <c r="IN104" i="3"/>
  <c r="AM85" i="12"/>
  <c r="IL85" i="3"/>
  <c r="AK66" i="12"/>
  <c r="IJ91" i="3"/>
  <c r="AI72" i="12"/>
  <c r="IM91" i="3"/>
  <c r="AL72" i="12"/>
  <c r="IN123" i="3"/>
  <c r="AM104" i="12"/>
  <c r="IJ87" i="3"/>
  <c r="AI68" i="12"/>
  <c r="IN122" i="3"/>
  <c r="AM103" i="12"/>
  <c r="IL81" i="3"/>
  <c r="AK62" i="12"/>
  <c r="IM82" i="3"/>
  <c r="AL63" i="12"/>
  <c r="IN79" i="3"/>
  <c r="AM60" i="12"/>
  <c r="IJ79" i="3"/>
  <c r="AI60" i="12"/>
  <c r="IJ115" i="3"/>
  <c r="AI96" i="12"/>
  <c r="IJ74" i="3"/>
  <c r="AI55" i="12"/>
  <c r="IM74" i="3"/>
  <c r="AL55" i="12"/>
  <c r="IK73" i="3"/>
  <c r="AJ54" i="12"/>
  <c r="IL88" i="3"/>
  <c r="AK69" i="12"/>
  <c r="IJ77" i="3"/>
  <c r="AI58" i="12"/>
  <c r="IL101" i="3"/>
  <c r="AK82" i="12"/>
  <c r="IJ107" i="3"/>
  <c r="AI88" i="12"/>
  <c r="IN107" i="3"/>
  <c r="AM88" i="12"/>
  <c r="IK80" i="3"/>
  <c r="AJ61" i="12"/>
  <c r="IL99" i="3"/>
  <c r="AK80" i="12"/>
  <c r="IN94" i="3"/>
  <c r="AM75" i="12"/>
  <c r="IN98" i="3"/>
  <c r="AM79" i="12"/>
  <c r="IK99" i="3"/>
  <c r="AJ80" i="12"/>
  <c r="IK100" i="3"/>
  <c r="AJ81" i="12"/>
  <c r="IJ102" i="3"/>
  <c r="AI83" i="12"/>
  <c r="IK76" i="3"/>
  <c r="AJ57" i="12"/>
  <c r="IN114" i="3"/>
  <c r="AM95" i="12"/>
  <c r="IK103" i="3"/>
  <c r="AJ84" i="12"/>
  <c r="IK75" i="3"/>
  <c r="AJ56" i="12"/>
  <c r="IL111" i="3"/>
  <c r="AK92" i="12"/>
  <c r="IL75" i="3"/>
  <c r="AK56" i="12"/>
  <c r="IK122" i="3"/>
  <c r="AJ103" i="12"/>
  <c r="IJ114" i="3"/>
  <c r="AI95" i="12"/>
  <c r="IL86" i="3"/>
  <c r="AK67" i="12"/>
  <c r="IJ116" i="3"/>
  <c r="AI97" i="12"/>
  <c r="IJ75" i="3"/>
  <c r="AI56" i="12"/>
  <c r="IK102" i="3"/>
  <c r="AJ83" i="12"/>
  <c r="IJ73" i="3"/>
  <c r="AI54" i="12"/>
  <c r="IM112" i="3"/>
  <c r="AL93" i="12"/>
  <c r="IL116" i="3"/>
  <c r="AK97" i="12"/>
  <c r="IL76" i="3"/>
  <c r="AK57" i="12"/>
  <c r="IL84" i="3"/>
  <c r="AK65" i="12"/>
  <c r="IL74" i="3"/>
  <c r="AK55" i="12"/>
  <c r="IK109" i="3"/>
  <c r="AJ90" i="12"/>
  <c r="IJ76" i="3"/>
  <c r="AI57" i="12"/>
  <c r="IL121" i="3"/>
  <c r="AK102" i="12"/>
  <c r="IJ86" i="3"/>
  <c r="AI67" i="12"/>
  <c r="IN86" i="3"/>
  <c r="AM67" i="12"/>
  <c r="IL97" i="3"/>
  <c r="AK78" i="12"/>
  <c r="IL120" i="3"/>
  <c r="AK101" i="12"/>
  <c r="IL114" i="3"/>
  <c r="AK95" i="12"/>
  <c r="IJ103" i="3"/>
  <c r="AI84" i="12"/>
  <c r="IK91" i="3"/>
  <c r="AJ72" i="12"/>
  <c r="IL103" i="3"/>
  <c r="AK84" i="12"/>
  <c r="IL78" i="3"/>
  <c r="AK59" i="12"/>
  <c r="IL124" i="3"/>
  <c r="AK105" i="12"/>
  <c r="IJ92" i="3"/>
  <c r="AI73" i="12"/>
  <c r="IN109" i="3"/>
  <c r="AM90" i="12"/>
  <c r="IN93" i="3"/>
  <c r="AM74" i="12"/>
  <c r="IN95" i="3"/>
  <c r="AM76" i="12"/>
  <c r="IK90" i="3"/>
  <c r="AJ71" i="12"/>
  <c r="IJ96" i="3"/>
  <c r="AI77" i="12"/>
  <c r="IK96" i="3"/>
  <c r="AJ77" i="12"/>
  <c r="IN110" i="3"/>
  <c r="AM91" i="12"/>
  <c r="IK113" i="3"/>
  <c r="AJ94" i="12"/>
  <c r="IL113" i="3"/>
  <c r="AK94" i="12"/>
  <c r="IM111" i="3"/>
  <c r="AL92" i="12"/>
  <c r="IM89" i="3"/>
  <c r="AL70" i="12"/>
  <c r="IM75" i="3"/>
  <c r="AL56" i="12"/>
  <c r="IM106" i="3"/>
  <c r="AL87" i="12"/>
  <c r="IM76" i="3"/>
  <c r="AL57" i="12"/>
  <c r="IK72" i="3"/>
  <c r="AJ53" i="12"/>
  <c r="IK117" i="3"/>
  <c r="AJ98" i="12"/>
  <c r="IN117" i="3"/>
  <c r="AM98" i="12"/>
  <c r="IM110" i="3"/>
  <c r="AL91" i="12"/>
  <c r="IK123" i="3"/>
  <c r="AJ104" i="12"/>
  <c r="IM87" i="3"/>
  <c r="AL68" i="12"/>
  <c r="IL83" i="3"/>
  <c r="AK64" i="12"/>
  <c r="IJ83" i="3"/>
  <c r="AI64" i="12"/>
  <c r="IL105" i="3"/>
  <c r="AK86" i="12"/>
  <c r="IK81" i="3"/>
  <c r="AJ62" i="12"/>
  <c r="IM79" i="3"/>
  <c r="AL60" i="12"/>
  <c r="IN115" i="3"/>
  <c r="AM96" i="12"/>
  <c r="IK115" i="3"/>
  <c r="AJ96" i="12"/>
  <c r="IK74" i="3"/>
  <c r="AJ55" i="12"/>
  <c r="IM122" i="3"/>
  <c r="AL103" i="12"/>
  <c r="IM105" i="3"/>
  <c r="AL86" i="12"/>
  <c r="IJ105" i="3"/>
  <c r="AI86" i="12"/>
  <c r="IN105" i="3"/>
  <c r="AM86" i="12"/>
  <c r="IM94" i="3"/>
  <c r="AL75" i="12"/>
  <c r="IL77" i="3"/>
  <c r="AK58" i="12"/>
  <c r="IJ101" i="3"/>
  <c r="AI82" i="12"/>
  <c r="IM107" i="3"/>
  <c r="AL88" i="12"/>
  <c r="IJ98" i="3"/>
  <c r="AI79" i="12"/>
  <c r="IL80" i="3"/>
  <c r="AK61" i="12"/>
  <c r="J1" i="11"/>
  <c r="IK89" i="3"/>
  <c r="AJ70" i="12"/>
  <c r="IJ97" i="3"/>
  <c r="AI78" i="12"/>
  <c r="IJ119" i="3"/>
  <c r="AI100" i="12"/>
  <c r="IJ111" i="3"/>
  <c r="AI92" i="12"/>
  <c r="IL73" i="3"/>
  <c r="AK54" i="12"/>
  <c r="IK88" i="3"/>
  <c r="AJ69" i="12"/>
  <c r="IM100" i="3"/>
  <c r="AL81" i="12"/>
  <c r="IL108" i="3"/>
  <c r="AK89" i="12"/>
  <c r="IN85" i="3"/>
  <c r="AM66" i="12"/>
  <c r="IL72" i="3"/>
  <c r="AK53" i="12"/>
  <c r="IM104" i="3"/>
  <c r="AL85" i="12"/>
  <c r="IK85" i="3"/>
  <c r="AJ66" i="12"/>
  <c r="IJ106" i="3"/>
  <c r="AI87" i="12"/>
  <c r="IK98" i="3"/>
  <c r="AJ79" i="12"/>
  <c r="IM92" i="3"/>
  <c r="AL73" i="12"/>
  <c r="IN92" i="3"/>
  <c r="AM73" i="12"/>
  <c r="IN106" i="3"/>
  <c r="AM87" i="12"/>
  <c r="IN124" i="3"/>
  <c r="AM105" i="12"/>
  <c r="IN89" i="3"/>
  <c r="AM70" i="12"/>
  <c r="IN74" i="3"/>
  <c r="AM55" i="12"/>
  <c r="IN84" i="3"/>
  <c r="AM65" i="12"/>
  <c r="IJ95" i="3"/>
  <c r="AI76" i="12"/>
  <c r="IL95" i="3"/>
  <c r="AK76" i="12"/>
  <c r="IM90" i="3"/>
  <c r="AL71" i="12"/>
  <c r="IL90" i="3"/>
  <c r="AK71" i="12"/>
  <c r="IN96" i="3"/>
  <c r="AM77" i="12"/>
  <c r="IJ110" i="3"/>
  <c r="AI91" i="12"/>
  <c r="IL110" i="3"/>
  <c r="AK91" i="12"/>
  <c r="IM102" i="3"/>
  <c r="AL83" i="12"/>
  <c r="IN113" i="3"/>
  <c r="AM94" i="12"/>
  <c r="IN119" i="3"/>
  <c r="AM100" i="12"/>
  <c r="IM84" i="3"/>
  <c r="AL65" i="12"/>
  <c r="IJ84" i="3"/>
  <c r="AI65" i="12"/>
  <c r="IM108" i="3"/>
  <c r="AL89" i="12"/>
  <c r="IM114" i="3"/>
  <c r="AL95" i="12"/>
  <c r="IM103" i="3"/>
  <c r="AL84" i="12"/>
  <c r="IM120" i="3"/>
  <c r="AL101" i="12"/>
  <c r="IM93" i="3"/>
  <c r="AL74" i="12"/>
  <c r="IL104" i="3"/>
  <c r="AK85" i="12"/>
  <c r="IL123" i="3"/>
  <c r="AK104" i="12"/>
  <c r="IJ123" i="3"/>
  <c r="AI104" i="12"/>
  <c r="IN87" i="3"/>
  <c r="AM68" i="12"/>
  <c r="IL87" i="3"/>
  <c r="AK68" i="12"/>
  <c r="IJ100" i="3"/>
  <c r="AI81" i="12"/>
  <c r="IM86" i="3"/>
  <c r="AL67" i="12"/>
  <c r="IM81" i="3"/>
  <c r="AL62" i="12"/>
  <c r="IK82" i="3"/>
  <c r="AJ63" i="12"/>
  <c r="IK79" i="3"/>
  <c r="AJ60" i="12"/>
  <c r="IJ122" i="3"/>
  <c r="AI103" i="12"/>
  <c r="IL100" i="3"/>
  <c r="AK81" i="12"/>
  <c r="IM99" i="3"/>
  <c r="AL80" i="12"/>
  <c r="IN73" i="3"/>
  <c r="AM54" i="12"/>
  <c r="IK77" i="3"/>
  <c r="AJ58" i="12"/>
  <c r="IM77" i="3"/>
  <c r="AL58" i="12"/>
  <c r="IK101" i="3"/>
  <c r="AJ82" i="12"/>
  <c r="IL107" i="3"/>
  <c r="AK88" i="12"/>
  <c r="IJ94" i="3"/>
  <c r="AI75" i="12"/>
  <c r="IL94" i="3"/>
  <c r="AK75" i="12"/>
  <c r="IJ124" i="3"/>
  <c r="AI105" i="12"/>
  <c r="IM95" i="3"/>
  <c r="AL76" i="12"/>
  <c r="IK119" i="3"/>
  <c r="AJ100" i="12"/>
  <c r="IK87" i="3"/>
  <c r="AJ68" i="12"/>
  <c r="IK83" i="3"/>
  <c r="AJ64" i="12"/>
  <c r="IJ81" i="3"/>
  <c r="AI62" i="12"/>
  <c r="IN88" i="3"/>
  <c r="AM69" i="12"/>
  <c r="IJ88" i="3"/>
  <c r="AI69" i="12"/>
  <c r="IL112" i="3"/>
  <c r="AK93" i="12"/>
  <c r="IN91" i="3"/>
  <c r="AM72" i="12"/>
  <c r="IL118" i="3"/>
  <c r="AK99" i="12"/>
  <c r="IN108" i="3"/>
  <c r="AM89" i="12"/>
  <c r="IN76" i="3"/>
  <c r="AM57" i="12"/>
  <c r="IN78" i="3"/>
  <c r="AM59" i="12"/>
  <c r="IM96" i="3"/>
  <c r="AL77" i="12"/>
  <c r="IM80" i="3"/>
  <c r="AL61" i="12"/>
  <c r="IM83" i="3"/>
  <c r="AL64" i="12"/>
  <c r="IM88" i="3"/>
  <c r="AL69" i="12"/>
  <c r="IK107" i="3"/>
  <c r="AJ88" i="12"/>
  <c r="IL98" i="3"/>
  <c r="AK79" i="12"/>
  <c r="IM85" i="3"/>
  <c r="AL66" i="12"/>
  <c r="IL89" i="3"/>
  <c r="AK70" i="12"/>
  <c r="IN112" i="3"/>
  <c r="AM93" i="12"/>
  <c r="IN120" i="3"/>
  <c r="AM101" i="12"/>
  <c r="IN102" i="3"/>
  <c r="AM83" i="12"/>
  <c r="IM109" i="3"/>
  <c r="AL90" i="12"/>
  <c r="IL117" i="3"/>
  <c r="AK98" i="12"/>
  <c r="IM73" i="3"/>
  <c r="AL54" i="12"/>
  <c r="IM123" i="3"/>
  <c r="AL104" i="12"/>
  <c r="IK86" i="3"/>
  <c r="AJ67" i="12"/>
  <c r="IN82" i="3"/>
  <c r="AM63" i="12"/>
  <c r="IL115" i="3"/>
  <c r="AK96" i="12"/>
  <c r="IN101" i="3"/>
  <c r="AM82" i="12"/>
  <c r="IL109" i="3"/>
  <c r="AK90" i="12"/>
  <c r="IK84" i="3"/>
  <c r="AJ65" i="12"/>
  <c r="IM116" i="3"/>
  <c r="AL97" i="12"/>
  <c r="IL92" i="3"/>
  <c r="AK73" i="12"/>
  <c r="IJ85" i="3"/>
  <c r="AI66" i="12"/>
  <c r="IN111" i="3"/>
  <c r="AM92" i="12"/>
  <c r="IM115" i="3"/>
  <c r="AL96" i="12"/>
  <c r="IN100" i="3"/>
  <c r="AM81" i="12"/>
  <c r="IL79" i="3"/>
  <c r="AK60" i="12"/>
  <c r="IN99" i="3"/>
  <c r="AM80" i="12"/>
  <c r="IJ90" i="3"/>
  <c r="AI71" i="12"/>
  <c r="IM78" i="3"/>
  <c r="AL59" i="12"/>
  <c r="IN83" i="3"/>
  <c r="AM64" i="12"/>
  <c r="IK78" i="3"/>
  <c r="AJ59" i="12"/>
  <c r="IM101" i="3"/>
  <c r="AL82" i="12"/>
  <c r="IL96" i="3"/>
  <c r="AK77" i="12"/>
  <c r="IL91" i="3"/>
  <c r="AK72" i="12"/>
  <c r="J2" i="5"/>
  <c r="J2" i="11"/>
  <c r="AM108" i="2"/>
  <c r="AM110" i="2"/>
  <c r="GB55" i="3"/>
  <c r="B2" i="5"/>
  <c r="L10" i="9"/>
  <c r="B2" i="11"/>
  <c r="GN37" i="3"/>
  <c r="FV55" i="3"/>
  <c r="GN56" i="3"/>
  <c r="GR39" i="3"/>
  <c r="GQ37" i="3"/>
  <c r="FU33" i="3"/>
  <c r="GJ32" i="3"/>
  <c r="FY38" i="3"/>
  <c r="FX49" i="3"/>
  <c r="GP60" i="3"/>
  <c r="GI56" i="3"/>
  <c r="GE27" i="3"/>
  <c r="GC41" i="3"/>
  <c r="GF31" i="3"/>
  <c r="GI36" i="3"/>
  <c r="FS33" i="3"/>
  <c r="GI50" i="3"/>
  <c r="FT48" i="3"/>
  <c r="FR46" i="3"/>
  <c r="GJ50" i="3"/>
  <c r="GM61" i="3"/>
  <c r="GQ31" i="3"/>
  <c r="GR34" i="3"/>
  <c r="GO63" i="3"/>
  <c r="GQ44" i="3"/>
  <c r="GL28" i="3"/>
  <c r="GK39" i="3"/>
  <c r="GT26" i="3"/>
  <c r="GK42" i="3"/>
  <c r="FR54" i="3"/>
  <c r="GO25" i="3"/>
  <c r="GG37" i="3"/>
  <c r="FZ53" i="3"/>
  <c r="GQ28" i="3"/>
  <c r="GS40" i="3"/>
  <c r="FS52" i="3"/>
  <c r="GB64" i="3"/>
  <c r="GI35" i="3"/>
  <c r="FS63" i="3"/>
  <c r="GS45" i="3"/>
  <c r="GM31" i="3"/>
  <c r="GA46" i="3"/>
  <c r="GQ41" i="3"/>
  <c r="GC44" i="3"/>
  <c r="GF39" i="3"/>
  <c r="GC38" i="3"/>
  <c r="FR39" i="3"/>
  <c r="GD58" i="3"/>
  <c r="GO53" i="3"/>
  <c r="FT52" i="3"/>
  <c r="GE47" i="3"/>
  <c r="FW47" i="3"/>
  <c r="GS30" i="3"/>
  <c r="GD42" i="3"/>
  <c r="GN58" i="3"/>
  <c r="GB29" i="3"/>
  <c r="GF41" i="3"/>
  <c r="GL57" i="3"/>
  <c r="FR32" i="3"/>
  <c r="FW44" i="3"/>
  <c r="FU56" i="3"/>
  <c r="GT27" i="3"/>
  <c r="FW39" i="3"/>
  <c r="GQ38" i="3"/>
  <c r="GP57" i="3"/>
  <c r="FY55" i="3"/>
  <c r="FX54" i="3"/>
  <c r="GP53" i="3"/>
  <c r="GN52" i="3"/>
  <c r="GB47" i="3"/>
  <c r="GE58" i="3"/>
  <c r="GM26" i="3"/>
  <c r="FZ25" i="3"/>
  <c r="GP28" i="3"/>
  <c r="GO64" i="3"/>
  <c r="GG55" i="3"/>
  <c r="GB96" i="3"/>
  <c r="GH44" i="3"/>
  <c r="GQ55" i="3"/>
  <c r="GC34" i="3"/>
  <c r="GB46" i="3"/>
  <c r="FV62" i="3"/>
  <c r="FW33" i="3"/>
  <c r="GG45" i="3"/>
  <c r="FS57" i="3"/>
  <c r="GR32" i="3"/>
  <c r="FV44" i="3"/>
  <c r="GM60" i="3"/>
  <c r="GM27" i="3"/>
  <c r="GR47" i="3"/>
  <c r="GA25" i="3"/>
  <c r="FQ28" i="3"/>
  <c r="GC26" i="3"/>
  <c r="GR57" i="3"/>
  <c r="FQ61" i="3"/>
  <c r="GH60" i="3"/>
  <c r="GM55" i="3"/>
  <c r="GC32" i="3"/>
  <c r="FR34" i="3"/>
  <c r="GI33" i="3"/>
  <c r="GK36" i="3"/>
  <c r="FX31" i="3"/>
  <c r="GS52" i="3"/>
  <c r="GM36" i="3"/>
  <c r="GS27" i="3"/>
  <c r="FW43" i="3"/>
  <c r="GB38" i="3"/>
  <c r="GQ30" i="3"/>
  <c r="GD34" i="3"/>
  <c r="GT42" i="3"/>
  <c r="FV50" i="3"/>
  <c r="GP58" i="3"/>
  <c r="FX53" i="3"/>
  <c r="FX29" i="3"/>
  <c r="GO33" i="3"/>
  <c r="FX41" i="3"/>
  <c r="GD49" i="3"/>
  <c r="GI53" i="3"/>
  <c r="FY61" i="3"/>
  <c r="GB28" i="3"/>
  <c r="FW36" i="3"/>
  <c r="FX40" i="3"/>
  <c r="GJ48" i="3"/>
  <c r="GG56" i="3"/>
  <c r="GB60" i="3"/>
  <c r="GD27" i="3"/>
  <c r="GC31" i="3"/>
  <c r="FQ39" i="3"/>
  <c r="FY51" i="3"/>
  <c r="FT34" i="3"/>
  <c r="FR33" i="3"/>
  <c r="FT53" i="3"/>
  <c r="GC52" i="3"/>
  <c r="FW51" i="3"/>
  <c r="GD30" i="3"/>
  <c r="GK54" i="3"/>
  <c r="FR29" i="3"/>
  <c r="GO49" i="3"/>
  <c r="GO32" i="3"/>
  <c r="FZ48" i="3"/>
  <c r="GG27" i="3"/>
  <c r="FX43" i="3"/>
  <c r="GR63" i="3"/>
  <c r="GS54" i="3"/>
  <c r="GO52" i="3"/>
  <c r="GA58" i="3"/>
  <c r="FR42" i="3"/>
  <c r="GH25" i="3"/>
  <c r="FR41" i="3"/>
  <c r="GS61" i="3"/>
  <c r="GR40" i="3"/>
  <c r="FS60" i="3"/>
  <c r="GM35" i="3"/>
  <c r="GE65" i="3"/>
  <c r="GF66" i="3"/>
  <c r="GH68" i="3"/>
  <c r="GG65" i="3"/>
  <c r="GI67" i="3"/>
  <c r="GO69" i="3"/>
  <c r="GH67" i="3"/>
  <c r="FR71" i="3"/>
  <c r="FX73" i="3"/>
  <c r="FZ75" i="3"/>
  <c r="GF77" i="3"/>
  <c r="GH79" i="3"/>
  <c r="GN81" i="3"/>
  <c r="GP83" i="3"/>
  <c r="FQ86" i="3"/>
  <c r="FS88" i="3"/>
  <c r="FY90" i="3"/>
  <c r="GA92" i="3"/>
  <c r="GG94" i="3"/>
  <c r="GI96" i="3"/>
  <c r="GO98" i="3"/>
  <c r="FY68" i="3"/>
  <c r="GC71" i="3"/>
  <c r="GE73" i="3"/>
  <c r="GK75" i="3"/>
  <c r="GM77" i="3"/>
  <c r="GS79" i="3"/>
  <c r="FT82" i="3"/>
  <c r="FV84" i="3"/>
  <c r="GB86" i="3"/>
  <c r="GD88" i="3"/>
  <c r="GJ90" i="3"/>
  <c r="GH65" i="3"/>
  <c r="FT72" i="3"/>
  <c r="GF76" i="3"/>
  <c r="GJ80" i="3"/>
  <c r="FU89" i="3"/>
  <c r="FV93" i="3"/>
  <c r="GS95" i="3"/>
  <c r="GQ98" i="3"/>
  <c r="FR101" i="3"/>
  <c r="FX103" i="3"/>
  <c r="FZ105" i="3"/>
  <c r="GF107" i="3"/>
  <c r="GH109" i="3"/>
  <c r="GN111" i="3"/>
  <c r="GP113" i="3"/>
  <c r="AJ116" i="3"/>
  <c r="FS118" i="3"/>
  <c r="FY120" i="3"/>
  <c r="GA122" i="3"/>
  <c r="GG124" i="3"/>
  <c r="GJ65" i="3"/>
  <c r="GP73" i="3"/>
  <c r="GM79" i="3"/>
  <c r="FV85" i="3"/>
  <c r="FS91" i="3"/>
  <c r="GE95" i="3"/>
  <c r="FT99" i="3"/>
  <c r="GS101" i="3"/>
  <c r="GQ104" i="3"/>
  <c r="GI107" i="3"/>
  <c r="GG110" i="3"/>
  <c r="FY113" i="3"/>
  <c r="FW116" i="3"/>
  <c r="GT118" i="3"/>
  <c r="GR121" i="3"/>
  <c r="GJ124" i="3"/>
  <c r="GQ66" i="3"/>
  <c r="GE74" i="3"/>
  <c r="FY80" i="3"/>
  <c r="GP85" i="3"/>
  <c r="GJ91" i="3"/>
  <c r="GQ95" i="3"/>
  <c r="GE99" i="3"/>
  <c r="GC102" i="3"/>
  <c r="GA105" i="3"/>
  <c r="FS108" i="3"/>
  <c r="GA65" i="3"/>
  <c r="GG67" i="3"/>
  <c r="GI69" i="3"/>
  <c r="GH66" i="3"/>
  <c r="GN68" i="3"/>
  <c r="GF65" i="3"/>
  <c r="GJ69" i="3"/>
  <c r="FS72" i="3"/>
  <c r="FY74" i="3"/>
  <c r="GA76" i="3"/>
  <c r="GG78" i="3"/>
  <c r="GI80" i="3"/>
  <c r="GO82" i="3"/>
  <c r="GQ84" i="3"/>
  <c r="FR87" i="3"/>
  <c r="FX89" i="3"/>
  <c r="FZ91" i="3"/>
  <c r="GF93" i="3"/>
  <c r="GH95" i="3"/>
  <c r="GN97" i="3"/>
  <c r="GT65" i="3"/>
  <c r="FY70" i="3"/>
  <c r="GD72" i="3"/>
  <c r="GJ74" i="3"/>
  <c r="GL76" i="3"/>
  <c r="GR78" i="3"/>
  <c r="GT80" i="3"/>
  <c r="FU83" i="3"/>
  <c r="FW85" i="3"/>
  <c r="GC87" i="3"/>
  <c r="GE89" i="3"/>
  <c r="GK91" i="3"/>
  <c r="GL69" i="3"/>
  <c r="FV74" i="3"/>
  <c r="GH78" i="3"/>
  <c r="GL82" i="3"/>
  <c r="FS87" i="3"/>
  <c r="FW91" i="3"/>
  <c r="GH94" i="3"/>
  <c r="FZ97" i="3"/>
  <c r="FQ100" i="3"/>
  <c r="FS102" i="3"/>
  <c r="FY104" i="3"/>
  <c r="GA106" i="3"/>
  <c r="GG108" i="3"/>
  <c r="GI110" i="3"/>
  <c r="GO112" i="3"/>
  <c r="GQ114" i="3"/>
  <c r="FR117" i="3"/>
  <c r="FX119" i="3"/>
  <c r="FZ121" i="3"/>
  <c r="GF123" i="3"/>
  <c r="GI42" i="3"/>
  <c r="FT71" i="3"/>
  <c r="GJ76" i="3"/>
  <c r="GE82" i="3"/>
  <c r="FY88" i="3"/>
  <c r="GC93" i="3"/>
  <c r="FY97" i="3"/>
  <c r="GH100" i="3"/>
  <c r="FZ103" i="3"/>
  <c r="FX106" i="3"/>
  <c r="FU109" i="3"/>
  <c r="GS111" i="3"/>
  <c r="GP114" i="3"/>
  <c r="GI117" i="3"/>
  <c r="GF120" i="3"/>
  <c r="FY123" i="3"/>
  <c r="GA50" i="3"/>
  <c r="GM71" i="3"/>
  <c r="FV77" i="3"/>
  <c r="FS83" i="3"/>
  <c r="GG88" i="3"/>
  <c r="GO93" i="3"/>
  <c r="GL97" i="3"/>
  <c r="AJ101" i="3"/>
  <c r="GO103" i="3"/>
  <c r="GL106" i="3"/>
  <c r="GE109" i="3"/>
  <c r="FR68" i="3"/>
  <c r="FS67" i="3"/>
  <c r="GG66" i="3"/>
  <c r="GI72" i="3"/>
  <c r="GQ76" i="3"/>
  <c r="FX81" i="3"/>
  <c r="GF85" i="3"/>
  <c r="GN89" i="3"/>
  <c r="AK94" i="3"/>
  <c r="FY98" i="3"/>
  <c r="GR70" i="3"/>
  <c r="FU75" i="3"/>
  <c r="GC79" i="3"/>
  <c r="GK83" i="3"/>
  <c r="GS87" i="3"/>
  <c r="FV92" i="3"/>
  <c r="FW75" i="3"/>
  <c r="GM83" i="3"/>
  <c r="GF92" i="3"/>
  <c r="FV98" i="3"/>
  <c r="GI102" i="3"/>
  <c r="GQ106" i="3"/>
  <c r="FX111" i="3"/>
  <c r="GF115" i="3"/>
  <c r="GN119" i="3"/>
  <c r="FQ124" i="3"/>
  <c r="GF72" i="3"/>
  <c r="GQ83" i="3"/>
  <c r="FZ94" i="3"/>
  <c r="FX101" i="3"/>
  <c r="GS106" i="3"/>
  <c r="GI112" i="3"/>
  <c r="FY118" i="3"/>
  <c r="GT123" i="3"/>
  <c r="FR73" i="3"/>
  <c r="GC84" i="3"/>
  <c r="GT94" i="3"/>
  <c r="GM101" i="3"/>
  <c r="GC107" i="3"/>
  <c r="GB112" i="3"/>
  <c r="FU115" i="3"/>
  <c r="FR118" i="3"/>
  <c r="GP120" i="3"/>
  <c r="GM123" i="3"/>
  <c r="GJ57" i="3"/>
  <c r="GP77" i="3"/>
  <c r="GO88" i="3"/>
  <c r="GC97" i="3"/>
  <c r="GM103" i="3"/>
  <c r="FX109" i="3"/>
  <c r="FS115" i="3"/>
  <c r="GI120" i="3"/>
  <c r="GT67" i="3"/>
  <c r="GS80" i="3"/>
  <c r="GH92" i="3"/>
  <c r="FT100" i="3"/>
  <c r="GJ105" i="3"/>
  <c r="GE111" i="3"/>
  <c r="GA117" i="3"/>
  <c r="GP122" i="3"/>
  <c r="FQ67" i="3"/>
  <c r="FR66" i="3"/>
  <c r="FZ70" i="3"/>
  <c r="GH71" i="3"/>
  <c r="GP75" i="3"/>
  <c r="FS80" i="3"/>
  <c r="GA84" i="3"/>
  <c r="GI88" i="3"/>
  <c r="GQ92" i="3"/>
  <c r="FX97" i="3"/>
  <c r="FZ69" i="3"/>
  <c r="FT74" i="3"/>
  <c r="GB78" i="3"/>
  <c r="GJ82" i="3"/>
  <c r="GR86" i="3"/>
  <c r="FU91" i="3"/>
  <c r="FU73" i="3"/>
  <c r="GK81" i="3"/>
  <c r="FV90" i="3"/>
  <c r="GJ96" i="3"/>
  <c r="GH101" i="3"/>
  <c r="GP105" i="3"/>
  <c r="FS110" i="3"/>
  <c r="GA114" i="3"/>
  <c r="GI118" i="3"/>
  <c r="GQ122" i="3"/>
  <c r="GC68" i="3"/>
  <c r="FR81" i="3"/>
  <c r="GC92" i="3"/>
  <c r="GQ99" i="3"/>
  <c r="GG105" i="3"/>
  <c r="FW111" i="3"/>
  <c r="GR116" i="3"/>
  <c r="GH122" i="3"/>
  <c r="GF69" i="3"/>
  <c r="GL81" i="3"/>
  <c r="GR92" i="3"/>
  <c r="GA100" i="3"/>
  <c r="FQ106" i="3"/>
  <c r="GL111" i="3"/>
  <c r="GD114" i="3"/>
  <c r="GB117" i="3"/>
  <c r="FT120" i="3"/>
  <c r="FR123" i="3"/>
  <c r="GM46" i="3"/>
  <c r="FS75" i="3"/>
  <c r="FS86" i="3"/>
  <c r="GG95" i="3"/>
  <c r="GB102" i="3"/>
  <c r="GQ107" i="3"/>
  <c r="GM113" i="3"/>
  <c r="FW119" i="3"/>
  <c r="FV61" i="3"/>
  <c r="FV78" i="3"/>
  <c r="GP89" i="3"/>
  <c r="FS98" i="3"/>
  <c r="FX104" i="3"/>
  <c r="FT110" i="3"/>
  <c r="GQ65" i="3"/>
  <c r="FY69" i="3"/>
  <c r="GO74" i="3"/>
  <c r="FZ83" i="3"/>
  <c r="GP91" i="3"/>
  <c r="FX67" i="3"/>
  <c r="FW77" i="3"/>
  <c r="GM85" i="3"/>
  <c r="FS71" i="3"/>
  <c r="FT88" i="3"/>
  <c r="GG100" i="3"/>
  <c r="FR109" i="3"/>
  <c r="GH117" i="3"/>
  <c r="FS58" i="3"/>
  <c r="GL89" i="3"/>
  <c r="FV104" i="3"/>
  <c r="GG115" i="3"/>
  <c r="FQ62" i="3"/>
  <c r="GT89" i="3"/>
  <c r="GE104" i="3"/>
  <c r="GN113" i="3"/>
  <c r="GD119" i="3"/>
  <c r="GR33" i="3"/>
  <c r="GA83" i="3"/>
  <c r="GJ100" i="3"/>
  <c r="GA112" i="3"/>
  <c r="GL123" i="3"/>
  <c r="FU50" i="3"/>
  <c r="FT87" i="3"/>
  <c r="GR102" i="3"/>
  <c r="FX114" i="3"/>
  <c r="GE121" i="3"/>
  <c r="GA37" i="3"/>
  <c r="FW82" i="3"/>
  <c r="FS100" i="3"/>
  <c r="FS111" i="3"/>
  <c r="GO122" i="3"/>
  <c r="FV67" i="3"/>
  <c r="GP90" i="3"/>
  <c r="FS105" i="3"/>
  <c r="FS116" i="3"/>
  <c r="GT51" i="3"/>
  <c r="GA103" i="3"/>
  <c r="GI48" i="3"/>
  <c r="FT101" i="3"/>
  <c r="GF124" i="3"/>
  <c r="GD93" i="3"/>
  <c r="GT116" i="3"/>
  <c r="GH73" i="3"/>
  <c r="FR115" i="3"/>
  <c r="GF70" i="3"/>
  <c r="FR79" i="3"/>
  <c r="GH87" i="3"/>
  <c r="FS96" i="3"/>
  <c r="GT72" i="3"/>
  <c r="GE81" i="3"/>
  <c r="FT90" i="3"/>
  <c r="GI79" i="3"/>
  <c r="FX95" i="3"/>
  <c r="GO104" i="3"/>
  <c r="FZ113" i="3"/>
  <c r="GP121" i="3"/>
  <c r="GT77" i="3"/>
  <c r="FW98" i="3"/>
  <c r="GQ109" i="3"/>
  <c r="FW121" i="3"/>
  <c r="GI78" i="3"/>
  <c r="GI98" i="3"/>
  <c r="FZ110" i="3"/>
  <c r="GL116" i="3"/>
  <c r="GB122" i="3"/>
  <c r="FY72" i="3"/>
  <c r="GM93" i="3"/>
  <c r="GF106" i="3"/>
  <c r="GQ117" i="3"/>
  <c r="GB75" i="3"/>
  <c r="FX96" i="3"/>
  <c r="GM108" i="3"/>
  <c r="GL118" i="3"/>
  <c r="FW71" i="3"/>
  <c r="GT92" i="3"/>
  <c r="GI105" i="3"/>
  <c r="GI116" i="3"/>
  <c r="FV45" i="3"/>
  <c r="GN79" i="3"/>
  <c r="GH99" i="3"/>
  <c r="GH110" i="3"/>
  <c r="GI121" i="3"/>
  <c r="GT85" i="3"/>
  <c r="GM115" i="3"/>
  <c r="GG81" i="3"/>
  <c r="GF113" i="3"/>
  <c r="GR71" i="3"/>
  <c r="GS105" i="3"/>
  <c r="GP81" i="3"/>
  <c r="GN73" i="3"/>
  <c r="GO90" i="3"/>
  <c r="FV76" i="3"/>
  <c r="GJ67" i="3"/>
  <c r="GF99" i="3"/>
  <c r="GG116" i="3"/>
  <c r="GI86" i="3"/>
  <c r="FU114" i="3"/>
  <c r="FW87" i="3"/>
  <c r="FS113" i="3"/>
  <c r="GD124" i="3"/>
  <c r="FX99" i="3"/>
  <c r="FZ122" i="3"/>
  <c r="GB84" i="3"/>
  <c r="GQ112" i="3"/>
  <c r="GM87" i="3"/>
  <c r="GQ113" i="3"/>
  <c r="FZ74" i="3"/>
  <c r="GP107" i="3"/>
  <c r="FX72" i="3"/>
  <c r="GC70" i="3"/>
  <c r="GB51" i="3"/>
  <c r="GD122" i="3"/>
  <c r="FS90" i="3"/>
  <c r="GI68" i="3"/>
  <c r="GG86" i="3"/>
  <c r="GS71" i="3"/>
  <c r="GT88" i="3"/>
  <c r="GQ93" i="3"/>
  <c r="FY112" i="3"/>
  <c r="FX75" i="3"/>
  <c r="FZ108" i="3"/>
  <c r="GQ75" i="3"/>
  <c r="GN108" i="3"/>
  <c r="GK121" i="3"/>
  <c r="GI91" i="3"/>
  <c r="GE116" i="3"/>
  <c r="GK72" i="3"/>
  <c r="GA107" i="3"/>
  <c r="FW124" i="3"/>
  <c r="GK76" i="3"/>
  <c r="GA108" i="3"/>
  <c r="FS56" i="3"/>
  <c r="FZ102" i="3"/>
  <c r="GA124" i="3"/>
  <c r="FX121" i="3"/>
  <c r="AK119" i="3"/>
  <c r="GD111" i="3"/>
  <c r="FX68" i="3"/>
  <c r="FZ99" i="3"/>
  <c r="FR86" i="3"/>
  <c r="FS26" i="3"/>
  <c r="GM38" i="3"/>
  <c r="GN118" i="3"/>
  <c r="GJ110" i="3"/>
  <c r="GD37" i="3"/>
  <c r="FS120" i="3"/>
  <c r="GM52" i="3"/>
  <c r="FZ28" i="3"/>
  <c r="GP118" i="3"/>
  <c r="GJ106" i="3"/>
  <c r="GB87" i="3"/>
  <c r="FY82" i="3"/>
  <c r="GL84" i="3"/>
  <c r="AJ108" i="3"/>
  <c r="GJ102" i="3"/>
  <c r="FS103" i="3"/>
  <c r="GG80" i="3"/>
  <c r="GF101" i="3"/>
  <c r="GP102" i="3"/>
  <c r="FQ95" i="3"/>
  <c r="GQ108" i="3"/>
  <c r="GD100" i="3"/>
  <c r="GO106" i="3"/>
  <c r="FR95" i="3"/>
  <c r="GO120" i="3"/>
  <c r="GP115" i="3"/>
  <c r="GK96" i="3"/>
  <c r="GF95" i="3"/>
  <c r="FS69" i="3"/>
  <c r="GG77" i="3"/>
  <c r="GK119" i="3"/>
  <c r="FT105" i="3"/>
  <c r="GD94" i="3"/>
  <c r="FZ85" i="3"/>
  <c r="GQ82" i="3"/>
  <c r="FV108" i="3"/>
  <c r="GN103" i="3"/>
  <c r="GA94" i="3"/>
  <c r="FQ78" i="3"/>
  <c r="GN96" i="3"/>
  <c r="FR120" i="3"/>
  <c r="GD80" i="3"/>
  <c r="GM68" i="3"/>
  <c r="GA113" i="3"/>
  <c r="GS110" i="3"/>
  <c r="GH59" i="3"/>
  <c r="GJ51" i="3"/>
  <c r="GA39" i="3"/>
  <c r="FT31" i="3"/>
  <c r="GF64" i="3"/>
  <c r="GC56" i="3"/>
  <c r="FZ44" i="3"/>
  <c r="GO36" i="3"/>
  <c r="FW28" i="3"/>
  <c r="GT57" i="3"/>
  <c r="GK45" i="3"/>
  <c r="GL37" i="3"/>
  <c r="GS25" i="3"/>
  <c r="GK62" i="3"/>
  <c r="GP50" i="3"/>
  <c r="FS38" i="3"/>
  <c r="GE30" i="3"/>
  <c r="GM43" i="3"/>
  <c r="FX60" i="3"/>
  <c r="GD36" i="3"/>
  <c r="GJ58" i="3"/>
  <c r="FZ42" i="3"/>
  <c r="FW54" i="3"/>
  <c r="GT59" i="3"/>
  <c r="GG47" i="3"/>
  <c r="GO39" i="3"/>
  <c r="GN31" i="3"/>
  <c r="GE64" i="3"/>
  <c r="FQ56" i="3"/>
  <c r="GT44" i="3"/>
  <c r="GP36" i="3"/>
  <c r="GM28" i="3"/>
  <c r="GQ53" i="3"/>
  <c r="GH45" i="3"/>
  <c r="FV33" i="3"/>
  <c r="GI25" i="3"/>
  <c r="FR58" i="3"/>
  <c r="GJ46" i="3"/>
  <c r="FW38" i="3"/>
  <c r="FW26" i="3"/>
  <c r="GE59" i="3"/>
  <c r="GG39" i="3"/>
  <c r="GG60" i="3"/>
  <c r="FU36" i="3"/>
  <c r="FQ57" i="3"/>
  <c r="FR49" i="3"/>
  <c r="GH37" i="3"/>
  <c r="FS29" i="3"/>
  <c r="GP42" i="3"/>
  <c r="GF42" i="3"/>
  <c r="GL59" i="3"/>
  <c r="GO47" i="3"/>
  <c r="GG43" i="3"/>
  <c r="FS35" i="3"/>
  <c r="GA31" i="3"/>
  <c r="FQ27" i="3"/>
  <c r="GP64" i="3"/>
  <c r="FS64" i="3"/>
  <c r="GO60" i="3"/>
  <c r="GR56" i="3"/>
  <c r="GT52" i="3"/>
  <c r="GH48" i="3"/>
  <c r="GA48" i="3"/>
  <c r="GI44" i="3"/>
  <c r="FW40" i="3"/>
  <c r="GR36" i="3"/>
  <c r="FR36" i="3"/>
  <c r="GM32" i="3"/>
  <c r="FV28" i="3"/>
  <c r="GG36" i="3"/>
  <c r="GH61" i="3"/>
  <c r="GF57" i="3"/>
  <c r="GK53" i="3"/>
  <c r="GG49" i="3"/>
  <c r="FQ45" i="3"/>
  <c r="FY41" i="3"/>
  <c r="GI37" i="3"/>
  <c r="GB33" i="3"/>
  <c r="GJ29" i="3"/>
  <c r="FY25" i="3"/>
  <c r="GR25" i="3"/>
  <c r="GJ62" i="3"/>
  <c r="FX58" i="3"/>
  <c r="GM58" i="3"/>
  <c r="FT50" i="3"/>
  <c r="GE50" i="3"/>
  <c r="GS46" i="3"/>
  <c r="FS42" i="3"/>
  <c r="GA38" i="3"/>
  <c r="GG34" i="3"/>
  <c r="FX30" i="3"/>
  <c r="GD26" i="3"/>
  <c r="GK26" i="3"/>
  <c r="GO55" i="3"/>
  <c r="GR51" i="3"/>
  <c r="GR43" i="3"/>
  <c r="FR31" i="3"/>
  <c r="GC48" i="3"/>
  <c r="GM40" i="3"/>
  <c r="GN28" i="3"/>
  <c r="GI115" i="3"/>
  <c r="GC96" i="3"/>
  <c r="FU59" i="3"/>
  <c r="GS51" i="3"/>
  <c r="GF43" i="3"/>
  <c r="FT27" i="3"/>
  <c r="GD56" i="3"/>
  <c r="GN48" i="3"/>
  <c r="GI40" i="3"/>
  <c r="GF28" i="3"/>
  <c r="GM57" i="3"/>
  <c r="GL49" i="3"/>
  <c r="FW37" i="3"/>
  <c r="GI29" i="3"/>
  <c r="FX62" i="3"/>
  <c r="GA54" i="3"/>
  <c r="GE42" i="3"/>
  <c r="GP30" i="3"/>
  <c r="FU51" i="3"/>
  <c r="GL64" i="3"/>
  <c r="FT44" i="3"/>
  <c r="GH62" i="3"/>
  <c r="GA30" i="3"/>
  <c r="GA59" i="3"/>
  <c r="FZ51" i="3"/>
  <c r="FV43" i="3"/>
  <c r="FS31" i="3"/>
  <c r="FR64" i="3"/>
  <c r="FT56" i="3"/>
  <c r="FU48" i="3"/>
  <c r="FT36" i="3"/>
  <c r="FY28" i="3"/>
  <c r="GS57" i="3"/>
  <c r="GM45" i="3"/>
  <c r="GP37" i="3"/>
  <c r="FQ25" i="3"/>
  <c r="GT62" i="3"/>
  <c r="GD50" i="3"/>
  <c r="GL38" i="3"/>
  <c r="FY30" i="3"/>
  <c r="GF63" i="3"/>
  <c r="GN47" i="3"/>
  <c r="GM64" i="3"/>
  <c r="FT40" i="3"/>
  <c r="GB61" i="3"/>
  <c r="GQ49" i="3"/>
  <c r="GM41" i="3"/>
  <c r="GO29" i="3"/>
  <c r="FW50" i="3"/>
  <c r="FZ26" i="3"/>
  <c r="GI59" i="3"/>
  <c r="GP51" i="3"/>
  <c r="FZ43" i="3"/>
  <c r="GL39" i="3"/>
  <c r="GO35" i="3"/>
  <c r="GP31" i="3"/>
  <c r="FU27" i="3"/>
  <c r="FZ64" i="3"/>
  <c r="GR60" i="3"/>
  <c r="GB56" i="3"/>
  <c r="GD52" i="3"/>
  <c r="FU52" i="3"/>
  <c r="GK48" i="3"/>
  <c r="GN44" i="3"/>
  <c r="GN40" i="3"/>
  <c r="GB36" i="3"/>
  <c r="GC36" i="3"/>
  <c r="GD32" i="3"/>
  <c r="GI28" i="3"/>
  <c r="GA56" i="3"/>
  <c r="GO61" i="3"/>
  <c r="GK57" i="3"/>
  <c r="FU53" i="3"/>
  <c r="GE49" i="3"/>
  <c r="GE45" i="3"/>
  <c r="GD45" i="3"/>
  <c r="GT41" i="3"/>
  <c r="GE37" i="3"/>
  <c r="GF33" i="3"/>
  <c r="GC29" i="3"/>
  <c r="GQ29" i="3"/>
  <c r="GT25" i="3"/>
  <c r="GH41" i="3"/>
  <c r="GA62" i="3"/>
  <c r="GG58" i="3"/>
  <c r="FU54" i="3"/>
  <c r="FY50" i="3"/>
  <c r="GT46" i="3"/>
  <c r="GG42" i="3"/>
  <c r="GI38" i="3"/>
  <c r="GT34" i="3"/>
  <c r="FV30" i="3"/>
  <c r="GO30" i="3"/>
  <c r="FU26" i="3"/>
  <c r="GS63" i="3"/>
  <c r="GM51" i="3"/>
  <c r="FU43" i="3"/>
  <c r="GK35" i="3"/>
  <c r="GT48" i="3"/>
  <c r="FZ40" i="3"/>
  <c r="GE32" i="3"/>
  <c r="FT57" i="3"/>
  <c r="GS44" i="3"/>
  <c r="GE35" i="3"/>
  <c r="GR55" i="3"/>
  <c r="FY26" i="3"/>
  <c r="GI34" i="3"/>
  <c r="GD38" i="3"/>
  <c r="GD46" i="3"/>
  <c r="GH54" i="3"/>
  <c r="GL62" i="3"/>
  <c r="FX25" i="3"/>
  <c r="FZ33" i="3"/>
  <c r="FR37" i="3"/>
  <c r="FR45" i="3"/>
  <c r="GL53" i="3"/>
  <c r="GI57" i="3"/>
  <c r="GE28" i="3"/>
  <c r="GK32" i="3"/>
  <c r="FY40" i="3"/>
  <c r="FX44" i="3"/>
  <c r="FZ56" i="3"/>
  <c r="FU64" i="3"/>
  <c r="GC27" i="3"/>
  <c r="GR35" i="3"/>
  <c r="GH43" i="3"/>
  <c r="GH63" i="3"/>
  <c r="GK41" i="3"/>
  <c r="FS61" i="3"/>
  <c r="GK27" i="3"/>
  <c r="GC63" i="3"/>
  <c r="GR42" i="3"/>
  <c r="GD33" i="3"/>
  <c r="FY37" i="3"/>
  <c r="GD61" i="3"/>
  <c r="GP40" i="3"/>
  <c r="FY60" i="3"/>
  <c r="GD35" i="3"/>
  <c r="FQ51" i="3"/>
  <c r="FU34" i="3"/>
  <c r="GL45" i="3"/>
  <c r="GD31" i="3"/>
  <c r="GF34" i="3"/>
  <c r="GJ54" i="3"/>
  <c r="GG29" i="3"/>
  <c r="GI49" i="3"/>
  <c r="GL32" i="3"/>
  <c r="GK52" i="3"/>
  <c r="GH27" i="3"/>
  <c r="FZ47" i="3"/>
  <c r="GM63" i="3"/>
  <c r="FQ35" i="3"/>
  <c r="AK116" i="3"/>
  <c r="FQ116" i="3"/>
  <c r="GH47" i="3"/>
  <c r="GA47" i="3"/>
  <c r="FT51" i="3"/>
  <c r="GO51" i="3"/>
  <c r="FT55" i="3"/>
  <c r="GC55" i="3"/>
  <c r="FZ59" i="3"/>
  <c r="GI63" i="3"/>
  <c r="GQ32" i="3"/>
  <c r="GB26" i="3"/>
  <c r="GH30" i="3"/>
  <c r="GG38" i="3"/>
  <c r="FT42" i="3"/>
  <c r="GN46" i="3"/>
  <c r="FV29" i="3"/>
  <c r="GE29" i="3"/>
  <c r="GT33" i="3"/>
  <c r="GK33" i="3"/>
  <c r="FZ37" i="3"/>
  <c r="GP41" i="3"/>
  <c r="GA41" i="3"/>
  <c r="GR45" i="3"/>
  <c r="GA45" i="3"/>
  <c r="GC49" i="3"/>
  <c r="FR53" i="3"/>
  <c r="GE53" i="3"/>
  <c r="GG57" i="3"/>
  <c r="FZ61" i="3"/>
  <c r="GI61" i="3"/>
  <c r="GK28" i="3"/>
  <c r="FX32" i="3"/>
  <c r="FR40" i="3"/>
  <c r="GF48" i="3"/>
  <c r="GP52" i="3"/>
  <c r="FV56" i="3"/>
  <c r="GQ64" i="3"/>
  <c r="GJ27" i="3"/>
  <c r="FV31" i="3"/>
  <c r="GC39" i="3"/>
  <c r="GC43" i="3"/>
  <c r="GH51" i="3"/>
  <c r="GA55" i="3"/>
  <c r="FR59" i="3"/>
  <c r="GP63" i="3"/>
  <c r="GE63" i="3"/>
  <c r="GM54" i="3"/>
  <c r="GR26" i="3"/>
  <c r="GR30" i="3"/>
  <c r="GT30" i="3"/>
  <c r="GN34" i="3"/>
  <c r="FV34" i="3"/>
  <c r="FX38" i="3"/>
  <c r="GJ42" i="3"/>
  <c r="FV42" i="3"/>
  <c r="FV46" i="3"/>
  <c r="GT50" i="3"/>
  <c r="GI54" i="3"/>
  <c r="GN54" i="3"/>
  <c r="GH58" i="3"/>
  <c r="GS62" i="3"/>
  <c r="GB62" i="3"/>
  <c r="GF45" i="3"/>
  <c r="GM29" i="3"/>
  <c r="FU29" i="3"/>
  <c r="GQ33" i="3"/>
  <c r="FV37" i="3"/>
  <c r="GO37" i="3"/>
  <c r="GI41" i="3"/>
  <c r="FY45" i="3"/>
  <c r="GN49" i="3"/>
  <c r="FW49" i="3"/>
  <c r="GC53" i="3"/>
  <c r="FV57" i="3"/>
  <c r="GA57" i="3"/>
  <c r="GG61" i="3"/>
  <c r="GI64" i="3"/>
  <c r="GT28" i="3"/>
  <c r="GI32" i="3"/>
  <c r="FZ32" i="3"/>
  <c r="GL36" i="3"/>
  <c r="GJ36" i="3"/>
  <c r="GH40" i="3"/>
  <c r="GM44" i="3"/>
  <c r="GF44" i="3"/>
  <c r="GP48" i="3"/>
  <c r="GI52" i="3"/>
  <c r="FV52" i="3"/>
  <c r="GJ56" i="3"/>
  <c r="GS60" i="3"/>
  <c r="FT60" i="3"/>
  <c r="GK64" i="3"/>
  <c r="GH64" i="3"/>
  <c r="GL27" i="3"/>
  <c r="FR27" i="3"/>
  <c r="GR31" i="3"/>
  <c r="GI31" i="3"/>
  <c r="FZ35" i="3"/>
  <c r="GA35" i="3"/>
  <c r="GB39" i="3"/>
  <c r="GT43" i="3"/>
  <c r="GS43" i="3"/>
  <c r="FR47" i="3"/>
  <c r="FS47" i="3"/>
  <c r="GF51" i="3"/>
  <c r="GG51" i="3"/>
  <c r="GL55" i="3"/>
  <c r="FU55" i="3"/>
  <c r="GQ59" i="3"/>
  <c r="FX63" i="3"/>
  <c r="GA63" i="3"/>
  <c r="GN26" i="3"/>
  <c r="GP26" i="3"/>
  <c r="FR30" i="3"/>
  <c r="FU38" i="3"/>
  <c r="GB42" i="3"/>
  <c r="FX46" i="3"/>
  <c r="GQ54" i="3"/>
  <c r="GB54" i="3"/>
  <c r="FV58" i="3"/>
  <c r="FU62" i="3"/>
  <c r="GL29" i="3"/>
  <c r="GD28" i="3"/>
  <c r="GS36" i="3"/>
  <c r="FY44" i="3"/>
  <c r="GD48" i="3"/>
  <c r="GS56" i="3"/>
  <c r="GI60" i="3"/>
  <c r="GN64" i="3"/>
  <c r="GB31" i="3"/>
  <c r="FR35" i="3"/>
  <c r="GP43" i="3"/>
  <c r="GN51" i="3"/>
  <c r="FS50" i="3"/>
  <c r="GE26" i="3"/>
  <c r="FR26" i="3"/>
  <c r="GC30" i="3"/>
  <c r="GJ34" i="3"/>
  <c r="GH34" i="3"/>
  <c r="GN38" i="3"/>
  <c r="GC42" i="3"/>
  <c r="GH42" i="3"/>
  <c r="GH46" i="3"/>
  <c r="GG50" i="3"/>
  <c r="FX50" i="3"/>
  <c r="FV54" i="3"/>
  <c r="GT58" i="3"/>
  <c r="GI62" i="3"/>
  <c r="GN62" i="3"/>
  <c r="GF61" i="3"/>
  <c r="GN29" i="3"/>
  <c r="FT29" i="3"/>
  <c r="GE33" i="3"/>
  <c r="GC33" i="3"/>
  <c r="GR37" i="3"/>
  <c r="GJ41" i="3"/>
  <c r="GS41" i="3"/>
  <c r="GB45" i="3"/>
  <c r="FS45" i="3"/>
  <c r="FU49" i="3"/>
  <c r="GJ53" i="3"/>
  <c r="FW53" i="3"/>
  <c r="FY57" i="3"/>
  <c r="GR61" i="3"/>
  <c r="GA61" i="3"/>
  <c r="GC28" i="3"/>
  <c r="FS28" i="3"/>
  <c r="GH32" i="3"/>
  <c r="GF32" i="3"/>
  <c r="GH36" i="3"/>
  <c r="GG40" i="3"/>
  <c r="GK40" i="3"/>
  <c r="GO44" i="3"/>
  <c r="GP44" i="3"/>
  <c r="GM48" i="3"/>
  <c r="FV48" i="3"/>
  <c r="GJ52" i="3"/>
  <c r="GO56" i="3"/>
  <c r="GT56" i="3"/>
  <c r="GD60" i="3"/>
  <c r="FW64" i="3"/>
  <c r="GF55" i="3"/>
  <c r="FZ27" i="3"/>
  <c r="GS31" i="3"/>
  <c r="GO31" i="3"/>
  <c r="GP35" i="3"/>
  <c r="GC35" i="3"/>
  <c r="GH39" i="3"/>
  <c r="GQ39" i="3"/>
  <c r="GD43" i="3"/>
  <c r="GE43" i="3"/>
  <c r="FV47" i="3"/>
  <c r="GD51" i="3"/>
  <c r="GE51" i="3"/>
  <c r="GN55" i="3"/>
  <c r="FS55" i="3"/>
  <c r="GN59" i="3"/>
  <c r="GK59" i="3"/>
  <c r="GL63" i="3"/>
  <c r="FU63" i="3"/>
  <c r="GK102" i="3"/>
  <c r="GL124" i="3"/>
  <c r="FV119" i="3"/>
  <c r="GK113" i="3"/>
  <c r="GH120" i="3"/>
  <c r="FX98" i="3"/>
  <c r="GJ43" i="3"/>
  <c r="FZ112" i="3"/>
  <c r="GJ84" i="3"/>
  <c r="GD116" i="3"/>
  <c r="GN92" i="3"/>
  <c r="GP123" i="3"/>
  <c r="FZ118" i="3"/>
  <c r="GP112" i="3"/>
  <c r="FZ107" i="3"/>
  <c r="GO101" i="3"/>
  <c r="FY95" i="3"/>
  <c r="GK85" i="3"/>
  <c r="GI74" i="3"/>
  <c r="GQ56" i="3"/>
  <c r="FT30" i="3"/>
  <c r="GB120" i="3"/>
  <c r="GR114" i="3"/>
  <c r="GB109" i="3"/>
  <c r="GF102" i="3"/>
  <c r="FV96" i="3"/>
  <c r="FY84" i="3"/>
  <c r="FY73" i="3"/>
  <c r="GJ122" i="3"/>
  <c r="FT117" i="3"/>
  <c r="FX110" i="3"/>
  <c r="GM104" i="3"/>
  <c r="GA97" i="3"/>
  <c r="GN88" i="3"/>
  <c r="GL77" i="3"/>
  <c r="GH57" i="3"/>
  <c r="FU31" i="3"/>
  <c r="FY122" i="3"/>
  <c r="GG119" i="3"/>
  <c r="GN116" i="3"/>
  <c r="FY111" i="3"/>
  <c r="GF108" i="3"/>
  <c r="GN105" i="3"/>
  <c r="FX100" i="3"/>
  <c r="GR96" i="3"/>
  <c r="FU92" i="3"/>
  <c r="GL86" i="3"/>
  <c r="FV81" i="3"/>
  <c r="GJ75" i="3"/>
  <c r="GT69" i="3"/>
  <c r="GS58" i="3"/>
  <c r="GP47" i="3"/>
  <c r="GN33" i="3"/>
  <c r="GE123" i="3"/>
  <c r="GM120" i="3"/>
  <c r="FY117" i="3"/>
  <c r="GG114" i="3"/>
  <c r="GO111" i="3"/>
  <c r="FY106" i="3"/>
  <c r="GG103" i="3"/>
  <c r="GN100" i="3"/>
  <c r="GH97" i="3"/>
  <c r="GS93" i="3"/>
  <c r="FR89" i="3"/>
  <c r="GI83" i="3"/>
  <c r="FS78" i="3"/>
  <c r="GG72" i="3"/>
  <c r="FU58" i="3"/>
  <c r="GQ40" i="3"/>
  <c r="GH124" i="3"/>
  <c r="FV123" i="3"/>
  <c r="GO121" i="3"/>
  <c r="GD120" i="3"/>
  <c r="FR119" i="3"/>
  <c r="GK117" i="3"/>
  <c r="GT115" i="3"/>
  <c r="GH114" i="3"/>
  <c r="FW113" i="3"/>
  <c r="GP111" i="3"/>
  <c r="GD110" i="3"/>
  <c r="FS109" i="3"/>
  <c r="GL107" i="3"/>
  <c r="FZ106" i="3"/>
  <c r="GI104" i="3"/>
  <c r="FW103" i="3"/>
  <c r="GQ101" i="3"/>
  <c r="GE100" i="3"/>
  <c r="GH98" i="3"/>
  <c r="GL96" i="3"/>
  <c r="GQ94" i="3"/>
  <c r="FR93" i="3"/>
  <c r="GH90" i="3"/>
  <c r="GN87" i="3"/>
  <c r="FR85" i="3"/>
  <c r="GH81" i="3"/>
  <c r="GQ78" i="3"/>
  <c r="FT76" i="3"/>
  <c r="FZ73" i="3"/>
  <c r="GD69" i="3"/>
  <c r="GG62" i="3"/>
  <c r="FY54" i="3"/>
  <c r="FW41" i="3"/>
  <c r="FR124" i="3"/>
  <c r="GK122" i="3"/>
  <c r="GT120" i="3"/>
  <c r="GH119" i="3"/>
  <c r="FV118" i="3"/>
  <c r="GP116" i="3"/>
  <c r="GD115" i="3"/>
  <c r="FR114" i="3"/>
  <c r="GL112" i="3"/>
  <c r="GT110" i="3"/>
  <c r="GI109" i="3"/>
  <c r="FW108" i="3"/>
  <c r="GP106" i="3"/>
  <c r="GE105" i="3"/>
  <c r="FS104" i="3"/>
  <c r="GL102" i="3"/>
  <c r="GA101" i="3"/>
  <c r="GI99" i="3"/>
  <c r="GQ97" i="3"/>
  <c r="FV94" i="3"/>
  <c r="FY92" i="3"/>
  <c r="GG89" i="3"/>
  <c r="GM86" i="3"/>
  <c r="FY81" i="3"/>
  <c r="GE78" i="3"/>
  <c r="GN75" i="3"/>
  <c r="GN61" i="3"/>
  <c r="GB49" i="3"/>
  <c r="GE38" i="3"/>
  <c r="GI124" i="3"/>
  <c r="GS123" i="3"/>
  <c r="FW123" i="3"/>
  <c r="GG122" i="3"/>
  <c r="GQ121" i="3"/>
  <c r="FU121" i="3"/>
  <c r="FZ120" i="3"/>
  <c r="GI119" i="3"/>
  <c r="GS118" i="3"/>
  <c r="FX118" i="3"/>
  <c r="GG117" i="3"/>
  <c r="GQ116" i="3"/>
  <c r="FV116" i="3"/>
  <c r="FZ115" i="3"/>
  <c r="GJ114" i="3"/>
  <c r="GS113" i="3"/>
  <c r="FX113" i="3"/>
  <c r="GH112" i="3"/>
  <c r="GQ111" i="3"/>
  <c r="FV111" i="3"/>
  <c r="GF110" i="3"/>
  <c r="GJ109" i="3"/>
  <c r="GT108" i="3"/>
  <c r="FX108" i="3"/>
  <c r="GH107" i="3"/>
  <c r="GR106" i="3"/>
  <c r="FV106" i="3"/>
  <c r="GF105" i="3"/>
  <c r="GJ104" i="3"/>
  <c r="GT103" i="3"/>
  <c r="FY103" i="3"/>
  <c r="GH102" i="3"/>
  <c r="GR101" i="3"/>
  <c r="FW101" i="3"/>
  <c r="GF100" i="3"/>
  <c r="GK99" i="3"/>
  <c r="GP98" i="3"/>
  <c r="GS97" i="3"/>
  <c r="FR96" i="3"/>
  <c r="FU95" i="3"/>
  <c r="FX94" i="3"/>
  <c r="FS93" i="3"/>
  <c r="FZ90" i="3"/>
  <c r="GS88" i="3"/>
  <c r="GF87" i="3"/>
  <c r="FV86" i="3"/>
  <c r="GO84" i="3"/>
  <c r="GB83" i="3"/>
  <c r="FR82" i="3"/>
  <c r="GK80" i="3"/>
  <c r="GT78" i="3"/>
  <c r="GH77" i="3"/>
  <c r="FU76" i="3"/>
  <c r="GP74" i="3"/>
  <c r="GD73" i="3"/>
  <c r="FX70" i="3"/>
  <c r="GD67" i="3"/>
  <c r="GM62" i="3"/>
  <c r="GS50" i="3"/>
  <c r="FX42" i="3"/>
  <c r="GP124" i="3"/>
  <c r="FT124" i="3"/>
  <c r="GD123" i="3"/>
  <c r="GN122" i="3"/>
  <c r="FR122" i="3"/>
  <c r="GB121" i="3"/>
  <c r="GL120" i="3"/>
  <c r="GP119" i="3"/>
  <c r="FU119" i="3"/>
  <c r="GD118" i="3"/>
  <c r="GN117" i="3"/>
  <c r="FS117" i="3"/>
  <c r="GB116" i="3"/>
  <c r="GL115" i="3"/>
  <c r="FZ114" i="3"/>
  <c r="GE113" i="3"/>
  <c r="GN112" i="3"/>
  <c r="FS112" i="3"/>
  <c r="GC111" i="3"/>
  <c r="GL110" i="3"/>
  <c r="GA109" i="3"/>
  <c r="GE108" i="3"/>
  <c r="GO107" i="3"/>
  <c r="FS107" i="3"/>
  <c r="GC106" i="3"/>
  <c r="GM105" i="3"/>
  <c r="GA104" i="3"/>
  <c r="GE103" i="3"/>
  <c r="GO102" i="3"/>
  <c r="FT102" i="3"/>
  <c r="GC101" i="3"/>
  <c r="GM100" i="3"/>
  <c r="FR100" i="3"/>
  <c r="GA99" i="3"/>
  <c r="GD98" i="3"/>
  <c r="GG97" i="3"/>
  <c r="GH96" i="3"/>
  <c r="GK95" i="3"/>
  <c r="GF94" i="3"/>
  <c r="GI93" i="3"/>
  <c r="GL92" i="3"/>
  <c r="GB91" i="3"/>
  <c r="FR90" i="3"/>
  <c r="GK88" i="3"/>
  <c r="GT86" i="3"/>
  <c r="GH85" i="3"/>
  <c r="FU84" i="3"/>
  <c r="GP82" i="3"/>
  <c r="GD81" i="3"/>
  <c r="GA78" i="3"/>
  <c r="GS76" i="3"/>
  <c r="GI75" i="3"/>
  <c r="FW74" i="3"/>
  <c r="GO72" i="3"/>
  <c r="GE71" i="3"/>
  <c r="GN69" i="3"/>
  <c r="GA66" i="3"/>
  <c r="GK58" i="3"/>
  <c r="FY46" i="3"/>
  <c r="GK34" i="3"/>
  <c r="GK124" i="3"/>
  <c r="FU124" i="3"/>
  <c r="GJ123" i="3"/>
  <c r="FT123" i="3"/>
  <c r="GE122" i="3"/>
  <c r="GT121" i="3"/>
  <c r="GD121" i="3"/>
  <c r="GS120" i="3"/>
  <c r="GC120" i="3"/>
  <c r="GR119" i="3"/>
  <c r="GB119" i="3"/>
  <c r="GM118" i="3"/>
  <c r="FW118" i="3"/>
  <c r="GL117" i="3"/>
  <c r="FV117" i="3"/>
  <c r="GK116" i="3"/>
  <c r="FU116" i="3"/>
  <c r="GJ115" i="3"/>
  <c r="FT115" i="3"/>
  <c r="GE114" i="3"/>
  <c r="GT113" i="3"/>
  <c r="GD113" i="3"/>
  <c r="GS112" i="3"/>
  <c r="GC112" i="3"/>
  <c r="GR111" i="3"/>
  <c r="GB111" i="3"/>
  <c r="GM110" i="3"/>
  <c r="FW110" i="3"/>
  <c r="GL109" i="3"/>
  <c r="FV109" i="3"/>
  <c r="GK108" i="3"/>
  <c r="FU108" i="3"/>
  <c r="GJ107" i="3"/>
  <c r="FT107" i="3"/>
  <c r="GE106" i="3"/>
  <c r="GT105" i="3"/>
  <c r="GD105" i="3"/>
  <c r="GS104" i="3"/>
  <c r="GC104" i="3"/>
  <c r="GR103" i="3"/>
  <c r="GB103" i="3"/>
  <c r="GM102" i="3"/>
  <c r="FW102" i="3"/>
  <c r="GL101" i="3"/>
  <c r="FV101" i="3"/>
  <c r="GK100" i="3"/>
  <c r="FU100" i="3"/>
  <c r="GJ99" i="3"/>
  <c r="GA98" i="3"/>
  <c r="GE97" i="3"/>
  <c r="GO96" i="3"/>
  <c r="FT96" i="3"/>
  <c r="GC95" i="3"/>
  <c r="GM94" i="3"/>
  <c r="FR94" i="3"/>
  <c r="GA93" i="3"/>
  <c r="GK92" i="3"/>
  <c r="GE91" i="3"/>
  <c r="GD90" i="3"/>
  <c r="GC89" i="3"/>
  <c r="GB88" i="3"/>
  <c r="GA87" i="3"/>
  <c r="FZ86" i="3"/>
  <c r="FY85" i="3"/>
  <c r="FX84" i="3"/>
  <c r="GT82" i="3"/>
  <c r="GS81" i="3"/>
  <c r="GR80" i="3"/>
  <c r="GQ79" i="3"/>
  <c r="GP78" i="3"/>
  <c r="GO77" i="3"/>
  <c r="GN76" i="3"/>
  <c r="GE75" i="3"/>
  <c r="GD74" i="3"/>
  <c r="GC73" i="3"/>
  <c r="GB72" i="3"/>
  <c r="GA71" i="3"/>
  <c r="FW70" i="3"/>
  <c r="FU68" i="3"/>
  <c r="FS66" i="3"/>
  <c r="FZ92" i="3"/>
  <c r="GO91" i="3"/>
  <c r="FY91" i="3"/>
  <c r="GN90" i="3"/>
  <c r="FX90" i="3"/>
  <c r="GI89" i="3"/>
  <c r="FS89" i="3"/>
  <c r="GH88" i="3"/>
  <c r="FR88" i="3"/>
  <c r="GG87" i="3"/>
  <c r="GF86" i="3"/>
  <c r="GQ85" i="3"/>
  <c r="GA85" i="3"/>
  <c r="GP84" i="3"/>
  <c r="FZ84" i="3"/>
  <c r="GO83" i="3"/>
  <c r="FY83" i="3"/>
  <c r="GN82" i="3"/>
  <c r="FX82" i="3"/>
  <c r="GI81" i="3"/>
  <c r="FS81" i="3"/>
  <c r="GH80" i="3"/>
  <c r="FR80" i="3"/>
  <c r="GG79" i="3"/>
  <c r="GF78" i="3"/>
  <c r="GQ77" i="3"/>
  <c r="GA77" i="3"/>
  <c r="GP76" i="3"/>
  <c r="FZ76" i="3"/>
  <c r="GO75" i="3"/>
  <c r="FY75" i="3"/>
  <c r="GN74" i="3"/>
  <c r="FX74" i="3"/>
  <c r="GI73" i="3"/>
  <c r="FS73" i="3"/>
  <c r="GH72" i="3"/>
  <c r="FR72" i="3"/>
  <c r="GG71" i="3"/>
  <c r="GE70" i="3"/>
  <c r="GH69" i="3"/>
  <c r="GG68" i="3"/>
  <c r="GF67" i="3"/>
  <c r="FW66" i="3"/>
  <c r="FV65" i="3"/>
  <c r="GS98" i="3"/>
  <c r="GC98" i="3"/>
  <c r="GR97" i="3"/>
  <c r="GB97" i="3"/>
  <c r="GM96" i="3"/>
  <c r="FW96" i="3"/>
  <c r="GL95" i="3"/>
  <c r="FV95" i="3"/>
  <c r="GK94" i="3"/>
  <c r="FU94" i="3"/>
  <c r="GJ93" i="3"/>
  <c r="FT93" i="3"/>
  <c r="GE92" i="3"/>
  <c r="GT91" i="3"/>
  <c r="GD91" i="3"/>
  <c r="GS90" i="3"/>
  <c r="GC90" i="3"/>
  <c r="GR89" i="3"/>
  <c r="GB89" i="3"/>
  <c r="GM88" i="3"/>
  <c r="FW88" i="3"/>
  <c r="GL87" i="3"/>
  <c r="FV87" i="3"/>
  <c r="GK86" i="3"/>
  <c r="FU86" i="3"/>
  <c r="GJ85" i="3"/>
  <c r="FT85" i="3"/>
  <c r="GE84" i="3"/>
  <c r="GT83" i="3"/>
  <c r="GD83" i="3"/>
  <c r="GS82" i="3"/>
  <c r="GC82" i="3"/>
  <c r="GR81" i="3"/>
  <c r="GB81" i="3"/>
  <c r="GM80" i="3"/>
  <c r="FW80" i="3"/>
  <c r="GL79" i="3"/>
  <c r="FV79" i="3"/>
  <c r="GK78" i="3"/>
  <c r="FU78" i="3"/>
  <c r="GJ77" i="3"/>
  <c r="FT77" i="3"/>
  <c r="GE76" i="3"/>
  <c r="GT75" i="3"/>
  <c r="GD75" i="3"/>
  <c r="GS74" i="3"/>
  <c r="GC74" i="3"/>
  <c r="GR73" i="3"/>
  <c r="GB73" i="3"/>
  <c r="GM72" i="3"/>
  <c r="FW72" i="3"/>
  <c r="GL71" i="3"/>
  <c r="FV71" i="3"/>
  <c r="GK70" i="3"/>
  <c r="GR69" i="3"/>
  <c r="GQ68" i="3"/>
  <c r="GP67" i="3"/>
  <c r="GO66" i="3"/>
  <c r="GN65" i="3"/>
  <c r="GD70" i="3"/>
  <c r="GS69" i="3"/>
  <c r="GC69" i="3"/>
  <c r="GR68" i="3"/>
  <c r="GB68" i="3"/>
  <c r="GM67" i="3"/>
  <c r="FW67" i="3"/>
  <c r="GL66" i="3"/>
  <c r="FV66" i="3"/>
  <c r="GK65" i="3"/>
  <c r="FU65" i="3"/>
  <c r="GM69" i="3"/>
  <c r="FW69" i="3"/>
  <c r="GL68" i="3"/>
  <c r="FV68" i="3"/>
  <c r="GK67" i="3"/>
  <c r="FU67" i="3"/>
  <c r="GJ66" i="3"/>
  <c r="FT66" i="3"/>
  <c r="FW25" i="3"/>
  <c r="AJ124" i="3"/>
  <c r="FQ85" i="3"/>
  <c r="E76" i="11"/>
  <c r="E80" i="11"/>
  <c r="E84" i="11"/>
  <c r="E88" i="11"/>
  <c r="E92" i="11"/>
  <c r="E96" i="11"/>
  <c r="E100" i="11"/>
  <c r="E104" i="11"/>
  <c r="E108" i="11"/>
  <c r="C9" i="5"/>
  <c r="E79" i="11"/>
  <c r="E85" i="11"/>
  <c r="E90" i="11"/>
  <c r="E95" i="11"/>
  <c r="E101" i="11"/>
  <c r="E106" i="11"/>
  <c r="E78" i="11"/>
  <c r="E83" i="11"/>
  <c r="E89" i="11"/>
  <c r="E94" i="11"/>
  <c r="E99" i="11"/>
  <c r="E105" i="11"/>
  <c r="E75" i="11"/>
  <c r="E86" i="11"/>
  <c r="E97" i="11"/>
  <c r="E107" i="11"/>
  <c r="E81" i="11"/>
  <c r="E91" i="11"/>
  <c r="E102" i="11"/>
  <c r="E87" i="11"/>
  <c r="E109" i="11"/>
  <c r="E82" i="11"/>
  <c r="E93" i="11"/>
  <c r="E77" i="11"/>
  <c r="E103" i="11"/>
  <c r="E98" i="11"/>
  <c r="AE3" i="2"/>
  <c r="K8" i="5"/>
  <c r="K2" i="5"/>
  <c r="K8" i="11"/>
  <c r="K2" i="11"/>
  <c r="GE41" i="3"/>
  <c r="FY32" i="3"/>
  <c r="GN36" i="3"/>
  <c r="GJ44" i="3"/>
  <c r="FY27" i="3"/>
  <c r="GL35" i="3"/>
  <c r="FY39" i="3"/>
  <c r="GL47" i="3"/>
  <c r="GK51" i="3"/>
  <c r="FT59" i="3"/>
  <c r="GQ58" i="3"/>
  <c r="GG26" i="3"/>
  <c r="GM30" i="3"/>
  <c r="GL30" i="3"/>
  <c r="FY34" i="3"/>
  <c r="GR38" i="3"/>
  <c r="GT38" i="3"/>
  <c r="FY42" i="3"/>
  <c r="GQ46" i="3"/>
  <c r="GR46" i="3"/>
  <c r="GL50" i="3"/>
  <c r="FS54" i="3"/>
  <c r="GF54" i="3"/>
  <c r="FZ58" i="3"/>
  <c r="GC62" i="3"/>
  <c r="FT62" i="3"/>
  <c r="GN53" i="3"/>
  <c r="GD29" i="3"/>
  <c r="GS29" i="3"/>
  <c r="FX33" i="3"/>
  <c r="FY33" i="3"/>
  <c r="GM37" i="3"/>
  <c r="FZ41" i="3"/>
  <c r="GO41" i="3"/>
  <c r="FT45" i="3"/>
  <c r="GH49" i="3"/>
  <c r="GB53" i="3"/>
  <c r="FS53" i="3"/>
  <c r="FU57" i="3"/>
  <c r="GJ61" i="3"/>
  <c r="FW61" i="3"/>
  <c r="FR28" i="3"/>
  <c r="GR28" i="3"/>
  <c r="GA32" i="3"/>
  <c r="GB32" i="3"/>
  <c r="GA36" i="3"/>
  <c r="GO40" i="3"/>
  <c r="GE40" i="3"/>
  <c r="GG44" i="3"/>
  <c r="GL44" i="3"/>
  <c r="GE48" i="3"/>
  <c r="FR48" i="3"/>
  <c r="GF52" i="3"/>
  <c r="FY56" i="3"/>
  <c r="GP56" i="3"/>
  <c r="GQ60" i="3"/>
  <c r="FZ60" i="3"/>
  <c r="GR64" i="3"/>
  <c r="GN63" i="3"/>
  <c r="GP27" i="3"/>
  <c r="FW27" i="3"/>
  <c r="FZ31" i="3"/>
  <c r="GJ35" i="3"/>
  <c r="GS35" i="3"/>
  <c r="GN39" i="3"/>
  <c r="GD39" i="3"/>
  <c r="GB43" i="3"/>
  <c r="GQ43" i="3"/>
  <c r="GT47" i="3"/>
  <c r="FY47" i="3"/>
  <c r="GQ51" i="3"/>
  <c r="GP55" i="3"/>
  <c r="GE55" i="3"/>
  <c r="GD59" i="3"/>
  <c r="FS59" i="3"/>
  <c r="GB63" i="3"/>
  <c r="GG63" i="3"/>
  <c r="GE62" i="3"/>
  <c r="GF30" i="3"/>
  <c r="FS34" i="3"/>
  <c r="GP38" i="3"/>
  <c r="GI46" i="3"/>
  <c r="GH50" i="3"/>
  <c r="GR29" i="3"/>
  <c r="FY29" i="3"/>
  <c r="FT33" i="3"/>
  <c r="GF37" i="3"/>
  <c r="GS37" i="3"/>
  <c r="GN41" i="3"/>
  <c r="FU41" i="3"/>
  <c r="GC45" i="3"/>
  <c r="FV49" i="3"/>
  <c r="GA49" i="3"/>
  <c r="GG53" i="3"/>
  <c r="GD57" i="3"/>
  <c r="GE57" i="3"/>
  <c r="GK61" i="3"/>
  <c r="FV40" i="3"/>
  <c r="FX28" i="3"/>
  <c r="FX36" i="3"/>
  <c r="GA44" i="3"/>
  <c r="GQ52" i="3"/>
  <c r="GM56" i="3"/>
  <c r="GN60" i="3"/>
  <c r="FX64" i="3"/>
  <c r="FX27" i="3"/>
  <c r="GT35" i="3"/>
  <c r="GI39" i="3"/>
  <c r="GM47" i="3"/>
  <c r="FR55" i="3"/>
  <c r="GR59" i="3"/>
  <c r="GS59" i="3"/>
  <c r="FT63" i="3"/>
  <c r="GG30" i="3"/>
  <c r="GQ26" i="3"/>
  <c r="GL26" i="3"/>
  <c r="GB30" i="3"/>
  <c r="GS34" i="3"/>
  <c r="FW34" i="3"/>
  <c r="GK38" i="3"/>
  <c r="FV38" i="3"/>
  <c r="FW42" i="3"/>
  <c r="GC46" i="3"/>
  <c r="FT46" i="3"/>
  <c r="GR50" i="3"/>
  <c r="GP54" i="3"/>
  <c r="FW58" i="3"/>
  <c r="GF58" i="3"/>
  <c r="GD62" i="3"/>
  <c r="FT49" i="3"/>
  <c r="GA29" i="3"/>
  <c r="FZ29" i="3"/>
  <c r="GM33" i="3"/>
  <c r="GG33" i="3"/>
  <c r="FT37" i="3"/>
  <c r="FT41" i="3"/>
  <c r="FV41" i="3"/>
  <c r="GJ45" i="3"/>
  <c r="FW45" i="3"/>
  <c r="FY49" i="3"/>
  <c r="GR53" i="3"/>
  <c r="GA53" i="3"/>
  <c r="GC57" i="3"/>
  <c r="FR61" i="3"/>
  <c r="GE61" i="3"/>
  <c r="GH28" i="3"/>
  <c r="GJ28" i="3"/>
  <c r="GS32" i="3"/>
  <c r="FT32" i="3"/>
  <c r="GT36" i="3"/>
  <c r="GT40" i="3"/>
  <c r="FU40" i="3"/>
  <c r="GD44" i="3"/>
  <c r="GR48" i="3"/>
  <c r="GE52" i="3"/>
  <c r="FX52" i="3"/>
  <c r="GK56" i="3"/>
  <c r="GH56" i="3"/>
  <c r="GA60" i="3"/>
  <c r="FR60" i="3"/>
  <c r="GJ64" i="3"/>
  <c r="FX47" i="3"/>
  <c r="GF27" i="3"/>
  <c r="GH31" i="3"/>
  <c r="GT31" i="3"/>
  <c r="FU35" i="3"/>
  <c r="GH35" i="3"/>
  <c r="GS39" i="3"/>
  <c r="FT39" i="3"/>
  <c r="GO43" i="3"/>
  <c r="GI43" i="3"/>
  <c r="GD47" i="3"/>
  <c r="GI51" i="3"/>
  <c r="FZ55" i="3"/>
  <c r="FW55" i="3"/>
  <c r="GB59" i="3"/>
  <c r="GO59" i="3"/>
  <c r="GT63" i="3"/>
  <c r="FY63" i="3"/>
  <c r="GA26" i="3"/>
  <c r="GJ30" i="3"/>
  <c r="GB34" i="3"/>
  <c r="FZ38" i="3"/>
  <c r="GK46" i="3"/>
  <c r="FR50" i="3"/>
  <c r="GD54" i="3"/>
  <c r="FY58" i="3"/>
  <c r="FT58" i="3"/>
  <c r="FR62" i="3"/>
  <c r="GT53" i="3"/>
  <c r="FW32" i="3"/>
  <c r="GD40" i="3"/>
  <c r="GG48" i="3"/>
  <c r="GB52" i="3"/>
  <c r="GL56" i="3"/>
  <c r="FV60" i="3"/>
  <c r="GR27" i="3"/>
  <c r="FW31" i="3"/>
  <c r="GT39" i="3"/>
  <c r="GJ47" i="3"/>
  <c r="GK44" i="3"/>
  <c r="GI26" i="3"/>
  <c r="FZ30" i="3"/>
  <c r="GM34" i="3"/>
  <c r="GJ38" i="3"/>
  <c r="GH38" i="3"/>
  <c r="GM42" i="3"/>
  <c r="FS46" i="3"/>
  <c r="GF46" i="3"/>
  <c r="FZ50" i="3"/>
  <c r="GC54" i="3"/>
  <c r="FT54" i="3"/>
  <c r="GR58" i="3"/>
  <c r="GP62" i="3"/>
  <c r="FS37" i="3"/>
  <c r="GJ49" i="3"/>
  <c r="GH29" i="3"/>
  <c r="GL33" i="3"/>
  <c r="GT37" i="3"/>
  <c r="GK37" i="3"/>
  <c r="GD41" i="3"/>
  <c r="GT45" i="3"/>
  <c r="FU45" i="3"/>
  <c r="GF49" i="3"/>
  <c r="FS49" i="3"/>
  <c r="FY53" i="3"/>
  <c r="GN57" i="3"/>
  <c r="FW57" i="3"/>
  <c r="GC61" i="3"/>
  <c r="FW52" i="3"/>
  <c r="GA28" i="3"/>
  <c r="GT32" i="3"/>
  <c r="GP32" i="3"/>
  <c r="GQ36" i="3"/>
  <c r="FS36" i="3"/>
  <c r="GB40" i="3"/>
  <c r="GR44" i="3"/>
  <c r="FY48" i="3"/>
  <c r="FX48" i="3"/>
  <c r="FY52" i="3"/>
  <c r="GH52" i="3"/>
  <c r="FW56" i="3"/>
  <c r="GK60" i="3"/>
  <c r="GF60" i="3"/>
  <c r="GG64" i="3"/>
  <c r="GT64" i="3"/>
  <c r="GB27" i="3"/>
  <c r="GQ27" i="3"/>
  <c r="GK31" i="3"/>
  <c r="GE31" i="3"/>
  <c r="FT35" i="3"/>
  <c r="FW35" i="3"/>
  <c r="FV39" i="3"/>
  <c r="FY43" i="3"/>
  <c r="GN43" i="3"/>
  <c r="GF47" i="3"/>
  <c r="GS47" i="3"/>
  <c r="FX51" i="3"/>
  <c r="GC51" i="3"/>
  <c r="GD55" i="3"/>
  <c r="GM59" i="3"/>
  <c r="FZ63" i="3"/>
  <c r="FW63" i="3"/>
  <c r="GB76" i="3"/>
  <c r="FV36" i="3"/>
  <c r="GG109" i="3"/>
  <c r="FT79" i="3"/>
  <c r="FZ123" i="3"/>
  <c r="FY101" i="3"/>
  <c r="GO54" i="3"/>
  <c r="GC105" i="3"/>
  <c r="GQ70" i="3"/>
  <c r="FS121" i="3"/>
  <c r="GH115" i="3"/>
  <c r="FR110" i="3"/>
  <c r="GH104" i="3"/>
  <c r="GT98" i="3"/>
  <c r="FT91" i="3"/>
  <c r="FU80" i="3"/>
  <c r="GR67" i="3"/>
  <c r="GN45" i="3"/>
  <c r="FU123" i="3"/>
  <c r="GJ117" i="3"/>
  <c r="FT112" i="3"/>
  <c r="FX105" i="3"/>
  <c r="GM99" i="3"/>
  <c r="GG92" i="3"/>
  <c r="GM78" i="3"/>
  <c r="FT65" i="3"/>
  <c r="GQ42" i="3"/>
  <c r="GQ119" i="3"/>
  <c r="GB114" i="3"/>
  <c r="GE107" i="3"/>
  <c r="GI100" i="3"/>
  <c r="GK93" i="3"/>
  <c r="FX83" i="3"/>
  <c r="GE68" i="3"/>
  <c r="GG46" i="3"/>
  <c r="GK123" i="3"/>
  <c r="GR120" i="3"/>
  <c r="FU118" i="3"/>
  <c r="GC115" i="3"/>
  <c r="GJ112" i="3"/>
  <c r="GR109" i="3"/>
  <c r="FU107" i="3"/>
  <c r="GB104" i="3"/>
  <c r="GJ101" i="3"/>
  <c r="GM98" i="3"/>
  <c r="FT94" i="3"/>
  <c r="GD89" i="3"/>
  <c r="GR83" i="3"/>
  <c r="GD78" i="3"/>
  <c r="GS72" i="3"/>
  <c r="GA64" i="3"/>
  <c r="GD53" i="3"/>
  <c r="GR41" i="3"/>
  <c r="GQ124" i="3"/>
  <c r="FT122" i="3"/>
  <c r="GA119" i="3"/>
  <c r="GS115" i="3"/>
  <c r="FU113" i="3"/>
  <c r="GC110" i="3"/>
  <c r="GK107" i="3"/>
  <c r="GR104" i="3"/>
  <c r="FU102" i="3"/>
  <c r="GC99" i="3"/>
  <c r="GM95" i="3"/>
  <c r="GQ91" i="3"/>
  <c r="GA86" i="3"/>
  <c r="GO80" i="3"/>
  <c r="GA75" i="3"/>
  <c r="FX69" i="3"/>
  <c r="GR49" i="3"/>
  <c r="GG32" i="3"/>
  <c r="GQ123" i="3"/>
  <c r="GF122" i="3"/>
  <c r="FT121" i="3"/>
  <c r="GM119" i="3"/>
  <c r="GB118" i="3"/>
  <c r="GJ116" i="3"/>
  <c r="FY115" i="3"/>
  <c r="GR113" i="3"/>
  <c r="GF112" i="3"/>
  <c r="FU111" i="3"/>
  <c r="GN109" i="3"/>
  <c r="GB108" i="3"/>
  <c r="FY105" i="3"/>
  <c r="GS103" i="3"/>
  <c r="GG102" i="3"/>
  <c r="FU101" i="3"/>
  <c r="GO99" i="3"/>
  <c r="GI97" i="3"/>
  <c r="GO95" i="3"/>
  <c r="GT93" i="3"/>
  <c r="GR91" i="3"/>
  <c r="FV89" i="3"/>
  <c r="GD86" i="3"/>
  <c r="GJ83" i="3"/>
  <c r="FX80" i="3"/>
  <c r="GD77" i="3"/>
  <c r="GM74" i="3"/>
  <c r="FX71" i="3"/>
  <c r="GK66" i="3"/>
  <c r="GC58" i="3"/>
  <c r="FW30" i="3"/>
  <c r="GM124" i="3"/>
  <c r="GA123" i="3"/>
  <c r="GJ121" i="3"/>
  <c r="FX120" i="3"/>
  <c r="GR118" i="3"/>
  <c r="GF117" i="3"/>
  <c r="FT116" i="3"/>
  <c r="GN114" i="3"/>
  <c r="GB113" i="3"/>
  <c r="GK111" i="3"/>
  <c r="FY110" i="3"/>
  <c r="GR108" i="3"/>
  <c r="GG107" i="3"/>
  <c r="FU106" i="3"/>
  <c r="GN104" i="3"/>
  <c r="GC103" i="3"/>
  <c r="FZ100" i="3"/>
  <c r="GN98" i="3"/>
  <c r="GS96" i="3"/>
  <c r="FT95" i="3"/>
  <c r="FY93" i="3"/>
  <c r="GQ90" i="3"/>
  <c r="FU88" i="3"/>
  <c r="GC85" i="3"/>
  <c r="GI82" i="3"/>
  <c r="GR79" i="3"/>
  <c r="FU77" i="3"/>
  <c r="GA74" i="3"/>
  <c r="GJ71" i="3"/>
  <c r="GB67" i="3"/>
  <c r="GF53" i="3"/>
  <c r="FX45" i="3"/>
  <c r="GT124" i="3"/>
  <c r="FX124" i="3"/>
  <c r="GH123" i="3"/>
  <c r="GR122" i="3"/>
  <c r="FV122" i="3"/>
  <c r="GF121" i="3"/>
  <c r="GJ120" i="3"/>
  <c r="GT119" i="3"/>
  <c r="FY119" i="3"/>
  <c r="GH118" i="3"/>
  <c r="GR117" i="3"/>
  <c r="FW117" i="3"/>
  <c r="GF116" i="3"/>
  <c r="GK115" i="3"/>
  <c r="GT114" i="3"/>
  <c r="FY114" i="3"/>
  <c r="GI113" i="3"/>
  <c r="GR112" i="3"/>
  <c r="FW112" i="3"/>
  <c r="GG111" i="3"/>
  <c r="GP110" i="3"/>
  <c r="FU110" i="3"/>
  <c r="FY109" i="3"/>
  <c r="GI108" i="3"/>
  <c r="GS107" i="3"/>
  <c r="FW107" i="3"/>
  <c r="GG106" i="3"/>
  <c r="GQ105" i="3"/>
  <c r="FU105" i="3"/>
  <c r="FZ104" i="3"/>
  <c r="GI103" i="3"/>
  <c r="GS102" i="3"/>
  <c r="FX102" i="3"/>
  <c r="GG101" i="3"/>
  <c r="GQ100" i="3"/>
  <c r="FV100" i="3"/>
  <c r="FY99" i="3"/>
  <c r="GB98" i="3"/>
  <c r="GD97" i="3"/>
  <c r="GG96" i="3"/>
  <c r="GJ95" i="3"/>
  <c r="GL94" i="3"/>
  <c r="GH93" i="3"/>
  <c r="GJ92" i="3"/>
  <c r="GA91" i="3"/>
  <c r="GH89" i="3"/>
  <c r="FX88" i="3"/>
  <c r="GQ86" i="3"/>
  <c r="GD85" i="3"/>
  <c r="FT84" i="3"/>
  <c r="GM82" i="3"/>
  <c r="FZ81" i="3"/>
  <c r="GJ79" i="3"/>
  <c r="FW78" i="3"/>
  <c r="GR76" i="3"/>
  <c r="GF75" i="3"/>
  <c r="FS74" i="3"/>
  <c r="GN72" i="3"/>
  <c r="GB71" i="3"/>
  <c r="GS68" i="3"/>
  <c r="FU66" i="3"/>
  <c r="GI58" i="3"/>
  <c r="GO46" i="3"/>
  <c r="GA34" i="3"/>
  <c r="GE124" i="3"/>
  <c r="GO123" i="3"/>
  <c r="FS123" i="3"/>
  <c r="GC122" i="3"/>
  <c r="GM121" i="3"/>
  <c r="GA120" i="3"/>
  <c r="GE119" i="3"/>
  <c r="GO118" i="3"/>
  <c r="FT118" i="3"/>
  <c r="GC117" i="3"/>
  <c r="GM116" i="3"/>
  <c r="FR116" i="3"/>
  <c r="GA115" i="3"/>
  <c r="GK114" i="3"/>
  <c r="GO113" i="3"/>
  <c r="FT113" i="3"/>
  <c r="GD112" i="3"/>
  <c r="GM111" i="3"/>
  <c r="FR111" i="3"/>
  <c r="GB110" i="3"/>
  <c r="GK109" i="3"/>
  <c r="GP108" i="3"/>
  <c r="FT108" i="3"/>
  <c r="GD107" i="3"/>
  <c r="GN106" i="3"/>
  <c r="FR106" i="3"/>
  <c r="GB105" i="3"/>
  <c r="GL104" i="3"/>
  <c r="GP103" i="3"/>
  <c r="FU103" i="3"/>
  <c r="GD102" i="3"/>
  <c r="GN101" i="3"/>
  <c r="FS101" i="3"/>
  <c r="GB100" i="3"/>
  <c r="GL99" i="3"/>
  <c r="GR98" i="3"/>
  <c r="GT97" i="3"/>
  <c r="FR97" i="3"/>
  <c r="FU96" i="3"/>
  <c r="FW95" i="3"/>
  <c r="FS94" i="3"/>
  <c r="FU93" i="3"/>
  <c r="FT92" i="3"/>
  <c r="GM90" i="3"/>
  <c r="FZ89" i="3"/>
  <c r="GJ87" i="3"/>
  <c r="FW86" i="3"/>
  <c r="GR84" i="3"/>
  <c r="GF83" i="3"/>
  <c r="FS82" i="3"/>
  <c r="GN80" i="3"/>
  <c r="GB79" i="3"/>
  <c r="GK77" i="3"/>
  <c r="FY76" i="3"/>
  <c r="GQ74" i="3"/>
  <c r="GG73" i="3"/>
  <c r="FU72" i="3"/>
  <c r="GM70" i="3"/>
  <c r="GL67" i="3"/>
  <c r="GO62" i="3"/>
  <c r="GG54" i="3"/>
  <c r="GO38" i="3"/>
  <c r="GS124" i="3"/>
  <c r="GC124" i="3"/>
  <c r="GR123" i="3"/>
  <c r="GB123" i="3"/>
  <c r="GM122" i="3"/>
  <c r="FW122" i="3"/>
  <c r="GL121" i="3"/>
  <c r="FV121" i="3"/>
  <c r="GK120" i="3"/>
  <c r="FU120" i="3"/>
  <c r="GJ119" i="3"/>
  <c r="FT119" i="3"/>
  <c r="GE118" i="3"/>
  <c r="GT117" i="3"/>
  <c r="GD117" i="3"/>
  <c r="GS116" i="3"/>
  <c r="GC116" i="3"/>
  <c r="GR115" i="3"/>
  <c r="GB115" i="3"/>
  <c r="GM114" i="3"/>
  <c r="FW114" i="3"/>
  <c r="GL113" i="3"/>
  <c r="FV113" i="3"/>
  <c r="GK112" i="3"/>
  <c r="FU112" i="3"/>
  <c r="GJ111" i="3"/>
  <c r="FT111" i="3"/>
  <c r="GE110" i="3"/>
  <c r="GT109" i="3"/>
  <c r="GD109" i="3"/>
  <c r="GS108" i="3"/>
  <c r="GC108" i="3"/>
  <c r="GR107" i="3"/>
  <c r="GB107" i="3"/>
  <c r="GM106" i="3"/>
  <c r="FW106" i="3"/>
  <c r="GL105" i="3"/>
  <c r="FV105" i="3"/>
  <c r="GK104" i="3"/>
  <c r="FU104" i="3"/>
  <c r="GJ103" i="3"/>
  <c r="FT103" i="3"/>
  <c r="GE102" i="3"/>
  <c r="GT101" i="3"/>
  <c r="GD101" i="3"/>
  <c r="GS100" i="3"/>
  <c r="GC100" i="3"/>
  <c r="GR99" i="3"/>
  <c r="GB99" i="3"/>
  <c r="GL98" i="3"/>
  <c r="GP97" i="3"/>
  <c r="FU97" i="3"/>
  <c r="GD96" i="3"/>
  <c r="GN95" i="3"/>
  <c r="FS95" i="3"/>
  <c r="GB94" i="3"/>
  <c r="GL93" i="3"/>
  <c r="FX92" i="3"/>
  <c r="GT90" i="3"/>
  <c r="GS89" i="3"/>
  <c r="GR88" i="3"/>
  <c r="GQ87" i="3"/>
  <c r="GP86" i="3"/>
  <c r="GO85" i="3"/>
  <c r="GN84" i="3"/>
  <c r="GE83" i="3"/>
  <c r="GD82" i="3"/>
  <c r="GC81" i="3"/>
  <c r="GB80" i="3"/>
  <c r="GA79" i="3"/>
  <c r="FZ78" i="3"/>
  <c r="FY77" i="3"/>
  <c r="FX76" i="3"/>
  <c r="GT74" i="3"/>
  <c r="GS73" i="3"/>
  <c r="GR72" i="3"/>
  <c r="GQ71" i="3"/>
  <c r="GP70" i="3"/>
  <c r="FV69" i="3"/>
  <c r="FT67" i="3"/>
  <c r="FR65" i="3"/>
  <c r="FR92" i="3"/>
  <c r="GG91" i="3"/>
  <c r="GF90" i="3"/>
  <c r="GQ89" i="3"/>
  <c r="GA89" i="3"/>
  <c r="GP88" i="3"/>
  <c r="FZ88" i="3"/>
  <c r="GO87" i="3"/>
  <c r="FY87" i="3"/>
  <c r="GN86" i="3"/>
  <c r="FX86" i="3"/>
  <c r="GI85" i="3"/>
  <c r="FS85" i="3"/>
  <c r="GH84" i="3"/>
  <c r="FR84" i="3"/>
  <c r="GG83" i="3"/>
  <c r="GF82" i="3"/>
  <c r="GQ81" i="3"/>
  <c r="GA81" i="3"/>
  <c r="GP80" i="3"/>
  <c r="FZ80" i="3"/>
  <c r="GO79" i="3"/>
  <c r="FY79" i="3"/>
  <c r="GN78" i="3"/>
  <c r="FX78" i="3"/>
  <c r="GI77" i="3"/>
  <c r="FS77" i="3"/>
  <c r="GH76" i="3"/>
  <c r="FR76" i="3"/>
  <c r="GG75" i="3"/>
  <c r="GF74" i="3"/>
  <c r="GQ73" i="3"/>
  <c r="GA73" i="3"/>
  <c r="GP72" i="3"/>
  <c r="FZ72" i="3"/>
  <c r="GO71" i="3"/>
  <c r="FY71" i="3"/>
  <c r="GN70" i="3"/>
  <c r="FS70" i="3"/>
  <c r="FR69" i="3"/>
  <c r="GM66" i="3"/>
  <c r="GL65" i="3"/>
  <c r="FV99" i="3"/>
  <c r="GK98" i="3"/>
  <c r="FU98" i="3"/>
  <c r="GJ97" i="3"/>
  <c r="FT97" i="3"/>
  <c r="GE96" i="3"/>
  <c r="GT95" i="3"/>
  <c r="GD95" i="3"/>
  <c r="GS94" i="3"/>
  <c r="GC94" i="3"/>
  <c r="GR93" i="3"/>
  <c r="GB93" i="3"/>
  <c r="GM92" i="3"/>
  <c r="FW92" i="3"/>
  <c r="GL91" i="3"/>
  <c r="FV91" i="3"/>
  <c r="GK90" i="3"/>
  <c r="FU90" i="3"/>
  <c r="GJ89" i="3"/>
  <c r="FT89" i="3"/>
  <c r="GE88" i="3"/>
  <c r="GT87" i="3"/>
  <c r="GD87" i="3"/>
  <c r="GS86" i="3"/>
  <c r="GC86" i="3"/>
  <c r="GR85" i="3"/>
  <c r="GB85" i="3"/>
  <c r="GM84" i="3"/>
  <c r="FW84" i="3"/>
  <c r="GL83" i="3"/>
  <c r="FV83" i="3"/>
  <c r="GK82" i="3"/>
  <c r="FU82" i="3"/>
  <c r="GJ81" i="3"/>
  <c r="FT81" i="3"/>
  <c r="GE80" i="3"/>
  <c r="GT79" i="3"/>
  <c r="GD79" i="3"/>
  <c r="GS78" i="3"/>
  <c r="GC78" i="3"/>
  <c r="GR77" i="3"/>
  <c r="GB77" i="3"/>
  <c r="GM76" i="3"/>
  <c r="FW76" i="3"/>
  <c r="GL75" i="3"/>
  <c r="FV75" i="3"/>
  <c r="GK74" i="3"/>
  <c r="FU74" i="3"/>
  <c r="GJ73" i="3"/>
  <c r="FT73" i="3"/>
  <c r="GE72" i="3"/>
  <c r="GT71" i="3"/>
  <c r="GD71" i="3"/>
  <c r="GS70" i="3"/>
  <c r="GA70" i="3"/>
  <c r="GB69" i="3"/>
  <c r="GA68" i="3"/>
  <c r="FZ67" i="3"/>
  <c r="FY66" i="3"/>
  <c r="FX65" i="3"/>
  <c r="FV70" i="3"/>
  <c r="GK69" i="3"/>
  <c r="FU69" i="3"/>
  <c r="GJ68" i="3"/>
  <c r="FT68" i="3"/>
  <c r="GE67" i="3"/>
  <c r="GT66" i="3"/>
  <c r="GD66" i="3"/>
  <c r="GS65" i="3"/>
  <c r="GC65" i="3"/>
  <c r="FT70" i="3"/>
  <c r="GE69" i="3"/>
  <c r="GT68" i="3"/>
  <c r="GD68" i="3"/>
  <c r="GS67" i="3"/>
  <c r="GC67" i="3"/>
  <c r="GR66" i="3"/>
  <c r="GB66" i="3"/>
  <c r="GM65" i="3"/>
  <c r="FW65" i="3"/>
  <c r="FQ36" i="3"/>
  <c r="FQ37" i="3"/>
  <c r="FQ50" i="3"/>
  <c r="AB9" i="11"/>
  <c r="FQ111" i="3"/>
  <c r="AJ100" i="3"/>
  <c r="AK100" i="3"/>
  <c r="FQ31" i="3"/>
  <c r="GJ31" i="3"/>
  <c r="GB35" i="3"/>
  <c r="FX35" i="3"/>
  <c r="FX39" i="3"/>
  <c r="GM39" i="3"/>
  <c r="FT43" i="3"/>
  <c r="GA43" i="3"/>
  <c r="GQ47" i="3"/>
  <c r="GL51" i="3"/>
  <c r="GA51" i="3"/>
  <c r="FX55" i="3"/>
  <c r="GS55" i="3"/>
  <c r="GF59" i="3"/>
  <c r="GG59" i="3"/>
  <c r="GD63" i="3"/>
  <c r="GO26" i="3"/>
  <c r="GN30" i="3"/>
  <c r="GP34" i="3"/>
  <c r="GA42" i="3"/>
  <c r="GP46" i="3"/>
  <c r="GT54" i="3"/>
  <c r="FW29" i="3"/>
  <c r="GH33" i="3"/>
  <c r="GA33" i="3"/>
  <c r="FX37" i="3"/>
  <c r="GC37" i="3"/>
  <c r="FS41" i="3"/>
  <c r="GP45" i="3"/>
  <c r="GQ45" i="3"/>
  <c r="GS49" i="3"/>
  <c r="FV53" i="3"/>
  <c r="FX57" i="3"/>
  <c r="GT61" i="3"/>
  <c r="FU61" i="3"/>
  <c r="GE60" i="3"/>
  <c r="FS32" i="3"/>
  <c r="GL40" i="3"/>
  <c r="FR44" i="3"/>
  <c r="GR52" i="3"/>
  <c r="FX56" i="3"/>
  <c r="GL60" i="3"/>
  <c r="FV64" i="3"/>
  <c r="FS27" i="3"/>
  <c r="GN35" i="3"/>
  <c r="FU47" i="3"/>
  <c r="GT55" i="3"/>
  <c r="FX59" i="3"/>
  <c r="GC59" i="3"/>
  <c r="FV63" i="3"/>
  <c r="GE46" i="3"/>
  <c r="GJ26" i="3"/>
  <c r="FV26" i="3"/>
  <c r="GI30" i="3"/>
  <c r="GQ34" i="3"/>
  <c r="GL34" i="3"/>
  <c r="GS38" i="3"/>
  <c r="GN42" i="3"/>
  <c r="GL42" i="3"/>
  <c r="GL46" i="3"/>
  <c r="GO50" i="3"/>
  <c r="GB50" i="3"/>
  <c r="FZ54" i="3"/>
  <c r="GQ62" i="3"/>
  <c r="GR62" i="3"/>
  <c r="GB57" i="3"/>
  <c r="GT29" i="3"/>
  <c r="GK29" i="3"/>
  <c r="GP33" i="3"/>
  <c r="GB37" i="3"/>
  <c r="GB41" i="3"/>
  <c r="GG41" i="3"/>
  <c r="GO45" i="3"/>
  <c r="GT49" i="3"/>
  <c r="GM49" i="3"/>
  <c r="GS53" i="3"/>
  <c r="FZ57" i="3"/>
  <c r="GQ57" i="3"/>
  <c r="FT61" i="3"/>
  <c r="FS48" i="3"/>
  <c r="GG28" i="3"/>
  <c r="FT28" i="3"/>
  <c r="FZ36" i="3"/>
  <c r="FY36" i="3"/>
  <c r="GA40" i="3"/>
  <c r="GF40" i="3"/>
  <c r="FS44" i="3"/>
  <c r="GQ48" i="3"/>
  <c r="GB48" i="3"/>
  <c r="GG52" i="3"/>
  <c r="GL52" i="3"/>
  <c r="GE56" i="3"/>
  <c r="FR56" i="3"/>
  <c r="GJ60" i="3"/>
  <c r="FY64" i="3"/>
  <c r="FT64" i="3"/>
  <c r="GO27" i="3"/>
  <c r="GN27" i="3"/>
  <c r="GL31" i="3"/>
  <c r="FY31" i="3"/>
  <c r="GF35" i="3"/>
  <c r="GQ35" i="3"/>
  <c r="FZ39" i="3"/>
  <c r="GE39" i="3"/>
  <c r="GK43" i="3"/>
  <c r="FS43" i="3"/>
  <c r="GI47" i="3"/>
  <c r="FV51" i="3"/>
  <c r="FS51" i="3"/>
  <c r="GJ55" i="3"/>
  <c r="GK55" i="3"/>
  <c r="GP59" i="3"/>
  <c r="FY59" i="3"/>
  <c r="GQ63" i="3"/>
  <c r="GO48" i="3"/>
  <c r="FT26" i="3"/>
  <c r="FS30" i="3"/>
  <c r="FZ34" i="3"/>
  <c r="GO42" i="3"/>
  <c r="FZ46" i="3"/>
  <c r="GF50" i="3"/>
  <c r="GR54" i="3"/>
  <c r="GL58" i="3"/>
  <c r="FS62" i="3"/>
  <c r="GF62" i="3"/>
  <c r="GS28" i="3"/>
  <c r="GN32" i="3"/>
  <c r="GJ40" i="3"/>
  <c r="FW48" i="3"/>
  <c r="FZ52" i="3"/>
  <c r="FU60" i="3"/>
  <c r="GS64" i="3"/>
  <c r="GI27" i="3"/>
  <c r="GG35" i="3"/>
  <c r="FS39" i="3"/>
  <c r="GK47" i="3"/>
  <c r="FX34" i="3"/>
  <c r="GF26" i="3"/>
  <c r="GH26" i="3"/>
  <c r="FU30" i="3"/>
  <c r="GE34" i="3"/>
  <c r="GF38" i="3"/>
  <c r="FR38" i="3"/>
  <c r="FU46" i="3"/>
  <c r="GM50" i="3"/>
  <c r="GN50" i="3"/>
  <c r="GL54" i="3"/>
  <c r="GO58" i="3"/>
  <c r="GB58" i="3"/>
  <c r="FZ62" i="3"/>
  <c r="GP49" i="3"/>
  <c r="FX61" i="3"/>
  <c r="GF29" i="3"/>
  <c r="GP29" i="3"/>
  <c r="GJ33" i="3"/>
  <c r="GS33" i="3"/>
  <c r="GJ37" i="3"/>
  <c r="FU37" i="3"/>
  <c r="GL41" i="3"/>
  <c r="FZ45" i="3"/>
  <c r="GI45" i="3"/>
  <c r="GK49" i="3"/>
  <c r="GH53" i="3"/>
  <c r="GM53" i="3"/>
  <c r="GO57" i="3"/>
  <c r="GP61" i="3"/>
  <c r="GQ61" i="3"/>
  <c r="FU28" i="3"/>
  <c r="GO28" i="3"/>
  <c r="FV32" i="3"/>
  <c r="FU32" i="3"/>
  <c r="GE36" i="3"/>
  <c r="GF36" i="3"/>
  <c r="GC40" i="3"/>
  <c r="FU44" i="3"/>
  <c r="GB44" i="3"/>
  <c r="GS48" i="3"/>
  <c r="GL48" i="3"/>
  <c r="GA52" i="3"/>
  <c r="FR52" i="3"/>
  <c r="GF56" i="3"/>
  <c r="GC60" i="3"/>
  <c r="GT60" i="3"/>
  <c r="GC64" i="3"/>
  <c r="GD64" i="3"/>
  <c r="FV27" i="3"/>
  <c r="GA27" i="3"/>
  <c r="GG31" i="3"/>
  <c r="FY35" i="3"/>
  <c r="FV35" i="3"/>
  <c r="GP39" i="3"/>
  <c r="GJ39" i="3"/>
  <c r="GL43" i="3"/>
  <c r="FR43" i="3"/>
  <c r="FT47" i="3"/>
  <c r="GC47" i="3"/>
  <c r="FR51" i="3"/>
  <c r="GH55" i="3"/>
  <c r="GI55" i="3"/>
  <c r="FV59" i="3"/>
  <c r="FW59" i="3"/>
  <c r="GJ63" i="3"/>
  <c r="GK63" i="3"/>
  <c r="FW60" i="3"/>
  <c r="FR104" i="3"/>
  <c r="GP65" i="3"/>
  <c r="GO117" i="3"/>
  <c r="GI94" i="3"/>
  <c r="GS121" i="3"/>
  <c r="GS99" i="3"/>
  <c r="FZ49" i="3"/>
  <c r="GL119" i="3"/>
  <c r="FV114" i="3"/>
  <c r="GL108" i="3"/>
  <c r="FV103" i="3"/>
  <c r="FS97" i="3"/>
  <c r="GC88" i="3"/>
  <c r="GC77" i="3"/>
  <c r="FY62" i="3"/>
  <c r="FU39" i="3"/>
  <c r="GN121" i="3"/>
  <c r="FX116" i="3"/>
  <c r="GN110" i="3"/>
  <c r="GQ103" i="3"/>
  <c r="FR98" i="3"/>
  <c r="GO89" i="3"/>
  <c r="GJ59" i="3"/>
  <c r="GO34" i="3"/>
  <c r="GF118" i="3"/>
  <c r="GI111" i="3"/>
  <c r="FT106" i="3"/>
  <c r="FU99" i="3"/>
  <c r="GF91" i="3"/>
  <c r="GF80" i="3"/>
  <c r="FR63" i="3"/>
  <c r="FS40" i="3"/>
  <c r="GT122" i="3"/>
  <c r="FW120" i="3"/>
  <c r="GE117" i="3"/>
  <c r="GL114" i="3"/>
  <c r="GT111" i="3"/>
  <c r="FW109" i="3"/>
  <c r="GD106" i="3"/>
  <c r="GL103" i="3"/>
  <c r="GT100" i="3"/>
  <c r="GO97" i="3"/>
  <c r="FW93" i="3"/>
  <c r="GH82" i="3"/>
  <c r="FR77" i="3"/>
  <c r="GF71" i="3"/>
  <c r="GL61" i="3"/>
  <c r="GK50" i="3"/>
  <c r="FT38" i="3"/>
  <c r="FV124" i="3"/>
  <c r="GC121" i="3"/>
  <c r="GK118" i="3"/>
  <c r="FW115" i="3"/>
  <c r="GE112" i="3"/>
  <c r="GM109" i="3"/>
  <c r="GT106" i="3"/>
  <c r="FW104" i="3"/>
  <c r="GE101" i="3"/>
  <c r="GE98" i="3"/>
  <c r="GP94" i="3"/>
  <c r="GE90" i="3"/>
  <c r="GS84" i="3"/>
  <c r="GE79" i="3"/>
  <c r="GT73" i="3"/>
  <c r="GC66" i="3"/>
  <c r="GE44" i="3"/>
  <c r="FX26" i="3"/>
  <c r="GR124" i="3"/>
  <c r="GG123" i="3"/>
  <c r="FU122" i="3"/>
  <c r="GN120" i="3"/>
  <c r="GC119" i="3"/>
  <c r="FZ116" i="3"/>
  <c r="GS114" i="3"/>
  <c r="GG113" i="3"/>
  <c r="FV112" i="3"/>
  <c r="GO110" i="3"/>
  <c r="GC109" i="3"/>
  <c r="FR108" i="3"/>
  <c r="GK106" i="3"/>
  <c r="GT104" i="3"/>
  <c r="GH103" i="3"/>
  <c r="FV102" i="3"/>
  <c r="GP100" i="3"/>
  <c r="GD99" i="3"/>
  <c r="FV97" i="3"/>
  <c r="GA95" i="3"/>
  <c r="GE93" i="3"/>
  <c r="FX91" i="3"/>
  <c r="GF88" i="3"/>
  <c r="GL85" i="3"/>
  <c r="FZ82" i="3"/>
  <c r="GF79" i="3"/>
  <c r="GO76" i="3"/>
  <c r="FR74" i="3"/>
  <c r="GI70" i="3"/>
  <c r="FZ65" i="3"/>
  <c r="FR57" i="3"/>
  <c r="GS42" i="3"/>
  <c r="GS26" i="3"/>
  <c r="GB124" i="3"/>
  <c r="FY121" i="3"/>
  <c r="GS119" i="3"/>
  <c r="GG118" i="3"/>
  <c r="FU117" i="3"/>
  <c r="GO115" i="3"/>
  <c r="GC114" i="3"/>
  <c r="FZ111" i="3"/>
  <c r="GS109" i="3"/>
  <c r="GH108" i="3"/>
  <c r="FV107" i="3"/>
  <c r="GO105" i="3"/>
  <c r="GD104" i="3"/>
  <c r="FR103" i="3"/>
  <c r="GK101" i="3"/>
  <c r="GT99" i="3"/>
  <c r="FZ98" i="3"/>
  <c r="GF96" i="3"/>
  <c r="GJ94" i="3"/>
  <c r="GO92" i="3"/>
  <c r="FW90" i="3"/>
  <c r="GE87" i="3"/>
  <c r="GK84" i="3"/>
  <c r="GT81" i="3"/>
  <c r="FW79" i="3"/>
  <c r="GC76" i="3"/>
  <c r="GL73" i="3"/>
  <c r="GT70" i="3"/>
  <c r="GR65" i="3"/>
  <c r="GQ50" i="3"/>
  <c r="FU42" i="3"/>
  <c r="GN124" i="3"/>
  <c r="FS124" i="3"/>
  <c r="GC123" i="3"/>
  <c r="GL122" i="3"/>
  <c r="GA121" i="3"/>
  <c r="GE120" i="3"/>
  <c r="GO119" i="3"/>
  <c r="FS119" i="3"/>
  <c r="GC118" i="3"/>
  <c r="GM117" i="3"/>
  <c r="GA116" i="3"/>
  <c r="GE115" i="3"/>
  <c r="GO114" i="3"/>
  <c r="FT114" i="3"/>
  <c r="GC113" i="3"/>
  <c r="GM112" i="3"/>
  <c r="FR112" i="3"/>
  <c r="GA111" i="3"/>
  <c r="GK110" i="3"/>
  <c r="GO109" i="3"/>
  <c r="FT109" i="3"/>
  <c r="GD108" i="3"/>
  <c r="GM107" i="3"/>
  <c r="FR107" i="3"/>
  <c r="GB106" i="3"/>
  <c r="GK105" i="3"/>
  <c r="GP104" i="3"/>
  <c r="FT104" i="3"/>
  <c r="GD103" i="3"/>
  <c r="GN102" i="3"/>
  <c r="FR102" i="3"/>
  <c r="GB101" i="3"/>
  <c r="GL100" i="3"/>
  <c r="GP99" i="3"/>
  <c r="FS99" i="3"/>
  <c r="FT98" i="3"/>
  <c r="FW97" i="3"/>
  <c r="FZ96" i="3"/>
  <c r="GB95" i="3"/>
  <c r="GE94" i="3"/>
  <c r="FZ93" i="3"/>
  <c r="GB92" i="3"/>
  <c r="GI90" i="3"/>
  <c r="FY89" i="3"/>
  <c r="GR87" i="3"/>
  <c r="GE86" i="3"/>
  <c r="FU85" i="3"/>
  <c r="GN83" i="3"/>
  <c r="GA82" i="3"/>
  <c r="FX79" i="3"/>
  <c r="GS77" i="3"/>
  <c r="GG76" i="3"/>
  <c r="FT75" i="3"/>
  <c r="GO73" i="3"/>
  <c r="GC72" i="3"/>
  <c r="GL70" i="3"/>
  <c r="FW68" i="3"/>
  <c r="GB65" i="3"/>
  <c r="GE54" i="3"/>
  <c r="FW46" i="3"/>
  <c r="GK30" i="3"/>
  <c r="FZ124" i="3"/>
  <c r="GI123" i="3"/>
  <c r="GS122" i="3"/>
  <c r="FX122" i="3"/>
  <c r="GG121" i="3"/>
  <c r="GQ120" i="3"/>
  <c r="FV120" i="3"/>
  <c r="FZ119" i="3"/>
  <c r="GJ118" i="3"/>
  <c r="GS117" i="3"/>
  <c r="FX117" i="3"/>
  <c r="GH116" i="3"/>
  <c r="GQ115" i="3"/>
  <c r="FV115" i="3"/>
  <c r="GF114" i="3"/>
  <c r="GJ113" i="3"/>
  <c r="GT112" i="3"/>
  <c r="FX112" i="3"/>
  <c r="GH111" i="3"/>
  <c r="GR110" i="3"/>
  <c r="FV110" i="3"/>
  <c r="GF109" i="3"/>
  <c r="GJ108" i="3"/>
  <c r="GT107" i="3"/>
  <c r="FY107" i="3"/>
  <c r="GH106" i="3"/>
  <c r="GR105" i="3"/>
  <c r="FW105" i="3"/>
  <c r="GF104" i="3"/>
  <c r="GK103" i="3"/>
  <c r="GT102" i="3"/>
  <c r="FY102" i="3"/>
  <c r="GI101" i="3"/>
  <c r="GR100" i="3"/>
  <c r="FW100" i="3"/>
  <c r="GG99" i="3"/>
  <c r="GJ98" i="3"/>
  <c r="GM97" i="3"/>
  <c r="GP96" i="3"/>
  <c r="GR95" i="3"/>
  <c r="GN94" i="3"/>
  <c r="GP93" i="3"/>
  <c r="GS92" i="3"/>
  <c r="GN91" i="3"/>
  <c r="GA90" i="3"/>
  <c r="FX87" i="3"/>
  <c r="GS85" i="3"/>
  <c r="GG84" i="3"/>
  <c r="FT83" i="3"/>
  <c r="GO81" i="3"/>
  <c r="GC80" i="3"/>
  <c r="GL78" i="3"/>
  <c r="FZ77" i="3"/>
  <c r="GR75" i="3"/>
  <c r="GH74" i="3"/>
  <c r="FV73" i="3"/>
  <c r="GN71" i="3"/>
  <c r="GB70" i="3"/>
  <c r="GS66" i="3"/>
  <c r="FW62" i="3"/>
  <c r="GC50" i="3"/>
  <c r="GO124" i="3"/>
  <c r="FY124" i="3"/>
  <c r="GN123" i="3"/>
  <c r="FX123" i="3"/>
  <c r="GI122" i="3"/>
  <c r="FS122" i="3"/>
  <c r="GH121" i="3"/>
  <c r="FR121" i="3"/>
  <c r="GG120" i="3"/>
  <c r="GF119" i="3"/>
  <c r="GQ118" i="3"/>
  <c r="GA118" i="3"/>
  <c r="GP117" i="3"/>
  <c r="FZ117" i="3"/>
  <c r="GO116" i="3"/>
  <c r="FY116" i="3"/>
  <c r="GN115" i="3"/>
  <c r="FX115" i="3"/>
  <c r="GI114" i="3"/>
  <c r="FS114" i="3"/>
  <c r="GH113" i="3"/>
  <c r="FR113" i="3"/>
  <c r="GG112" i="3"/>
  <c r="GF111" i="3"/>
  <c r="GQ110" i="3"/>
  <c r="GA110" i="3"/>
  <c r="GP109" i="3"/>
  <c r="FZ109" i="3"/>
  <c r="GO108" i="3"/>
  <c r="FY108" i="3"/>
  <c r="GN107" i="3"/>
  <c r="FX107" i="3"/>
  <c r="GI106" i="3"/>
  <c r="FS106" i="3"/>
  <c r="GH105" i="3"/>
  <c r="FR105" i="3"/>
  <c r="GG104" i="3"/>
  <c r="GF103" i="3"/>
  <c r="GQ102" i="3"/>
  <c r="GA102" i="3"/>
  <c r="GP101" i="3"/>
  <c r="FZ101" i="3"/>
  <c r="GO100" i="3"/>
  <c r="FY100" i="3"/>
  <c r="GN99" i="3"/>
  <c r="FW99" i="3"/>
  <c r="GF98" i="3"/>
  <c r="GK97" i="3"/>
  <c r="GT96" i="3"/>
  <c r="FY96" i="3"/>
  <c r="GI95" i="3"/>
  <c r="GR94" i="3"/>
  <c r="FW94" i="3"/>
  <c r="GG93" i="3"/>
  <c r="GP92" i="3"/>
  <c r="GM91" i="3"/>
  <c r="GL90" i="3"/>
  <c r="GK89" i="3"/>
  <c r="GJ88" i="3"/>
  <c r="GI87" i="3"/>
  <c r="GH86" i="3"/>
  <c r="GG85" i="3"/>
  <c r="GF84" i="3"/>
  <c r="FW83" i="3"/>
  <c r="FV82" i="3"/>
  <c r="FU81" i="3"/>
  <c r="FT80" i="3"/>
  <c r="FS79" i="3"/>
  <c r="FR78" i="3"/>
  <c r="GM75" i="3"/>
  <c r="GL74" i="3"/>
  <c r="GK73" i="3"/>
  <c r="GJ72" i="3"/>
  <c r="GI71" i="3"/>
  <c r="GG70" i="3"/>
  <c r="GK68" i="3"/>
  <c r="GI66" i="3"/>
  <c r="GD92" i="3"/>
  <c r="GS91" i="3"/>
  <c r="GC91" i="3"/>
  <c r="GR90" i="3"/>
  <c r="GB90" i="3"/>
  <c r="GM89" i="3"/>
  <c r="FW89" i="3"/>
  <c r="GL88" i="3"/>
  <c r="FV88" i="3"/>
  <c r="GK87" i="3"/>
  <c r="FU87" i="3"/>
  <c r="GJ86" i="3"/>
  <c r="FT86" i="3"/>
  <c r="GE85" i="3"/>
  <c r="GT84" i="3"/>
  <c r="GD84" i="3"/>
  <c r="GS83" i="3"/>
  <c r="GC83" i="3"/>
  <c r="GR82" i="3"/>
  <c r="GB82" i="3"/>
  <c r="GM81" i="3"/>
  <c r="FW81" i="3"/>
  <c r="GL80" i="3"/>
  <c r="FV80" i="3"/>
  <c r="GK79" i="3"/>
  <c r="FU79" i="3"/>
  <c r="GJ78" i="3"/>
  <c r="FT78" i="3"/>
  <c r="GE77" i="3"/>
  <c r="GT76" i="3"/>
  <c r="GD76" i="3"/>
  <c r="GS75" i="3"/>
  <c r="GC75" i="3"/>
  <c r="GR74" i="3"/>
  <c r="GB74" i="3"/>
  <c r="GM73" i="3"/>
  <c r="FW73" i="3"/>
  <c r="GL72" i="3"/>
  <c r="FV72" i="3"/>
  <c r="GK71" i="3"/>
  <c r="FU71" i="3"/>
  <c r="GJ70" i="3"/>
  <c r="GP69" i="3"/>
  <c r="GO68" i="3"/>
  <c r="GN67" i="3"/>
  <c r="GE66" i="3"/>
  <c r="GD65" i="3"/>
  <c r="FR99" i="3"/>
  <c r="GG98" i="3"/>
  <c r="GF97" i="3"/>
  <c r="GQ96" i="3"/>
  <c r="GA96" i="3"/>
  <c r="GP95" i="3"/>
  <c r="FZ95" i="3"/>
  <c r="GO94" i="3"/>
  <c r="FY94" i="3"/>
  <c r="GN93" i="3"/>
  <c r="FX93" i="3"/>
  <c r="GI92" i="3"/>
  <c r="FS92" i="3"/>
  <c r="GH91" i="3"/>
  <c r="FR91" i="3"/>
  <c r="GG90" i="3"/>
  <c r="GF89" i="3"/>
  <c r="GQ88" i="3"/>
  <c r="GA88" i="3"/>
  <c r="GP87" i="3"/>
  <c r="FZ87" i="3"/>
  <c r="GO86" i="3"/>
  <c r="FY86" i="3"/>
  <c r="GN85" i="3"/>
  <c r="FX85" i="3"/>
  <c r="GI84" i="3"/>
  <c r="FS84" i="3"/>
  <c r="GH83" i="3"/>
  <c r="FR83" i="3"/>
  <c r="GG82" i="3"/>
  <c r="GF81" i="3"/>
  <c r="GQ80" i="3"/>
  <c r="GA80" i="3"/>
  <c r="GP79" i="3"/>
  <c r="FZ79" i="3"/>
  <c r="GO78" i="3"/>
  <c r="FY78" i="3"/>
  <c r="GN77" i="3"/>
  <c r="FX77" i="3"/>
  <c r="GI76" i="3"/>
  <c r="FS76" i="3"/>
  <c r="GH75" i="3"/>
  <c r="FR75" i="3"/>
  <c r="GG74" i="3"/>
  <c r="GF73" i="3"/>
  <c r="GQ72" i="3"/>
  <c r="GA72" i="3"/>
  <c r="GP71" i="3"/>
  <c r="FZ71" i="3"/>
  <c r="GO70" i="3"/>
  <c r="FU70" i="3"/>
  <c r="FT69" i="3"/>
  <c r="FS68" i="3"/>
  <c r="FR67" i="3"/>
  <c r="GH70" i="3"/>
  <c r="FR70" i="3"/>
  <c r="GG69" i="3"/>
  <c r="GF68" i="3"/>
  <c r="GQ67" i="3"/>
  <c r="GA67" i="3"/>
  <c r="GP66" i="3"/>
  <c r="FZ66" i="3"/>
  <c r="GO65" i="3"/>
  <c r="FY65" i="3"/>
  <c r="GQ69" i="3"/>
  <c r="GA69" i="3"/>
  <c r="GP68" i="3"/>
  <c r="FZ68" i="3"/>
  <c r="GO67" i="3"/>
  <c r="FY67" i="3"/>
  <c r="GN66" i="3"/>
  <c r="FX66" i="3"/>
  <c r="GI65" i="3"/>
  <c r="FS65" i="3"/>
  <c r="AJ111" i="3"/>
  <c r="FQ101" i="3"/>
  <c r="AK101" i="3"/>
  <c r="AK124" i="3"/>
  <c r="AJ106" i="3"/>
  <c r="AK106" i="3"/>
  <c r="AK108" i="3"/>
  <c r="FQ108" i="3"/>
  <c r="FQ119" i="3"/>
  <c r="E71" i="14"/>
  <c r="AK111" i="3"/>
  <c r="AJ94" i="3"/>
  <c r="AJ95" i="3"/>
  <c r="FQ52" i="3"/>
  <c r="H51" i="14"/>
  <c r="FQ65" i="3"/>
  <c r="FQ94" i="3"/>
  <c r="AK95" i="3"/>
  <c r="FX26" i="14"/>
  <c r="FQ64" i="3"/>
  <c r="AJ119" i="3"/>
  <c r="H52" i="14"/>
  <c r="AA49" i="14"/>
  <c r="Y49" i="14"/>
  <c r="U71" i="14"/>
  <c r="AD48" i="14"/>
  <c r="Z49" i="14"/>
  <c r="FQ36" i="14"/>
  <c r="FQ77" i="3"/>
  <c r="FQ112" i="3"/>
  <c r="AJ112" i="3"/>
  <c r="AK112" i="3"/>
  <c r="FQ117" i="3"/>
  <c r="AK117" i="3"/>
  <c r="AJ117" i="3"/>
  <c r="Q2" i="3"/>
  <c r="AE55" i="14"/>
  <c r="AA55" i="14"/>
  <c r="W55" i="14"/>
  <c r="S55" i="14"/>
  <c r="O55" i="14"/>
  <c r="K55" i="14"/>
  <c r="G55" i="14"/>
  <c r="AH55" i="14"/>
  <c r="AD55" i="14"/>
  <c r="Z55" i="14"/>
  <c r="V55" i="14"/>
  <c r="R55" i="14"/>
  <c r="N55" i="14"/>
  <c r="J55" i="14"/>
  <c r="F55" i="14"/>
  <c r="AG55" i="14"/>
  <c r="AC55" i="14"/>
  <c r="Y55" i="14"/>
  <c r="U55" i="14"/>
  <c r="Q55" i="14"/>
  <c r="M55" i="14"/>
  <c r="I55" i="14"/>
  <c r="AF55" i="14"/>
  <c r="AB55" i="14"/>
  <c r="X55" i="14"/>
  <c r="T55" i="14"/>
  <c r="P55" i="14"/>
  <c r="L55" i="14"/>
  <c r="H55" i="14"/>
  <c r="GD25" i="3"/>
  <c r="E55" i="14"/>
  <c r="W2" i="3"/>
  <c r="AG61" i="14"/>
  <c r="AC61" i="14"/>
  <c r="Y61" i="14"/>
  <c r="U61" i="14"/>
  <c r="Q61" i="14"/>
  <c r="M61" i="14"/>
  <c r="I61" i="14"/>
  <c r="AF61" i="14"/>
  <c r="AB61" i="14"/>
  <c r="X61" i="14"/>
  <c r="T61" i="14"/>
  <c r="P61" i="14"/>
  <c r="L61" i="14"/>
  <c r="H61" i="14"/>
  <c r="AE61" i="14"/>
  <c r="AA61" i="14"/>
  <c r="W61" i="14"/>
  <c r="S61" i="14"/>
  <c r="O61" i="14"/>
  <c r="K61" i="14"/>
  <c r="G61" i="14"/>
  <c r="AH61" i="14"/>
  <c r="AD61" i="14"/>
  <c r="Z61" i="14"/>
  <c r="V61" i="14"/>
  <c r="R61" i="14"/>
  <c r="N61" i="14"/>
  <c r="J61" i="14"/>
  <c r="F61" i="14"/>
  <c r="GJ25" i="3"/>
  <c r="E61" i="14"/>
  <c r="FQ63" i="3"/>
  <c r="AE66" i="14"/>
  <c r="F66" i="14"/>
  <c r="R69" i="14"/>
  <c r="H69" i="14"/>
  <c r="AC69" i="14"/>
  <c r="E51" i="14"/>
  <c r="G51" i="14"/>
  <c r="J51" i="14"/>
  <c r="T59" i="14"/>
  <c r="I59" i="14"/>
  <c r="Y59" i="14"/>
  <c r="J59" i="14"/>
  <c r="Z59" i="14"/>
  <c r="K59" i="14"/>
  <c r="AA59" i="14"/>
  <c r="AF42" i="14"/>
  <c r="H42" i="14"/>
  <c r="U42" i="14"/>
  <c r="E42" i="14"/>
  <c r="S42" i="14"/>
  <c r="AH42" i="14"/>
  <c r="R42" i="14"/>
  <c r="J52" i="14"/>
  <c r="F52" i="14"/>
  <c r="AF52" i="14"/>
  <c r="U52" i="14"/>
  <c r="G52" i="14"/>
  <c r="W52" i="14"/>
  <c r="N2" i="3"/>
  <c r="FQ75" i="3"/>
  <c r="FQ121" i="3"/>
  <c r="AK121" i="3"/>
  <c r="AJ121" i="3"/>
  <c r="FQ46" i="3"/>
  <c r="FQ74" i="3"/>
  <c r="AJ104" i="3"/>
  <c r="AK104" i="3"/>
  <c r="FQ104" i="3"/>
  <c r="FQ38" i="3"/>
  <c r="AJ118" i="3"/>
  <c r="FQ118" i="3"/>
  <c r="AK118" i="3"/>
  <c r="FQ76" i="3"/>
  <c r="FQ34" i="3"/>
  <c r="FQ32" i="3"/>
  <c r="FQ53" i="3"/>
  <c r="AA2" i="3"/>
  <c r="AG65" i="14"/>
  <c r="AC65" i="14"/>
  <c r="Y65" i="14"/>
  <c r="U65" i="14"/>
  <c r="Q65" i="14"/>
  <c r="M65" i="14"/>
  <c r="I65" i="14"/>
  <c r="AF65" i="14"/>
  <c r="AB65" i="14"/>
  <c r="X65" i="14"/>
  <c r="T65" i="14"/>
  <c r="P65" i="14"/>
  <c r="L65" i="14"/>
  <c r="H65" i="14"/>
  <c r="AE65" i="14"/>
  <c r="AA65" i="14"/>
  <c r="W65" i="14"/>
  <c r="S65" i="14"/>
  <c r="O65" i="14"/>
  <c r="K65" i="14"/>
  <c r="G65" i="14"/>
  <c r="AH65" i="14"/>
  <c r="AD65" i="14"/>
  <c r="Z65" i="14"/>
  <c r="V65" i="14"/>
  <c r="R65" i="14"/>
  <c r="N65" i="14"/>
  <c r="J65" i="14"/>
  <c r="F65" i="14"/>
  <c r="GN25" i="3"/>
  <c r="E65" i="14"/>
  <c r="S66" i="14"/>
  <c r="H66" i="14"/>
  <c r="X66" i="14"/>
  <c r="I66" i="14"/>
  <c r="Y66" i="14"/>
  <c r="J66" i="14"/>
  <c r="Z66" i="14"/>
  <c r="F69" i="14"/>
  <c r="V69" i="14"/>
  <c r="G69" i="14"/>
  <c r="W69" i="14"/>
  <c r="L69" i="14"/>
  <c r="AB69" i="14"/>
  <c r="Q69" i="14"/>
  <c r="AG69" i="14"/>
  <c r="Y51" i="14"/>
  <c r="M51" i="14"/>
  <c r="O51" i="14"/>
  <c r="L51" i="14"/>
  <c r="AB51" i="14"/>
  <c r="N51" i="14"/>
  <c r="AD51" i="14"/>
  <c r="H59" i="14"/>
  <c r="X59" i="14"/>
  <c r="M59" i="14"/>
  <c r="AC59" i="14"/>
  <c r="N59" i="14"/>
  <c r="AD59" i="14"/>
  <c r="O59" i="14"/>
  <c r="AE59" i="14"/>
  <c r="P42" i="14"/>
  <c r="AG42" i="14"/>
  <c r="Q42" i="14"/>
  <c r="AE42" i="14"/>
  <c r="O42" i="14"/>
  <c r="AD42" i="14"/>
  <c r="N42" i="14"/>
  <c r="R52" i="14"/>
  <c r="L52" i="14"/>
  <c r="N52" i="14"/>
  <c r="I52" i="14"/>
  <c r="Y52" i="14"/>
  <c r="K52" i="14"/>
  <c r="AA52" i="14"/>
  <c r="FQ68" i="3"/>
  <c r="AK93" i="3"/>
  <c r="FQ93" i="3"/>
  <c r="AJ93" i="3"/>
  <c r="P2" i="3"/>
  <c r="AH54" i="14"/>
  <c r="AD54" i="14"/>
  <c r="Z54" i="14"/>
  <c r="V54" i="14"/>
  <c r="AG54" i="14"/>
  <c r="AC54" i="14"/>
  <c r="Y54" i="14"/>
  <c r="U54" i="14"/>
  <c r="Q54" i="14"/>
  <c r="M54" i="14"/>
  <c r="I54" i="14"/>
  <c r="AF54" i="14"/>
  <c r="AB54" i="14"/>
  <c r="X54" i="14"/>
  <c r="T54" i="14"/>
  <c r="AE54" i="14"/>
  <c r="AA54" i="14"/>
  <c r="W54" i="14"/>
  <c r="S54" i="14"/>
  <c r="O54" i="14"/>
  <c r="K54" i="14"/>
  <c r="G54" i="14"/>
  <c r="R54" i="14"/>
  <c r="J54" i="14"/>
  <c r="GC25" i="3"/>
  <c r="P54" i="14"/>
  <c r="H54" i="14"/>
  <c r="N54" i="14"/>
  <c r="F54" i="14"/>
  <c r="L54" i="14"/>
  <c r="E54" i="14"/>
  <c r="FQ30" i="3"/>
  <c r="FQ47" i="3"/>
  <c r="AD2" i="3"/>
  <c r="AF68" i="14"/>
  <c r="AB68" i="14"/>
  <c r="X68" i="14"/>
  <c r="T68" i="14"/>
  <c r="P68" i="14"/>
  <c r="L68" i="14"/>
  <c r="H68" i="14"/>
  <c r="AE68" i="14"/>
  <c r="AA68" i="14"/>
  <c r="W68" i="14"/>
  <c r="S68" i="14"/>
  <c r="O68" i="14"/>
  <c r="K68" i="14"/>
  <c r="G68" i="14"/>
  <c r="AH68" i="14"/>
  <c r="AD68" i="14"/>
  <c r="Z68" i="14"/>
  <c r="V68" i="14"/>
  <c r="R68" i="14"/>
  <c r="N68" i="14"/>
  <c r="J68" i="14"/>
  <c r="F68" i="14"/>
  <c r="AG68" i="14"/>
  <c r="AC68" i="14"/>
  <c r="Y68" i="14"/>
  <c r="U68" i="14"/>
  <c r="Q68" i="14"/>
  <c r="M68" i="14"/>
  <c r="I68" i="14"/>
  <c r="GQ25" i="3"/>
  <c r="E68" i="14"/>
  <c r="S2" i="3"/>
  <c r="AG57" i="14"/>
  <c r="AC57" i="14"/>
  <c r="Y57" i="14"/>
  <c r="U57" i="14"/>
  <c r="Q57" i="14"/>
  <c r="M57" i="14"/>
  <c r="I57" i="14"/>
  <c r="AF57" i="14"/>
  <c r="AB57" i="14"/>
  <c r="X57" i="14"/>
  <c r="T57" i="14"/>
  <c r="P57" i="14"/>
  <c r="L57" i="14"/>
  <c r="H57" i="14"/>
  <c r="AE57" i="14"/>
  <c r="AA57" i="14"/>
  <c r="W57" i="14"/>
  <c r="S57" i="14"/>
  <c r="O57" i="14"/>
  <c r="K57" i="14"/>
  <c r="G57" i="14"/>
  <c r="AH57" i="14"/>
  <c r="AD57" i="14"/>
  <c r="Z57" i="14"/>
  <c r="V57" i="14"/>
  <c r="R57" i="14"/>
  <c r="N57" i="14"/>
  <c r="J57" i="14"/>
  <c r="F57" i="14"/>
  <c r="GF25" i="3"/>
  <c r="E57" i="14"/>
  <c r="BM109" i="11"/>
  <c r="BM77" i="11"/>
  <c r="BM103" i="11"/>
  <c r="BM76" i="11"/>
  <c r="BM100" i="11"/>
  <c r="BM79" i="11"/>
  <c r="BM91" i="11"/>
  <c r="BM106" i="11"/>
  <c r="BM90" i="11"/>
  <c r="P48" i="14"/>
  <c r="R48" i="14"/>
  <c r="T48" i="14"/>
  <c r="Q48" i="14"/>
  <c r="AG48" i="14"/>
  <c r="S48" i="14"/>
  <c r="FQ71" i="3"/>
  <c r="FQ110" i="3"/>
  <c r="AK110" i="3"/>
  <c r="AJ110" i="3"/>
  <c r="FQ70" i="3"/>
  <c r="E2" i="3"/>
  <c r="AF43" i="14"/>
  <c r="AB43" i="14"/>
  <c r="X43" i="14"/>
  <c r="T43" i="14"/>
  <c r="P43" i="14"/>
  <c r="L43" i="14"/>
  <c r="H43" i="14"/>
  <c r="FR25" i="3"/>
  <c r="AH43" i="14"/>
  <c r="AC43" i="14"/>
  <c r="W43" i="14"/>
  <c r="R43" i="14"/>
  <c r="M43" i="14"/>
  <c r="G43" i="14"/>
  <c r="AG43" i="14"/>
  <c r="AA43" i="14"/>
  <c r="V43" i="14"/>
  <c r="Q43" i="14"/>
  <c r="K43" i="14"/>
  <c r="F43" i="14"/>
  <c r="AE43" i="14"/>
  <c r="Z43" i="14"/>
  <c r="U43" i="14"/>
  <c r="O43" i="14"/>
  <c r="J43" i="14"/>
  <c r="Y43" i="14"/>
  <c r="S43" i="14"/>
  <c r="AD43" i="14"/>
  <c r="I43" i="14"/>
  <c r="N43" i="14"/>
  <c r="E43" i="14"/>
  <c r="F2" i="3"/>
  <c r="AG44" i="14"/>
  <c r="AC44" i="14"/>
  <c r="Y44" i="14"/>
  <c r="U44" i="14"/>
  <c r="Q44" i="14"/>
  <c r="M44" i="14"/>
  <c r="I44" i="14"/>
  <c r="AD44" i="14"/>
  <c r="X44" i="14"/>
  <c r="S44" i="14"/>
  <c r="N44" i="14"/>
  <c r="H44" i="14"/>
  <c r="AH44" i="14"/>
  <c r="AB44" i="14"/>
  <c r="W44" i="14"/>
  <c r="R44" i="14"/>
  <c r="L44" i="14"/>
  <c r="G44" i="14"/>
  <c r="AF44" i="14"/>
  <c r="AA44" i="14"/>
  <c r="V44" i="14"/>
  <c r="P44" i="14"/>
  <c r="K44" i="14"/>
  <c r="F44" i="14"/>
  <c r="O44" i="14"/>
  <c r="AE44" i="14"/>
  <c r="J44" i="14"/>
  <c r="T44" i="14"/>
  <c r="FS25" i="3"/>
  <c r="Z44" i="14"/>
  <c r="E44" i="14"/>
  <c r="AF50" i="14"/>
  <c r="Z50" i="14"/>
  <c r="T50" i="14"/>
  <c r="V50" i="14"/>
  <c r="O50" i="14"/>
  <c r="AE50" i="14"/>
  <c r="Q50" i="14"/>
  <c r="AG50" i="14"/>
  <c r="P71" i="14"/>
  <c r="AF71" i="14"/>
  <c r="F71" i="14"/>
  <c r="V71" i="14"/>
  <c r="G71" i="14"/>
  <c r="W71" i="14"/>
  <c r="AG2" i="3"/>
  <c r="S70" i="14"/>
  <c r="T70" i="14"/>
  <c r="I70" i="14"/>
  <c r="Y70" i="14"/>
  <c r="J70" i="14"/>
  <c r="Z70" i="14"/>
  <c r="I60" i="14"/>
  <c r="Y60" i="14"/>
  <c r="J60" i="14"/>
  <c r="Z60" i="14"/>
  <c r="K60" i="14"/>
  <c r="AA60" i="14"/>
  <c r="P60" i="14"/>
  <c r="AF60" i="14"/>
  <c r="AE49" i="14"/>
  <c r="AC49" i="14"/>
  <c r="R49" i="14"/>
  <c r="AH49" i="14"/>
  <c r="T49" i="14"/>
  <c r="FQ82" i="3"/>
  <c r="FQ81" i="3"/>
  <c r="E66" i="14"/>
  <c r="T66" i="14"/>
  <c r="V66" i="14"/>
  <c r="AB2" i="3"/>
  <c r="AH69" i="14"/>
  <c r="M69" i="14"/>
  <c r="AA51" i="14"/>
  <c r="X51" i="14"/>
  <c r="FQ69" i="3"/>
  <c r="FQ42" i="3"/>
  <c r="W66" i="14"/>
  <c r="M66" i="14"/>
  <c r="N66" i="14"/>
  <c r="J69" i="14"/>
  <c r="AA69" i="14"/>
  <c r="P69" i="14"/>
  <c r="U69" i="14"/>
  <c r="Q51" i="14"/>
  <c r="U51" i="14"/>
  <c r="AF51" i="14"/>
  <c r="R51" i="14"/>
  <c r="AB59" i="14"/>
  <c r="Q59" i="14"/>
  <c r="AH59" i="14"/>
  <c r="AB42" i="14"/>
  <c r="M42" i="14"/>
  <c r="K42" i="14"/>
  <c r="J42" i="14"/>
  <c r="Z52" i="14"/>
  <c r="V52" i="14"/>
  <c r="P52" i="14"/>
  <c r="AC52" i="14"/>
  <c r="O52" i="14"/>
  <c r="AE52" i="14"/>
  <c r="FQ91" i="3"/>
  <c r="AJ91" i="3"/>
  <c r="AK91" i="3"/>
  <c r="FQ102" i="3"/>
  <c r="AK102" i="3"/>
  <c r="AJ102" i="3"/>
  <c r="FQ55" i="3"/>
  <c r="G2" i="3"/>
  <c r="AF45" i="14"/>
  <c r="AB45" i="14"/>
  <c r="X45" i="14"/>
  <c r="T45" i="14"/>
  <c r="P45" i="14"/>
  <c r="L45" i="14"/>
  <c r="AH45" i="14"/>
  <c r="AD45" i="14"/>
  <c r="Z45" i="14"/>
  <c r="V45" i="14"/>
  <c r="R45" i="14"/>
  <c r="N45" i="14"/>
  <c r="J45" i="14"/>
  <c r="F45" i="14"/>
  <c r="AG45" i="14"/>
  <c r="Y45" i="14"/>
  <c r="Q45" i="14"/>
  <c r="I45" i="14"/>
  <c r="AE45" i="14"/>
  <c r="W45" i="14"/>
  <c r="O45" i="14"/>
  <c r="H45" i="14"/>
  <c r="FT25" i="3"/>
  <c r="AC45" i="14"/>
  <c r="U45" i="14"/>
  <c r="M45" i="14"/>
  <c r="G45" i="14"/>
  <c r="AA45" i="14"/>
  <c r="K45" i="14"/>
  <c r="S45" i="14"/>
  <c r="E45" i="14"/>
  <c r="FQ26" i="3"/>
  <c r="FQ44" i="3"/>
  <c r="Z2" i="3"/>
  <c r="AF64" i="14"/>
  <c r="AB64" i="14"/>
  <c r="X64" i="14"/>
  <c r="T64" i="14"/>
  <c r="P64" i="14"/>
  <c r="L64" i="14"/>
  <c r="H64" i="14"/>
  <c r="AE64" i="14"/>
  <c r="AA64" i="14"/>
  <c r="W64" i="14"/>
  <c r="S64" i="14"/>
  <c r="O64" i="14"/>
  <c r="K64" i="14"/>
  <c r="G64" i="14"/>
  <c r="AH64" i="14"/>
  <c r="AD64" i="14"/>
  <c r="Z64" i="14"/>
  <c r="V64" i="14"/>
  <c r="R64" i="14"/>
  <c r="N64" i="14"/>
  <c r="J64" i="14"/>
  <c r="F64" i="14"/>
  <c r="AG64" i="14"/>
  <c r="AC64" i="14"/>
  <c r="Y64" i="14"/>
  <c r="U64" i="14"/>
  <c r="Q64" i="14"/>
  <c r="M64" i="14"/>
  <c r="I64" i="14"/>
  <c r="GM25" i="3"/>
  <c r="E64" i="14"/>
  <c r="X2" i="3"/>
  <c r="AH62" i="14"/>
  <c r="AD62" i="14"/>
  <c r="Z62" i="14"/>
  <c r="V62" i="14"/>
  <c r="R62" i="14"/>
  <c r="N62" i="14"/>
  <c r="J62" i="14"/>
  <c r="F62" i="14"/>
  <c r="AG62" i="14"/>
  <c r="AC62" i="14"/>
  <c r="Y62" i="14"/>
  <c r="U62" i="14"/>
  <c r="Q62" i="14"/>
  <c r="M62" i="14"/>
  <c r="I62" i="14"/>
  <c r="AF62" i="14"/>
  <c r="AB62" i="14"/>
  <c r="X62" i="14"/>
  <c r="T62" i="14"/>
  <c r="P62" i="14"/>
  <c r="L62" i="14"/>
  <c r="H62" i="14"/>
  <c r="AE62" i="14"/>
  <c r="AA62" i="14"/>
  <c r="W62" i="14"/>
  <c r="S62" i="14"/>
  <c r="O62" i="14"/>
  <c r="K62" i="14"/>
  <c r="G62" i="14"/>
  <c r="GK25" i="3"/>
  <c r="E62" i="14"/>
  <c r="BM92" i="11"/>
  <c r="BM108" i="11"/>
  <c r="BM95" i="11"/>
  <c r="BM107" i="11"/>
  <c r="BM85" i="11"/>
  <c r="BM102" i="11"/>
  <c r="BM86" i="11"/>
  <c r="E48" i="14"/>
  <c r="F48" i="14"/>
  <c r="X48" i="14"/>
  <c r="Z48" i="14"/>
  <c r="AB48" i="14"/>
  <c r="U48" i="14"/>
  <c r="G48" i="14"/>
  <c r="W48" i="14"/>
  <c r="J2" i="3"/>
  <c r="FQ99" i="3"/>
  <c r="AJ99" i="3"/>
  <c r="AK99" i="3"/>
  <c r="FQ80" i="3"/>
  <c r="FQ105" i="3"/>
  <c r="AK105" i="3"/>
  <c r="AJ105" i="3"/>
  <c r="FQ92" i="3"/>
  <c r="AK92" i="3"/>
  <c r="AJ92" i="3"/>
  <c r="FQ73" i="3"/>
  <c r="FQ84" i="3"/>
  <c r="FQ60" i="3"/>
  <c r="O2" i="3"/>
  <c r="AF53" i="14"/>
  <c r="AB53" i="14"/>
  <c r="X53" i="14"/>
  <c r="T53" i="14"/>
  <c r="P53" i="14"/>
  <c r="L53" i="14"/>
  <c r="H53" i="14"/>
  <c r="AH53" i="14"/>
  <c r="AD53" i="14"/>
  <c r="Z53" i="14"/>
  <c r="V53" i="14"/>
  <c r="R53" i="14"/>
  <c r="N53" i="14"/>
  <c r="J53" i="14"/>
  <c r="F53" i="14"/>
  <c r="AG53" i="14"/>
  <c r="Y53" i="14"/>
  <c r="Q53" i="14"/>
  <c r="I53" i="14"/>
  <c r="GB25" i="3"/>
  <c r="AE53" i="14"/>
  <c r="W53" i="14"/>
  <c r="O53" i="14"/>
  <c r="G53" i="14"/>
  <c r="AC53" i="14"/>
  <c r="U53" i="14"/>
  <c r="M53" i="14"/>
  <c r="K53" i="14"/>
  <c r="AA53" i="14"/>
  <c r="S53" i="14"/>
  <c r="E53" i="14"/>
  <c r="FQ59" i="3"/>
  <c r="E50" i="14"/>
  <c r="H50" i="14"/>
  <c r="AH50" i="14"/>
  <c r="AB50" i="14"/>
  <c r="AD50" i="14"/>
  <c r="S50" i="14"/>
  <c r="U50" i="14"/>
  <c r="L2" i="3"/>
  <c r="T71" i="14"/>
  <c r="I71" i="14"/>
  <c r="Y71" i="14"/>
  <c r="J71" i="14"/>
  <c r="Z71" i="14"/>
  <c r="K71" i="14"/>
  <c r="AA71" i="14"/>
  <c r="G70" i="14"/>
  <c r="W70" i="14"/>
  <c r="H70" i="14"/>
  <c r="X70" i="14"/>
  <c r="M70" i="14"/>
  <c r="AC70" i="14"/>
  <c r="N70" i="14"/>
  <c r="AD70" i="14"/>
  <c r="M60" i="14"/>
  <c r="AC60" i="14"/>
  <c r="N60" i="14"/>
  <c r="AD60" i="14"/>
  <c r="O60" i="14"/>
  <c r="AE60" i="14"/>
  <c r="T60" i="14"/>
  <c r="E49" i="14"/>
  <c r="G49" i="14"/>
  <c r="AG49" i="14"/>
  <c r="F49" i="14"/>
  <c r="V49" i="14"/>
  <c r="H49" i="14"/>
  <c r="X49" i="14"/>
  <c r="K2" i="3"/>
  <c r="FQ113" i="3"/>
  <c r="AK113" i="3"/>
  <c r="AJ113" i="3"/>
  <c r="FQ58" i="3"/>
  <c r="H2" i="3"/>
  <c r="AG46" i="14"/>
  <c r="AC46" i="14"/>
  <c r="Y46" i="14"/>
  <c r="U46" i="14"/>
  <c r="Q46" i="14"/>
  <c r="M46" i="14"/>
  <c r="I46" i="14"/>
  <c r="AE46" i="14"/>
  <c r="AA46" i="14"/>
  <c r="W46" i="14"/>
  <c r="S46" i="14"/>
  <c r="O46" i="14"/>
  <c r="K46" i="14"/>
  <c r="G46" i="14"/>
  <c r="AH46" i="14"/>
  <c r="Z46" i="14"/>
  <c r="R46" i="14"/>
  <c r="J46" i="14"/>
  <c r="AF46" i="14"/>
  <c r="X46" i="14"/>
  <c r="P46" i="14"/>
  <c r="H46" i="14"/>
  <c r="FU25" i="3"/>
  <c r="AD46" i="14"/>
  <c r="V46" i="14"/>
  <c r="N46" i="14"/>
  <c r="F46" i="14"/>
  <c r="AB46" i="14"/>
  <c r="L46" i="14"/>
  <c r="T46" i="14"/>
  <c r="E46" i="14"/>
  <c r="O66" i="14"/>
  <c r="U66" i="14"/>
  <c r="S69" i="14"/>
  <c r="X69" i="14"/>
  <c r="I51" i="14"/>
  <c r="Z51" i="14"/>
  <c r="M2" i="3"/>
  <c r="FQ66" i="3"/>
  <c r="AK98" i="3"/>
  <c r="AJ98" i="3"/>
  <c r="FQ98" i="3"/>
  <c r="FQ89" i="3"/>
  <c r="G66" i="14"/>
  <c r="L66" i="14"/>
  <c r="AB66" i="14"/>
  <c r="AC66" i="14"/>
  <c r="AD66" i="14"/>
  <c r="Z69" i="14"/>
  <c r="K69" i="14"/>
  <c r="AF69" i="14"/>
  <c r="K51" i="14"/>
  <c r="W51" i="14"/>
  <c r="P51" i="14"/>
  <c r="AH51" i="14"/>
  <c r="L59" i="14"/>
  <c r="AG59" i="14"/>
  <c r="R59" i="14"/>
  <c r="S59" i="14"/>
  <c r="L42" i="14"/>
  <c r="AC42" i="14"/>
  <c r="AA42" i="14"/>
  <c r="Z42" i="14"/>
  <c r="T52" i="14"/>
  <c r="M52" i="14"/>
  <c r="AK90" i="3"/>
  <c r="AJ90" i="3"/>
  <c r="FQ90" i="3"/>
  <c r="FQ120" i="3"/>
  <c r="AK120" i="3"/>
  <c r="AJ120" i="3"/>
  <c r="FQ122" i="3"/>
  <c r="AJ122" i="3"/>
  <c r="AK122" i="3"/>
  <c r="AJ123" i="3"/>
  <c r="AK123" i="3"/>
  <c r="FQ123" i="3"/>
  <c r="FQ88" i="3"/>
  <c r="FQ33" i="3"/>
  <c r="I2" i="3"/>
  <c r="AH47" i="14"/>
  <c r="AD47" i="14"/>
  <c r="Z47" i="14"/>
  <c r="V47" i="14"/>
  <c r="R47" i="14"/>
  <c r="N47" i="14"/>
  <c r="J47" i="14"/>
  <c r="F47" i="14"/>
  <c r="AF47" i="14"/>
  <c r="AB47" i="14"/>
  <c r="X47" i="14"/>
  <c r="T47" i="14"/>
  <c r="P47" i="14"/>
  <c r="L47" i="14"/>
  <c r="H47" i="14"/>
  <c r="AA47" i="14"/>
  <c r="S47" i="14"/>
  <c r="K47" i="14"/>
  <c r="AG47" i="14"/>
  <c r="Y47" i="14"/>
  <c r="Q47" i="14"/>
  <c r="I47" i="14"/>
  <c r="AE47" i="14"/>
  <c r="W47" i="14"/>
  <c r="O47" i="14"/>
  <c r="G47" i="14"/>
  <c r="AC47" i="14"/>
  <c r="M47" i="14"/>
  <c r="U47" i="14"/>
  <c r="FV25" i="3"/>
  <c r="E47" i="14"/>
  <c r="FQ43" i="3"/>
  <c r="K66" i="14"/>
  <c r="AA66" i="14"/>
  <c r="P66" i="14"/>
  <c r="AF66" i="14"/>
  <c r="Q66" i="14"/>
  <c r="AG66" i="14"/>
  <c r="R66" i="14"/>
  <c r="AH66" i="14"/>
  <c r="E69" i="14"/>
  <c r="N69" i="14"/>
  <c r="AD69" i="14"/>
  <c r="O69" i="14"/>
  <c r="AE69" i="14"/>
  <c r="T69" i="14"/>
  <c r="I69" i="14"/>
  <c r="Y69" i="14"/>
  <c r="AE2" i="3"/>
  <c r="AG51" i="14"/>
  <c r="S51" i="14"/>
  <c r="AC51" i="14"/>
  <c r="AE51" i="14"/>
  <c r="T51" i="14"/>
  <c r="F51" i="14"/>
  <c r="V51" i="14"/>
  <c r="E59" i="14"/>
  <c r="P59" i="14"/>
  <c r="AF59" i="14"/>
  <c r="U59" i="14"/>
  <c r="F59" i="14"/>
  <c r="V59" i="14"/>
  <c r="G59" i="14"/>
  <c r="W59" i="14"/>
  <c r="U2" i="3"/>
  <c r="T42" i="14"/>
  <c r="X42" i="14"/>
  <c r="Y42" i="14"/>
  <c r="I42" i="14"/>
  <c r="W42" i="14"/>
  <c r="G42" i="14"/>
  <c r="V42" i="14"/>
  <c r="F42" i="14"/>
  <c r="D2" i="3"/>
  <c r="AH52" i="14"/>
  <c r="AB52" i="14"/>
  <c r="AD52" i="14"/>
  <c r="X52" i="14"/>
  <c r="Q52" i="14"/>
  <c r="AG52" i="14"/>
  <c r="S52" i="14"/>
  <c r="FQ83" i="3"/>
  <c r="FQ107" i="3"/>
  <c r="AJ107" i="3"/>
  <c r="AK107" i="3"/>
  <c r="FQ29" i="3"/>
  <c r="AC2" i="3"/>
  <c r="AE67" i="14"/>
  <c r="AA67" i="14"/>
  <c r="W67" i="14"/>
  <c r="S67" i="14"/>
  <c r="O67" i="14"/>
  <c r="K67" i="14"/>
  <c r="G67" i="14"/>
  <c r="AH67" i="14"/>
  <c r="AD67" i="14"/>
  <c r="Z67" i="14"/>
  <c r="V67" i="14"/>
  <c r="R67" i="14"/>
  <c r="N67" i="14"/>
  <c r="J67" i="14"/>
  <c r="F67" i="14"/>
  <c r="AG67" i="14"/>
  <c r="AC67" i="14"/>
  <c r="Y67" i="14"/>
  <c r="U67" i="14"/>
  <c r="Q67" i="14"/>
  <c r="M67" i="14"/>
  <c r="I67" i="14"/>
  <c r="AF67" i="14"/>
  <c r="AB67" i="14"/>
  <c r="X67" i="14"/>
  <c r="T67" i="14"/>
  <c r="P67" i="14"/>
  <c r="L67" i="14"/>
  <c r="H67" i="14"/>
  <c r="GP25" i="3"/>
  <c r="E67" i="14"/>
  <c r="FQ49" i="3"/>
  <c r="CK36" i="3"/>
  <c r="BM88" i="11"/>
  <c r="BM93" i="11"/>
  <c r="BM104" i="11"/>
  <c r="BM81" i="11"/>
  <c r="BM97" i="11"/>
  <c r="BM89" i="11"/>
  <c r="BM101" i="11"/>
  <c r="BM98" i="11"/>
  <c r="BM82" i="11"/>
  <c r="V48" i="14"/>
  <c r="AF48" i="14"/>
  <c r="AH48" i="14"/>
  <c r="I48" i="14"/>
  <c r="Y48" i="14"/>
  <c r="K48" i="14"/>
  <c r="AA48" i="14"/>
  <c r="FQ87" i="3"/>
  <c r="FQ97" i="3"/>
  <c r="AJ97" i="3"/>
  <c r="AK97" i="3"/>
  <c r="FQ96" i="3"/>
  <c r="AJ96" i="3"/>
  <c r="AK96" i="3"/>
  <c r="AK109" i="3"/>
  <c r="FQ109" i="3"/>
  <c r="AJ109" i="3"/>
  <c r="AJ103" i="3"/>
  <c r="FQ103" i="3"/>
  <c r="AK103" i="3"/>
  <c r="FQ114" i="3"/>
  <c r="AK114" i="3"/>
  <c r="AJ114" i="3"/>
  <c r="FQ48" i="3"/>
  <c r="T2" i="3"/>
  <c r="AH58" i="14"/>
  <c r="AD58" i="14"/>
  <c r="Z58" i="14"/>
  <c r="V58" i="14"/>
  <c r="R58" i="14"/>
  <c r="N58" i="14"/>
  <c r="J58" i="14"/>
  <c r="F58" i="14"/>
  <c r="AG58" i="14"/>
  <c r="AC58" i="14"/>
  <c r="Y58" i="14"/>
  <c r="U58" i="14"/>
  <c r="Q58" i="14"/>
  <c r="M58" i="14"/>
  <c r="I58" i="14"/>
  <c r="AF58" i="14"/>
  <c r="AB58" i="14"/>
  <c r="X58" i="14"/>
  <c r="T58" i="14"/>
  <c r="P58" i="14"/>
  <c r="L58" i="14"/>
  <c r="H58" i="14"/>
  <c r="AE58" i="14"/>
  <c r="AA58" i="14"/>
  <c r="W58" i="14"/>
  <c r="S58" i="14"/>
  <c r="O58" i="14"/>
  <c r="K58" i="14"/>
  <c r="G58" i="14"/>
  <c r="GG25" i="3"/>
  <c r="E58" i="14"/>
  <c r="X50" i="14"/>
  <c r="J50" i="14"/>
  <c r="F50" i="14"/>
  <c r="G50" i="14"/>
  <c r="W50" i="14"/>
  <c r="I50" i="14"/>
  <c r="Y50" i="14"/>
  <c r="H71" i="14"/>
  <c r="X71" i="14"/>
  <c r="M71" i="14"/>
  <c r="AC71" i="14"/>
  <c r="N71" i="14"/>
  <c r="AD71" i="14"/>
  <c r="O71" i="14"/>
  <c r="AE71" i="14"/>
  <c r="K70" i="14"/>
  <c r="AA70" i="14"/>
  <c r="L70" i="14"/>
  <c r="AB70" i="14"/>
  <c r="Q70" i="14"/>
  <c r="AG70" i="14"/>
  <c r="R70" i="14"/>
  <c r="AH70" i="14"/>
  <c r="E60" i="14"/>
  <c r="Q60" i="14"/>
  <c r="AG60" i="14"/>
  <c r="R60" i="14"/>
  <c r="AH60" i="14"/>
  <c r="S60" i="14"/>
  <c r="H60" i="14"/>
  <c r="X60" i="14"/>
  <c r="V2" i="3"/>
  <c r="W49" i="14"/>
  <c r="I49" i="14"/>
  <c r="K49" i="14"/>
  <c r="M49" i="14"/>
  <c r="J49" i="14"/>
  <c r="L49" i="14"/>
  <c r="AB49" i="14"/>
  <c r="E52" i="14"/>
  <c r="FQ40" i="3"/>
  <c r="C104" i="12"/>
  <c r="D104" i="12"/>
  <c r="C102" i="12"/>
  <c r="D102" i="12"/>
  <c r="C100" i="12"/>
  <c r="D100" i="12"/>
  <c r="C98" i="12"/>
  <c r="D98" i="12"/>
  <c r="C96" i="12"/>
  <c r="D96" i="12"/>
  <c r="C94" i="12"/>
  <c r="D94" i="12"/>
  <c r="C92" i="12"/>
  <c r="D92" i="12"/>
  <c r="C90" i="12"/>
  <c r="D90" i="12"/>
  <c r="C88" i="12"/>
  <c r="D88" i="12"/>
  <c r="C86" i="12"/>
  <c r="D86" i="12"/>
  <c r="C84" i="12"/>
  <c r="D84" i="12"/>
  <c r="C82" i="12"/>
  <c r="D82" i="12"/>
  <c r="C80" i="12"/>
  <c r="D80" i="12"/>
  <c r="C78" i="12"/>
  <c r="D78" i="12"/>
  <c r="C76" i="12"/>
  <c r="D76" i="12"/>
  <c r="C74" i="12"/>
  <c r="D74" i="12"/>
  <c r="C72" i="12"/>
  <c r="D72" i="12"/>
  <c r="C105" i="12"/>
  <c r="D105" i="12"/>
  <c r="C103" i="12"/>
  <c r="D103" i="12"/>
  <c r="C101" i="12"/>
  <c r="D101" i="12"/>
  <c r="C99" i="12"/>
  <c r="D99" i="12"/>
  <c r="C97" i="12"/>
  <c r="D97" i="12"/>
  <c r="C95" i="12"/>
  <c r="D95" i="12"/>
  <c r="C93" i="12"/>
  <c r="D93" i="12"/>
  <c r="C91" i="12"/>
  <c r="D91" i="12"/>
  <c r="C89" i="12"/>
  <c r="D89" i="12"/>
  <c r="C87" i="12"/>
  <c r="D87" i="12"/>
  <c r="C85" i="12"/>
  <c r="D85" i="12"/>
  <c r="C83" i="12"/>
  <c r="D83" i="12"/>
  <c r="C81" i="12"/>
  <c r="D81" i="12"/>
  <c r="C79" i="12"/>
  <c r="D79" i="12"/>
  <c r="C77" i="12"/>
  <c r="D77" i="12"/>
  <c r="C75" i="12"/>
  <c r="D75" i="12"/>
  <c r="C73" i="12"/>
  <c r="D73" i="12"/>
  <c r="C71" i="12"/>
  <c r="D71" i="12"/>
  <c r="BM83" i="11"/>
  <c r="BM99" i="11"/>
  <c r="BM87" i="11"/>
  <c r="BM105" i="11"/>
  <c r="BM84" i="11"/>
  <c r="BM96" i="11"/>
  <c r="BM75" i="11"/>
  <c r="BM94" i="11"/>
  <c r="BM78" i="11"/>
  <c r="N48" i="14"/>
  <c r="H48" i="14"/>
  <c r="J48" i="14"/>
  <c r="L48" i="14"/>
  <c r="M48" i="14"/>
  <c r="AC48" i="14"/>
  <c r="O48" i="14"/>
  <c r="AE48" i="14"/>
  <c r="FQ79" i="3"/>
  <c r="FQ115" i="3"/>
  <c r="AK115" i="3"/>
  <c r="AJ115" i="3"/>
  <c r="FQ72" i="3"/>
  <c r="FQ54" i="3"/>
  <c r="Y2" i="3"/>
  <c r="AE63" i="14"/>
  <c r="AA63" i="14"/>
  <c r="W63" i="14"/>
  <c r="S63" i="14"/>
  <c r="O63" i="14"/>
  <c r="K63" i="14"/>
  <c r="G63" i="14"/>
  <c r="AH63" i="14"/>
  <c r="AD63" i="14"/>
  <c r="Z63" i="14"/>
  <c r="V63" i="14"/>
  <c r="R63" i="14"/>
  <c r="N63" i="14"/>
  <c r="J63" i="14"/>
  <c r="F63" i="14"/>
  <c r="AG63" i="14"/>
  <c r="AC63" i="14"/>
  <c r="Y63" i="14"/>
  <c r="U63" i="14"/>
  <c r="Q63" i="14"/>
  <c r="M63" i="14"/>
  <c r="I63" i="14"/>
  <c r="AF63" i="14"/>
  <c r="AB63" i="14"/>
  <c r="X63" i="14"/>
  <c r="T63" i="14"/>
  <c r="P63" i="14"/>
  <c r="L63" i="14"/>
  <c r="H63" i="14"/>
  <c r="GL25" i="3"/>
  <c r="E63" i="14"/>
  <c r="FQ41" i="3"/>
  <c r="R2" i="3"/>
  <c r="AF56" i="14"/>
  <c r="AB56" i="14"/>
  <c r="X56" i="14"/>
  <c r="T56" i="14"/>
  <c r="P56" i="14"/>
  <c r="L56" i="14"/>
  <c r="H56" i="14"/>
  <c r="AE56" i="14"/>
  <c r="AA56" i="14"/>
  <c r="W56" i="14"/>
  <c r="S56" i="14"/>
  <c r="O56" i="14"/>
  <c r="K56" i="14"/>
  <c r="G56" i="14"/>
  <c r="AH56" i="14"/>
  <c r="AD56" i="14"/>
  <c r="Z56" i="14"/>
  <c r="V56" i="14"/>
  <c r="R56" i="14"/>
  <c r="N56" i="14"/>
  <c r="J56" i="14"/>
  <c r="F56" i="14"/>
  <c r="AG56" i="14"/>
  <c r="AC56" i="14"/>
  <c r="Y56" i="14"/>
  <c r="U56" i="14"/>
  <c r="Q56" i="14"/>
  <c r="M56" i="14"/>
  <c r="I56" i="14"/>
  <c r="GE25" i="3"/>
  <c r="E56" i="14"/>
  <c r="P50" i="14"/>
  <c r="R50" i="14"/>
  <c r="L50" i="14"/>
  <c r="N50" i="14"/>
  <c r="K50" i="14"/>
  <c r="AA50" i="14"/>
  <c r="M50" i="14"/>
  <c r="AC50" i="14"/>
  <c r="L71" i="14"/>
  <c r="AB71" i="14"/>
  <c r="Q71" i="14"/>
  <c r="AG71" i="14"/>
  <c r="R71" i="14"/>
  <c r="AH71" i="14"/>
  <c r="S71" i="14"/>
  <c r="E70" i="14"/>
  <c r="O70" i="14"/>
  <c r="AE70" i="14"/>
  <c r="P70" i="14"/>
  <c r="AF70" i="14"/>
  <c r="U70" i="14"/>
  <c r="F70" i="14"/>
  <c r="V70" i="14"/>
  <c r="AF2" i="3"/>
  <c r="U60" i="14"/>
  <c r="F60" i="14"/>
  <c r="V60" i="14"/>
  <c r="G60" i="14"/>
  <c r="W60" i="14"/>
  <c r="L60" i="14"/>
  <c r="AB60" i="14"/>
  <c r="O49" i="14"/>
  <c r="Q49" i="14"/>
  <c r="S49" i="14"/>
  <c r="U49" i="14"/>
  <c r="N49" i="14"/>
  <c r="AD49" i="14"/>
  <c r="P49" i="14"/>
  <c r="AF49" i="14"/>
  <c r="BM80" i="11"/>
  <c r="FR15" i="14"/>
  <c r="GA15" i="14"/>
  <c r="GM8" i="14"/>
  <c r="FU15" i="14"/>
  <c r="FW16" i="14"/>
  <c r="GF22" i="14"/>
  <c r="FR22" i="14"/>
  <c r="FU22" i="14"/>
  <c r="GK29" i="14"/>
  <c r="GG29" i="14"/>
  <c r="FZ29" i="14"/>
  <c r="GO8" i="14"/>
  <c r="GJ15" i="14"/>
  <c r="FW15" i="14"/>
  <c r="GA26" i="14"/>
  <c r="GB26" i="14"/>
  <c r="FT36" i="14"/>
  <c r="GL36" i="14"/>
  <c r="GM37" i="14"/>
  <c r="GO37" i="14"/>
  <c r="GJ16" i="14"/>
  <c r="FV16" i="14"/>
  <c r="FX24" i="14"/>
  <c r="GD24" i="14"/>
  <c r="FU24" i="14"/>
  <c r="FO24" i="14"/>
  <c r="GP24" i="14"/>
  <c r="GK24" i="14"/>
  <c r="GA24" i="14"/>
  <c r="GK14" i="14"/>
  <c r="FT14" i="14"/>
  <c r="IJ3" i="3"/>
  <c r="GP21" i="3"/>
  <c r="GN33" i="14"/>
  <c r="FT33" i="14"/>
  <c r="FY33" i="14"/>
  <c r="FW33" i="14"/>
  <c r="FQ33" i="14"/>
  <c r="GK33" i="14"/>
  <c r="GH33" i="14"/>
  <c r="GP18" i="14"/>
  <c r="FW18" i="14"/>
  <c r="FX8" i="14"/>
  <c r="GH8" i="14"/>
  <c r="GH25" i="14"/>
  <c r="GM25" i="14"/>
  <c r="GD17" i="14"/>
  <c r="GN17" i="14"/>
  <c r="FP35" i="14"/>
  <c r="FO35" i="14"/>
  <c r="GN15" i="14"/>
  <c r="GE15" i="14"/>
  <c r="GK26" i="14"/>
  <c r="FP26" i="14"/>
  <c r="FO36" i="14"/>
  <c r="GC36" i="14"/>
  <c r="FN37" i="14"/>
  <c r="FY37" i="14"/>
  <c r="GN16" i="14"/>
  <c r="GL16" i="14"/>
  <c r="FX22" i="14"/>
  <c r="FM22" i="14"/>
  <c r="GM22" i="14"/>
  <c r="GB22" i="14"/>
  <c r="FV22" i="14"/>
  <c r="GL22" i="14"/>
  <c r="FY22" i="14"/>
  <c r="GO22" i="14"/>
  <c r="GC29" i="14"/>
  <c r="GI29" i="14"/>
  <c r="GM29" i="14"/>
  <c r="GO29" i="14"/>
  <c r="GB29" i="14"/>
  <c r="FN29" i="14"/>
  <c r="GD29" i="14"/>
  <c r="GL14" i="14"/>
  <c r="GF14" i="14"/>
  <c r="GJ25" i="14"/>
  <c r="FT15" i="14"/>
  <c r="FZ15" i="14"/>
  <c r="GN26" i="14"/>
  <c r="IC3" i="3"/>
  <c r="GI21" i="3"/>
  <c r="GF36" i="14"/>
  <c r="FQ37" i="14"/>
  <c r="FM37" i="14"/>
  <c r="FT16" i="14"/>
  <c r="GD16" i="14"/>
  <c r="IA3" i="3"/>
  <c r="GG21" i="3"/>
  <c r="FV24" i="14"/>
  <c r="FR24" i="14"/>
  <c r="GB24" i="14"/>
  <c r="FT24" i="14"/>
  <c r="FY24" i="14"/>
  <c r="GO24" i="14"/>
  <c r="GE24" i="14"/>
  <c r="FU14" i="14"/>
  <c r="FO14" i="14"/>
  <c r="FX33" i="14"/>
  <c r="GC33" i="14"/>
  <c r="GE33" i="14"/>
  <c r="GJ33" i="14"/>
  <c r="GB33" i="14"/>
  <c r="FU33" i="14"/>
  <c r="FV33" i="14"/>
  <c r="GL33" i="14"/>
  <c r="FZ18" i="14"/>
  <c r="FT18" i="14"/>
  <c r="GK8" i="14"/>
  <c r="FV8" i="14"/>
  <c r="FR25" i="14"/>
  <c r="GI25" i="14"/>
  <c r="FN17" i="14"/>
  <c r="GJ17" i="14"/>
  <c r="FV35" i="14"/>
  <c r="FN35" i="14"/>
  <c r="GA32" i="14"/>
  <c r="FP32" i="14"/>
  <c r="FM13" i="14"/>
  <c r="GC13" i="14"/>
  <c r="GB13" i="14"/>
  <c r="GG13" i="14"/>
  <c r="FW13" i="14"/>
  <c r="GM13" i="14"/>
  <c r="FZ13" i="14"/>
  <c r="GP13" i="14"/>
  <c r="GG8" i="14"/>
  <c r="GK25" i="14"/>
  <c r="FW17" i="14"/>
  <c r="FW35" i="14"/>
  <c r="GC32" i="14"/>
  <c r="FM17" i="14"/>
  <c r="FT35" i="14"/>
  <c r="FR12" i="14"/>
  <c r="FU12" i="14"/>
  <c r="GG12" i="14"/>
  <c r="GD12" i="14"/>
  <c r="FX12" i="14"/>
  <c r="GN12" i="14"/>
  <c r="FW12" i="14"/>
  <c r="GM12" i="14"/>
  <c r="FM15" i="14"/>
  <c r="GM26" i="14"/>
  <c r="FV26" i="14"/>
  <c r="GM36" i="14"/>
  <c r="FZ36" i="14"/>
  <c r="FV37" i="14"/>
  <c r="GF37" i="14"/>
  <c r="GF16" i="14"/>
  <c r="FY16" i="14"/>
  <c r="FR19" i="14"/>
  <c r="GE19" i="14"/>
  <c r="FV19" i="14"/>
  <c r="GA19" i="14"/>
  <c r="FU19" i="14"/>
  <c r="GK19" i="14"/>
  <c r="FX19" i="14"/>
  <c r="GN19" i="14"/>
  <c r="FN14" i="14"/>
  <c r="HQ3" i="3"/>
  <c r="FW21" i="3"/>
  <c r="GH28" i="14"/>
  <c r="FP28" i="14"/>
  <c r="FT28" i="14"/>
  <c r="FN28" i="14"/>
  <c r="FQ28" i="14"/>
  <c r="GG28" i="14"/>
  <c r="FS28" i="14"/>
  <c r="GI28" i="14"/>
  <c r="FP30" i="14"/>
  <c r="GP30" i="14"/>
  <c r="GL30" i="14"/>
  <c r="GI30" i="14"/>
  <c r="GM30" i="14"/>
  <c r="GG30" i="14"/>
  <c r="FX30" i="14"/>
  <c r="GN30" i="14"/>
  <c r="FZ11" i="14"/>
  <c r="FR11" i="14"/>
  <c r="GD11" i="14"/>
  <c r="GI11" i="14"/>
  <c r="FY11" i="14"/>
  <c r="GO11" i="14"/>
  <c r="GB11" i="14"/>
  <c r="GL18" i="14"/>
  <c r="GB18" i="14"/>
  <c r="FT8" i="14"/>
  <c r="GD25" i="14"/>
  <c r="GM17" i="14"/>
  <c r="FQ35" i="14"/>
  <c r="FW32" i="14"/>
  <c r="II3" i="3"/>
  <c r="GO21" i="3"/>
  <c r="GM15" i="14"/>
  <c r="FY26" i="14"/>
  <c r="GJ26" i="14"/>
  <c r="GD36" i="14"/>
  <c r="FM36" i="14"/>
  <c r="GI37" i="14"/>
  <c r="IN3" i="3"/>
  <c r="GT21" i="3"/>
  <c r="FM16" i="14"/>
  <c r="FQ16" i="14"/>
  <c r="GM10" i="14"/>
  <c r="FO10" i="14"/>
  <c r="GI10" i="14"/>
  <c r="GN10" i="14"/>
  <c r="FZ10" i="14"/>
  <c r="GP10" i="14"/>
  <c r="GC10" i="14"/>
  <c r="HL3" i="3"/>
  <c r="FR21" i="3"/>
  <c r="GJ9" i="14"/>
  <c r="FP9" i="14"/>
  <c r="FM9" i="14"/>
  <c r="FO9" i="14"/>
  <c r="GE9" i="14"/>
  <c r="FR9" i="14"/>
  <c r="GH9" i="14"/>
  <c r="GP14" i="14"/>
  <c r="GA14" i="14"/>
  <c r="HZ3" i="3"/>
  <c r="GF21" i="3"/>
  <c r="FR23" i="14"/>
  <c r="FN23" i="14"/>
  <c r="FO23" i="14"/>
  <c r="FM23" i="14"/>
  <c r="GC23" i="14"/>
  <c r="FP23" i="14"/>
  <c r="GF23" i="14"/>
  <c r="FM34" i="14"/>
  <c r="FV34" i="14"/>
  <c r="FR34" i="14"/>
  <c r="FT34" i="14"/>
  <c r="GP34" i="14"/>
  <c r="GD34" i="14"/>
  <c r="FU34" i="14"/>
  <c r="GK34" i="14"/>
  <c r="FU20" i="14"/>
  <c r="GH20" i="14"/>
  <c r="GG20" i="14"/>
  <c r="GD20" i="14"/>
  <c r="FX20" i="14"/>
  <c r="GN20" i="14"/>
  <c r="FW20" i="14"/>
  <c r="GM20" i="14"/>
  <c r="FR18" i="14"/>
  <c r="GJ18" i="14"/>
  <c r="GF8" i="14"/>
  <c r="FO8" i="14"/>
  <c r="FX25" i="14"/>
  <c r="FY25" i="14"/>
  <c r="FS17" i="14"/>
  <c r="GG17" i="14"/>
  <c r="GN35" i="14"/>
  <c r="FR35" i="14"/>
  <c r="GL32" i="14"/>
  <c r="FU32" i="14"/>
  <c r="GG31" i="14"/>
  <c r="FU31" i="14"/>
  <c r="FN31" i="14"/>
  <c r="FR31" i="14"/>
  <c r="FP31" i="14"/>
  <c r="GF31" i="14"/>
  <c r="FS31" i="14"/>
  <c r="GI31" i="14"/>
  <c r="FN18" i="14"/>
  <c r="HU3" i="3"/>
  <c r="GA21" i="3"/>
  <c r="FY8" i="14"/>
  <c r="FV25" i="14"/>
  <c r="GA25" i="14"/>
  <c r="GH17" i="14"/>
  <c r="GB32" i="14"/>
  <c r="GE27" i="14"/>
  <c r="FM27" i="14"/>
  <c r="FQ27" i="14"/>
  <c r="FS27" i="14"/>
  <c r="FR27" i="14"/>
  <c r="GH27" i="14"/>
  <c r="FT27" i="14"/>
  <c r="GJ27" i="14"/>
  <c r="GN21" i="14"/>
  <c r="GC21" i="14"/>
  <c r="GB21" i="14"/>
  <c r="GG21" i="14"/>
  <c r="FW21" i="14"/>
  <c r="GM21" i="14"/>
  <c r="FZ21" i="14"/>
  <c r="GP21" i="14"/>
  <c r="FO26" i="14"/>
  <c r="GE36" i="14"/>
  <c r="GA37" i="14"/>
  <c r="GC16" i="14"/>
  <c r="FS22" i="14"/>
  <c r="FT22" i="14"/>
  <c r="GK22" i="14"/>
  <c r="GA29" i="14"/>
  <c r="FX29" i="14"/>
  <c r="GP29" i="14"/>
  <c r="FW14" i="14"/>
  <c r="FX15" i="14"/>
  <c r="FZ26" i="14"/>
  <c r="GB36" i="14"/>
  <c r="GJ37" i="14"/>
  <c r="FX16" i="14"/>
  <c r="FO22" i="14"/>
  <c r="GJ22" i="14"/>
  <c r="GP22" i="14"/>
  <c r="IF3" i="3"/>
  <c r="GL21" i="3"/>
  <c r="FO29" i="14"/>
  <c r="FP29" i="14"/>
  <c r="FR29" i="14"/>
  <c r="GG18" i="14"/>
  <c r="GG15" i="14"/>
  <c r="GL26" i="14"/>
  <c r="GA36" i="14"/>
  <c r="FX37" i="14"/>
  <c r="GI16" i="14"/>
  <c r="GN24" i="14"/>
  <c r="GF24" i="14"/>
  <c r="FZ24" i="14"/>
  <c r="GI24" i="14"/>
  <c r="FP14" i="14"/>
  <c r="FO33" i="14"/>
  <c r="FN33" i="14"/>
  <c r="GA33" i="14"/>
  <c r="GP33" i="14"/>
  <c r="GN18" i="14"/>
  <c r="FU8" i="14"/>
  <c r="GA17" i="14"/>
  <c r="GC35" i="14"/>
  <c r="GK32" i="14"/>
  <c r="FU13" i="14"/>
  <c r="GE25" i="14"/>
  <c r="GC17" i="14"/>
  <c r="GH35" i="14"/>
  <c r="GC12" i="14"/>
  <c r="GK12" i="14"/>
  <c r="GO12" i="14"/>
  <c r="GL12" i="14"/>
  <c r="GB12" i="14"/>
  <c r="FM12" i="14"/>
  <c r="GA12" i="14"/>
  <c r="GF15" i="14"/>
  <c r="FO15" i="14"/>
  <c r="FW26" i="14"/>
  <c r="GD26" i="14"/>
  <c r="FW36" i="14"/>
  <c r="FX36" i="14"/>
  <c r="GG37" i="14"/>
  <c r="FT37" i="14"/>
  <c r="FP16" i="14"/>
  <c r="HS3" i="3"/>
  <c r="FY21" i="3"/>
  <c r="FW19" i="14"/>
  <c r="FZ19" i="14"/>
  <c r="GD19" i="14"/>
  <c r="GI19" i="14"/>
  <c r="FY19" i="14"/>
  <c r="GO19" i="14"/>
  <c r="GB19" i="14"/>
  <c r="GG14" i="14"/>
  <c r="GM14" i="14"/>
  <c r="FZ28" i="14"/>
  <c r="FX28" i="14"/>
  <c r="GB28" i="14"/>
  <c r="FV28" i="14"/>
  <c r="FU28" i="14"/>
  <c r="GK28" i="14"/>
  <c r="FW28" i="14"/>
  <c r="GM28" i="14"/>
  <c r="GD30" i="14"/>
  <c r="FR30" i="14"/>
  <c r="FO30" i="14"/>
  <c r="FQ30" i="14"/>
  <c r="FU30" i="14"/>
  <c r="GK30" i="14"/>
  <c r="GB30" i="14"/>
  <c r="GE11" i="14"/>
  <c r="GP11" i="14"/>
  <c r="GH11" i="14"/>
  <c r="GL11" i="14"/>
  <c r="FM11" i="14"/>
  <c r="GC11" i="14"/>
  <c r="FP11" i="14"/>
  <c r="GF11" i="14"/>
  <c r="FV18" i="14"/>
  <c r="FO18" i="14"/>
  <c r="FQ8" i="14"/>
  <c r="GB25" i="14"/>
  <c r="GF17" i="14"/>
  <c r="FU35" i="14"/>
  <c r="FY32" i="14"/>
  <c r="GJ35" i="14"/>
  <c r="GB15" i="14"/>
  <c r="GP15" i="14"/>
  <c r="GI26" i="14"/>
  <c r="FM26" i="14"/>
  <c r="GP36" i="14"/>
  <c r="FV36" i="14"/>
  <c r="GH37" i="14"/>
  <c r="GK37" i="14"/>
  <c r="GB16" i="14"/>
  <c r="FN16" i="14"/>
  <c r="HM3" i="3"/>
  <c r="FS21" i="3"/>
  <c r="FT10" i="14"/>
  <c r="GE10" i="14"/>
  <c r="FP10" i="14"/>
  <c r="FN10" i="14"/>
  <c r="GD10" i="14"/>
  <c r="FQ10" i="14"/>
  <c r="GG10" i="14"/>
  <c r="FY9" i="14"/>
  <c r="FQ9" i="14"/>
  <c r="FX9" i="14"/>
  <c r="FU9" i="14"/>
  <c r="FS9" i="14"/>
  <c r="GI9" i="14"/>
  <c r="FV9" i="14"/>
  <c r="GL9" i="14"/>
  <c r="FZ14" i="14"/>
  <c r="GI14" i="14"/>
  <c r="GI23" i="14"/>
  <c r="FZ23" i="14"/>
  <c r="FV23" i="14"/>
  <c r="FW23" i="14"/>
  <c r="FQ23" i="14"/>
  <c r="GG23" i="14"/>
  <c r="FT23" i="14"/>
  <c r="GJ23" i="14"/>
  <c r="FP34" i="14"/>
  <c r="GA34" i="14"/>
  <c r="GB34" i="14"/>
  <c r="FZ34" i="14"/>
  <c r="FN34" i="14"/>
  <c r="GI34" i="14"/>
  <c r="FY34" i="14"/>
  <c r="GO34" i="14"/>
  <c r="FZ20" i="14"/>
  <c r="GC20" i="14"/>
  <c r="GO20" i="14"/>
  <c r="GL20" i="14"/>
  <c r="GB20" i="14"/>
  <c r="FM20" i="14"/>
  <c r="GA20" i="14"/>
  <c r="GK18" i="14"/>
  <c r="FX18" i="14"/>
  <c r="FP8" i="14"/>
  <c r="FR8" i="14"/>
  <c r="GP25" i="14"/>
  <c r="GC25" i="14"/>
  <c r="GL17" i="14"/>
  <c r="FU17" i="14"/>
  <c r="FX35" i="14"/>
  <c r="GK35" i="14"/>
  <c r="FV32" i="14"/>
  <c r="FQ32" i="14"/>
  <c r="FQ31" i="14"/>
  <c r="GK31" i="14"/>
  <c r="FV31" i="14"/>
  <c r="FZ31" i="14"/>
  <c r="FT31" i="14"/>
  <c r="GJ31" i="14"/>
  <c r="FW31" i="14"/>
  <c r="GM31" i="14"/>
  <c r="FP18" i="14"/>
  <c r="GP8" i="14"/>
  <c r="FT25" i="14"/>
  <c r="FO17" i="14"/>
  <c r="FW27" i="14"/>
  <c r="FU27" i="14"/>
  <c r="FY27" i="14"/>
  <c r="GA27" i="14"/>
  <c r="FV27" i="14"/>
  <c r="GL27" i="14"/>
  <c r="FX27" i="14"/>
  <c r="GN27" i="14"/>
  <c r="FM21" i="14"/>
  <c r="FP21" i="14"/>
  <c r="GJ21" i="14"/>
  <c r="GO21" i="14"/>
  <c r="GA21" i="14"/>
  <c r="FN21" i="14"/>
  <c r="GD21" i="14"/>
  <c r="GL15" i="14"/>
  <c r="FN26" i="14"/>
  <c r="FP36" i="14"/>
  <c r="GD37" i="14"/>
  <c r="GE22" i="14"/>
  <c r="GH22" i="14"/>
  <c r="GE29" i="14"/>
  <c r="GN29" i="14"/>
  <c r="FY14" i="14"/>
  <c r="GH15" i="14"/>
  <c r="FU26" i="14"/>
  <c r="FY36" i="14"/>
  <c r="FW37" i="14"/>
  <c r="GO16" i="14"/>
  <c r="FP22" i="14"/>
  <c r="GA22" i="14"/>
  <c r="FZ22" i="14"/>
  <c r="GC22" i="14"/>
  <c r="FU29" i="14"/>
  <c r="FQ29" i="14"/>
  <c r="GF29" i="14"/>
  <c r="GH29" i="14"/>
  <c r="FV14" i="14"/>
  <c r="FX14" i="14"/>
  <c r="FU25" i="14"/>
  <c r="GI15" i="14"/>
  <c r="GG26" i="14"/>
  <c r="GH36" i="14"/>
  <c r="GP37" i="14"/>
  <c r="FZ16" i="14"/>
  <c r="GL24" i="14"/>
  <c r="GJ24" i="14"/>
  <c r="GC24" i="14"/>
  <c r="FS24" i="14"/>
  <c r="GH14" i="14"/>
  <c r="FM33" i="14"/>
  <c r="GO33" i="14"/>
  <c r="GG33" i="14"/>
  <c r="FZ33" i="14"/>
  <c r="GI8" i="14"/>
  <c r="GF25" i="14"/>
  <c r="FQ25" i="14"/>
  <c r="GB17" i="14"/>
  <c r="IL3" i="3"/>
  <c r="GR21" i="3"/>
  <c r="FX13" i="14"/>
  <c r="GJ13" i="14"/>
  <c r="GO13" i="14"/>
  <c r="GA13" i="14"/>
  <c r="FN13" i="14"/>
  <c r="GD13" i="14"/>
  <c r="FW8" i="14"/>
  <c r="GO35" i="14"/>
  <c r="GJ32" i="14"/>
  <c r="HT3" i="3"/>
  <c r="FZ21" i="3"/>
  <c r="FR32" i="14"/>
  <c r="GK15" i="14"/>
  <c r="FN15" i="14"/>
  <c r="GE26" i="14"/>
  <c r="FT26" i="14"/>
  <c r="GK36" i="14"/>
  <c r="IM3" i="3"/>
  <c r="GS21" i="3"/>
  <c r="GC37" i="14"/>
  <c r="GM16" i="14"/>
  <c r="GH16" i="14"/>
  <c r="HY3" i="3"/>
  <c r="GE21" i="3"/>
  <c r="GN22" i="14"/>
  <c r="FW22" i="14"/>
  <c r="GI22" i="14"/>
  <c r="FN22" i="14"/>
  <c r="GD22" i="14"/>
  <c r="FQ22" i="14"/>
  <c r="GG22" i="14"/>
  <c r="FM29" i="14"/>
  <c r="FS29" i="14"/>
  <c r="FW29" i="14"/>
  <c r="FY29" i="14"/>
  <c r="FT29" i="14"/>
  <c r="GJ29" i="14"/>
  <c r="FV29" i="14"/>
  <c r="GL29" i="14"/>
  <c r="GO14" i="14"/>
  <c r="GB14" i="14"/>
  <c r="FY17" i="14"/>
  <c r="FQ15" i="14"/>
  <c r="FQ26" i="14"/>
  <c r="FR26" i="14"/>
  <c r="GO36" i="14"/>
  <c r="FR36" i="14"/>
  <c r="FZ37" i="14"/>
  <c r="FP37" i="14"/>
  <c r="FS16" i="14"/>
  <c r="FU16" i="14"/>
  <c r="FN24" i="14"/>
  <c r="FQ24" i="14"/>
  <c r="FP24" i="14"/>
  <c r="FM24" i="14"/>
  <c r="GH24" i="14"/>
  <c r="GG24" i="14"/>
  <c r="FW24" i="14"/>
  <c r="GM24" i="14"/>
  <c r="FR14" i="14"/>
  <c r="GN14" i="14"/>
  <c r="FS33" i="14"/>
  <c r="GI33" i="14"/>
  <c r="FP33" i="14"/>
  <c r="FR33" i="14"/>
  <c r="GM33" i="14"/>
  <c r="GF33" i="14"/>
  <c r="GD33" i="14"/>
  <c r="GC18" i="14"/>
  <c r="GI18" i="14"/>
  <c r="GN8" i="14"/>
  <c r="GE8" i="14"/>
  <c r="HK3" i="3"/>
  <c r="FQ21" i="3"/>
  <c r="FP25" i="14"/>
  <c r="IB3" i="3"/>
  <c r="GH21" i="3"/>
  <c r="GK17" i="14"/>
  <c r="GF35" i="14"/>
  <c r="GE35" i="14"/>
  <c r="GD32" i="14"/>
  <c r="GG32" i="14"/>
  <c r="HP3" i="3"/>
  <c r="FV21" i="3"/>
  <c r="GF13" i="14"/>
  <c r="GN13" i="14"/>
  <c r="FQ13" i="14"/>
  <c r="FO13" i="14"/>
  <c r="GE13" i="14"/>
  <c r="FR13" i="14"/>
  <c r="GH13" i="14"/>
  <c r="GA8" i="14"/>
  <c r="FQ17" i="14"/>
  <c r="FY35" i="14"/>
  <c r="FZ32" i="14"/>
  <c r="GI35" i="14"/>
  <c r="GO32" i="14"/>
  <c r="HO3" i="3"/>
  <c r="FU21" i="3"/>
  <c r="FZ12" i="14"/>
  <c r="FQ12" i="14"/>
  <c r="FN12" i="14"/>
  <c r="FP12" i="14"/>
  <c r="GF12" i="14"/>
  <c r="FO12" i="14"/>
  <c r="GE12" i="14"/>
  <c r="FP15" i="14"/>
  <c r="FS15" i="14"/>
  <c r="GF26" i="14"/>
  <c r="GJ36" i="14"/>
  <c r="GG36" i="14"/>
  <c r="GN37" i="14"/>
  <c r="FO37" i="14"/>
  <c r="GE16" i="14"/>
  <c r="FR16" i="14"/>
  <c r="HV3" i="3"/>
  <c r="GB21" i="3"/>
  <c r="GH19" i="14"/>
  <c r="GP19" i="14"/>
  <c r="GL19" i="14"/>
  <c r="FM19" i="14"/>
  <c r="GC19" i="14"/>
  <c r="FP19" i="14"/>
  <c r="GF19" i="14"/>
  <c r="FQ14" i="14"/>
  <c r="FM14" i="14"/>
  <c r="GP28" i="14"/>
  <c r="GF28" i="14"/>
  <c r="GJ28" i="14"/>
  <c r="GD28" i="14"/>
  <c r="FY28" i="14"/>
  <c r="GO28" i="14"/>
  <c r="GA28" i="14"/>
  <c r="IG3" i="3"/>
  <c r="GM21" i="3"/>
  <c r="FN30" i="14"/>
  <c r="GH30" i="14"/>
  <c r="FS30" i="14"/>
  <c r="FW30" i="14"/>
  <c r="FY30" i="14"/>
  <c r="GO30" i="14"/>
  <c r="GF30" i="14"/>
  <c r="HN3" i="3"/>
  <c r="FT21" i="3"/>
  <c r="FW11" i="14"/>
  <c r="FN11" i="14"/>
  <c r="FS11" i="14"/>
  <c r="FQ11" i="14"/>
  <c r="GG11" i="14"/>
  <c r="FT11" i="14"/>
  <c r="GJ11" i="14"/>
  <c r="GO18" i="14"/>
  <c r="GF18" i="14"/>
  <c r="FZ8" i="14"/>
  <c r="FS25" i="14"/>
  <c r="FT17" i="14"/>
  <c r="GN32" i="14"/>
  <c r="GE17" i="14"/>
  <c r="GP35" i="14"/>
  <c r="GH32" i="14"/>
  <c r="GO15" i="14"/>
  <c r="GD15" i="14"/>
  <c r="FS26" i="14"/>
  <c r="GI36" i="14"/>
  <c r="FU36" i="14"/>
  <c r="FR37" i="14"/>
  <c r="FU37" i="14"/>
  <c r="GP16" i="14"/>
  <c r="GB10" i="14"/>
  <c r="GJ10" i="14"/>
  <c r="FS10" i="14"/>
  <c r="FX10" i="14"/>
  <c r="FR10" i="14"/>
  <c r="GH10" i="14"/>
  <c r="FU10" i="14"/>
  <c r="GK10" i="14"/>
  <c r="GO9" i="14"/>
  <c r="GG9" i="14"/>
  <c r="GF9" i="14"/>
  <c r="GC9" i="14"/>
  <c r="FW9" i="14"/>
  <c r="GM9" i="14"/>
  <c r="FZ9" i="14"/>
  <c r="GP9" i="14"/>
  <c r="GJ14" i="14"/>
  <c r="GA23" i="14"/>
  <c r="GH23" i="14"/>
  <c r="GD23" i="14"/>
  <c r="GE23" i="14"/>
  <c r="FU23" i="14"/>
  <c r="GK23" i="14"/>
  <c r="FX23" i="14"/>
  <c r="GN23" i="14"/>
  <c r="GL34" i="14"/>
  <c r="FW34" i="14"/>
  <c r="GM34" i="14"/>
  <c r="GE34" i="14"/>
  <c r="FS34" i="14"/>
  <c r="GN34" i="14"/>
  <c r="GC34" i="14"/>
  <c r="HW3" i="3"/>
  <c r="GC21" i="3"/>
  <c r="GK20" i="14"/>
  <c r="FQ20" i="14"/>
  <c r="FN20" i="14"/>
  <c r="FP20" i="14"/>
  <c r="GF20" i="14"/>
  <c r="FO20" i="14"/>
  <c r="GE20" i="14"/>
  <c r="FU18" i="14"/>
  <c r="FS18" i="14"/>
  <c r="GC8" i="14"/>
  <c r="GD8" i="14"/>
  <c r="FZ25" i="14"/>
  <c r="FW25" i="14"/>
  <c r="FV17" i="14"/>
  <c r="FX17" i="14"/>
  <c r="GG35" i="14"/>
  <c r="FS35" i="14"/>
  <c r="GI32" i="14"/>
  <c r="FX32" i="14"/>
  <c r="FM31" i="14"/>
  <c r="FY31" i="14"/>
  <c r="GD31" i="14"/>
  <c r="GH31" i="14"/>
  <c r="FX31" i="14"/>
  <c r="GN31" i="14"/>
  <c r="GA31" i="14"/>
  <c r="FQ18" i="14"/>
  <c r="GM18" i="14"/>
  <c r="GL8" i="14"/>
  <c r="FO25" i="14"/>
  <c r="FP17" i="14"/>
  <c r="GA35" i="14"/>
  <c r="GM27" i="14"/>
  <c r="GC27" i="14"/>
  <c r="GG27" i="14"/>
  <c r="GI27" i="14"/>
  <c r="FZ27" i="14"/>
  <c r="GP27" i="14"/>
  <c r="GB27" i="14"/>
  <c r="HX3" i="3"/>
  <c r="GD21" i="3"/>
  <c r="FU21" i="14"/>
  <c r="GF21" i="14"/>
  <c r="FQ21" i="14"/>
  <c r="FO21" i="14"/>
  <c r="GE21" i="14"/>
  <c r="FR21" i="14"/>
  <c r="GH21" i="14"/>
  <c r="FN32" i="14"/>
  <c r="FM32" i="14"/>
  <c r="GK13" i="14"/>
  <c r="FP13" i="14"/>
  <c r="FT13" i="14"/>
  <c r="FY13" i="14"/>
  <c r="FS13" i="14"/>
  <c r="GI13" i="14"/>
  <c r="FV13" i="14"/>
  <c r="GL13" i="14"/>
  <c r="GJ8" i="14"/>
  <c r="FN25" i="14"/>
  <c r="GP17" i="14"/>
  <c r="GB35" i="14"/>
  <c r="GM32" i="14"/>
  <c r="FR17" i="14"/>
  <c r="GF32" i="14"/>
  <c r="GH12" i="14"/>
  <c r="GP12" i="14"/>
  <c r="FY12" i="14"/>
  <c r="FV12" i="14"/>
  <c r="FT12" i="14"/>
  <c r="GJ12" i="14"/>
  <c r="FS12" i="14"/>
  <c r="GI12" i="14"/>
  <c r="GC15" i="14"/>
  <c r="HR3" i="3"/>
  <c r="FX21" i="3"/>
  <c r="GC26" i="14"/>
  <c r="GP26" i="14"/>
  <c r="FN36" i="14"/>
  <c r="GL37" i="14"/>
  <c r="FS37" i="14"/>
  <c r="FO16" i="14"/>
  <c r="GG16" i="14"/>
  <c r="GM19" i="14"/>
  <c r="FO19" i="14"/>
  <c r="FN19" i="14"/>
  <c r="FS19" i="14"/>
  <c r="FQ19" i="14"/>
  <c r="GG19" i="14"/>
  <c r="FT19" i="14"/>
  <c r="GJ19" i="14"/>
  <c r="GD14" i="14"/>
  <c r="FS14" i="14"/>
  <c r="IE3" i="3"/>
  <c r="GK21" i="3"/>
  <c r="FR28" i="14"/>
  <c r="GN28" i="14"/>
  <c r="FM28" i="14"/>
  <c r="GL28" i="14"/>
  <c r="GC28" i="14"/>
  <c r="FO28" i="14"/>
  <c r="GE28" i="14"/>
  <c r="FM30" i="14"/>
  <c r="FZ30" i="14"/>
  <c r="FV30" i="14"/>
  <c r="GA30" i="14"/>
  <c r="GE30" i="14"/>
  <c r="GC30" i="14"/>
  <c r="FT30" i="14"/>
  <c r="GJ30" i="14"/>
  <c r="FO11" i="14"/>
  <c r="GM11" i="14"/>
  <c r="FV11" i="14"/>
  <c r="GA11" i="14"/>
  <c r="FU11" i="14"/>
  <c r="GK11" i="14"/>
  <c r="FX11" i="14"/>
  <c r="GN11" i="14"/>
  <c r="FY18" i="14"/>
  <c r="GA18" i="14"/>
  <c r="GO25" i="14"/>
  <c r="FZ17" i="14"/>
  <c r="GL35" i="14"/>
  <c r="GP32" i="14"/>
  <c r="GD35" i="14"/>
  <c r="FO32" i="14"/>
  <c r="FY15" i="14"/>
  <c r="FV15" i="14"/>
  <c r="GO26" i="14"/>
  <c r="GH26" i="14"/>
  <c r="FS36" i="14"/>
  <c r="GN36" i="14"/>
  <c r="GB37" i="14"/>
  <c r="GE37" i="14"/>
  <c r="GA16" i="14"/>
  <c r="GK16" i="14"/>
  <c r="FW10" i="14"/>
  <c r="FM10" i="14"/>
  <c r="GA10" i="14"/>
  <c r="GF10" i="14"/>
  <c r="FV10" i="14"/>
  <c r="GL10" i="14"/>
  <c r="FY10" i="14"/>
  <c r="GO10" i="14"/>
  <c r="FT9" i="14"/>
  <c r="GB9" i="14"/>
  <c r="GN9" i="14"/>
  <c r="GK9" i="14"/>
  <c r="GA9" i="14"/>
  <c r="FN9" i="14"/>
  <c r="GD9" i="14"/>
  <c r="GC14" i="14"/>
  <c r="GE14" i="14"/>
  <c r="FS23" i="14"/>
  <c r="GP23" i="14"/>
  <c r="GL23" i="14"/>
  <c r="GM23" i="14"/>
  <c r="FY23" i="14"/>
  <c r="GO23" i="14"/>
  <c r="GB23" i="14"/>
  <c r="IK3" i="3"/>
  <c r="GQ21" i="3"/>
  <c r="GF34" i="14"/>
  <c r="GH34" i="14"/>
  <c r="FO34" i="14"/>
  <c r="GJ34" i="14"/>
  <c r="FX34" i="14"/>
  <c r="FQ34" i="14"/>
  <c r="GG34" i="14"/>
  <c r="GP20" i="14"/>
  <c r="FR20" i="14"/>
  <c r="FY20" i="14"/>
  <c r="FV20" i="14"/>
  <c r="FT20" i="14"/>
  <c r="GJ20" i="14"/>
  <c r="FS20" i="14"/>
  <c r="GI20" i="14"/>
  <c r="GH18" i="14"/>
  <c r="GE18" i="14"/>
  <c r="FM8" i="14"/>
  <c r="FS8" i="14"/>
  <c r="GN25" i="14"/>
  <c r="FM25" i="14"/>
  <c r="GI17" i="14"/>
  <c r="GO17" i="14"/>
  <c r="GM35" i="14"/>
  <c r="FM35" i="14"/>
  <c r="FS32" i="14"/>
  <c r="FT32" i="14"/>
  <c r="IH3" i="3"/>
  <c r="GN21" i="3"/>
  <c r="GC31" i="14"/>
  <c r="GO31" i="14"/>
  <c r="GL31" i="14"/>
  <c r="GP31" i="14"/>
  <c r="GB31" i="14"/>
  <c r="FO31" i="14"/>
  <c r="GE31" i="14"/>
  <c r="GD18" i="14"/>
  <c r="FM18" i="14"/>
  <c r="GB8" i="14"/>
  <c r="FN8" i="14"/>
  <c r="GL25" i="14"/>
  <c r="GG25" i="14"/>
  <c r="FZ35" i="14"/>
  <c r="GE32" i="14"/>
  <c r="ID3" i="3"/>
  <c r="GJ21" i="3"/>
  <c r="FO27" i="14"/>
  <c r="GK27" i="14"/>
  <c r="GO27" i="14"/>
  <c r="FN27" i="14"/>
  <c r="GD27" i="14"/>
  <c r="FP27" i="14"/>
  <c r="GF27" i="14"/>
  <c r="FX21" i="14"/>
  <c r="GK21" i="14"/>
  <c r="FT21" i="14"/>
  <c r="FY21" i="14"/>
  <c r="FS21" i="14"/>
  <c r="GI21" i="14"/>
  <c r="FV21" i="14"/>
  <c r="GL21" i="14"/>
  <c r="FN5" i="14"/>
  <c r="IH6" i="3"/>
  <c r="IH9" i="3"/>
  <c r="IH5" i="3"/>
  <c r="GW70" i="3"/>
  <c r="GZ70" i="3"/>
  <c r="FO70" i="3"/>
  <c r="CA70" i="3"/>
  <c r="AN70" i="3"/>
  <c r="IG6" i="3"/>
  <c r="IG9" i="3"/>
  <c r="IG5" i="3"/>
  <c r="GW114" i="3"/>
  <c r="GZ114" i="3"/>
  <c r="FO114" i="3"/>
  <c r="AN114" i="3"/>
  <c r="CA114" i="3"/>
  <c r="IM6" i="3"/>
  <c r="IM9" i="3"/>
  <c r="IM5" i="3"/>
  <c r="HT6" i="3"/>
  <c r="HT9" i="3"/>
  <c r="HT5" i="3"/>
  <c r="IL6" i="3"/>
  <c r="IL5" i="3"/>
  <c r="IL9" i="3"/>
  <c r="GW39" i="3"/>
  <c r="GZ39" i="3"/>
  <c r="FO39" i="3"/>
  <c r="AN39" i="3"/>
  <c r="CA39" i="3"/>
  <c r="GW46" i="3"/>
  <c r="GZ46" i="3"/>
  <c r="AN46" i="3"/>
  <c r="FO46" i="3"/>
  <c r="CA46" i="3"/>
  <c r="GW38" i="3"/>
  <c r="GZ38" i="3"/>
  <c r="FO38" i="3"/>
  <c r="CA38" i="3"/>
  <c r="AN38" i="3"/>
  <c r="GW53" i="3"/>
  <c r="GZ53" i="3"/>
  <c r="AN53" i="3"/>
  <c r="FO53" i="3"/>
  <c r="CA53" i="3"/>
  <c r="GW85" i="3"/>
  <c r="GZ85" i="3"/>
  <c r="CA85" i="3"/>
  <c r="AN85" i="3"/>
  <c r="FO85" i="3"/>
  <c r="HM6" i="3"/>
  <c r="HM9" i="3"/>
  <c r="HM5" i="3"/>
  <c r="GW69" i="3"/>
  <c r="GZ69" i="3"/>
  <c r="FO69" i="3"/>
  <c r="AN69" i="3"/>
  <c r="CA69" i="3"/>
  <c r="HS6" i="3"/>
  <c r="HS9" i="3"/>
  <c r="HS5" i="3"/>
  <c r="GW107" i="3"/>
  <c r="GZ107" i="3"/>
  <c r="AN107" i="3"/>
  <c r="CA107" i="3"/>
  <c r="FO107" i="3"/>
  <c r="IF6" i="3"/>
  <c r="IF5" i="3"/>
  <c r="IF9" i="3"/>
  <c r="GW117" i="3"/>
  <c r="GZ117" i="3"/>
  <c r="CA117" i="3"/>
  <c r="AN117" i="3"/>
  <c r="FO117" i="3"/>
  <c r="HZ6" i="3"/>
  <c r="HZ5" i="3"/>
  <c r="HZ9" i="3"/>
  <c r="GW124" i="3"/>
  <c r="GZ124" i="3"/>
  <c r="FO124" i="3"/>
  <c r="AN124" i="3"/>
  <c r="CA124" i="3"/>
  <c r="GW82" i="3"/>
  <c r="GZ82" i="3"/>
  <c r="CA82" i="3"/>
  <c r="FO82" i="3"/>
  <c r="AN82" i="3"/>
  <c r="GW99" i="3"/>
  <c r="GZ99" i="3"/>
  <c r="FO99" i="3"/>
  <c r="CA99" i="3"/>
  <c r="AN99" i="3"/>
  <c r="GW73" i="3"/>
  <c r="GZ73" i="3"/>
  <c r="FO73" i="3"/>
  <c r="CA73" i="3"/>
  <c r="AN73" i="3"/>
  <c r="GW113" i="3"/>
  <c r="GZ113" i="3"/>
  <c r="AN113" i="3"/>
  <c r="CA113" i="3"/>
  <c r="FO113" i="3"/>
  <c r="GW58" i="3"/>
  <c r="GZ58" i="3"/>
  <c r="CA58" i="3"/>
  <c r="FO58" i="3"/>
  <c r="AN58" i="3"/>
  <c r="GW90" i="3"/>
  <c r="GZ90" i="3"/>
  <c r="CA90" i="3"/>
  <c r="FO90" i="3"/>
  <c r="AN90" i="3"/>
  <c r="GW88" i="3"/>
  <c r="GZ88" i="3"/>
  <c r="CA88" i="3"/>
  <c r="FO88" i="3"/>
  <c r="AN88" i="3"/>
  <c r="IA6" i="3"/>
  <c r="IA5" i="3"/>
  <c r="IA9" i="3"/>
  <c r="GW116" i="3"/>
  <c r="GZ116" i="3"/>
  <c r="CA116" i="3"/>
  <c r="AN116" i="3"/>
  <c r="FO116" i="3"/>
  <c r="GW79" i="3"/>
  <c r="GZ79" i="3"/>
  <c r="AN79" i="3"/>
  <c r="FO79" i="3"/>
  <c r="CA79" i="3"/>
  <c r="GW60" i="3"/>
  <c r="GZ60" i="3"/>
  <c r="CA60" i="3"/>
  <c r="FO60" i="3"/>
  <c r="AN60" i="3"/>
  <c r="GW51" i="3"/>
  <c r="GZ51" i="3"/>
  <c r="CA51" i="3"/>
  <c r="AN51" i="3"/>
  <c r="FO51" i="3"/>
  <c r="GW86" i="3"/>
  <c r="GZ86" i="3"/>
  <c r="AN86" i="3"/>
  <c r="CA86" i="3"/>
  <c r="FO86" i="3"/>
  <c r="GW62" i="3"/>
  <c r="GZ62" i="3"/>
  <c r="CA62" i="3"/>
  <c r="AN62" i="3"/>
  <c r="FO62" i="3"/>
  <c r="GW102" i="3"/>
  <c r="GZ102" i="3"/>
  <c r="CA102" i="3"/>
  <c r="FO102" i="3"/>
  <c r="AN102" i="3"/>
  <c r="IE6" i="3"/>
  <c r="IE9" i="3"/>
  <c r="IE5" i="3"/>
  <c r="HX6" i="3"/>
  <c r="HX5" i="3"/>
  <c r="HX9" i="3"/>
  <c r="GW63" i="3"/>
  <c r="GZ63" i="3"/>
  <c r="CA63" i="3"/>
  <c r="FO63" i="3"/>
  <c r="AN63" i="3"/>
  <c r="GW95" i="3"/>
  <c r="GZ95" i="3"/>
  <c r="FO95" i="3"/>
  <c r="AN95" i="3"/>
  <c r="CA95" i="3"/>
  <c r="HN6" i="3"/>
  <c r="HN5" i="3"/>
  <c r="HN9" i="3"/>
  <c r="HP6" i="3"/>
  <c r="HP9" i="3"/>
  <c r="HP5" i="3"/>
  <c r="GW49" i="3"/>
  <c r="GZ49" i="3"/>
  <c r="FO49" i="3"/>
  <c r="CA49" i="3"/>
  <c r="AN49" i="3"/>
  <c r="GW87" i="3"/>
  <c r="GZ87" i="3"/>
  <c r="FO87" i="3"/>
  <c r="CA87" i="3"/>
  <c r="AN87" i="3"/>
  <c r="GW103" i="3"/>
  <c r="GZ103" i="3"/>
  <c r="CA103" i="3"/>
  <c r="AN103" i="3"/>
  <c r="FO103" i="3"/>
  <c r="HY6" i="3"/>
  <c r="HY5" i="3"/>
  <c r="HY9" i="3"/>
  <c r="GW29" i="3"/>
  <c r="GZ29" i="3"/>
  <c r="CA29" i="3"/>
  <c r="AN29" i="3"/>
  <c r="FO29" i="3"/>
  <c r="GW121" i="3"/>
  <c r="GZ121" i="3"/>
  <c r="CA121" i="3"/>
  <c r="AN121" i="3"/>
  <c r="FO121" i="3"/>
  <c r="GW76" i="3"/>
  <c r="GZ76" i="3"/>
  <c r="FO76" i="3"/>
  <c r="CA76" i="3"/>
  <c r="AN76" i="3"/>
  <c r="GW34" i="3"/>
  <c r="GZ34" i="3"/>
  <c r="FO34" i="3"/>
  <c r="CA34" i="3"/>
  <c r="AN34" i="3"/>
  <c r="GW32" i="3"/>
  <c r="GZ32" i="3"/>
  <c r="AN32" i="3"/>
  <c r="FO32" i="3"/>
  <c r="CA32" i="3"/>
  <c r="GW67" i="3"/>
  <c r="GZ67" i="3"/>
  <c r="FO67" i="3"/>
  <c r="AN67" i="3"/>
  <c r="CA67" i="3"/>
  <c r="GW119" i="3"/>
  <c r="GZ119" i="3"/>
  <c r="CA119" i="3"/>
  <c r="AN119" i="3"/>
  <c r="FO119" i="3"/>
  <c r="GW72" i="3"/>
  <c r="GZ72" i="3"/>
  <c r="FO72" i="3"/>
  <c r="CA72" i="3"/>
  <c r="AN72" i="3"/>
  <c r="GW112" i="3"/>
  <c r="GZ112" i="3"/>
  <c r="FO112" i="3"/>
  <c r="CA112" i="3"/>
  <c r="AN112" i="3"/>
  <c r="HU6" i="3"/>
  <c r="HU9" i="3"/>
  <c r="HU5" i="3"/>
  <c r="GW93" i="3"/>
  <c r="GZ93" i="3"/>
  <c r="AN93" i="3"/>
  <c r="FO93" i="3"/>
  <c r="CA93" i="3"/>
  <c r="II6" i="3"/>
  <c r="II9" i="3"/>
  <c r="II5" i="3"/>
  <c r="GW36" i="3"/>
  <c r="GZ36" i="3"/>
  <c r="CA36" i="3"/>
  <c r="FO36" i="3"/>
  <c r="AN36" i="3"/>
  <c r="GW26" i="3"/>
  <c r="GZ26" i="3"/>
  <c r="FO26" i="3"/>
  <c r="CA26" i="3"/>
  <c r="AN26" i="3"/>
  <c r="GW123" i="3"/>
  <c r="GZ123" i="3"/>
  <c r="AN123" i="3"/>
  <c r="FO123" i="3"/>
  <c r="CA123" i="3"/>
  <c r="GW33" i="3"/>
  <c r="GZ33" i="3"/>
  <c r="CA33" i="3"/>
  <c r="FO33" i="3"/>
  <c r="AN33" i="3"/>
  <c r="GW40" i="3"/>
  <c r="GZ40" i="3"/>
  <c r="CA40" i="3"/>
  <c r="AN40" i="3"/>
  <c r="FO40" i="3"/>
  <c r="AB10" i="5"/>
  <c r="AB11" i="5"/>
  <c r="C11" i="5"/>
  <c r="AB12" i="5"/>
  <c r="C12" i="5"/>
  <c r="AB13" i="5"/>
  <c r="C13" i="5"/>
  <c r="AB14" i="5"/>
  <c r="C14" i="5"/>
  <c r="AB15" i="5"/>
  <c r="C15" i="5"/>
  <c r="AB16" i="5"/>
  <c r="C16" i="5"/>
  <c r="AB17" i="5"/>
  <c r="C17" i="5"/>
  <c r="AB18" i="5"/>
  <c r="C18" i="5"/>
  <c r="AB19" i="5"/>
  <c r="C19" i="5"/>
  <c r="AB20" i="5"/>
  <c r="C20" i="5"/>
  <c r="AB21" i="5"/>
  <c r="C21" i="5"/>
  <c r="AB22" i="5"/>
  <c r="C22" i="5"/>
  <c r="AB23" i="5"/>
  <c r="C23" i="5"/>
  <c r="AB24" i="5"/>
  <c r="C24" i="5"/>
  <c r="AB25" i="5"/>
  <c r="C25" i="5"/>
  <c r="AB26" i="5"/>
  <c r="C26" i="5"/>
  <c r="AB27" i="5"/>
  <c r="C27" i="5"/>
  <c r="AB28" i="5"/>
  <c r="C28" i="5"/>
  <c r="AB29" i="5"/>
  <c r="C29" i="5"/>
  <c r="AB31" i="5"/>
  <c r="C31" i="5"/>
  <c r="AB33" i="5"/>
  <c r="C33" i="5"/>
  <c r="AB35" i="5"/>
  <c r="C35" i="5"/>
  <c r="AB37" i="5"/>
  <c r="C37" i="5"/>
  <c r="AB39" i="5"/>
  <c r="C39" i="5"/>
  <c r="D18" i="3"/>
  <c r="H18" i="3"/>
  <c r="L18" i="3"/>
  <c r="P18" i="3"/>
  <c r="T18" i="3"/>
  <c r="X18" i="3"/>
  <c r="AB18" i="3"/>
  <c r="AF18" i="3"/>
  <c r="AB34" i="5"/>
  <c r="C34" i="5"/>
  <c r="E18" i="3"/>
  <c r="J18" i="3"/>
  <c r="O18" i="3"/>
  <c r="U18" i="3"/>
  <c r="Z18" i="3"/>
  <c r="AE18" i="3"/>
  <c r="AB36" i="5"/>
  <c r="C36" i="5"/>
  <c r="AG18" i="3"/>
  <c r="I18" i="3"/>
  <c r="N18" i="3"/>
  <c r="S18" i="3"/>
  <c r="Y18" i="3"/>
  <c r="AD18" i="3"/>
  <c r="D14" i="3"/>
  <c r="K18" i="3"/>
  <c r="V18" i="3"/>
  <c r="AB32" i="5"/>
  <c r="C32" i="5"/>
  <c r="F18" i="3"/>
  <c r="Q18" i="3"/>
  <c r="AA18" i="3"/>
  <c r="AB30" i="5"/>
  <c r="C30" i="5"/>
  <c r="W18" i="3"/>
  <c r="AG14" i="3"/>
  <c r="AC14" i="3"/>
  <c r="Y14" i="3"/>
  <c r="W14" i="3"/>
  <c r="S14" i="3"/>
  <c r="K14" i="3"/>
  <c r="I14" i="3"/>
  <c r="M18" i="3"/>
  <c r="R18" i="3"/>
  <c r="AF14" i="3"/>
  <c r="AA14" i="3"/>
  <c r="R14" i="3"/>
  <c r="P14" i="3"/>
  <c r="N14" i="3"/>
  <c r="F14" i="3"/>
  <c r="G18" i="3"/>
  <c r="AB38" i="5"/>
  <c r="C38" i="5"/>
  <c r="AE14" i="3"/>
  <c r="X14" i="3"/>
  <c r="U14" i="3"/>
  <c r="M14" i="3"/>
  <c r="J14" i="3"/>
  <c r="AC18" i="3"/>
  <c r="E14" i="3"/>
  <c r="AD14" i="3"/>
  <c r="V14" i="3"/>
  <c r="T14" i="3"/>
  <c r="O14" i="3"/>
  <c r="L14" i="3"/>
  <c r="H14" i="3"/>
  <c r="Z14" i="3"/>
  <c r="G14" i="3"/>
  <c r="AB14" i="3"/>
  <c r="AX38" i="5"/>
  <c r="AX37" i="5"/>
  <c r="Q14" i="3"/>
  <c r="AX39" i="5"/>
  <c r="AX35" i="5"/>
  <c r="AX36" i="5"/>
  <c r="AE37" i="14"/>
  <c r="AA37" i="14"/>
  <c r="W37" i="14"/>
  <c r="S37" i="14"/>
  <c r="O37" i="14"/>
  <c r="K37" i="14"/>
  <c r="G37" i="14"/>
  <c r="AG36" i="14"/>
  <c r="AC36" i="14"/>
  <c r="Y36" i="14"/>
  <c r="U36" i="14"/>
  <c r="Q36" i="14"/>
  <c r="M36" i="14"/>
  <c r="I36" i="14"/>
  <c r="E36" i="14"/>
  <c r="AE35" i="14"/>
  <c r="AA35" i="14"/>
  <c r="W35" i="14"/>
  <c r="S35" i="14"/>
  <c r="O35" i="14"/>
  <c r="K35" i="14"/>
  <c r="G35" i="14"/>
  <c r="AG34" i="14"/>
  <c r="AC34" i="14"/>
  <c r="Y34" i="14"/>
  <c r="U34" i="14"/>
  <c r="Q34" i="14"/>
  <c r="M34" i="14"/>
  <c r="I34" i="14"/>
  <c r="E34" i="14"/>
  <c r="AE33" i="14"/>
  <c r="AA33" i="14"/>
  <c r="W33" i="14"/>
  <c r="S33" i="14"/>
  <c r="O33" i="14"/>
  <c r="K33" i="14"/>
  <c r="G33" i="14"/>
  <c r="AG32" i="14"/>
  <c r="AC32" i="14"/>
  <c r="Y32" i="14"/>
  <c r="U32" i="14"/>
  <c r="Q32" i="14"/>
  <c r="M32" i="14"/>
  <c r="I32" i="14"/>
  <c r="E32" i="14"/>
  <c r="AE31" i="14"/>
  <c r="AA31" i="14"/>
  <c r="W31" i="14"/>
  <c r="S31" i="14"/>
  <c r="O31" i="14"/>
  <c r="K31" i="14"/>
  <c r="G31" i="14"/>
  <c r="AG30" i="14"/>
  <c r="AC30" i="14"/>
  <c r="Y30" i="14"/>
  <c r="U30" i="14"/>
  <c r="Q30" i="14"/>
  <c r="M30" i="14"/>
  <c r="I30" i="14"/>
  <c r="E30" i="14"/>
  <c r="AE29" i="14"/>
  <c r="AA29" i="14"/>
  <c r="W29" i="14"/>
  <c r="S29" i="14"/>
  <c r="O29" i="14"/>
  <c r="K29" i="14"/>
  <c r="G29" i="14"/>
  <c r="AG28" i="14"/>
  <c r="AC28" i="14"/>
  <c r="Y28" i="14"/>
  <c r="U28" i="14"/>
  <c r="Q28" i="14"/>
  <c r="M28" i="14"/>
  <c r="I28" i="14"/>
  <c r="E28" i="14"/>
  <c r="AG7" i="14"/>
  <c r="AE7" i="14"/>
  <c r="AF41" i="14"/>
  <c r="D69" i="14"/>
  <c r="AB41" i="14"/>
  <c r="D65" i="14"/>
  <c r="X41" i="14"/>
  <c r="D61" i="14"/>
  <c r="T41" i="14"/>
  <c r="D57" i="14"/>
  <c r="AH37" i="14"/>
  <c r="AD37" i="14"/>
  <c r="Z37" i="14"/>
  <c r="V37" i="14"/>
  <c r="R37" i="14"/>
  <c r="N37" i="14"/>
  <c r="J37" i="14"/>
  <c r="F37" i="14"/>
  <c r="AF36" i="14"/>
  <c r="AB36" i="14"/>
  <c r="X36" i="14"/>
  <c r="T36" i="14"/>
  <c r="P36" i="14"/>
  <c r="L36" i="14"/>
  <c r="H36" i="14"/>
  <c r="AH35" i="14"/>
  <c r="AD35" i="14"/>
  <c r="Z35" i="14"/>
  <c r="V35" i="14"/>
  <c r="R35" i="14"/>
  <c r="N35" i="14"/>
  <c r="J35" i="14"/>
  <c r="F35" i="14"/>
  <c r="AF34" i="14"/>
  <c r="AB34" i="14"/>
  <c r="X34" i="14"/>
  <c r="T34" i="14"/>
  <c r="P34" i="14"/>
  <c r="L34" i="14"/>
  <c r="H34" i="14"/>
  <c r="AH33" i="14"/>
  <c r="AD33" i="14"/>
  <c r="Z33" i="14"/>
  <c r="V33" i="14"/>
  <c r="R33" i="14"/>
  <c r="N33" i="14"/>
  <c r="J33" i="14"/>
  <c r="F33" i="14"/>
  <c r="AF32" i="14"/>
  <c r="AB32" i="14"/>
  <c r="X32" i="14"/>
  <c r="T32" i="14"/>
  <c r="P32" i="14"/>
  <c r="L32" i="14"/>
  <c r="H32" i="14"/>
  <c r="AH31" i="14"/>
  <c r="AD31" i="14"/>
  <c r="Z31" i="14"/>
  <c r="V31" i="14"/>
  <c r="R31" i="14"/>
  <c r="N31" i="14"/>
  <c r="J31" i="14"/>
  <c r="F31" i="14"/>
  <c r="AF30" i="14"/>
  <c r="AB30" i="14"/>
  <c r="X30" i="14"/>
  <c r="T30" i="14"/>
  <c r="P30" i="14"/>
  <c r="L30" i="14"/>
  <c r="H30" i="14"/>
  <c r="AH29" i="14"/>
  <c r="AD29" i="14"/>
  <c r="Z29" i="14"/>
  <c r="V29" i="14"/>
  <c r="R29" i="14"/>
  <c r="N29" i="14"/>
  <c r="J29" i="14"/>
  <c r="F29" i="14"/>
  <c r="AF28" i="14"/>
  <c r="AB28" i="14"/>
  <c r="X28" i="14"/>
  <c r="T28" i="14"/>
  <c r="P28" i="14"/>
  <c r="L28" i="14"/>
  <c r="H28" i="14"/>
  <c r="AG41" i="14"/>
  <c r="D70" i="14"/>
  <c r="AC41" i="14"/>
  <c r="D66" i="14"/>
  <c r="Y41" i="14"/>
  <c r="D62" i="14"/>
  <c r="U41" i="14"/>
  <c r="D58" i="14"/>
  <c r="Q41" i="14"/>
  <c r="D54" i="14"/>
  <c r="M41" i="14"/>
  <c r="D50" i="14"/>
  <c r="I41" i="14"/>
  <c r="D46" i="14"/>
  <c r="AG37" i="14"/>
  <c r="AC37" i="14"/>
  <c r="Y37" i="14"/>
  <c r="U37" i="14"/>
  <c r="Q37" i="14"/>
  <c r="M37" i="14"/>
  <c r="I37" i="14"/>
  <c r="E37" i="14"/>
  <c r="AE36" i="14"/>
  <c r="AA36" i="14"/>
  <c r="W36" i="14"/>
  <c r="S36" i="14"/>
  <c r="O36" i="14"/>
  <c r="K36" i="14"/>
  <c r="G36" i="14"/>
  <c r="AG35" i="14"/>
  <c r="AC35" i="14"/>
  <c r="Y35" i="14"/>
  <c r="U35" i="14"/>
  <c r="Q35" i="14"/>
  <c r="M35" i="14"/>
  <c r="I35" i="14"/>
  <c r="E35" i="14"/>
  <c r="AE34" i="14"/>
  <c r="AA34" i="14"/>
  <c r="W34" i="14"/>
  <c r="S34" i="14"/>
  <c r="O34" i="14"/>
  <c r="K34" i="14"/>
  <c r="G34" i="14"/>
  <c r="AG33" i="14"/>
  <c r="AC33" i="14"/>
  <c r="Y33" i="14"/>
  <c r="U33" i="14"/>
  <c r="Q33" i="14"/>
  <c r="M33" i="14"/>
  <c r="I33" i="14"/>
  <c r="E33" i="14"/>
  <c r="AE32" i="14"/>
  <c r="AA32" i="14"/>
  <c r="W32" i="14"/>
  <c r="S32" i="14"/>
  <c r="O32" i="14"/>
  <c r="K32" i="14"/>
  <c r="G32" i="14"/>
  <c r="AG31" i="14"/>
  <c r="AC31" i="14"/>
  <c r="Y31" i="14"/>
  <c r="U31" i="14"/>
  <c r="Q31" i="14"/>
  <c r="M31" i="14"/>
  <c r="I31" i="14"/>
  <c r="E31" i="14"/>
  <c r="AE30" i="14"/>
  <c r="AA30" i="14"/>
  <c r="W30" i="14"/>
  <c r="S30" i="14"/>
  <c r="O30" i="14"/>
  <c r="K30" i="14"/>
  <c r="G30" i="14"/>
  <c r="AG29" i="14"/>
  <c r="AC29" i="14"/>
  <c r="Y29" i="14"/>
  <c r="U29" i="14"/>
  <c r="Q29" i="14"/>
  <c r="M29" i="14"/>
  <c r="I29" i="14"/>
  <c r="E29" i="14"/>
  <c r="AE28" i="14"/>
  <c r="AA28" i="14"/>
  <c r="W28" i="14"/>
  <c r="S28" i="14"/>
  <c r="O28" i="14"/>
  <c r="K28" i="14"/>
  <c r="G28" i="14"/>
  <c r="AH7" i="14"/>
  <c r="AF7" i="14"/>
  <c r="AD7" i="14"/>
  <c r="AH41" i="14"/>
  <c r="D71" i="14"/>
  <c r="AD41" i="14"/>
  <c r="D67" i="14"/>
  <c r="Z41" i="14"/>
  <c r="D63" i="14"/>
  <c r="V41" i="14"/>
  <c r="D59" i="14"/>
  <c r="R41" i="14"/>
  <c r="D55" i="14"/>
  <c r="A45" i="14"/>
  <c r="AF37" i="14"/>
  <c r="AB37" i="14"/>
  <c r="X37" i="14"/>
  <c r="T37" i="14"/>
  <c r="P37" i="14"/>
  <c r="L37" i="14"/>
  <c r="H37" i="14"/>
  <c r="AH36" i="14"/>
  <c r="AD36" i="14"/>
  <c r="Z36" i="14"/>
  <c r="V36" i="14"/>
  <c r="R36" i="14"/>
  <c r="N36" i="14"/>
  <c r="J36" i="14"/>
  <c r="F36" i="14"/>
  <c r="AF35" i="14"/>
  <c r="AB35" i="14"/>
  <c r="X35" i="14"/>
  <c r="T35" i="14"/>
  <c r="P35" i="14"/>
  <c r="L35" i="14"/>
  <c r="H35" i="14"/>
  <c r="AH34" i="14"/>
  <c r="AD34" i="14"/>
  <c r="Z34" i="14"/>
  <c r="V34" i="14"/>
  <c r="R34" i="14"/>
  <c r="N34" i="14"/>
  <c r="J34" i="14"/>
  <c r="F34" i="14"/>
  <c r="AF33" i="14"/>
  <c r="AB33" i="14"/>
  <c r="X33" i="14"/>
  <c r="T33" i="14"/>
  <c r="P33" i="14"/>
  <c r="L33" i="14"/>
  <c r="H33" i="14"/>
  <c r="AH32" i="14"/>
  <c r="AD32" i="14"/>
  <c r="Z32" i="14"/>
  <c r="V32" i="14"/>
  <c r="R32" i="14"/>
  <c r="N32" i="14"/>
  <c r="J32" i="14"/>
  <c r="F32" i="14"/>
  <c r="AF31" i="14"/>
  <c r="AB31" i="14"/>
  <c r="X31" i="14"/>
  <c r="T31" i="14"/>
  <c r="P31" i="14"/>
  <c r="L31" i="14"/>
  <c r="H31" i="14"/>
  <c r="AH30" i="14"/>
  <c r="AD30" i="14"/>
  <c r="Z30" i="14"/>
  <c r="V30" i="14"/>
  <c r="R30" i="14"/>
  <c r="N30" i="14"/>
  <c r="J30" i="14"/>
  <c r="F30" i="14"/>
  <c r="AF29" i="14"/>
  <c r="AB29" i="14"/>
  <c r="X29" i="14"/>
  <c r="T29" i="14"/>
  <c r="P29" i="14"/>
  <c r="L29" i="14"/>
  <c r="H29" i="14"/>
  <c r="AH28" i="14"/>
  <c r="AD28" i="14"/>
  <c r="Z28" i="14"/>
  <c r="V28" i="14"/>
  <c r="R28" i="14"/>
  <c r="N28" i="14"/>
  <c r="J28" i="14"/>
  <c r="F28" i="14"/>
  <c r="AC10" i="3"/>
  <c r="AD10" i="3"/>
  <c r="AE10" i="3"/>
  <c r="AF10" i="3"/>
  <c r="AG10" i="3"/>
  <c r="AE41" i="14"/>
  <c r="D68" i="14"/>
  <c r="AA41" i="14"/>
  <c r="D64" i="14"/>
  <c r="W41" i="14"/>
  <c r="D60" i="14"/>
  <c r="S41" i="14"/>
  <c r="D56" i="14"/>
  <c r="O41" i="14"/>
  <c r="D52" i="14"/>
  <c r="K41" i="14"/>
  <c r="D48" i="14"/>
  <c r="G41" i="14"/>
  <c r="D44" i="14"/>
  <c r="AG20" i="3"/>
  <c r="AC20" i="3"/>
  <c r="Y20" i="3"/>
  <c r="U20" i="3"/>
  <c r="Q20" i="3"/>
  <c r="M20" i="3"/>
  <c r="I20" i="3"/>
  <c r="E20" i="3"/>
  <c r="L41" i="14"/>
  <c r="D49" i="14"/>
  <c r="AE20" i="3"/>
  <c r="Z20" i="3"/>
  <c r="T20" i="3"/>
  <c r="O20" i="3"/>
  <c r="J20" i="3"/>
  <c r="N41" i="14"/>
  <c r="D51" i="14"/>
  <c r="AD20" i="3"/>
  <c r="X20" i="3"/>
  <c r="S20" i="3"/>
  <c r="N20" i="3"/>
  <c r="H20" i="3"/>
  <c r="P41" i="14"/>
  <c r="D53" i="14"/>
  <c r="F41" i="14"/>
  <c r="D43" i="14"/>
  <c r="D20" i="3"/>
  <c r="AB20" i="3"/>
  <c r="W20" i="3"/>
  <c r="R20" i="3"/>
  <c r="L20" i="3"/>
  <c r="G20" i="3"/>
  <c r="J41" i="14"/>
  <c r="D47" i="14"/>
  <c r="H41" i="14"/>
  <c r="D45" i="14"/>
  <c r="E41" i="14"/>
  <c r="D42" i="14"/>
  <c r="P20" i="3"/>
  <c r="AF20" i="3"/>
  <c r="K20" i="3"/>
  <c r="V20" i="3"/>
  <c r="AA20" i="3"/>
  <c r="J8" i="11"/>
  <c r="F20" i="3"/>
  <c r="F8" i="14"/>
  <c r="H8" i="14"/>
  <c r="J8" i="14"/>
  <c r="L8" i="14"/>
  <c r="N8" i="14"/>
  <c r="P8" i="14"/>
  <c r="R8" i="14"/>
  <c r="T8" i="14"/>
  <c r="V8" i="14"/>
  <c r="X8" i="14"/>
  <c r="Z8" i="14"/>
  <c r="AB8" i="14"/>
  <c r="AD8" i="14"/>
  <c r="AF8" i="14"/>
  <c r="AH8" i="14"/>
  <c r="F9" i="14"/>
  <c r="H9" i="14"/>
  <c r="J9" i="14"/>
  <c r="L9" i="14"/>
  <c r="N9" i="14"/>
  <c r="P9" i="14"/>
  <c r="R9" i="14"/>
  <c r="T9" i="14"/>
  <c r="V9" i="14"/>
  <c r="X9" i="14"/>
  <c r="Z9" i="14"/>
  <c r="AB9" i="14"/>
  <c r="AD9" i="14"/>
  <c r="AF9" i="14"/>
  <c r="AH9" i="14"/>
  <c r="F10" i="14"/>
  <c r="H10" i="14"/>
  <c r="J10" i="14"/>
  <c r="L10" i="14"/>
  <c r="N10" i="14"/>
  <c r="P10" i="14"/>
  <c r="R10" i="14"/>
  <c r="T10" i="14"/>
  <c r="V10" i="14"/>
  <c r="X10" i="14"/>
  <c r="Z10" i="14"/>
  <c r="AB10" i="14"/>
  <c r="AD10" i="14"/>
  <c r="AF10" i="14"/>
  <c r="AH10" i="14"/>
  <c r="F11" i="14"/>
  <c r="H11" i="14"/>
  <c r="J11" i="14"/>
  <c r="L11" i="14"/>
  <c r="N11" i="14"/>
  <c r="P11" i="14"/>
  <c r="R11" i="14"/>
  <c r="T11" i="14"/>
  <c r="V11" i="14"/>
  <c r="X11" i="14"/>
  <c r="Z11" i="14"/>
  <c r="AB11" i="14"/>
  <c r="AD11" i="14"/>
  <c r="AF11" i="14"/>
  <c r="AH11" i="14"/>
  <c r="F12" i="14"/>
  <c r="H12" i="14"/>
  <c r="J12" i="14"/>
  <c r="L12" i="14"/>
  <c r="N12" i="14"/>
  <c r="P12" i="14"/>
  <c r="R12" i="14"/>
  <c r="T12" i="14"/>
  <c r="V12" i="14"/>
  <c r="X12" i="14"/>
  <c r="Z12" i="14"/>
  <c r="AB12" i="14"/>
  <c r="AD12" i="14"/>
  <c r="AF12" i="14"/>
  <c r="AH12" i="14"/>
  <c r="F13" i="14"/>
  <c r="H13" i="14"/>
  <c r="J13" i="14"/>
  <c r="L13" i="14"/>
  <c r="N13" i="14"/>
  <c r="P13" i="14"/>
  <c r="R13" i="14"/>
  <c r="T13" i="14"/>
  <c r="V13" i="14"/>
  <c r="X13" i="14"/>
  <c r="Z13" i="14"/>
  <c r="AB13" i="14"/>
  <c r="AD13" i="14"/>
  <c r="AF13" i="14"/>
  <c r="AH13" i="14"/>
  <c r="F14" i="14"/>
  <c r="H14" i="14"/>
  <c r="J14" i="14"/>
  <c r="L14" i="14"/>
  <c r="N14" i="14"/>
  <c r="P14" i="14"/>
  <c r="R14" i="14"/>
  <c r="T14" i="14"/>
  <c r="V14" i="14"/>
  <c r="X14" i="14"/>
  <c r="Z14" i="14"/>
  <c r="AB14" i="14"/>
  <c r="AD14" i="14"/>
  <c r="AF14" i="14"/>
  <c r="AH14" i="14"/>
  <c r="F15" i="14"/>
  <c r="H15" i="14"/>
  <c r="J15" i="14"/>
  <c r="L15" i="14"/>
  <c r="N15" i="14"/>
  <c r="P15" i="14"/>
  <c r="R15" i="14"/>
  <c r="T15" i="14"/>
  <c r="V15" i="14"/>
  <c r="X15" i="14"/>
  <c r="Z15" i="14"/>
  <c r="AB15" i="14"/>
  <c r="AD15" i="14"/>
  <c r="AF15" i="14"/>
  <c r="AH15" i="14"/>
  <c r="F16" i="14"/>
  <c r="H16" i="14"/>
  <c r="J16" i="14"/>
  <c r="L16" i="14"/>
  <c r="N16" i="14"/>
  <c r="P16" i="14"/>
  <c r="R16" i="14"/>
  <c r="T16" i="14"/>
  <c r="V16" i="14"/>
  <c r="X16" i="14"/>
  <c r="Z16" i="14"/>
  <c r="AB16" i="14"/>
  <c r="AD16" i="14"/>
  <c r="AF16" i="14"/>
  <c r="AH16" i="14"/>
  <c r="F17" i="14"/>
  <c r="H17" i="14"/>
  <c r="J17" i="14"/>
  <c r="L17" i="14"/>
  <c r="N17" i="14"/>
  <c r="P17" i="14"/>
  <c r="R17" i="14"/>
  <c r="T17" i="14"/>
  <c r="V17" i="14"/>
  <c r="X17" i="14"/>
  <c r="Z17" i="14"/>
  <c r="AB17" i="14"/>
  <c r="AD17" i="14"/>
  <c r="AF17" i="14"/>
  <c r="AH17" i="14"/>
  <c r="F18" i="14"/>
  <c r="H18" i="14"/>
  <c r="J18" i="14"/>
  <c r="L18" i="14"/>
  <c r="N18" i="14"/>
  <c r="P18" i="14"/>
  <c r="R18" i="14"/>
  <c r="T18" i="14"/>
  <c r="V18" i="14"/>
  <c r="X18" i="14"/>
  <c r="Z18" i="14"/>
  <c r="AB18" i="14"/>
  <c r="AD18" i="14"/>
  <c r="AF18" i="14"/>
  <c r="AH18" i="14"/>
  <c r="F19" i="14"/>
  <c r="H19" i="14"/>
  <c r="J19" i="14"/>
  <c r="L19" i="14"/>
  <c r="N19" i="14"/>
  <c r="P19" i="14"/>
  <c r="R19" i="14"/>
  <c r="T19" i="14"/>
  <c r="V19" i="14"/>
  <c r="X19" i="14"/>
  <c r="Z19" i="14"/>
  <c r="AB19" i="14"/>
  <c r="AD19" i="14"/>
  <c r="AF19" i="14"/>
  <c r="AH19" i="14"/>
  <c r="F20" i="14"/>
  <c r="H20" i="14"/>
  <c r="J20" i="14"/>
  <c r="L20" i="14"/>
  <c r="N20" i="14"/>
  <c r="P20" i="14"/>
  <c r="R20" i="14"/>
  <c r="T20" i="14"/>
  <c r="V20" i="14"/>
  <c r="X20" i="14"/>
  <c r="Z20" i="14"/>
  <c r="AB20" i="14"/>
  <c r="AD20" i="14"/>
  <c r="AF20" i="14"/>
  <c r="AH20" i="14"/>
  <c r="F21" i="14"/>
  <c r="H21" i="14"/>
  <c r="J21" i="14"/>
  <c r="L21" i="14"/>
  <c r="N21" i="14"/>
  <c r="P21" i="14"/>
  <c r="R21" i="14"/>
  <c r="T21" i="14"/>
  <c r="V21" i="14"/>
  <c r="X21" i="14"/>
  <c r="Z21" i="14"/>
  <c r="AB21" i="14"/>
  <c r="AD21" i="14"/>
  <c r="AF21" i="14"/>
  <c r="AH21" i="14"/>
  <c r="F22" i="14"/>
  <c r="H22" i="14"/>
  <c r="J22" i="14"/>
  <c r="L22" i="14"/>
  <c r="N22" i="14"/>
  <c r="P22" i="14"/>
  <c r="R22" i="14"/>
  <c r="T22" i="14"/>
  <c r="V22" i="14"/>
  <c r="X22" i="14"/>
  <c r="Z22" i="14"/>
  <c r="AB22" i="14"/>
  <c r="AD22" i="14"/>
  <c r="AF22" i="14"/>
  <c r="AH22" i="14"/>
  <c r="F23" i="14"/>
  <c r="H23" i="14"/>
  <c r="J23" i="14"/>
  <c r="L23" i="14"/>
  <c r="N23" i="14"/>
  <c r="P23" i="14"/>
  <c r="R23" i="14"/>
  <c r="T23" i="14"/>
  <c r="V23" i="14"/>
  <c r="X23" i="14"/>
  <c r="Z23" i="14"/>
  <c r="AB23" i="14"/>
  <c r="AD23" i="14"/>
  <c r="AF23" i="14"/>
  <c r="AH23" i="14"/>
  <c r="F24" i="14"/>
  <c r="H24" i="14"/>
  <c r="J24" i="14"/>
  <c r="L24" i="14"/>
  <c r="N24" i="14"/>
  <c r="P24" i="14"/>
  <c r="R24" i="14"/>
  <c r="T24" i="14"/>
  <c r="V24" i="14"/>
  <c r="X24" i="14"/>
  <c r="Z24" i="14"/>
  <c r="AB24" i="14"/>
  <c r="AD24" i="14"/>
  <c r="AF24" i="14"/>
  <c r="AH24" i="14"/>
  <c r="F25" i="14"/>
  <c r="H25" i="14"/>
  <c r="J25" i="14"/>
  <c r="L25" i="14"/>
  <c r="N25" i="14"/>
  <c r="P25" i="14"/>
  <c r="R25" i="14"/>
  <c r="T25" i="14"/>
  <c r="V25" i="14"/>
  <c r="X25" i="14"/>
  <c r="Z25" i="14"/>
  <c r="AB25" i="14"/>
  <c r="AD25" i="14"/>
  <c r="AF25" i="14"/>
  <c r="AH25" i="14"/>
  <c r="F26" i="14"/>
  <c r="H26" i="14"/>
  <c r="J26" i="14"/>
  <c r="L26" i="14"/>
  <c r="N26" i="14"/>
  <c r="P26" i="14"/>
  <c r="R26" i="14"/>
  <c r="T26" i="14"/>
  <c r="V26" i="14"/>
  <c r="X26" i="14"/>
  <c r="Z26" i="14"/>
  <c r="AB26" i="14"/>
  <c r="AD26" i="14"/>
  <c r="AF26" i="14"/>
  <c r="AH26" i="14"/>
  <c r="F27" i="14"/>
  <c r="H27" i="14"/>
  <c r="J27" i="14"/>
  <c r="L27" i="14"/>
  <c r="N27" i="14"/>
  <c r="P27" i="14"/>
  <c r="R27" i="14"/>
  <c r="T27" i="14"/>
  <c r="V27" i="14"/>
  <c r="X27" i="14"/>
  <c r="Z27" i="14"/>
  <c r="AB27" i="14"/>
  <c r="AD27" i="14"/>
  <c r="AF27" i="14"/>
  <c r="AH27" i="14"/>
  <c r="W14" i="14"/>
  <c r="O16" i="14"/>
  <c r="Y16" i="14"/>
  <c r="AE16" i="14"/>
  <c r="G17" i="14"/>
  <c r="Q17" i="14"/>
  <c r="W17" i="14"/>
  <c r="AC17" i="14"/>
  <c r="AG17" i="14"/>
  <c r="I18" i="14"/>
  <c r="M18" i="14"/>
  <c r="S18" i="14"/>
  <c r="W18" i="14"/>
  <c r="AC18" i="14"/>
  <c r="AG18" i="14"/>
  <c r="G19" i="14"/>
  <c r="M19" i="14"/>
  <c r="S19" i="14"/>
  <c r="AA19" i="14"/>
  <c r="AG19" i="14"/>
  <c r="I20" i="14"/>
  <c r="O20" i="14"/>
  <c r="S20" i="14"/>
  <c r="Y20" i="14"/>
  <c r="AE20" i="14"/>
  <c r="G21" i="14"/>
  <c r="M21" i="14"/>
  <c r="U21" i="14"/>
  <c r="AA21" i="14"/>
  <c r="AE21" i="14"/>
  <c r="G22" i="14"/>
  <c r="K22" i="14"/>
  <c r="O22" i="14"/>
  <c r="W22" i="14"/>
  <c r="AE22" i="14"/>
  <c r="G23" i="14"/>
  <c r="M23" i="14"/>
  <c r="S23" i="14"/>
  <c r="Y23" i="14"/>
  <c r="AE23" i="14"/>
  <c r="E24" i="14"/>
  <c r="K24" i="14"/>
  <c r="M24" i="14"/>
  <c r="S24" i="14"/>
  <c r="W24" i="14"/>
  <c r="AA24" i="14"/>
  <c r="AG24" i="14"/>
  <c r="G25" i="14"/>
  <c r="K25" i="14"/>
  <c r="O25" i="14"/>
  <c r="S25" i="14"/>
  <c r="AC25" i="14"/>
  <c r="AG25" i="14"/>
  <c r="G26" i="14"/>
  <c r="Q26" i="14"/>
  <c r="U26" i="14"/>
  <c r="Y26" i="14"/>
  <c r="AE26" i="14"/>
  <c r="G27" i="14"/>
  <c r="M27" i="14"/>
  <c r="S27" i="14"/>
  <c r="Y27" i="14"/>
  <c r="AE27" i="14"/>
  <c r="E8" i="14"/>
  <c r="G8" i="14"/>
  <c r="I8" i="14"/>
  <c r="K8" i="14"/>
  <c r="M8" i="14"/>
  <c r="O8" i="14"/>
  <c r="Q8" i="14"/>
  <c r="S8" i="14"/>
  <c r="U8" i="14"/>
  <c r="W8" i="14"/>
  <c r="Y8" i="14"/>
  <c r="AA8" i="14"/>
  <c r="AC8" i="14"/>
  <c r="AE8" i="14"/>
  <c r="AG8" i="14"/>
  <c r="E9" i="14"/>
  <c r="G9" i="14"/>
  <c r="I9" i="14"/>
  <c r="K9" i="14"/>
  <c r="M9" i="14"/>
  <c r="Q9" i="14"/>
  <c r="S9" i="14"/>
  <c r="U9" i="14"/>
  <c r="W9" i="14"/>
  <c r="Y9" i="14"/>
  <c r="AA9" i="14"/>
  <c r="AC9" i="14"/>
  <c r="AG9" i="14"/>
  <c r="E10" i="14"/>
  <c r="K10" i="14"/>
  <c r="Q10" i="14"/>
  <c r="U10" i="14"/>
  <c r="W10" i="14"/>
  <c r="AC10" i="14"/>
  <c r="E11" i="14"/>
  <c r="I11" i="14"/>
  <c r="K11" i="14"/>
  <c r="O11" i="14"/>
  <c r="S11" i="14"/>
  <c r="W11" i="14"/>
  <c r="AC11" i="14"/>
  <c r="AG11" i="14"/>
  <c r="I12" i="14"/>
  <c r="O12" i="14"/>
  <c r="S12" i="14"/>
  <c r="U12" i="14"/>
  <c r="Y12" i="14"/>
  <c r="AA12" i="14"/>
  <c r="AE12" i="14"/>
  <c r="G13" i="14"/>
  <c r="I13" i="14"/>
  <c r="M13" i="14"/>
  <c r="S13" i="14"/>
  <c r="U13" i="14"/>
  <c r="Y13" i="14"/>
  <c r="AA13" i="14"/>
  <c r="AG13" i="14"/>
  <c r="G14" i="14"/>
  <c r="K14" i="14"/>
  <c r="O14" i="14"/>
  <c r="Q14" i="14"/>
  <c r="U14" i="14"/>
  <c r="AA14" i="14"/>
  <c r="AE14" i="14"/>
  <c r="E15" i="14"/>
  <c r="I15" i="14"/>
  <c r="O15" i="14"/>
  <c r="S15" i="14"/>
  <c r="W15" i="14"/>
  <c r="AE15" i="14"/>
  <c r="E16" i="14"/>
  <c r="I16" i="14"/>
  <c r="M16" i="14"/>
  <c r="Q16" i="14"/>
  <c r="U16" i="14"/>
  <c r="AA16" i="14"/>
  <c r="AG16" i="14"/>
  <c r="I17" i="14"/>
  <c r="M17" i="14"/>
  <c r="U17" i="14"/>
  <c r="AA17" i="14"/>
  <c r="E18" i="14"/>
  <c r="K18" i="14"/>
  <c r="Q18" i="14"/>
  <c r="Y18" i="14"/>
  <c r="AE18" i="14"/>
  <c r="I19" i="14"/>
  <c r="O19" i="14"/>
  <c r="U19" i="14"/>
  <c r="AC19" i="14"/>
  <c r="E20" i="14"/>
  <c r="K20" i="14"/>
  <c r="M20" i="14"/>
  <c r="U20" i="14"/>
  <c r="AC20" i="14"/>
  <c r="E21" i="14"/>
  <c r="K21" i="14"/>
  <c r="O21" i="14"/>
  <c r="S21" i="14"/>
  <c r="Y21" i="14"/>
  <c r="AG21" i="14"/>
  <c r="I22" i="14"/>
  <c r="Q22" i="14"/>
  <c r="U22" i="14"/>
  <c r="AA22" i="14"/>
  <c r="AG22" i="14"/>
  <c r="I23" i="14"/>
  <c r="O23" i="14"/>
  <c r="U23" i="14"/>
  <c r="AA23" i="14"/>
  <c r="AG23" i="14"/>
  <c r="I24" i="14"/>
  <c r="Q24" i="14"/>
  <c r="Y24" i="14"/>
  <c r="AE24" i="14"/>
  <c r="I25" i="14"/>
  <c r="Q25" i="14"/>
  <c r="W25" i="14"/>
  <c r="AA25" i="14"/>
  <c r="AE25" i="14"/>
  <c r="K26" i="14"/>
  <c r="O26" i="14"/>
  <c r="S26" i="14"/>
  <c r="AA26" i="14"/>
  <c r="E27" i="14"/>
  <c r="K27" i="14"/>
  <c r="Q27" i="14"/>
  <c r="W27" i="14"/>
  <c r="AC27" i="14"/>
  <c r="AG27" i="14"/>
  <c r="O9" i="14"/>
  <c r="AE9" i="14"/>
  <c r="G10" i="14"/>
  <c r="I10" i="14"/>
  <c r="M10" i="14"/>
  <c r="O10" i="14"/>
  <c r="S10" i="14"/>
  <c r="Y10" i="14"/>
  <c r="AA10" i="14"/>
  <c r="AE10" i="14"/>
  <c r="AG10" i="14"/>
  <c r="G11" i="14"/>
  <c r="M11" i="14"/>
  <c r="Q11" i="14"/>
  <c r="U11" i="14"/>
  <c r="Y11" i="14"/>
  <c r="AA11" i="14"/>
  <c r="AE11" i="14"/>
  <c r="E12" i="14"/>
  <c r="G12" i="14"/>
  <c r="K12" i="14"/>
  <c r="M12" i="14"/>
  <c r="Q12" i="14"/>
  <c r="W12" i="14"/>
  <c r="AC12" i="14"/>
  <c r="AG12" i="14"/>
  <c r="E13" i="14"/>
  <c r="K13" i="14"/>
  <c r="O13" i="14"/>
  <c r="Q13" i="14"/>
  <c r="W13" i="14"/>
  <c r="AC13" i="14"/>
  <c r="AE13" i="14"/>
  <c r="E14" i="14"/>
  <c r="I14" i="14"/>
  <c r="M14" i="14"/>
  <c r="S14" i="14"/>
  <c r="Y14" i="14"/>
  <c r="AC14" i="14"/>
  <c r="AG14" i="14"/>
  <c r="G15" i="14"/>
  <c r="K15" i="14"/>
  <c r="M15" i="14"/>
  <c r="Q15" i="14"/>
  <c r="U15" i="14"/>
  <c r="Y15" i="14"/>
  <c r="AA15" i="14"/>
  <c r="AC15" i="14"/>
  <c r="AG15" i="14"/>
  <c r="G16" i="14"/>
  <c r="K16" i="14"/>
  <c r="S16" i="14"/>
  <c r="W16" i="14"/>
  <c r="AC16" i="14"/>
  <c r="E17" i="14"/>
  <c r="K17" i="14"/>
  <c r="O17" i="14"/>
  <c r="S17" i="14"/>
  <c r="Y17" i="14"/>
  <c r="AE17" i="14"/>
  <c r="G18" i="14"/>
  <c r="O18" i="14"/>
  <c r="U18" i="14"/>
  <c r="AA18" i="14"/>
  <c r="E19" i="14"/>
  <c r="K19" i="14"/>
  <c r="Q19" i="14"/>
  <c r="W19" i="14"/>
  <c r="Y19" i="14"/>
  <c r="AE19" i="14"/>
  <c r="G20" i="14"/>
  <c r="Q20" i="14"/>
  <c r="W20" i="14"/>
  <c r="AA20" i="14"/>
  <c r="AG20" i="14"/>
  <c r="I21" i="14"/>
  <c r="Q21" i="14"/>
  <c r="W21" i="14"/>
  <c r="AC21" i="14"/>
  <c r="E22" i="14"/>
  <c r="M22" i="14"/>
  <c r="S22" i="14"/>
  <c r="Y22" i="14"/>
  <c r="AC22" i="14"/>
  <c r="E23" i="14"/>
  <c r="K23" i="14"/>
  <c r="Q23" i="14"/>
  <c r="W23" i="14"/>
  <c r="AC23" i="14"/>
  <c r="G24" i="14"/>
  <c r="O24" i="14"/>
  <c r="U24" i="14"/>
  <c r="AC24" i="14"/>
  <c r="E25" i="14"/>
  <c r="M25" i="14"/>
  <c r="U25" i="14"/>
  <c r="Y25" i="14"/>
  <c r="E26" i="14"/>
  <c r="I26" i="14"/>
  <c r="M26" i="14"/>
  <c r="W26" i="14"/>
  <c r="AC26" i="14"/>
  <c r="AG26" i="14"/>
  <c r="I27" i="14"/>
  <c r="O27" i="14"/>
  <c r="U27" i="14"/>
  <c r="AA27" i="14"/>
  <c r="IK6" i="3"/>
  <c r="IK9" i="3"/>
  <c r="IK5" i="3"/>
  <c r="GW25" i="3"/>
  <c r="GZ25" i="3"/>
  <c r="AO7" i="3"/>
  <c r="FO25" i="3"/>
  <c r="AN25" i="3"/>
  <c r="AO9" i="3"/>
  <c r="CA25" i="3"/>
  <c r="GW55" i="3"/>
  <c r="GZ55" i="3"/>
  <c r="CA55" i="3"/>
  <c r="FO55" i="3"/>
  <c r="AN55" i="3"/>
  <c r="HW6" i="3"/>
  <c r="HW5" i="3"/>
  <c r="HW9" i="3"/>
  <c r="GW94" i="3"/>
  <c r="GZ94" i="3"/>
  <c r="CA94" i="3"/>
  <c r="AN94" i="3"/>
  <c r="FO94" i="3"/>
  <c r="GW110" i="3"/>
  <c r="GZ110" i="3"/>
  <c r="CA110" i="3"/>
  <c r="FO110" i="3"/>
  <c r="AN110" i="3"/>
  <c r="HV6" i="3"/>
  <c r="HV9" i="3"/>
  <c r="HV5" i="3"/>
  <c r="GW98" i="3"/>
  <c r="GZ98" i="3"/>
  <c r="CA98" i="3"/>
  <c r="FO98" i="3"/>
  <c r="AN98" i="3"/>
  <c r="GW89" i="3"/>
  <c r="GZ89" i="3"/>
  <c r="FO89" i="3"/>
  <c r="AN89" i="3"/>
  <c r="CA89" i="3"/>
  <c r="IB6" i="3"/>
  <c r="IB5" i="3"/>
  <c r="IB9" i="3"/>
  <c r="GW109" i="3"/>
  <c r="GZ109" i="3"/>
  <c r="FO109" i="3"/>
  <c r="AN109" i="3"/>
  <c r="CA109" i="3"/>
  <c r="GW106" i="3"/>
  <c r="GZ106" i="3"/>
  <c r="AN106" i="3"/>
  <c r="FO106" i="3"/>
  <c r="CA106" i="3"/>
  <c r="GW31" i="3"/>
  <c r="GZ31" i="3"/>
  <c r="FO31" i="3"/>
  <c r="CA31" i="3"/>
  <c r="AN31" i="3"/>
  <c r="GW75" i="3"/>
  <c r="GZ75" i="3"/>
  <c r="AN75" i="3"/>
  <c r="CA75" i="3"/>
  <c r="FO75" i="3"/>
  <c r="GW104" i="3"/>
  <c r="GZ104" i="3"/>
  <c r="FO104" i="3"/>
  <c r="AN104" i="3"/>
  <c r="CA104" i="3"/>
  <c r="GW118" i="3"/>
  <c r="GZ118" i="3"/>
  <c r="CA118" i="3"/>
  <c r="AN118" i="3"/>
  <c r="FO118" i="3"/>
  <c r="GW47" i="3"/>
  <c r="GZ47" i="3"/>
  <c r="FO47" i="3"/>
  <c r="CA47" i="3"/>
  <c r="AN47" i="3"/>
  <c r="GW59" i="3"/>
  <c r="GZ59" i="3"/>
  <c r="FO59" i="3"/>
  <c r="CA59" i="3"/>
  <c r="AN59" i="3"/>
  <c r="GW57" i="3"/>
  <c r="GZ57" i="3"/>
  <c r="CA57" i="3"/>
  <c r="FO57" i="3"/>
  <c r="AN57" i="3"/>
  <c r="GW115" i="3"/>
  <c r="GZ115" i="3"/>
  <c r="FO115" i="3"/>
  <c r="CA115" i="3"/>
  <c r="AN115" i="3"/>
  <c r="GW77" i="3"/>
  <c r="GZ77" i="3"/>
  <c r="FO77" i="3"/>
  <c r="CA77" i="3"/>
  <c r="AN77" i="3"/>
  <c r="GW50" i="3"/>
  <c r="GZ50" i="3"/>
  <c r="FO50" i="3"/>
  <c r="AN50" i="3"/>
  <c r="CA50" i="3"/>
  <c r="GW68" i="3"/>
  <c r="GZ68" i="3"/>
  <c r="AN68" i="3"/>
  <c r="CA68" i="3"/>
  <c r="FO68" i="3"/>
  <c r="GW65" i="3"/>
  <c r="GZ65" i="3"/>
  <c r="FO65" i="3"/>
  <c r="AN65" i="3"/>
  <c r="CA65" i="3"/>
  <c r="GW81" i="3"/>
  <c r="GZ81" i="3"/>
  <c r="CA81" i="3"/>
  <c r="FO81" i="3"/>
  <c r="AN81" i="3"/>
  <c r="HQ6" i="3"/>
  <c r="HQ9" i="3"/>
  <c r="HQ5" i="3"/>
  <c r="GW105" i="3"/>
  <c r="GZ105" i="3"/>
  <c r="CA105" i="3"/>
  <c r="AN105" i="3"/>
  <c r="FO105" i="3"/>
  <c r="GW122" i="3"/>
  <c r="GZ122" i="3"/>
  <c r="FO122" i="3"/>
  <c r="AN122" i="3"/>
  <c r="CA122" i="3"/>
  <c r="GW108" i="3"/>
  <c r="GZ108" i="3"/>
  <c r="CA108" i="3"/>
  <c r="FO108" i="3"/>
  <c r="AN108" i="3"/>
  <c r="GW35" i="3"/>
  <c r="GZ35" i="3"/>
  <c r="CA35" i="3"/>
  <c r="AN35" i="3"/>
  <c r="FO35" i="3"/>
  <c r="GW41" i="3"/>
  <c r="GZ41" i="3"/>
  <c r="AN41" i="3"/>
  <c r="CA41" i="3"/>
  <c r="FO41" i="3"/>
  <c r="IJ6" i="3"/>
  <c r="IJ9" i="3"/>
  <c r="IJ5" i="3"/>
  <c r="GW54" i="3"/>
  <c r="GZ54" i="3"/>
  <c r="AN54" i="3"/>
  <c r="FO54" i="3"/>
  <c r="CA54" i="3"/>
  <c r="ID6" i="3"/>
  <c r="ID9" i="3"/>
  <c r="ID5" i="3"/>
  <c r="GW91" i="3"/>
  <c r="GZ91" i="3"/>
  <c r="FO91" i="3"/>
  <c r="CA91" i="3"/>
  <c r="AN91" i="3"/>
  <c r="HR6" i="3"/>
  <c r="HR9" i="3"/>
  <c r="HR5" i="3"/>
  <c r="GW78" i="3"/>
  <c r="GZ78" i="3"/>
  <c r="AN78" i="3"/>
  <c r="FO78" i="3"/>
  <c r="CA78" i="3"/>
  <c r="GW52" i="3"/>
  <c r="GZ52" i="3"/>
  <c r="CA52" i="3"/>
  <c r="FO52" i="3"/>
  <c r="AN52" i="3"/>
  <c r="GW100" i="3"/>
  <c r="GZ100" i="3"/>
  <c r="AN100" i="3"/>
  <c r="FO100" i="3"/>
  <c r="CA100" i="3"/>
  <c r="GW71" i="3"/>
  <c r="GZ71" i="3"/>
  <c r="AN71" i="3"/>
  <c r="CA71" i="3"/>
  <c r="FO71" i="3"/>
  <c r="GW45" i="3"/>
  <c r="GZ45" i="3"/>
  <c r="CA45" i="3"/>
  <c r="AN45" i="3"/>
  <c r="FO45" i="3"/>
  <c r="GZ28" i="3"/>
  <c r="GW28" i="3"/>
  <c r="AN28" i="3"/>
  <c r="FO28" i="3"/>
  <c r="CA28" i="3"/>
  <c r="GW61" i="3"/>
  <c r="GZ61" i="3"/>
  <c r="CA61" i="3"/>
  <c r="FO61" i="3"/>
  <c r="AN61" i="3"/>
  <c r="HO6" i="3"/>
  <c r="HO5" i="3"/>
  <c r="HO9" i="3"/>
  <c r="GW66" i="3"/>
  <c r="GZ66" i="3"/>
  <c r="FO66" i="3"/>
  <c r="CA66" i="3"/>
  <c r="AN66" i="3"/>
  <c r="HK6" i="3"/>
  <c r="HK9" i="3"/>
  <c r="HK5" i="3"/>
  <c r="GW97" i="3"/>
  <c r="GZ97" i="3"/>
  <c r="CA97" i="3"/>
  <c r="FO97" i="3"/>
  <c r="AN97" i="3"/>
  <c r="GW96" i="3"/>
  <c r="GZ96" i="3"/>
  <c r="AN96" i="3"/>
  <c r="CA96" i="3"/>
  <c r="FO96" i="3"/>
  <c r="GW48" i="3"/>
  <c r="GZ48" i="3"/>
  <c r="FO48" i="3"/>
  <c r="AN48" i="3"/>
  <c r="CA48" i="3"/>
  <c r="GW83" i="3"/>
  <c r="GZ83" i="3"/>
  <c r="CA83" i="3"/>
  <c r="FO83" i="3"/>
  <c r="AN83" i="3"/>
  <c r="GW74" i="3"/>
  <c r="GZ74" i="3"/>
  <c r="CA74" i="3"/>
  <c r="FO74" i="3"/>
  <c r="AN74" i="3"/>
  <c r="GW101" i="3"/>
  <c r="GZ101" i="3"/>
  <c r="CA101" i="3"/>
  <c r="FO101" i="3"/>
  <c r="AN101" i="3"/>
  <c r="GW30" i="3"/>
  <c r="GZ30" i="3"/>
  <c r="CA30" i="3"/>
  <c r="FO30" i="3"/>
  <c r="AN30" i="3"/>
  <c r="GW56" i="3"/>
  <c r="GZ56" i="3"/>
  <c r="AN56" i="3"/>
  <c r="FO56" i="3"/>
  <c r="CA56" i="3"/>
  <c r="GW42" i="3"/>
  <c r="GZ42" i="3"/>
  <c r="AN42" i="3"/>
  <c r="FO42" i="3"/>
  <c r="CA42" i="3"/>
  <c r="GW37" i="3"/>
  <c r="GZ37" i="3"/>
  <c r="FO37" i="3"/>
  <c r="AN37" i="3"/>
  <c r="CA37" i="3"/>
  <c r="GW43" i="3"/>
  <c r="GZ43" i="3"/>
  <c r="FO43" i="3"/>
  <c r="CA43" i="3"/>
  <c r="AN43" i="3"/>
  <c r="GW111" i="3"/>
  <c r="GZ111" i="3"/>
  <c r="AN111" i="3"/>
  <c r="FO111" i="3"/>
  <c r="CA111" i="3"/>
  <c r="AO2" i="2"/>
  <c r="AO1" i="2"/>
  <c r="HL6" i="3"/>
  <c r="HL9" i="3"/>
  <c r="HL5" i="3"/>
  <c r="GW64" i="3"/>
  <c r="GZ64" i="3"/>
  <c r="FO64" i="3"/>
  <c r="CA64" i="3"/>
  <c r="AN64" i="3"/>
  <c r="IN6" i="3"/>
  <c r="IN9" i="3"/>
  <c r="IN5" i="3"/>
  <c r="GW44" i="3"/>
  <c r="GZ44" i="3"/>
  <c r="FO44" i="3"/>
  <c r="CA44" i="3"/>
  <c r="AN44" i="3"/>
  <c r="GW80" i="3"/>
  <c r="GZ80" i="3"/>
  <c r="CA80" i="3"/>
  <c r="AN80" i="3"/>
  <c r="FO80" i="3"/>
  <c r="GW92" i="3"/>
  <c r="GZ92" i="3"/>
  <c r="CA92" i="3"/>
  <c r="AN92" i="3"/>
  <c r="FO92" i="3"/>
  <c r="GW84" i="3"/>
  <c r="GZ84" i="3"/>
  <c r="AN84" i="3"/>
  <c r="CA84" i="3"/>
  <c r="FO84" i="3"/>
  <c r="GW120" i="3"/>
  <c r="GZ120" i="3"/>
  <c r="FO120" i="3"/>
  <c r="CA120" i="3"/>
  <c r="AN120" i="3"/>
  <c r="IC6" i="3"/>
  <c r="IC9" i="3"/>
  <c r="IC5" i="3"/>
  <c r="GW27" i="3"/>
  <c r="GZ27" i="3"/>
  <c r="FO27" i="3"/>
  <c r="CA27" i="3"/>
  <c r="AN27" i="3"/>
  <c r="BQ21" i="5"/>
  <c r="BP31" i="5"/>
  <c r="CL31" i="5"/>
  <c r="BQ15" i="5"/>
  <c r="BP17" i="5"/>
  <c r="CL17" i="5"/>
  <c r="O21" i="3"/>
  <c r="BR21" i="5"/>
  <c r="BQ37" i="5"/>
  <c r="BQ12" i="5"/>
  <c r="BQ19" i="5"/>
  <c r="BQ36" i="5"/>
  <c r="BQ33" i="5"/>
  <c r="AA21" i="3"/>
  <c r="BR33" i="5"/>
  <c r="BQ18" i="5"/>
  <c r="BQ38" i="5"/>
  <c r="BQ35" i="5"/>
  <c r="Y21" i="3"/>
  <c r="BR31" i="5"/>
  <c r="H21" i="3"/>
  <c r="BR14" i="5"/>
  <c r="W21" i="3"/>
  <c r="BR29" i="5"/>
  <c r="AB12" i="11"/>
  <c r="AU105" i="11"/>
  <c r="AB105" i="11"/>
  <c r="AX105" i="11"/>
  <c r="AB28" i="11"/>
  <c r="AB33" i="11"/>
  <c r="AU81" i="11"/>
  <c r="AB81" i="11"/>
  <c r="AX81" i="11"/>
  <c r="AB46" i="11"/>
  <c r="AB30" i="11"/>
  <c r="AB85" i="11"/>
  <c r="AU85" i="11"/>
  <c r="AX85" i="11"/>
  <c r="AB37" i="11"/>
  <c r="AB63" i="11"/>
  <c r="AU76" i="11"/>
  <c r="AB76" i="11"/>
  <c r="AX76" i="11"/>
  <c r="AB93" i="11"/>
  <c r="AU93" i="11"/>
  <c r="AX93" i="11"/>
  <c r="AB100" i="11"/>
  <c r="AU100" i="11"/>
  <c r="AX100" i="11"/>
  <c r="AB32" i="11"/>
  <c r="AB89" i="11"/>
  <c r="AU89" i="11"/>
  <c r="AX89" i="11"/>
  <c r="AB16" i="11"/>
  <c r="AB74" i="11"/>
  <c r="GZ18" i="3"/>
  <c r="GZ17" i="3"/>
  <c r="BP34" i="5"/>
  <c r="CL34" i="5"/>
  <c r="BP18" i="5"/>
  <c r="CL18" i="5"/>
  <c r="BP32" i="5"/>
  <c r="CL32" i="5"/>
  <c r="BP16" i="5"/>
  <c r="CL16" i="5"/>
  <c r="BP37" i="5"/>
  <c r="CL37" i="5"/>
  <c r="BP29" i="5"/>
  <c r="CL29" i="5"/>
  <c r="BP21" i="5"/>
  <c r="CL21" i="5"/>
  <c r="BP13" i="5"/>
  <c r="CL13" i="5"/>
  <c r="F36" i="5"/>
  <c r="CA36" i="5"/>
  <c r="BM36" i="5"/>
  <c r="L3" i="14"/>
  <c r="AS7" i="14"/>
  <c r="T3" i="14"/>
  <c r="BA7" i="14"/>
  <c r="AB3" i="14"/>
  <c r="BI7" i="14"/>
  <c r="BZ39" i="5"/>
  <c r="BL39" i="5"/>
  <c r="BZ35" i="5"/>
  <c r="BL35" i="5"/>
  <c r="I3" i="14"/>
  <c r="AP7" i="14"/>
  <c r="Q3" i="14"/>
  <c r="AX7" i="14"/>
  <c r="Y3" i="14"/>
  <c r="BF7" i="14"/>
  <c r="AG3" i="14"/>
  <c r="BN7" i="14"/>
  <c r="D36" i="14"/>
  <c r="CW7" i="14"/>
  <c r="EC7" i="14"/>
  <c r="FI7" i="14"/>
  <c r="GO7" i="14"/>
  <c r="BN36" i="5"/>
  <c r="CK36" i="5"/>
  <c r="BQ24" i="5"/>
  <c r="H23" i="5"/>
  <c r="CC23" i="5"/>
  <c r="BO23" i="5"/>
  <c r="H13" i="5"/>
  <c r="CC13" i="5"/>
  <c r="BO13" i="5"/>
  <c r="H14" i="5"/>
  <c r="CC14" i="5"/>
  <c r="BO14" i="5"/>
  <c r="H28" i="5"/>
  <c r="CC28" i="5"/>
  <c r="BO28" i="5"/>
  <c r="H16" i="5"/>
  <c r="CC16" i="5"/>
  <c r="BO16" i="5"/>
  <c r="H37" i="5"/>
  <c r="CC37" i="5"/>
  <c r="BO37" i="5"/>
  <c r="H22" i="5"/>
  <c r="CC22" i="5"/>
  <c r="BO22" i="5"/>
  <c r="V5" i="3"/>
  <c r="IC4" i="3"/>
  <c r="BK28" i="5"/>
  <c r="CJ28" i="5"/>
  <c r="H15" i="5"/>
  <c r="CC15" i="5"/>
  <c r="BO15" i="5"/>
  <c r="H31" i="5"/>
  <c r="CC31" i="5"/>
  <c r="BO31" i="5"/>
  <c r="BK14" i="5"/>
  <c r="CJ14" i="5"/>
  <c r="H5" i="3"/>
  <c r="HO4" i="3"/>
  <c r="AB5" i="3"/>
  <c r="II4" i="3"/>
  <c r="BK34" i="5"/>
  <c r="CJ34" i="5"/>
  <c r="Q5" i="3"/>
  <c r="HX4" i="3"/>
  <c r="BK23" i="5"/>
  <c r="CJ23" i="5"/>
  <c r="AG5" i="3"/>
  <c r="IN4" i="3"/>
  <c r="BK39" i="5"/>
  <c r="CJ39" i="5"/>
  <c r="BK31" i="5"/>
  <c r="CJ31" i="5"/>
  <c r="Y5" i="3"/>
  <c r="IF4" i="3"/>
  <c r="K5" i="3"/>
  <c r="HR4" i="3"/>
  <c r="BK17" i="5"/>
  <c r="CJ17" i="5"/>
  <c r="AB108" i="11"/>
  <c r="AU108" i="11"/>
  <c r="AX108" i="11"/>
  <c r="AB57" i="11"/>
  <c r="AB52" i="11"/>
  <c r="AB34" i="11"/>
  <c r="AB87" i="11"/>
  <c r="AU87" i="11"/>
  <c r="AX87" i="11"/>
  <c r="AB47" i="11"/>
  <c r="AB71" i="11"/>
  <c r="AB45" i="11"/>
  <c r="AB73" i="11"/>
  <c r="AB84" i="11"/>
  <c r="AU84" i="11"/>
  <c r="AX84" i="11"/>
  <c r="AB102" i="11"/>
  <c r="AU102" i="11"/>
  <c r="AX102" i="11"/>
  <c r="AB99" i="11"/>
  <c r="AU99" i="11"/>
  <c r="AX99" i="11"/>
  <c r="AR99" i="11" s="1"/>
  <c r="AB69" i="11"/>
  <c r="AB29" i="11"/>
  <c r="AB96" i="11"/>
  <c r="AU96" i="11"/>
  <c r="AX96" i="11"/>
  <c r="AB41" i="11"/>
  <c r="AB68" i="11"/>
  <c r="HN21" i="3"/>
  <c r="HK24" i="3"/>
  <c r="HS24" i="3"/>
  <c r="HV24" i="3"/>
  <c r="HK21" i="3"/>
  <c r="HL21" i="3"/>
  <c r="HR24" i="3"/>
  <c r="HW24" i="3"/>
  <c r="IB24" i="3"/>
  <c r="HN24" i="3"/>
  <c r="HX24" i="3"/>
  <c r="HT24" i="3"/>
  <c r="HM24" i="3"/>
  <c r="HO21" i="3"/>
  <c r="HQ21" i="3"/>
  <c r="HS21" i="3"/>
  <c r="HU21" i="3"/>
  <c r="HW21" i="3"/>
  <c r="HY21" i="3"/>
  <c r="IA21" i="3"/>
  <c r="IC21" i="3"/>
  <c r="HZ24" i="3"/>
  <c r="HO24" i="3"/>
  <c r="ID24" i="3"/>
  <c r="HP21" i="3"/>
  <c r="HR21" i="3"/>
  <c r="HT21" i="3"/>
  <c r="HV21" i="3"/>
  <c r="HX21" i="3"/>
  <c r="HZ21" i="3"/>
  <c r="IB21" i="3"/>
  <c r="ID21" i="3"/>
  <c r="HQ24" i="3"/>
  <c r="HY24" i="3"/>
  <c r="HM21" i="3"/>
  <c r="HP24" i="3"/>
  <c r="IA24" i="3"/>
  <c r="HU24" i="3"/>
  <c r="HL24" i="3"/>
  <c r="IC24" i="3"/>
  <c r="IH24" i="3"/>
  <c r="HP19" i="3"/>
  <c r="IF19" i="3"/>
  <c r="IC19" i="3"/>
  <c r="IM19" i="3"/>
  <c r="IB19" i="3"/>
  <c r="IF21" i="3"/>
  <c r="HX19" i="3"/>
  <c r="IN19" i="3"/>
  <c r="IL19" i="3"/>
  <c r="IK24" i="3"/>
  <c r="IJ24" i="3"/>
  <c r="HT19" i="3"/>
  <c r="IE21" i="3"/>
  <c r="HL19" i="3"/>
  <c r="IE19" i="3"/>
  <c r="HS19" i="3"/>
  <c r="HR19" i="3"/>
  <c r="ID19" i="3"/>
  <c r="IA19" i="3"/>
  <c r="IJ19" i="3"/>
  <c r="HQ19" i="3"/>
  <c r="IL21" i="3"/>
  <c r="II24" i="3"/>
  <c r="IN21" i="3"/>
  <c r="IH21" i="3"/>
  <c r="HM19" i="3"/>
  <c r="IG19" i="3"/>
  <c r="IK19" i="3"/>
  <c r="IL24" i="3"/>
  <c r="IE24" i="3"/>
  <c r="HO19" i="3"/>
  <c r="HU19" i="3"/>
  <c r="IM24" i="3"/>
  <c r="IG21" i="3"/>
  <c r="HW19" i="3"/>
  <c r="HV19" i="3"/>
  <c r="HN19" i="3"/>
  <c r="HY19" i="3"/>
  <c r="IJ21" i="3"/>
  <c r="IF24" i="3"/>
  <c r="HK19" i="3"/>
  <c r="IG24" i="3"/>
  <c r="IH19" i="3"/>
  <c r="HZ19" i="3"/>
  <c r="IM21" i="3"/>
  <c r="II19" i="3"/>
  <c r="IN24" i="3"/>
  <c r="II21" i="3"/>
  <c r="IK21" i="3"/>
  <c r="AB56" i="11"/>
  <c r="AB20" i="11"/>
  <c r="AB66" i="11"/>
  <c r="AB50" i="11"/>
  <c r="AB53" i="11"/>
  <c r="AB62" i="11"/>
  <c r="AB42" i="11"/>
  <c r="AB103" i="11"/>
  <c r="AU103" i="11"/>
  <c r="AX103" i="11"/>
  <c r="AU91" i="11"/>
  <c r="AB91" i="11"/>
  <c r="AX91" i="11"/>
  <c r="AB94" i="11"/>
  <c r="AU94" i="11"/>
  <c r="AX94" i="11"/>
  <c r="AN22" i="3"/>
  <c r="AN20" i="3"/>
  <c r="HH71" i="3"/>
  <c r="HH69" i="3"/>
  <c r="HI67" i="3"/>
  <c r="HH65" i="3"/>
  <c r="HI63" i="3"/>
  <c r="HH60" i="3"/>
  <c r="HI71" i="3"/>
  <c r="HI69" i="3"/>
  <c r="HH67" i="3"/>
  <c r="HI65" i="3"/>
  <c r="HH63" i="3"/>
  <c r="HI60" i="3"/>
  <c r="HH59" i="3"/>
  <c r="HH58" i="3"/>
  <c r="HH56" i="3"/>
  <c r="HI55" i="3"/>
  <c r="HH53" i="3"/>
  <c r="HI51" i="3"/>
  <c r="HH49" i="3"/>
  <c r="HI48" i="3"/>
  <c r="HH46" i="3"/>
  <c r="HH43" i="3"/>
  <c r="HI41" i="3"/>
  <c r="HH68" i="3"/>
  <c r="HI66" i="3"/>
  <c r="HI59" i="3"/>
  <c r="HH57" i="3"/>
  <c r="HH70" i="3"/>
  <c r="HI68" i="3"/>
  <c r="HH64" i="3"/>
  <c r="HH62" i="3"/>
  <c r="HH61" i="3"/>
  <c r="HI56" i="3"/>
  <c r="HH55" i="3"/>
  <c r="HH66" i="3"/>
  <c r="HI61" i="3"/>
  <c r="HI57" i="3"/>
  <c r="HI54" i="3"/>
  <c r="HH51" i="3"/>
  <c r="HI49" i="3"/>
  <c r="HH48" i="3"/>
  <c r="HI46" i="3"/>
  <c r="HI43" i="3"/>
  <c r="HH40" i="3"/>
  <c r="HI39" i="3"/>
  <c r="HH37" i="3"/>
  <c r="HI35" i="3"/>
  <c r="HH33" i="3"/>
  <c r="HI31" i="3"/>
  <c r="HH29" i="3"/>
  <c r="HI27" i="3"/>
  <c r="HI70" i="3"/>
  <c r="HI64" i="3"/>
  <c r="HI58" i="3"/>
  <c r="HH52" i="3"/>
  <c r="HI50" i="3"/>
  <c r="HI47" i="3"/>
  <c r="HI44" i="3"/>
  <c r="HH41" i="3"/>
  <c r="HH38" i="3"/>
  <c r="HI36" i="3"/>
  <c r="HH34" i="3"/>
  <c r="HI32" i="3"/>
  <c r="HH30" i="3"/>
  <c r="HI28" i="3"/>
  <c r="HH26" i="3"/>
  <c r="HI62" i="3"/>
  <c r="HI53" i="3"/>
  <c r="HH50" i="3"/>
  <c r="HH47" i="3"/>
  <c r="HI45" i="3"/>
  <c r="HH44" i="3"/>
  <c r="HI42" i="3"/>
  <c r="HI38" i="3"/>
  <c r="HH36" i="3"/>
  <c r="HI34" i="3"/>
  <c r="HH32" i="3"/>
  <c r="HI30" i="3"/>
  <c r="HH28" i="3"/>
  <c r="HI26" i="3"/>
  <c r="HH42" i="3"/>
  <c r="HI40" i="3"/>
  <c r="HH27" i="3"/>
  <c r="HH54" i="3"/>
  <c r="HI52" i="3"/>
  <c r="HH31" i="3"/>
  <c r="HI29" i="3"/>
  <c r="HH25" i="3"/>
  <c r="HH39" i="3"/>
  <c r="HI37" i="3"/>
  <c r="HI25" i="3"/>
  <c r="HH45" i="3"/>
  <c r="HH35" i="3"/>
  <c r="HI33" i="3"/>
  <c r="HH90" i="3"/>
  <c r="HJ28" i="3"/>
  <c r="HJ51" i="3"/>
  <c r="HH112" i="3"/>
  <c r="HI109" i="3"/>
  <c r="HJ122" i="3"/>
  <c r="HI103" i="3"/>
  <c r="HJ75" i="3"/>
  <c r="HH101" i="3"/>
  <c r="HI76" i="3"/>
  <c r="HJ38" i="3"/>
  <c r="HI93" i="3"/>
  <c r="HJ76" i="3"/>
  <c r="HJ92" i="3"/>
  <c r="HI114" i="3"/>
  <c r="HJ91" i="3"/>
  <c r="HI120" i="3"/>
  <c r="HI111" i="3"/>
  <c r="HJ117" i="3"/>
  <c r="HJ47" i="3"/>
  <c r="HI97" i="3"/>
  <c r="HJ98" i="3"/>
  <c r="HJ27" i="3"/>
  <c r="HJ32" i="3"/>
  <c r="HH103" i="3"/>
  <c r="HJ54" i="3"/>
  <c r="HI95" i="3"/>
  <c r="HJ36" i="3"/>
  <c r="HJ86" i="3"/>
  <c r="HJ106" i="3"/>
  <c r="HI102" i="3"/>
  <c r="HJ26" i="3"/>
  <c r="HJ83" i="3"/>
  <c r="HI110" i="3"/>
  <c r="HH108" i="3"/>
  <c r="HJ77" i="3"/>
  <c r="HJ50" i="3"/>
  <c r="HJ89" i="3"/>
  <c r="HJ66" i="3"/>
  <c r="HJ59" i="3"/>
  <c r="HJ74" i="3"/>
  <c r="HH89" i="3"/>
  <c r="HH79" i="3"/>
  <c r="HH93" i="3"/>
  <c r="HJ68" i="3"/>
  <c r="HJ60" i="3"/>
  <c r="HI87" i="3"/>
  <c r="HI115" i="3"/>
  <c r="HH81" i="3"/>
  <c r="HJ95" i="3"/>
  <c r="HJ96" i="3"/>
  <c r="HJ85" i="3"/>
  <c r="HI82" i="3"/>
  <c r="HI104" i="3"/>
  <c r="HJ81" i="3"/>
  <c r="HH78" i="3"/>
  <c r="HI80" i="3"/>
  <c r="HJ121" i="3"/>
  <c r="HH107" i="3"/>
  <c r="HI121" i="3"/>
  <c r="HI116" i="3"/>
  <c r="HJ113" i="3"/>
  <c r="HI106" i="3"/>
  <c r="HJ114" i="3"/>
  <c r="HJ97" i="3"/>
  <c r="HJ100" i="3"/>
  <c r="HH99" i="3"/>
  <c r="HH85" i="3"/>
  <c r="HJ105" i="3"/>
  <c r="HJ79" i="3"/>
  <c r="HI124" i="3"/>
  <c r="HJ61" i="3"/>
  <c r="HJ55" i="3"/>
  <c r="HH88" i="3"/>
  <c r="HI72" i="3"/>
  <c r="HJ99" i="3"/>
  <c r="HJ41" i="3"/>
  <c r="HJ124" i="3"/>
  <c r="HJ37" i="3"/>
  <c r="HH76" i="3"/>
  <c r="HH75" i="3"/>
  <c r="HJ53" i="3"/>
  <c r="HJ110" i="3"/>
  <c r="HJ40" i="3"/>
  <c r="HJ65" i="3"/>
  <c r="HH111" i="3"/>
  <c r="HI113" i="3"/>
  <c r="HJ73" i="3"/>
  <c r="HI92" i="3"/>
  <c r="HH77" i="3"/>
  <c r="HJ115" i="3"/>
  <c r="HJ25" i="3"/>
  <c r="HJ94" i="3"/>
  <c r="HJ52" i="3"/>
  <c r="HI98" i="3"/>
  <c r="HH114" i="3"/>
  <c r="HJ35" i="3"/>
  <c r="HJ112" i="3"/>
  <c r="HH94" i="3"/>
  <c r="HJ118" i="3"/>
  <c r="HH115" i="3"/>
  <c r="HI107" i="3"/>
  <c r="HI91" i="3"/>
  <c r="HH73" i="3"/>
  <c r="HJ29" i="3"/>
  <c r="HJ31" i="3"/>
  <c r="HJ46" i="3"/>
  <c r="HI81" i="3"/>
  <c r="HJ42" i="3"/>
  <c r="HI86" i="3"/>
  <c r="HJ90" i="3"/>
  <c r="HJ58" i="3"/>
  <c r="HH109" i="3"/>
  <c r="HH122" i="3"/>
  <c r="HH91" i="3"/>
  <c r="HI108" i="3"/>
  <c r="HJ63" i="3"/>
  <c r="HJ56" i="3"/>
  <c r="HJ33" i="3"/>
  <c r="HH95" i="3"/>
  <c r="HI89" i="3"/>
  <c r="HH113" i="3"/>
  <c r="HJ116" i="3"/>
  <c r="HI96" i="3"/>
  <c r="HI90" i="3"/>
  <c r="HI117" i="3"/>
  <c r="HJ69" i="3"/>
  <c r="HH80" i="3"/>
  <c r="HJ108" i="3"/>
  <c r="HJ62" i="3"/>
  <c r="HJ70" i="3"/>
  <c r="HH119" i="3"/>
  <c r="HI118" i="3"/>
  <c r="HH124" i="3"/>
  <c r="HI75" i="3"/>
  <c r="HH92" i="3"/>
  <c r="HJ102" i="3"/>
  <c r="HJ93" i="3"/>
  <c r="HH121" i="3"/>
  <c r="HJ82" i="3"/>
  <c r="HJ64" i="3"/>
  <c r="HI83" i="3"/>
  <c r="HI122" i="3"/>
  <c r="HH118" i="3"/>
  <c r="HH83" i="3"/>
  <c r="HJ43" i="3"/>
  <c r="HJ80" i="3"/>
  <c r="HH106" i="3"/>
  <c r="HI99" i="3"/>
  <c r="HI79" i="3"/>
  <c r="HJ78" i="3"/>
  <c r="HH123" i="3"/>
  <c r="HH117" i="3"/>
  <c r="HJ88" i="3"/>
  <c r="HJ104" i="3"/>
  <c r="HH104" i="3"/>
  <c r="HI77" i="3"/>
  <c r="HH72" i="3"/>
  <c r="HH116" i="3"/>
  <c r="HH102" i="3"/>
  <c r="HH100" i="3"/>
  <c r="HH82" i="3"/>
  <c r="HH120" i="3"/>
  <c r="HJ45" i="3"/>
  <c r="HH110" i="3"/>
  <c r="HI105" i="3"/>
  <c r="HI100" i="3"/>
  <c r="HJ101" i="3"/>
  <c r="HI123" i="3"/>
  <c r="HJ103" i="3"/>
  <c r="HI85" i="3"/>
  <c r="HI101" i="3"/>
  <c r="HJ39" i="3"/>
  <c r="HJ57" i="3"/>
  <c r="HH86" i="3"/>
  <c r="HI78" i="3"/>
  <c r="HI73" i="3"/>
  <c r="HI84" i="3"/>
  <c r="HH98" i="3"/>
  <c r="HI119" i="3"/>
  <c r="HJ44" i="3"/>
  <c r="HH87" i="3"/>
  <c r="HJ84" i="3"/>
  <c r="HH96" i="3"/>
  <c r="HJ49" i="3"/>
  <c r="HJ107" i="3"/>
  <c r="HJ120" i="3"/>
  <c r="HH74" i="3"/>
  <c r="HH105" i="3"/>
  <c r="HJ34" i="3"/>
  <c r="HJ30" i="3"/>
  <c r="HH97" i="3"/>
  <c r="HJ72" i="3"/>
  <c r="HJ67" i="3"/>
  <c r="HJ111" i="3"/>
  <c r="HJ48" i="3"/>
  <c r="HI112" i="3"/>
  <c r="HH84" i="3"/>
  <c r="HJ119" i="3"/>
  <c r="HJ109" i="3"/>
  <c r="HJ71" i="3"/>
  <c r="HI94" i="3"/>
  <c r="HI88" i="3"/>
  <c r="HJ87" i="3"/>
  <c r="HI74" i="3"/>
  <c r="HJ123" i="3"/>
  <c r="HG92" i="3"/>
  <c r="HG119" i="3"/>
  <c r="HG113" i="3"/>
  <c r="HG123" i="3"/>
  <c r="HG122" i="3"/>
  <c r="HF91" i="3"/>
  <c r="HF103" i="3"/>
  <c r="HF101" i="3"/>
  <c r="HF95" i="3"/>
  <c r="HF105" i="3"/>
  <c r="HG93" i="3"/>
  <c r="HF99" i="3"/>
  <c r="HF107" i="3"/>
  <c r="HF120" i="3"/>
  <c r="HF106" i="3"/>
  <c r="HG120" i="3"/>
  <c r="HF115" i="3"/>
  <c r="HG121" i="3"/>
  <c r="HG104" i="3"/>
  <c r="HF96" i="3"/>
  <c r="HG111" i="3"/>
  <c r="HG101" i="3"/>
  <c r="HF102" i="3"/>
  <c r="HG102" i="3"/>
  <c r="HG115" i="3"/>
  <c r="HG95" i="3"/>
  <c r="HF119" i="3"/>
  <c r="HF122" i="3"/>
  <c r="HF124" i="3"/>
  <c r="HG114" i="3"/>
  <c r="HF98" i="3"/>
  <c r="HF112" i="3"/>
  <c r="HG98" i="3"/>
  <c r="HG97" i="3"/>
  <c r="HG106" i="3"/>
  <c r="HF94" i="3"/>
  <c r="HG107" i="3"/>
  <c r="HF123" i="3"/>
  <c r="HF118" i="3"/>
  <c r="HF104" i="3"/>
  <c r="HF121" i="3"/>
  <c r="HG109" i="3"/>
  <c r="HF109" i="3"/>
  <c r="HG100" i="3"/>
  <c r="HF113" i="3"/>
  <c r="HG117" i="3"/>
  <c r="HF116" i="3"/>
  <c r="HF114" i="3"/>
  <c r="HG90" i="3"/>
  <c r="HG124" i="3"/>
  <c r="HG91" i="3"/>
  <c r="HF110" i="3"/>
  <c r="HF90" i="3"/>
  <c r="HG103" i="3"/>
  <c r="HF100" i="3"/>
  <c r="HF92" i="3"/>
  <c r="HG112" i="3"/>
  <c r="HF93" i="3"/>
  <c r="HG108" i="3"/>
  <c r="HF117" i="3"/>
  <c r="HG94" i="3"/>
  <c r="HF111" i="3"/>
  <c r="HF108" i="3"/>
  <c r="HF97" i="3"/>
  <c r="HG105" i="3"/>
  <c r="HG118" i="3"/>
  <c r="HG99" i="3"/>
  <c r="HG116" i="3"/>
  <c r="HG96" i="3"/>
  <c r="HG110" i="3"/>
  <c r="C112" i="11"/>
  <c r="AI12" i="11"/>
  <c r="C110" i="11"/>
  <c r="AB10" i="11"/>
  <c r="C111" i="11"/>
  <c r="BP30" i="5"/>
  <c r="CL30" i="5"/>
  <c r="BP14" i="5"/>
  <c r="CL14" i="5"/>
  <c r="BP28" i="5"/>
  <c r="CL28" i="5"/>
  <c r="BP12" i="5"/>
  <c r="CL12" i="5"/>
  <c r="CD35" i="5"/>
  <c r="BP35" i="5"/>
  <c r="CL35" i="5"/>
  <c r="BP11" i="5"/>
  <c r="CL11" i="5"/>
  <c r="F39" i="5"/>
  <c r="CA39" i="5"/>
  <c r="BM39" i="5"/>
  <c r="F35" i="5"/>
  <c r="CA35" i="5"/>
  <c r="BM35" i="5"/>
  <c r="F3" i="14"/>
  <c r="AM7" i="14"/>
  <c r="N3" i="14"/>
  <c r="AU7" i="14"/>
  <c r="V3" i="14"/>
  <c r="BC7" i="14"/>
  <c r="AD3" i="14"/>
  <c r="CT7" i="14"/>
  <c r="DZ7" i="14"/>
  <c r="FF7" i="14"/>
  <c r="GL7" i="14"/>
  <c r="BK7" i="14"/>
  <c r="D33" i="14"/>
  <c r="BZ38" i="5"/>
  <c r="BL38" i="5"/>
  <c r="K3" i="14"/>
  <c r="AR7" i="14"/>
  <c r="S3" i="14"/>
  <c r="AZ7" i="14"/>
  <c r="AA3" i="14"/>
  <c r="BH7" i="14"/>
  <c r="BN39" i="5"/>
  <c r="CK39" i="5"/>
  <c r="BN35" i="5"/>
  <c r="CK35" i="5"/>
  <c r="BQ14" i="5"/>
  <c r="BQ31" i="5"/>
  <c r="BQ39" i="5"/>
  <c r="H32" i="5"/>
  <c r="CC32" i="5"/>
  <c r="BO32" i="5"/>
  <c r="H18" i="5"/>
  <c r="CC18" i="5"/>
  <c r="BO18" i="5"/>
  <c r="H36" i="5"/>
  <c r="CC36" i="5"/>
  <c r="BO36" i="5"/>
  <c r="H19" i="5"/>
  <c r="CC19" i="5"/>
  <c r="BO19" i="5"/>
  <c r="H24" i="5"/>
  <c r="CC24" i="5"/>
  <c r="BO24" i="5"/>
  <c r="BK18" i="5"/>
  <c r="CJ18" i="5"/>
  <c r="L5" i="3"/>
  <c r="HS4" i="3"/>
  <c r="H17" i="5"/>
  <c r="CC17" i="5"/>
  <c r="BO17" i="5"/>
  <c r="H35" i="5"/>
  <c r="CC35" i="5"/>
  <c r="BO35" i="5"/>
  <c r="BK11" i="5"/>
  <c r="CJ11" i="5"/>
  <c r="E5" i="3"/>
  <c r="HL4" i="3"/>
  <c r="BK32" i="5"/>
  <c r="CJ32" i="5"/>
  <c r="Z5" i="3"/>
  <c r="IG4" i="3"/>
  <c r="M5" i="3"/>
  <c r="HT4" i="3"/>
  <c r="BK19" i="5"/>
  <c r="CJ19" i="5"/>
  <c r="BK37" i="5"/>
  <c r="CJ37" i="5"/>
  <c r="AE5" i="3"/>
  <c r="IL4" i="3"/>
  <c r="BK29" i="5"/>
  <c r="CJ29" i="5"/>
  <c r="W5" i="3"/>
  <c r="ID4" i="3"/>
  <c r="BK13" i="5"/>
  <c r="CJ13" i="5"/>
  <c r="G5" i="3"/>
  <c r="HN4" i="3"/>
  <c r="H10" i="5"/>
  <c r="BO10" i="5"/>
  <c r="AU106" i="11"/>
  <c r="AB106" i="11"/>
  <c r="AX106" i="11"/>
  <c r="AB14" i="11"/>
  <c r="AB88" i="11"/>
  <c r="AU88" i="11"/>
  <c r="AX88" i="11"/>
  <c r="AB72" i="11"/>
  <c r="AI72" i="11"/>
  <c r="AU80" i="11"/>
  <c r="AB80" i="11"/>
  <c r="AI80" i="11"/>
  <c r="AT80" i="11"/>
  <c r="AX80" i="11"/>
  <c r="AB48" i="11"/>
  <c r="AI48" i="11"/>
  <c r="EJ42" i="14"/>
  <c r="AB64" i="11"/>
  <c r="AB75" i="11"/>
  <c r="AU75" i="11"/>
  <c r="AX75" i="11"/>
  <c r="AB43" i="11"/>
  <c r="AU98" i="11"/>
  <c r="AB98" i="11"/>
  <c r="AX98" i="11"/>
  <c r="AB58" i="11"/>
  <c r="AI58" i="11"/>
  <c r="AU92" i="11"/>
  <c r="AB92" i="11"/>
  <c r="AI92" i="11"/>
  <c r="AT92" i="11"/>
  <c r="AX92" i="11"/>
  <c r="AB70" i="11"/>
  <c r="AI70" i="11"/>
  <c r="AB38" i="11"/>
  <c r="AI38" i="11"/>
  <c r="AB23" i="11"/>
  <c r="AI31" i="11"/>
  <c r="AB31" i="11"/>
  <c r="AB55" i="11"/>
  <c r="AI55" i="11"/>
  <c r="AB77" i="11"/>
  <c r="AI77" i="11"/>
  <c r="AT77" i="11"/>
  <c r="AU77" i="11"/>
  <c r="AX77" i="11"/>
  <c r="AB49" i="11"/>
  <c r="AB22" i="11"/>
  <c r="AI22" i="11"/>
  <c r="AB27" i="11"/>
  <c r="AB15" i="11"/>
  <c r="AB86" i="11"/>
  <c r="AU86" i="11"/>
  <c r="AX86" i="11"/>
  <c r="AB59" i="11"/>
  <c r="AI59" i="11"/>
  <c r="AB82" i="11"/>
  <c r="AU82" i="11"/>
  <c r="AI82" i="11"/>
  <c r="AT82" i="11"/>
  <c r="AX82" i="11"/>
  <c r="AB26" i="11"/>
  <c r="AI26" i="11"/>
  <c r="AB107" i="11"/>
  <c r="AU107" i="11"/>
  <c r="AX107" i="11"/>
  <c r="AB90" i="11"/>
  <c r="AU90" i="11"/>
  <c r="AX90" i="11"/>
  <c r="AB44" i="11"/>
  <c r="AI44" i="11"/>
  <c r="AU83" i="11"/>
  <c r="AB83" i="11"/>
  <c r="AI83" i="11"/>
  <c r="AT83" i="11"/>
  <c r="AX83" i="11"/>
  <c r="BP26" i="5"/>
  <c r="CL26" i="5"/>
  <c r="BP24" i="5"/>
  <c r="CL24" i="5"/>
  <c r="BP33" i="5"/>
  <c r="CL33" i="5"/>
  <c r="BP25" i="5"/>
  <c r="CL25" i="5"/>
  <c r="F38" i="5"/>
  <c r="CA38" i="5"/>
  <c r="BM38" i="5"/>
  <c r="H3" i="14"/>
  <c r="AO7" i="14"/>
  <c r="P3" i="14"/>
  <c r="AW7" i="14"/>
  <c r="X3" i="14"/>
  <c r="BE7" i="14"/>
  <c r="AF3" i="14"/>
  <c r="D35" i="14"/>
  <c r="CV7" i="14"/>
  <c r="EB7" i="14"/>
  <c r="FH7" i="14"/>
  <c r="GN7" i="14"/>
  <c r="BM7" i="14"/>
  <c r="BZ37" i="5"/>
  <c r="BL37" i="5"/>
  <c r="E3" i="14"/>
  <c r="AL7" i="14"/>
  <c r="M3" i="14"/>
  <c r="AT7" i="14"/>
  <c r="U3" i="14"/>
  <c r="BB7" i="14"/>
  <c r="AC3" i="14"/>
  <c r="BJ7" i="14"/>
  <c r="BN38" i="5"/>
  <c r="CK38" i="5"/>
  <c r="BQ16" i="5"/>
  <c r="BQ28" i="5"/>
  <c r="BK20" i="5"/>
  <c r="CJ20" i="5"/>
  <c r="N5" i="3"/>
  <c r="HU4" i="3"/>
  <c r="H21" i="5"/>
  <c r="CC21" i="5"/>
  <c r="BO21" i="5"/>
  <c r="H11" i="5"/>
  <c r="CC11" i="5"/>
  <c r="BO11" i="5"/>
  <c r="H27" i="5"/>
  <c r="CC27" i="5"/>
  <c r="BO27" i="5"/>
  <c r="BK24" i="5"/>
  <c r="CJ24" i="5"/>
  <c r="R5" i="3"/>
  <c r="HY4" i="3"/>
  <c r="H12" i="5"/>
  <c r="CC12" i="5"/>
  <c r="BO12" i="5"/>
  <c r="H33" i="5"/>
  <c r="CC33" i="5"/>
  <c r="BO33" i="5"/>
  <c r="BK26" i="5"/>
  <c r="CJ26" i="5"/>
  <c r="T5" i="3"/>
  <c r="IA4" i="3"/>
  <c r="H25" i="5"/>
  <c r="CC25" i="5"/>
  <c r="BO25" i="5"/>
  <c r="H39" i="5"/>
  <c r="CC39" i="5"/>
  <c r="BO39" i="5"/>
  <c r="AM36" i="5"/>
  <c r="BK38" i="5"/>
  <c r="CJ38" i="5"/>
  <c r="AF5" i="3"/>
  <c r="IM4" i="3"/>
  <c r="BK30" i="5"/>
  <c r="CJ30" i="5"/>
  <c r="X5" i="3"/>
  <c r="IE4" i="3"/>
  <c r="I5" i="3"/>
  <c r="HP4" i="3"/>
  <c r="BK15" i="5"/>
  <c r="CJ15" i="5"/>
  <c r="BK35" i="5"/>
  <c r="CJ35" i="5"/>
  <c r="AC5" i="3"/>
  <c r="IJ4" i="3"/>
  <c r="S5" i="3"/>
  <c r="HZ4" i="3"/>
  <c r="BK25" i="5"/>
  <c r="CJ25" i="5"/>
  <c r="D5" i="3"/>
  <c r="BK10" i="5"/>
  <c r="CJ10" i="5"/>
  <c r="AB25" i="11"/>
  <c r="AI25" i="11"/>
  <c r="AU78" i="11"/>
  <c r="AB78" i="11"/>
  <c r="AI78" i="11"/>
  <c r="AT78" i="11"/>
  <c r="AX78" i="11"/>
  <c r="AB104" i="11"/>
  <c r="AU104" i="11"/>
  <c r="AX104" i="11"/>
  <c r="AB36" i="11"/>
  <c r="AU101" i="11"/>
  <c r="AB101" i="11"/>
  <c r="AX101" i="11"/>
  <c r="AB67" i="11"/>
  <c r="AI67" i="11"/>
  <c r="AU109" i="11"/>
  <c r="AB109" i="11"/>
  <c r="AI109" i="11"/>
  <c r="AT109" i="11"/>
  <c r="AX109" i="11"/>
  <c r="AB54" i="11"/>
  <c r="AI54" i="11"/>
  <c r="AB24" i="11"/>
  <c r="AI24" i="11"/>
  <c r="AB65" i="11"/>
  <c r="AB51" i="11"/>
  <c r="AB13" i="11"/>
  <c r="AI13" i="11"/>
  <c r="AB39" i="11"/>
  <c r="AB35" i="11"/>
  <c r="AB60" i="11"/>
  <c r="AB95" i="11"/>
  <c r="AU95" i="11"/>
  <c r="AX95" i="11"/>
  <c r="AB79" i="11"/>
  <c r="AU79" i="11"/>
  <c r="AX79" i="11"/>
  <c r="AB40" i="11"/>
  <c r="AI40" i="11"/>
  <c r="CI37" i="3"/>
  <c r="CJ37" i="3"/>
  <c r="BP38" i="5"/>
  <c r="CL38" i="5"/>
  <c r="BP22" i="5"/>
  <c r="CL22" i="5"/>
  <c r="BP36" i="5"/>
  <c r="CL36" i="5"/>
  <c r="BP20" i="5"/>
  <c r="CL20" i="5"/>
  <c r="BP39" i="5"/>
  <c r="CL39" i="5"/>
  <c r="BP23" i="5"/>
  <c r="CL23" i="5"/>
  <c r="BP15" i="5"/>
  <c r="CL15" i="5"/>
  <c r="F37" i="5"/>
  <c r="BM37" i="5"/>
  <c r="J3" i="14"/>
  <c r="AQ7" i="14"/>
  <c r="R3" i="14"/>
  <c r="AY7" i="14"/>
  <c r="Z3" i="14"/>
  <c r="BG7" i="14"/>
  <c r="AH3" i="14"/>
  <c r="CX7" i="14"/>
  <c r="ED7" i="14"/>
  <c r="FJ7" i="14"/>
  <c r="GP7" i="14"/>
  <c r="D37" i="14"/>
  <c r="BO7" i="14"/>
  <c r="BZ36" i="5"/>
  <c r="BL36" i="5"/>
  <c r="BQ13" i="5"/>
  <c r="G3" i="14"/>
  <c r="AN7" i="14"/>
  <c r="O3" i="14"/>
  <c r="AV7" i="14"/>
  <c r="W3" i="14"/>
  <c r="BD7" i="14"/>
  <c r="AE3" i="14"/>
  <c r="BL7" i="14"/>
  <c r="CU7" i="14"/>
  <c r="EA7" i="14"/>
  <c r="FG7" i="14"/>
  <c r="GM7" i="14"/>
  <c r="D34" i="14"/>
  <c r="BN37" i="5"/>
  <c r="CK37" i="5"/>
  <c r="BQ30" i="5"/>
  <c r="BQ27" i="5"/>
  <c r="H34" i="5"/>
  <c r="CC34" i="5"/>
  <c r="BO34" i="5"/>
  <c r="H26" i="5"/>
  <c r="CC26" i="5"/>
  <c r="BO26" i="5"/>
  <c r="H30" i="5"/>
  <c r="CC30" i="5"/>
  <c r="BO30" i="5"/>
  <c r="BK12" i="5"/>
  <c r="CJ12" i="5"/>
  <c r="F5" i="3"/>
  <c r="HM4" i="3"/>
  <c r="H20" i="5"/>
  <c r="CC20" i="5"/>
  <c r="BO20" i="5"/>
  <c r="H38" i="5"/>
  <c r="CC38" i="5"/>
  <c r="BO38" i="5"/>
  <c r="BK16" i="5"/>
  <c r="CJ16" i="5"/>
  <c r="J5" i="3"/>
  <c r="HQ4" i="3"/>
  <c r="K41" i="5"/>
  <c r="K40" i="5"/>
  <c r="H29" i="5"/>
  <c r="CC29" i="5"/>
  <c r="BO29" i="5"/>
  <c r="BK22" i="5"/>
  <c r="CJ22" i="5"/>
  <c r="P5" i="3"/>
  <c r="HW4" i="3"/>
  <c r="AD5" i="3"/>
  <c r="IK4" i="3"/>
  <c r="BK36" i="5"/>
  <c r="CJ36" i="5"/>
  <c r="BK27" i="5"/>
  <c r="CJ27" i="5"/>
  <c r="U5" i="3"/>
  <c r="IB4" i="3"/>
  <c r="AA5" i="3"/>
  <c r="IH4" i="3"/>
  <c r="BK33" i="5"/>
  <c r="CJ33" i="5"/>
  <c r="BK21" i="5"/>
  <c r="CJ21" i="5"/>
  <c r="O5" i="3"/>
  <c r="HV4" i="3"/>
  <c r="BQ10" i="5"/>
  <c r="AE11" i="5"/>
  <c r="AE15" i="5"/>
  <c r="AE19" i="5"/>
  <c r="AE23" i="5"/>
  <c r="AE27" i="5"/>
  <c r="AE31" i="5"/>
  <c r="AE35" i="5"/>
  <c r="AE39" i="5"/>
  <c r="AE43" i="5"/>
  <c r="AE47" i="5"/>
  <c r="AE51" i="5"/>
  <c r="AE55" i="5"/>
  <c r="AE59" i="5"/>
  <c r="AE63" i="5"/>
  <c r="AE67" i="5"/>
  <c r="AE71" i="5"/>
  <c r="AE75" i="5"/>
  <c r="AE79" i="5"/>
  <c r="AE83" i="5"/>
  <c r="AE87" i="5"/>
  <c r="AE91" i="5"/>
  <c r="AE95" i="5"/>
  <c r="AE99" i="5"/>
  <c r="AE103" i="5"/>
  <c r="AE107" i="5"/>
  <c r="AB1" i="5"/>
  <c r="M7" i="5"/>
  <c r="AA7" i="5"/>
  <c r="M5" i="5"/>
  <c r="AB5" i="5"/>
  <c r="C10" i="5"/>
  <c r="AE14" i="5"/>
  <c r="AE20" i="5"/>
  <c r="AE25" i="5"/>
  <c r="AE30" i="5"/>
  <c r="AE36" i="5"/>
  <c r="AE41" i="5"/>
  <c r="AE46" i="5"/>
  <c r="AE52" i="5"/>
  <c r="AE57" i="5"/>
  <c r="AE62" i="5"/>
  <c r="AE68" i="5"/>
  <c r="AE73" i="5"/>
  <c r="AE78" i="5"/>
  <c r="AE84" i="5"/>
  <c r="AE89" i="5"/>
  <c r="AE94" i="5"/>
  <c r="AE100" i="5"/>
  <c r="AE105" i="5"/>
  <c r="AE110" i="5"/>
  <c r="AB4" i="5"/>
  <c r="AB113" i="5"/>
  <c r="AE13" i="5"/>
  <c r="AE18" i="5"/>
  <c r="AE24" i="5"/>
  <c r="AE29" i="5"/>
  <c r="AE34" i="5"/>
  <c r="AE40" i="5"/>
  <c r="AE45" i="5"/>
  <c r="AE50" i="5"/>
  <c r="AE56" i="5"/>
  <c r="AE61" i="5"/>
  <c r="AE66" i="5"/>
  <c r="AE112" i="5" s="1"/>
  <c r="AE72" i="5"/>
  <c r="AE77" i="5"/>
  <c r="AE82" i="5"/>
  <c r="AE88" i="5"/>
  <c r="AE93" i="5"/>
  <c r="AE98" i="5"/>
  <c r="AE104" i="5"/>
  <c r="AE109" i="5"/>
  <c r="AB2" i="5"/>
  <c r="M6" i="5"/>
  <c r="AE16" i="5"/>
  <c r="AE26" i="5"/>
  <c r="AE37" i="5"/>
  <c r="AE48" i="5"/>
  <c r="AE58" i="5"/>
  <c r="AE69" i="5"/>
  <c r="AE80" i="5"/>
  <c r="AE90" i="5"/>
  <c r="AE101" i="5"/>
  <c r="AE10" i="5"/>
  <c r="AE21" i="5"/>
  <c r="AE32" i="5"/>
  <c r="AE42" i="5"/>
  <c r="AE53" i="5"/>
  <c r="AE64" i="5"/>
  <c r="AE74" i="5"/>
  <c r="AE85" i="5"/>
  <c r="AE96" i="5"/>
  <c r="AE106" i="5"/>
  <c r="AE28" i="5"/>
  <c r="AE49" i="5"/>
  <c r="AE70" i="5"/>
  <c r="AE92" i="5"/>
  <c r="AA6" i="5"/>
  <c r="AE17" i="5"/>
  <c r="AE44" i="5"/>
  <c r="AE76" i="5"/>
  <c r="AE102" i="5"/>
  <c r="AE22" i="5"/>
  <c r="AE54" i="5"/>
  <c r="AE81" i="5"/>
  <c r="AE108" i="5"/>
  <c r="AE12" i="5"/>
  <c r="AE38" i="5"/>
  <c r="AE65" i="5"/>
  <c r="AE97" i="5"/>
  <c r="AB114" i="5" a="1"/>
  <c r="AE33" i="5"/>
  <c r="AE86" i="5"/>
  <c r="AE60" i="5"/>
  <c r="AB18" i="11"/>
  <c r="AI18" i="11"/>
  <c r="AB11" i="11"/>
  <c r="AI11" i="11"/>
  <c r="AB21" i="11"/>
  <c r="AB97" i="11"/>
  <c r="AU97" i="11"/>
  <c r="AX97" i="11"/>
  <c r="AR97" i="11" s="1"/>
  <c r="M97" i="11" s="1"/>
  <c r="AB17" i="11"/>
  <c r="AI17" i="11"/>
  <c r="AB19" i="11"/>
  <c r="AB61" i="11"/>
  <c r="AI61" i="11"/>
  <c r="BQ29" i="5"/>
  <c r="BQ11" i="5"/>
  <c r="CD37" i="5"/>
  <c r="BQ20" i="5"/>
  <c r="K21" i="3"/>
  <c r="BR17" i="5"/>
  <c r="BP19" i="5"/>
  <c r="CL19" i="5"/>
  <c r="E28" i="11"/>
  <c r="Q21" i="3"/>
  <c r="BR23" i="5"/>
  <c r="AM35" i="5"/>
  <c r="BQ17" i="5"/>
  <c r="BQ25" i="5"/>
  <c r="BQ32" i="5"/>
  <c r="BQ34" i="5"/>
  <c r="AI79" i="11"/>
  <c r="AT79" i="11"/>
  <c r="AI35" i="11"/>
  <c r="AI39" i="11"/>
  <c r="AI65" i="11"/>
  <c r="AI101" i="11"/>
  <c r="AT101" i="11"/>
  <c r="AI36" i="11"/>
  <c r="AI90" i="11"/>
  <c r="AT90" i="11"/>
  <c r="AI107" i="11"/>
  <c r="AT107" i="11"/>
  <c r="AI86" i="11"/>
  <c r="AT86" i="11"/>
  <c r="AI15" i="11"/>
  <c r="AI27" i="11"/>
  <c r="AI43" i="11"/>
  <c r="AI88" i="11"/>
  <c r="AT88" i="11"/>
  <c r="AI14" i="11"/>
  <c r="BP27" i="5"/>
  <c r="CL27" i="5"/>
  <c r="U21" i="3"/>
  <c r="BR27" i="5"/>
  <c r="AE21" i="3"/>
  <c r="BR37" i="5"/>
  <c r="AI19" i="11"/>
  <c r="AI97" i="11"/>
  <c r="AT97" i="11"/>
  <c r="AI21" i="11"/>
  <c r="AI95" i="11"/>
  <c r="AT95" i="11"/>
  <c r="AI60" i="11"/>
  <c r="AI51" i="11"/>
  <c r="AI104" i="11"/>
  <c r="AT104" i="11"/>
  <c r="AI49" i="11"/>
  <c r="AI23" i="11"/>
  <c r="AI98" i="11"/>
  <c r="AT98" i="11"/>
  <c r="AI75" i="11"/>
  <c r="AT75" i="11"/>
  <c r="AI64" i="11"/>
  <c r="AI106" i="11"/>
  <c r="AT106" i="11"/>
  <c r="BQ22" i="5"/>
  <c r="E67" i="11"/>
  <c r="E20" i="11"/>
  <c r="E64" i="11"/>
  <c r="E51" i="11"/>
  <c r="E29" i="11"/>
  <c r="E73" i="11"/>
  <c r="E46" i="11"/>
  <c r="N21" i="3"/>
  <c r="BR20" i="5"/>
  <c r="T21" i="3"/>
  <c r="BR26" i="5"/>
  <c r="E21" i="3"/>
  <c r="BR11" i="5"/>
  <c r="D21" i="3"/>
  <c r="BR10" i="5"/>
  <c r="I21" i="3"/>
  <c r="BR15" i="5"/>
  <c r="S21" i="3"/>
  <c r="BR25" i="5"/>
  <c r="AD21" i="3"/>
  <c r="BR36" i="5"/>
  <c r="G21" i="3"/>
  <c r="BR13" i="5"/>
  <c r="E34" i="11"/>
  <c r="Z21" i="3"/>
  <c r="BR32" i="5"/>
  <c r="AF21" i="3"/>
  <c r="BR38" i="5"/>
  <c r="AC21" i="3"/>
  <c r="BR35" i="5"/>
  <c r="AG21" i="3"/>
  <c r="BR39" i="5"/>
  <c r="E21" i="11"/>
  <c r="V21" i="3"/>
  <c r="BR28" i="5"/>
  <c r="AB21" i="3"/>
  <c r="BR34" i="5"/>
  <c r="M21" i="3"/>
  <c r="BR19" i="5"/>
  <c r="E59" i="11"/>
  <c r="AM38" i="5"/>
  <c r="R21" i="3"/>
  <c r="BR24" i="5"/>
  <c r="X21" i="3"/>
  <c r="BR30" i="5"/>
  <c r="E62" i="11"/>
  <c r="E38" i="11"/>
  <c r="J21" i="3"/>
  <c r="BR16" i="5"/>
  <c r="P21" i="3"/>
  <c r="BR22" i="5"/>
  <c r="E60" i="11"/>
  <c r="F21" i="3"/>
  <c r="BR12" i="5"/>
  <c r="L21" i="3"/>
  <c r="BR18" i="5"/>
  <c r="E49" i="11"/>
  <c r="AX27" i="5"/>
  <c r="DL7" i="14"/>
  <c r="ER7" i="14"/>
  <c r="FX7" i="14"/>
  <c r="AX15" i="5"/>
  <c r="AX20" i="5"/>
  <c r="AX29" i="5"/>
  <c r="AX16" i="5"/>
  <c r="CA37" i="5"/>
  <c r="AM37" i="5"/>
  <c r="CD39" i="5"/>
  <c r="CD36" i="5"/>
  <c r="CD38" i="5"/>
  <c r="AX33" i="5"/>
  <c r="AX22" i="5"/>
  <c r="AI38" i="5"/>
  <c r="DK7" i="14"/>
  <c r="EQ7" i="14"/>
  <c r="FW7" i="14"/>
  <c r="AX26" i="5"/>
  <c r="DQ7" i="14"/>
  <c r="EW7" i="14"/>
  <c r="GC7" i="14"/>
  <c r="DA7" i="14"/>
  <c r="EG7" i="14"/>
  <c r="FM7" i="14"/>
  <c r="AX32" i="5"/>
  <c r="AX11" i="5"/>
  <c r="AX18" i="5"/>
  <c r="BQ23" i="5"/>
  <c r="BQ26" i="5"/>
  <c r="DR7" i="14"/>
  <c r="EX7" i="14"/>
  <c r="GD7" i="14"/>
  <c r="DJ7" i="14"/>
  <c r="EP7" i="14"/>
  <c r="FV7" i="14"/>
  <c r="DB7" i="14"/>
  <c r="EH7" i="14"/>
  <c r="FN7" i="14"/>
  <c r="HK119" i="3"/>
  <c r="J100" i="12"/>
  <c r="HS119" i="3"/>
  <c r="R100" i="12"/>
  <c r="HM119" i="3"/>
  <c r="L100" i="12"/>
  <c r="HZ119" i="3"/>
  <c r="Y100" i="12"/>
  <c r="HR119" i="3"/>
  <c r="Q100" i="12"/>
  <c r="HO119" i="3"/>
  <c r="N100" i="12"/>
  <c r="ID119" i="3"/>
  <c r="AC100" i="12"/>
  <c r="HT119" i="3"/>
  <c r="S100" i="12"/>
  <c r="HN119" i="3"/>
  <c r="M100" i="12"/>
  <c r="HV119" i="3"/>
  <c r="U100" i="12"/>
  <c r="IG119" i="3"/>
  <c r="AF100" i="12"/>
  <c r="IE119" i="3"/>
  <c r="AD100" i="12"/>
  <c r="IA119" i="3"/>
  <c r="Z100" i="12"/>
  <c r="IC119" i="3"/>
  <c r="AB100" i="12"/>
  <c r="HX119" i="3"/>
  <c r="W100" i="12"/>
  <c r="HW119" i="3"/>
  <c r="V100" i="12"/>
  <c r="IF119" i="3"/>
  <c r="AE100" i="12"/>
  <c r="HL119" i="3"/>
  <c r="K100" i="12"/>
  <c r="HU119" i="3"/>
  <c r="T100" i="12"/>
  <c r="HY119" i="3"/>
  <c r="X100" i="12"/>
  <c r="II119" i="3"/>
  <c r="AH100" i="12"/>
  <c r="HP119" i="3"/>
  <c r="O100" i="12"/>
  <c r="IB119" i="3"/>
  <c r="AA100" i="12"/>
  <c r="HQ119" i="3"/>
  <c r="P100" i="12"/>
  <c r="IH119" i="3"/>
  <c r="AG100" i="12"/>
  <c r="II78" i="3"/>
  <c r="AH59" i="12"/>
  <c r="HY78" i="3"/>
  <c r="X59" i="12"/>
  <c r="HW78" i="3"/>
  <c r="V59" i="12"/>
  <c r="HT78" i="3"/>
  <c r="S59" i="12"/>
  <c r="HQ78" i="3"/>
  <c r="P59" i="12"/>
  <c r="HK78" i="3"/>
  <c r="J59" i="12"/>
  <c r="HZ78" i="3"/>
  <c r="Y59" i="12"/>
  <c r="HV78" i="3"/>
  <c r="U59" i="12"/>
  <c r="IC78" i="3"/>
  <c r="AB59" i="12"/>
  <c r="IA78" i="3"/>
  <c r="Z59" i="12"/>
  <c r="HR78" i="3"/>
  <c r="Q59" i="12"/>
  <c r="ID78" i="3"/>
  <c r="AC59" i="12"/>
  <c r="HN78" i="3"/>
  <c r="M59" i="12"/>
  <c r="IH78" i="3"/>
  <c r="AG59" i="12"/>
  <c r="HL78" i="3"/>
  <c r="K59" i="12"/>
  <c r="IB78" i="3"/>
  <c r="AA59" i="12"/>
  <c r="HS78" i="3"/>
  <c r="R59" i="12"/>
  <c r="HX78" i="3"/>
  <c r="W59" i="12"/>
  <c r="HM78" i="3"/>
  <c r="L59" i="12"/>
  <c r="IE78" i="3"/>
  <c r="AD59" i="12"/>
  <c r="HU78" i="3"/>
  <c r="T59" i="12"/>
  <c r="HP78" i="3"/>
  <c r="O59" i="12"/>
  <c r="HO78" i="3"/>
  <c r="N59" i="12"/>
  <c r="IG78" i="3"/>
  <c r="AF59" i="12"/>
  <c r="IF78" i="3"/>
  <c r="AE59" i="12"/>
  <c r="HW101" i="3"/>
  <c r="V82" i="12"/>
  <c r="IH101" i="3"/>
  <c r="AG82" i="12"/>
  <c r="IG101" i="3"/>
  <c r="AF82" i="12"/>
  <c r="HU101" i="3"/>
  <c r="T82" i="12"/>
  <c r="HT101" i="3"/>
  <c r="S82" i="12"/>
  <c r="HN101" i="3"/>
  <c r="M82" i="12"/>
  <c r="IA101" i="3"/>
  <c r="Z82" i="12"/>
  <c r="IB101" i="3"/>
  <c r="AA82" i="12"/>
  <c r="II101" i="3"/>
  <c r="AH82" i="12"/>
  <c r="HR101" i="3"/>
  <c r="Q82" i="12"/>
  <c r="IE101" i="3"/>
  <c r="AD82" i="12"/>
  <c r="HM101" i="3"/>
  <c r="L82" i="12"/>
  <c r="IF101" i="3"/>
  <c r="AE82" i="12"/>
  <c r="HP101" i="3"/>
  <c r="O82" i="12"/>
  <c r="HS101" i="3"/>
  <c r="R82" i="12"/>
  <c r="HY101" i="3"/>
  <c r="X82" i="12"/>
  <c r="ID101" i="3"/>
  <c r="AC82" i="12"/>
  <c r="IC101" i="3"/>
  <c r="AB82" i="12"/>
  <c r="HV101" i="3"/>
  <c r="U82" i="12"/>
  <c r="HX101" i="3"/>
  <c r="W82" i="12"/>
  <c r="HK101" i="3"/>
  <c r="J82" i="12"/>
  <c r="HQ101" i="3"/>
  <c r="P82" i="12"/>
  <c r="HZ101" i="3"/>
  <c r="Y82" i="12"/>
  <c r="HL101" i="3"/>
  <c r="K82" i="12"/>
  <c r="HO101" i="3"/>
  <c r="N82" i="12"/>
  <c r="HU96" i="3"/>
  <c r="T77" i="12"/>
  <c r="HZ96" i="3"/>
  <c r="Y77" i="12"/>
  <c r="II96" i="3"/>
  <c r="AH77" i="12"/>
  <c r="HP96" i="3"/>
  <c r="O77" i="12"/>
  <c r="HK96" i="3"/>
  <c r="J77" i="12"/>
  <c r="HY96" i="3"/>
  <c r="X77" i="12"/>
  <c r="IA96" i="3"/>
  <c r="Z77" i="12"/>
  <c r="HW96" i="3"/>
  <c r="V77" i="12"/>
  <c r="HN96" i="3"/>
  <c r="M77" i="12"/>
  <c r="HO96" i="3"/>
  <c r="N77" i="12"/>
  <c r="ID96" i="3"/>
  <c r="AC77" i="12"/>
  <c r="IG96" i="3"/>
  <c r="AF77" i="12"/>
  <c r="IH96" i="3"/>
  <c r="AG77" i="12"/>
  <c r="IF96" i="3"/>
  <c r="AE77" i="12"/>
  <c r="HT96" i="3"/>
  <c r="S77" i="12"/>
  <c r="IC96" i="3"/>
  <c r="AB77" i="12"/>
  <c r="HL96" i="3"/>
  <c r="K77" i="12"/>
  <c r="HQ96" i="3"/>
  <c r="P77" i="12"/>
  <c r="HS96" i="3"/>
  <c r="R77" i="12"/>
  <c r="HM96" i="3"/>
  <c r="L77" i="12"/>
  <c r="HR96" i="3"/>
  <c r="Q77" i="12"/>
  <c r="HV96" i="3"/>
  <c r="U77" i="12"/>
  <c r="HX96" i="3"/>
  <c r="W77" i="12"/>
  <c r="IE96" i="3"/>
  <c r="AD77" i="12"/>
  <c r="IB96" i="3"/>
  <c r="AA77" i="12"/>
  <c r="IC108" i="3"/>
  <c r="AB89" i="12"/>
  <c r="HY108" i="3"/>
  <c r="X89" i="12"/>
  <c r="HX108" i="3"/>
  <c r="W89" i="12"/>
  <c r="IF108" i="3"/>
  <c r="AE89" i="12"/>
  <c r="IE108" i="3"/>
  <c r="AD89" i="12"/>
  <c r="HT108" i="3"/>
  <c r="S89" i="12"/>
  <c r="HN108" i="3"/>
  <c r="M89" i="12"/>
  <c r="HS108" i="3"/>
  <c r="R89" i="12"/>
  <c r="IG108" i="3"/>
  <c r="AF89" i="12"/>
  <c r="HO108" i="3"/>
  <c r="N89" i="12"/>
  <c r="HK108" i="3"/>
  <c r="J89" i="12"/>
  <c r="HP108" i="3"/>
  <c r="O89" i="12"/>
  <c r="IA108" i="3"/>
  <c r="Z89" i="12"/>
  <c r="HR108" i="3"/>
  <c r="Q89" i="12"/>
  <c r="IB108" i="3"/>
  <c r="AA89" i="12"/>
  <c r="HM108" i="3"/>
  <c r="L89" i="12"/>
  <c r="HU108" i="3"/>
  <c r="T89" i="12"/>
  <c r="HW108" i="3"/>
  <c r="V89" i="12"/>
  <c r="II108" i="3"/>
  <c r="AH89" i="12"/>
  <c r="ID108" i="3"/>
  <c r="AC89" i="12"/>
  <c r="HL108" i="3"/>
  <c r="K89" i="12"/>
  <c r="HV108" i="3"/>
  <c r="U89" i="12"/>
  <c r="HZ108" i="3"/>
  <c r="Y89" i="12"/>
  <c r="HQ108" i="3"/>
  <c r="P89" i="12"/>
  <c r="IH108" i="3"/>
  <c r="AG89" i="12"/>
  <c r="HL81" i="3"/>
  <c r="K62" i="12"/>
  <c r="HO81" i="3"/>
  <c r="N62" i="12"/>
  <c r="HQ81" i="3"/>
  <c r="P62" i="12"/>
  <c r="HK81" i="3"/>
  <c r="J62" i="12"/>
  <c r="HP81" i="3"/>
  <c r="O62" i="12"/>
  <c r="IW81" i="3"/>
  <c r="HM81" i="3"/>
  <c r="L62" i="12"/>
  <c r="HN81" i="3"/>
  <c r="M62" i="12"/>
  <c r="HW81" i="3"/>
  <c r="V62" i="12"/>
  <c r="IB81" i="3"/>
  <c r="AA62" i="12"/>
  <c r="HU81" i="3"/>
  <c r="T62" i="12"/>
  <c r="IG81" i="3"/>
  <c r="AF62" i="12"/>
  <c r="IF81" i="3"/>
  <c r="AE62" i="12"/>
  <c r="HX81" i="3"/>
  <c r="W62" i="12"/>
  <c r="JE81" i="3"/>
  <c r="ID81" i="3"/>
  <c r="AC62" i="12"/>
  <c r="II81" i="3"/>
  <c r="AH62" i="12"/>
  <c r="HR81" i="3"/>
  <c r="Q62" i="12"/>
  <c r="IA81" i="3"/>
  <c r="Z62" i="12"/>
  <c r="HS81" i="3"/>
  <c r="R62" i="12"/>
  <c r="IC81" i="3"/>
  <c r="AB62" i="12"/>
  <c r="HV81" i="3"/>
  <c r="U62" i="12"/>
  <c r="IH81" i="3"/>
  <c r="AG62" i="12"/>
  <c r="JO81" i="3"/>
  <c r="IE81" i="3"/>
  <c r="AD62" i="12"/>
  <c r="HZ81" i="3"/>
  <c r="Y62" i="12"/>
  <c r="HY81" i="3"/>
  <c r="X62" i="12"/>
  <c r="HT81" i="3"/>
  <c r="S62" i="12"/>
  <c r="JA81" i="3"/>
  <c r="HM121" i="3"/>
  <c r="L102" i="12"/>
  <c r="IA121" i="3"/>
  <c r="Z102" i="12"/>
  <c r="HK121" i="3"/>
  <c r="J102" i="12"/>
  <c r="HQ121" i="3"/>
  <c r="P102" i="12"/>
  <c r="HN121" i="3"/>
  <c r="M102" i="12"/>
  <c r="HW121" i="3"/>
  <c r="V102" i="12"/>
  <c r="ID121" i="3"/>
  <c r="AC102" i="12"/>
  <c r="IE121" i="3"/>
  <c r="AD102" i="12"/>
  <c r="HT121" i="3"/>
  <c r="S102" i="12"/>
  <c r="II121" i="3"/>
  <c r="AH102" i="12"/>
  <c r="IC121" i="3"/>
  <c r="AB102" i="12"/>
  <c r="HP121" i="3"/>
  <c r="O102" i="12"/>
  <c r="HV121" i="3"/>
  <c r="U102" i="12"/>
  <c r="IB121" i="3"/>
  <c r="AA102" i="12"/>
  <c r="HL121" i="3"/>
  <c r="K102" i="12"/>
  <c r="HX121" i="3"/>
  <c r="W102" i="12"/>
  <c r="HZ121" i="3"/>
  <c r="Y102" i="12"/>
  <c r="HU121" i="3"/>
  <c r="T102" i="12"/>
  <c r="HO121" i="3"/>
  <c r="N102" i="12"/>
  <c r="IG121" i="3"/>
  <c r="AF102" i="12"/>
  <c r="IF121" i="3"/>
  <c r="AE102" i="12"/>
  <c r="IH121" i="3"/>
  <c r="AG102" i="12"/>
  <c r="HY121" i="3"/>
  <c r="X102" i="12"/>
  <c r="HS121" i="3"/>
  <c r="R102" i="12"/>
  <c r="HR121" i="3"/>
  <c r="Q102" i="12"/>
  <c r="HL115" i="3"/>
  <c r="K96" i="12"/>
  <c r="HU115" i="3"/>
  <c r="T96" i="12"/>
  <c r="IF115" i="3"/>
  <c r="AE96" i="12"/>
  <c r="IE115" i="3"/>
  <c r="AD96" i="12"/>
  <c r="HO115" i="3"/>
  <c r="N96" i="12"/>
  <c r="HN115" i="3"/>
  <c r="M96" i="12"/>
  <c r="HR115" i="3"/>
  <c r="Q96" i="12"/>
  <c r="HM115" i="3"/>
  <c r="L96" i="12"/>
  <c r="HY115" i="3"/>
  <c r="X96" i="12"/>
  <c r="HK115" i="3"/>
  <c r="J96" i="12"/>
  <c r="IC115" i="3"/>
  <c r="AB96" i="12"/>
  <c r="HP115" i="3"/>
  <c r="O96" i="12"/>
  <c r="HV115" i="3"/>
  <c r="U96" i="12"/>
  <c r="IB115" i="3"/>
  <c r="AA96" i="12"/>
  <c r="HZ115" i="3"/>
  <c r="Y96" i="12"/>
  <c r="HT115" i="3"/>
  <c r="S96" i="12"/>
  <c r="HW115" i="3"/>
  <c r="V96" i="12"/>
  <c r="IA115" i="3"/>
  <c r="Z96" i="12"/>
  <c r="HQ115" i="3"/>
  <c r="P96" i="12"/>
  <c r="IG115" i="3"/>
  <c r="AF96" i="12"/>
  <c r="HS115" i="3"/>
  <c r="R96" i="12"/>
  <c r="HX115" i="3"/>
  <c r="W96" i="12"/>
  <c r="II115" i="3"/>
  <c r="AH96" i="12"/>
  <c r="ID115" i="3"/>
  <c r="AC96" i="12"/>
  <c r="IH115" i="3"/>
  <c r="AG96" i="12"/>
  <c r="HW93" i="3"/>
  <c r="V74" i="12"/>
  <c r="II93" i="3"/>
  <c r="AH74" i="12"/>
  <c r="HX93" i="3"/>
  <c r="W74" i="12"/>
  <c r="HL93" i="3"/>
  <c r="K74" i="12"/>
  <c r="IE93" i="3"/>
  <c r="AD74" i="12"/>
  <c r="HQ93" i="3"/>
  <c r="P74" i="12"/>
  <c r="HN93" i="3"/>
  <c r="M74" i="12"/>
  <c r="HT93" i="3"/>
  <c r="S74" i="12"/>
  <c r="HZ93" i="3"/>
  <c r="Y74" i="12"/>
  <c r="HY93" i="3"/>
  <c r="X74" i="12"/>
  <c r="HP93" i="3"/>
  <c r="O74" i="12"/>
  <c r="IA93" i="3"/>
  <c r="Z74" i="12"/>
  <c r="IH93" i="3"/>
  <c r="AG74" i="12"/>
  <c r="HV93" i="3"/>
  <c r="U74" i="12"/>
  <c r="IF93" i="3"/>
  <c r="AE74" i="12"/>
  <c r="ID93" i="3"/>
  <c r="AC74" i="12"/>
  <c r="IB93" i="3"/>
  <c r="AA74" i="12"/>
  <c r="HU93" i="3"/>
  <c r="T74" i="12"/>
  <c r="HR93" i="3"/>
  <c r="Q74" i="12"/>
  <c r="HO93" i="3"/>
  <c r="N74" i="12"/>
  <c r="HK93" i="3"/>
  <c r="J74" i="12"/>
  <c r="HS93" i="3"/>
  <c r="R74" i="12"/>
  <c r="IC93" i="3"/>
  <c r="AB74" i="12"/>
  <c r="IG93" i="3"/>
  <c r="AF74" i="12"/>
  <c r="HM93" i="3"/>
  <c r="L74" i="12"/>
  <c r="HZ33" i="3"/>
  <c r="Y14" i="12"/>
  <c r="JG33" i="3"/>
  <c r="HU33" i="3"/>
  <c r="T14" i="12"/>
  <c r="HW33" i="3"/>
  <c r="V14" i="12"/>
  <c r="HR33" i="3"/>
  <c r="Q14" i="12"/>
  <c r="IH33" i="3"/>
  <c r="AG14" i="12"/>
  <c r="JO33" i="3"/>
  <c r="HM33" i="3"/>
  <c r="L14" i="12"/>
  <c r="IC33" i="3"/>
  <c r="AB14" i="12"/>
  <c r="HO33" i="3"/>
  <c r="N14" i="12"/>
  <c r="IE33" i="3"/>
  <c r="AD14" i="12"/>
  <c r="HX33" i="3"/>
  <c r="W14" i="12"/>
  <c r="HN33" i="3"/>
  <c r="M14" i="12"/>
  <c r="IG33" i="3"/>
  <c r="AF14" i="12"/>
  <c r="HS33" i="3"/>
  <c r="R14" i="12"/>
  <c r="IZ33" i="3"/>
  <c r="HL33" i="3"/>
  <c r="K14" i="12"/>
  <c r="ID33" i="3"/>
  <c r="AC14" i="12"/>
  <c r="HQ33" i="3"/>
  <c r="P14" i="12"/>
  <c r="II33" i="3"/>
  <c r="AH14" i="12"/>
  <c r="JP33" i="3"/>
  <c r="HK33" i="3"/>
  <c r="J14" i="12"/>
  <c r="HP33" i="3"/>
  <c r="O14" i="12"/>
  <c r="IF33" i="3"/>
  <c r="AE14" i="12"/>
  <c r="HV33" i="3"/>
  <c r="U14" i="12"/>
  <c r="JC33" i="3"/>
  <c r="HY33" i="3"/>
  <c r="X14" i="12"/>
  <c r="HT33" i="3"/>
  <c r="S14" i="12"/>
  <c r="IB33" i="3"/>
  <c r="AA14" i="12"/>
  <c r="IA33" i="3"/>
  <c r="Z14" i="12"/>
  <c r="JH33" i="3"/>
  <c r="HR37" i="3"/>
  <c r="Q18" i="12"/>
  <c r="IH37" i="3"/>
  <c r="AG18" i="12"/>
  <c r="HM37" i="3"/>
  <c r="L18" i="12"/>
  <c r="IC37" i="3"/>
  <c r="AB18" i="12"/>
  <c r="HO37" i="3"/>
  <c r="N18" i="12"/>
  <c r="IE37" i="3"/>
  <c r="AD18" i="12"/>
  <c r="HZ37" i="3"/>
  <c r="Y18" i="12"/>
  <c r="HU37" i="3"/>
  <c r="T18" i="12"/>
  <c r="HW37" i="3"/>
  <c r="V18" i="12"/>
  <c r="HL37" i="3"/>
  <c r="K18" i="12"/>
  <c r="ID37" i="3"/>
  <c r="AC18" i="12"/>
  <c r="HQ37" i="3"/>
  <c r="P18" i="12"/>
  <c r="II37" i="3"/>
  <c r="AH18" i="12"/>
  <c r="IB37" i="3"/>
  <c r="AA18" i="12"/>
  <c r="HX37" i="3"/>
  <c r="W18" i="12"/>
  <c r="HP37" i="3"/>
  <c r="O18" i="12"/>
  <c r="HT37" i="3"/>
  <c r="S18" i="12"/>
  <c r="HN37" i="3"/>
  <c r="M18" i="12"/>
  <c r="IG37" i="3"/>
  <c r="AF18" i="12"/>
  <c r="HS37" i="3"/>
  <c r="R18" i="12"/>
  <c r="HK37" i="3"/>
  <c r="J18" i="12"/>
  <c r="IA37" i="3"/>
  <c r="Z18" i="12"/>
  <c r="IF37" i="3"/>
  <c r="AE18" i="12"/>
  <c r="HV37" i="3"/>
  <c r="U18" i="12"/>
  <c r="HY37" i="3"/>
  <c r="X18" i="12"/>
  <c r="HM40" i="3"/>
  <c r="L21" i="12"/>
  <c r="IC40" i="3"/>
  <c r="AB21" i="12"/>
  <c r="HX40" i="3"/>
  <c r="W21" i="12"/>
  <c r="JE40" i="3"/>
  <c r="HZ40" i="3"/>
  <c r="Y21" i="12"/>
  <c r="HU40" i="3"/>
  <c r="T21" i="12"/>
  <c r="HP40" i="3"/>
  <c r="O21" i="12"/>
  <c r="IF40" i="3"/>
  <c r="AE21" i="12"/>
  <c r="HR40" i="3"/>
  <c r="Q21" i="12"/>
  <c r="IH40" i="3"/>
  <c r="AG21" i="12"/>
  <c r="HQ40" i="3"/>
  <c r="P21" i="12"/>
  <c r="IB40" i="3"/>
  <c r="AA21" i="12"/>
  <c r="JI40" i="3"/>
  <c r="HN40" i="3"/>
  <c r="M21" i="12"/>
  <c r="HW40" i="3"/>
  <c r="V21" i="12"/>
  <c r="IE40" i="3"/>
  <c r="AD21" i="12"/>
  <c r="IG40" i="3"/>
  <c r="AF21" i="12"/>
  <c r="JN40" i="3"/>
  <c r="HL40" i="3"/>
  <c r="K21" i="12"/>
  <c r="ID40" i="3"/>
  <c r="AC21" i="12"/>
  <c r="HS40" i="3"/>
  <c r="R21" i="12"/>
  <c r="II40" i="3"/>
  <c r="AH21" i="12"/>
  <c r="JP40" i="3"/>
  <c r="HO40" i="3"/>
  <c r="N21" i="12"/>
  <c r="HV40" i="3"/>
  <c r="U21" i="12"/>
  <c r="HK40" i="3"/>
  <c r="J21" i="12"/>
  <c r="HT40" i="3"/>
  <c r="S21" i="12"/>
  <c r="IA40" i="3"/>
  <c r="Z21" i="12"/>
  <c r="HY40" i="3"/>
  <c r="X21" i="12"/>
  <c r="HO30" i="3"/>
  <c r="N11" i="12"/>
  <c r="IE30" i="3"/>
  <c r="AD11" i="12"/>
  <c r="JL30" i="3"/>
  <c r="HZ30" i="3"/>
  <c r="Y11" i="12"/>
  <c r="HP30" i="3"/>
  <c r="O11" i="12"/>
  <c r="IF30" i="3"/>
  <c r="AE11" i="12"/>
  <c r="HY30" i="3"/>
  <c r="X11" i="12"/>
  <c r="JF30" i="3"/>
  <c r="HW30" i="3"/>
  <c r="V11" i="12"/>
  <c r="HR30" i="3"/>
  <c r="Q11" i="12"/>
  <c r="IH30" i="3"/>
  <c r="AG11" i="12"/>
  <c r="HX30" i="3"/>
  <c r="W11" i="12"/>
  <c r="II30" i="3"/>
  <c r="AH11" i="12"/>
  <c r="HN30" i="3"/>
  <c r="M11" i="12"/>
  <c r="HL30" i="3"/>
  <c r="K11" i="12"/>
  <c r="IG30" i="3"/>
  <c r="AF11" i="12"/>
  <c r="HS30" i="3"/>
  <c r="R11" i="12"/>
  <c r="ID30" i="3"/>
  <c r="AC11" i="12"/>
  <c r="IB30" i="3"/>
  <c r="AA11" i="12"/>
  <c r="HU30" i="3"/>
  <c r="T11" i="12"/>
  <c r="JB30" i="3"/>
  <c r="HM30" i="3"/>
  <c r="L11" i="12"/>
  <c r="HQ30" i="3"/>
  <c r="P11" i="12"/>
  <c r="IC30" i="3"/>
  <c r="AB11" i="12"/>
  <c r="HK30" i="3"/>
  <c r="J11" i="12"/>
  <c r="IA30" i="3"/>
  <c r="Z11" i="12"/>
  <c r="HV30" i="3"/>
  <c r="U11" i="12"/>
  <c r="HT30" i="3"/>
  <c r="S11" i="12"/>
  <c r="HO38" i="3"/>
  <c r="N19" i="12"/>
  <c r="IV38" i="3"/>
  <c r="IE38" i="3"/>
  <c r="AD19" i="12"/>
  <c r="HZ38" i="3"/>
  <c r="Y19" i="12"/>
  <c r="HP38" i="3"/>
  <c r="O19" i="12"/>
  <c r="IF38" i="3"/>
  <c r="AE19" i="12"/>
  <c r="JM38" i="3"/>
  <c r="HQ38" i="3"/>
  <c r="P19" i="12"/>
  <c r="HW38" i="3"/>
  <c r="V19" i="12"/>
  <c r="HR38" i="3"/>
  <c r="Q19" i="12"/>
  <c r="IH38" i="3"/>
  <c r="AG19" i="12"/>
  <c r="JO38" i="3"/>
  <c r="HX38" i="3"/>
  <c r="W19" i="12"/>
  <c r="IC38" i="3"/>
  <c r="AB19" i="12"/>
  <c r="II38" i="3"/>
  <c r="AH19" i="12"/>
  <c r="HN38" i="3"/>
  <c r="M19" i="12"/>
  <c r="IU38" i="3"/>
  <c r="HL38" i="3"/>
  <c r="K19" i="12"/>
  <c r="HS38" i="3"/>
  <c r="R19" i="12"/>
  <c r="ID38" i="3"/>
  <c r="AC19" i="12"/>
  <c r="IB38" i="3"/>
  <c r="AA19" i="12"/>
  <c r="JI38" i="3"/>
  <c r="HU38" i="3"/>
  <c r="T19" i="12"/>
  <c r="HM38" i="3"/>
  <c r="L19" i="12"/>
  <c r="HK38" i="3"/>
  <c r="J19" i="12"/>
  <c r="HY38" i="3"/>
  <c r="X19" i="12"/>
  <c r="JF38" i="3"/>
  <c r="IA38" i="3"/>
  <c r="Z19" i="12"/>
  <c r="HV38" i="3"/>
  <c r="U19" i="12"/>
  <c r="HT38" i="3"/>
  <c r="S19" i="12"/>
  <c r="IG38" i="3"/>
  <c r="AF19" i="12"/>
  <c r="JN38" i="3"/>
  <c r="HW44" i="3"/>
  <c r="V25" i="12"/>
  <c r="HO44" i="3"/>
  <c r="N25" i="12"/>
  <c r="IE44" i="3"/>
  <c r="AD25" i="12"/>
  <c r="HS44" i="3"/>
  <c r="R25" i="12"/>
  <c r="IZ44" i="3"/>
  <c r="HU44" i="3"/>
  <c r="T25" i="12"/>
  <c r="HK44" i="3"/>
  <c r="J25" i="12"/>
  <c r="HN44" i="3"/>
  <c r="M25" i="12"/>
  <c r="HR44" i="3"/>
  <c r="Q25" i="12"/>
  <c r="IY44" i="3"/>
  <c r="HX44" i="3"/>
  <c r="W25" i="12"/>
  <c r="IA44" i="3"/>
  <c r="Z25" i="12"/>
  <c r="ID44" i="3"/>
  <c r="AC25" i="12"/>
  <c r="IF44" i="3"/>
  <c r="AE25" i="12"/>
  <c r="JM44" i="3"/>
  <c r="IG44" i="3"/>
  <c r="AF25" i="12"/>
  <c r="IH44" i="3"/>
  <c r="AG25" i="12"/>
  <c r="HM44" i="3"/>
  <c r="L25" i="12"/>
  <c r="II44" i="3"/>
  <c r="AH25" i="12"/>
  <c r="JP44" i="3"/>
  <c r="IB44" i="3"/>
  <c r="AA25" i="12"/>
  <c r="HP44" i="3"/>
  <c r="O25" i="12"/>
  <c r="HZ44" i="3"/>
  <c r="Y25" i="12"/>
  <c r="HV44" i="3"/>
  <c r="U25" i="12"/>
  <c r="JC44" i="3"/>
  <c r="HQ44" i="3"/>
  <c r="P25" i="12"/>
  <c r="HL44" i="3"/>
  <c r="K25" i="12"/>
  <c r="HY44" i="3"/>
  <c r="X25" i="12"/>
  <c r="IC44" i="3"/>
  <c r="AB25" i="12"/>
  <c r="JJ44" i="3"/>
  <c r="HT44" i="3"/>
  <c r="S25" i="12"/>
  <c r="IB58" i="3"/>
  <c r="AA39" i="12"/>
  <c r="IC58" i="3"/>
  <c r="AB39" i="12"/>
  <c r="HQ58" i="3"/>
  <c r="P39" i="12"/>
  <c r="II58" i="3"/>
  <c r="AH39" i="12"/>
  <c r="HY58" i="3"/>
  <c r="X39" i="12"/>
  <c r="HT58" i="3"/>
  <c r="S39" i="12"/>
  <c r="HO58" i="3"/>
  <c r="N39" i="12"/>
  <c r="HZ58" i="3"/>
  <c r="Y39" i="12"/>
  <c r="HM58" i="3"/>
  <c r="L39" i="12"/>
  <c r="IH58" i="3"/>
  <c r="AG39" i="12"/>
  <c r="HP58" i="3"/>
  <c r="O39" i="12"/>
  <c r="HL58" i="3"/>
  <c r="K39" i="12"/>
  <c r="HU58" i="3"/>
  <c r="T39" i="12"/>
  <c r="IE58" i="3"/>
  <c r="AD39" i="12"/>
  <c r="IA58" i="3"/>
  <c r="Z39" i="12"/>
  <c r="ID58" i="3"/>
  <c r="AC39" i="12"/>
  <c r="IF58" i="3"/>
  <c r="AE39" i="12"/>
  <c r="HV58" i="3"/>
  <c r="U39" i="12"/>
  <c r="HS58" i="3"/>
  <c r="R39" i="12"/>
  <c r="HR58" i="3"/>
  <c r="Q39" i="12"/>
  <c r="HK58" i="3"/>
  <c r="J39" i="12"/>
  <c r="HX58" i="3"/>
  <c r="W39" i="12"/>
  <c r="HN58" i="3"/>
  <c r="M39" i="12"/>
  <c r="IG58" i="3"/>
  <c r="AF39" i="12"/>
  <c r="HW58" i="3"/>
  <c r="V39" i="12"/>
  <c r="HR46" i="3"/>
  <c r="Q27" i="12"/>
  <c r="IH46" i="3"/>
  <c r="AG27" i="12"/>
  <c r="HY46" i="3"/>
  <c r="X27" i="12"/>
  <c r="HZ46" i="3"/>
  <c r="Y27" i="12"/>
  <c r="HP46" i="3"/>
  <c r="O27" i="12"/>
  <c r="HV46" i="3"/>
  <c r="U27" i="12"/>
  <c r="HN46" i="3"/>
  <c r="M27" i="12"/>
  <c r="HW46" i="3"/>
  <c r="V27" i="12"/>
  <c r="HM46" i="3"/>
  <c r="L27" i="12"/>
  <c r="HS46" i="3"/>
  <c r="R27" i="12"/>
  <c r="IG46" i="3"/>
  <c r="AF27" i="12"/>
  <c r="ID46" i="3"/>
  <c r="AC27" i="12"/>
  <c r="IA46" i="3"/>
  <c r="Z27" i="12"/>
  <c r="IB46" i="3"/>
  <c r="AA27" i="12"/>
  <c r="HX46" i="3"/>
  <c r="W27" i="12"/>
  <c r="IC46" i="3"/>
  <c r="AB27" i="12"/>
  <c r="HQ46" i="3"/>
  <c r="P27" i="12"/>
  <c r="HK46" i="3"/>
  <c r="J27" i="12"/>
  <c r="HU46" i="3"/>
  <c r="T27" i="12"/>
  <c r="HO46" i="3"/>
  <c r="N27" i="12"/>
  <c r="HL46" i="3"/>
  <c r="K27" i="12"/>
  <c r="IF46" i="3"/>
  <c r="AE27" i="12"/>
  <c r="II46" i="3"/>
  <c r="AH27" i="12"/>
  <c r="IE46" i="3"/>
  <c r="AD27" i="12"/>
  <c r="HT46" i="3"/>
  <c r="S27" i="12"/>
  <c r="HO54" i="3"/>
  <c r="N35" i="12"/>
  <c r="IV54" i="3"/>
  <c r="IE54" i="3"/>
  <c r="AD35" i="12"/>
  <c r="IF54" i="3"/>
  <c r="AE35" i="12"/>
  <c r="HW54" i="3"/>
  <c r="V35" i="12"/>
  <c r="HR54" i="3"/>
  <c r="Q35" i="12"/>
  <c r="IY54" i="3"/>
  <c r="IA54" i="3"/>
  <c r="Z35" i="12"/>
  <c r="HY54" i="3"/>
  <c r="X35" i="12"/>
  <c r="HS54" i="3"/>
  <c r="R35" i="12"/>
  <c r="HP54" i="3"/>
  <c r="O35" i="12"/>
  <c r="IW54" i="3"/>
  <c r="II54" i="3"/>
  <c r="AH35" i="12"/>
  <c r="HV54" i="3"/>
  <c r="U35" i="12"/>
  <c r="HU54" i="3"/>
  <c r="T35" i="12"/>
  <c r="IH54" i="3"/>
  <c r="AG35" i="12"/>
  <c r="JO54" i="3"/>
  <c r="HM54" i="3"/>
  <c r="L35" i="12"/>
  <c r="HL54" i="3"/>
  <c r="K35" i="12"/>
  <c r="ID54" i="3"/>
  <c r="AC35" i="12"/>
  <c r="HQ54" i="3"/>
  <c r="P35" i="12"/>
  <c r="IX54" i="3"/>
  <c r="HK54" i="3"/>
  <c r="J35" i="12"/>
  <c r="IB54" i="3"/>
  <c r="AA35" i="12"/>
  <c r="IC54" i="3"/>
  <c r="AB35" i="12"/>
  <c r="HZ54" i="3"/>
  <c r="Y35" i="12"/>
  <c r="JG54" i="3"/>
  <c r="HN54" i="3"/>
  <c r="M35" i="12"/>
  <c r="IG54" i="3"/>
  <c r="AF35" i="12"/>
  <c r="HX54" i="3"/>
  <c r="W35" i="12"/>
  <c r="HT54" i="3"/>
  <c r="S35" i="12"/>
  <c r="JA54" i="3"/>
  <c r="HX59" i="3"/>
  <c r="W40" i="12"/>
  <c r="HU59" i="3"/>
  <c r="T40" i="12"/>
  <c r="HK59" i="3"/>
  <c r="J40" i="12"/>
  <c r="IA59" i="3"/>
  <c r="Z40" i="12"/>
  <c r="HR59" i="3"/>
  <c r="Q40" i="12"/>
  <c r="IH59" i="3"/>
  <c r="AG40" i="12"/>
  <c r="IE59" i="3"/>
  <c r="AD40" i="12"/>
  <c r="ID59" i="3"/>
  <c r="AC40" i="12"/>
  <c r="HS59" i="3"/>
  <c r="R40" i="12"/>
  <c r="HZ59" i="3"/>
  <c r="Y40" i="12"/>
  <c r="HO59" i="3"/>
  <c r="N40" i="12"/>
  <c r="HN59" i="3"/>
  <c r="M40" i="12"/>
  <c r="HM59" i="3"/>
  <c r="L40" i="12"/>
  <c r="IF59" i="3"/>
  <c r="AE40" i="12"/>
  <c r="HT59" i="3"/>
  <c r="S40" i="12"/>
  <c r="IG59" i="3"/>
  <c r="AF40" i="12"/>
  <c r="HL59" i="3"/>
  <c r="K40" i="12"/>
  <c r="HQ59" i="3"/>
  <c r="P40" i="12"/>
  <c r="IB59" i="3"/>
  <c r="AA40" i="12"/>
  <c r="HW59" i="3"/>
  <c r="V40" i="12"/>
  <c r="IC59" i="3"/>
  <c r="AB40" i="12"/>
  <c r="II59" i="3"/>
  <c r="AH40" i="12"/>
  <c r="HP59" i="3"/>
  <c r="O40" i="12"/>
  <c r="HV59" i="3"/>
  <c r="U40" i="12"/>
  <c r="HY59" i="3"/>
  <c r="X40" i="12"/>
  <c r="HX51" i="3"/>
  <c r="W32" i="12"/>
  <c r="HZ51" i="3"/>
  <c r="Y32" i="12"/>
  <c r="HP51" i="3"/>
  <c r="O32" i="12"/>
  <c r="IW51" i="3"/>
  <c r="IF51" i="3"/>
  <c r="AE32" i="12"/>
  <c r="HQ51" i="3"/>
  <c r="P32" i="12"/>
  <c r="II51" i="3"/>
  <c r="AH32" i="12"/>
  <c r="HT51" i="3"/>
  <c r="S32" i="12"/>
  <c r="JA51" i="3"/>
  <c r="HL51" i="3"/>
  <c r="K32" i="12"/>
  <c r="HU51" i="3"/>
  <c r="T32" i="12"/>
  <c r="HO51" i="3"/>
  <c r="N32" i="12"/>
  <c r="IA51" i="3"/>
  <c r="Z32" i="12"/>
  <c r="JH51" i="3"/>
  <c r="IB51" i="3"/>
  <c r="AA32" i="12"/>
  <c r="IG51" i="3"/>
  <c r="AF32" i="12"/>
  <c r="ID51" i="3"/>
  <c r="AC32" i="12"/>
  <c r="IC51" i="3"/>
  <c r="AB32" i="12"/>
  <c r="HY51" i="3"/>
  <c r="X32" i="12"/>
  <c r="HN51" i="3"/>
  <c r="M32" i="12"/>
  <c r="HV51" i="3"/>
  <c r="U32" i="12"/>
  <c r="HK51" i="3"/>
  <c r="J32" i="12"/>
  <c r="IE51" i="3"/>
  <c r="AD32" i="12"/>
  <c r="IH51" i="3"/>
  <c r="AG32" i="12"/>
  <c r="HR51" i="3"/>
  <c r="Q32" i="12"/>
  <c r="HW51" i="3"/>
  <c r="V32" i="12"/>
  <c r="HM51" i="3"/>
  <c r="L32" i="12"/>
  <c r="HS51" i="3"/>
  <c r="R32" i="12"/>
  <c r="HY65" i="3"/>
  <c r="X46" i="12"/>
  <c r="HU65" i="3"/>
  <c r="T46" i="12"/>
  <c r="IF65" i="3"/>
  <c r="AE46" i="12"/>
  <c r="HO65" i="3"/>
  <c r="N46" i="12"/>
  <c r="ID65" i="3"/>
  <c r="AC46" i="12"/>
  <c r="HZ65" i="3"/>
  <c r="Y46" i="12"/>
  <c r="HP65" i="3"/>
  <c r="O46" i="12"/>
  <c r="HL65" i="3"/>
  <c r="K46" i="12"/>
  <c r="IC65" i="3"/>
  <c r="AB46" i="12"/>
  <c r="HQ65" i="3"/>
  <c r="P46" i="12"/>
  <c r="IX65" i="3"/>
  <c r="HW65" i="3"/>
  <c r="V46" i="12"/>
  <c r="HK65" i="3"/>
  <c r="J46" i="12"/>
  <c r="IE65" i="3"/>
  <c r="AD46" i="12"/>
  <c r="II65" i="3"/>
  <c r="AH46" i="12"/>
  <c r="IA65" i="3"/>
  <c r="Z46" i="12"/>
  <c r="IG65" i="3"/>
  <c r="AF46" i="12"/>
  <c r="HS65" i="3"/>
  <c r="R46" i="12"/>
  <c r="HR65" i="3"/>
  <c r="Q46" i="12"/>
  <c r="IY65" i="3"/>
  <c r="HX65" i="3"/>
  <c r="W46" i="12"/>
  <c r="HM65" i="3"/>
  <c r="L46" i="12"/>
  <c r="HT65" i="3"/>
  <c r="S46" i="12"/>
  <c r="IB65" i="3"/>
  <c r="AA46" i="12"/>
  <c r="IH65" i="3"/>
  <c r="AG46" i="12"/>
  <c r="HV65" i="3"/>
  <c r="U46" i="12"/>
  <c r="HN65" i="3"/>
  <c r="M46" i="12"/>
  <c r="AX34" i="5"/>
  <c r="AX28" i="5"/>
  <c r="E24" i="11"/>
  <c r="E25" i="11"/>
  <c r="E10" i="11"/>
  <c r="E50" i="11"/>
  <c r="E68" i="11"/>
  <c r="E37" i="11"/>
  <c r="E31" i="11"/>
  <c r="E58" i="11"/>
  <c r="E72" i="11"/>
  <c r="E71" i="11"/>
  <c r="E57" i="11"/>
  <c r="E39" i="11"/>
  <c r="E74" i="11"/>
  <c r="E19" i="11"/>
  <c r="E18" i="11"/>
  <c r="E44" i="11"/>
  <c r="E27" i="11"/>
  <c r="E63" i="11"/>
  <c r="AX21" i="5"/>
  <c r="DS7" i="14"/>
  <c r="EY7" i="14"/>
  <c r="GE7" i="14"/>
  <c r="DC7" i="14"/>
  <c r="EI7" i="14"/>
  <c r="FO7" i="14"/>
  <c r="AX30" i="5"/>
  <c r="AM39" i="5"/>
  <c r="AX24" i="5"/>
  <c r="DT7" i="14"/>
  <c r="EZ7" i="14"/>
  <c r="GF7" i="14"/>
  <c r="DD7" i="14"/>
  <c r="EJ7" i="14"/>
  <c r="FP7" i="14"/>
  <c r="AX19" i="5"/>
  <c r="DW7" i="14"/>
  <c r="FC7" i="14"/>
  <c r="GI7" i="14"/>
  <c r="DO7" i="14"/>
  <c r="EU7" i="14"/>
  <c r="GA7" i="14"/>
  <c r="DG7" i="14"/>
  <c r="EM7" i="14"/>
  <c r="FS7" i="14"/>
  <c r="HO88" i="3"/>
  <c r="N69" i="12"/>
  <c r="IG88" i="3"/>
  <c r="AF69" i="12"/>
  <c r="HL88" i="3"/>
  <c r="K69" i="12"/>
  <c r="HK88" i="3"/>
  <c r="J69" i="12"/>
  <c r="IR88" i="3"/>
  <c r="IB88" i="3"/>
  <c r="AA69" i="12"/>
  <c r="HV88" i="3"/>
  <c r="U69" i="12"/>
  <c r="JC88" i="3"/>
  <c r="HU88" i="3"/>
  <c r="T69" i="12"/>
  <c r="HP88" i="3"/>
  <c r="O69" i="12"/>
  <c r="IW88" i="3"/>
  <c r="IC88" i="3"/>
  <c r="AB69" i="12"/>
  <c r="HN88" i="3"/>
  <c r="M69" i="12"/>
  <c r="HX88" i="3"/>
  <c r="W69" i="12"/>
  <c r="IA88" i="3"/>
  <c r="Z69" i="12"/>
  <c r="JH88" i="3"/>
  <c r="IE88" i="3"/>
  <c r="AD69" i="12"/>
  <c r="HZ88" i="3"/>
  <c r="Y69" i="12"/>
  <c r="JG88" i="3"/>
  <c r="HR88" i="3"/>
  <c r="Q69" i="12"/>
  <c r="II88" i="3"/>
  <c r="AH69" i="12"/>
  <c r="JP88" i="3"/>
  <c r="HY88" i="3"/>
  <c r="X69" i="12"/>
  <c r="ID88" i="3"/>
  <c r="AC69" i="12"/>
  <c r="HS88" i="3"/>
  <c r="R69" i="12"/>
  <c r="HQ88" i="3"/>
  <c r="P69" i="12"/>
  <c r="IX88" i="3"/>
  <c r="IH88" i="3"/>
  <c r="AG69" i="12"/>
  <c r="HT88" i="3"/>
  <c r="S69" i="12"/>
  <c r="IF88" i="3"/>
  <c r="AE69" i="12"/>
  <c r="HM88" i="3"/>
  <c r="L69" i="12"/>
  <c r="IT88" i="3"/>
  <c r="HW88" i="3"/>
  <c r="V69" i="12"/>
  <c r="HT85" i="3"/>
  <c r="S66" i="12"/>
  <c r="HR85" i="3"/>
  <c r="Q66" i="12"/>
  <c r="HQ85" i="3"/>
  <c r="P66" i="12"/>
  <c r="HY85" i="3"/>
  <c r="X66" i="12"/>
  <c r="IA85" i="3"/>
  <c r="Z66" i="12"/>
  <c r="HU85" i="3"/>
  <c r="T66" i="12"/>
  <c r="IB85" i="3"/>
  <c r="AA66" i="12"/>
  <c r="HO85" i="3"/>
  <c r="N66" i="12"/>
  <c r="HX85" i="3"/>
  <c r="W66" i="12"/>
  <c r="HP85" i="3"/>
  <c r="O66" i="12"/>
  <c r="IF85" i="3"/>
  <c r="AE66" i="12"/>
  <c r="II85" i="3"/>
  <c r="AH66" i="12"/>
  <c r="HL85" i="3"/>
  <c r="K66" i="12"/>
  <c r="HV85" i="3"/>
  <c r="U66" i="12"/>
  <c r="HK85" i="3"/>
  <c r="J66" i="12"/>
  <c r="IH85" i="3"/>
  <c r="AG66" i="12"/>
  <c r="HZ85" i="3"/>
  <c r="Y66" i="12"/>
  <c r="HS85" i="3"/>
  <c r="R66" i="12"/>
  <c r="IC85" i="3"/>
  <c r="AB66" i="12"/>
  <c r="ID85" i="3"/>
  <c r="AC66" i="12"/>
  <c r="IE85" i="3"/>
  <c r="AD66" i="12"/>
  <c r="HM85" i="3"/>
  <c r="L66" i="12"/>
  <c r="IG85" i="3"/>
  <c r="AF66" i="12"/>
  <c r="HN85" i="3"/>
  <c r="M66" i="12"/>
  <c r="HW85" i="3"/>
  <c r="V66" i="12"/>
  <c r="HS100" i="3"/>
  <c r="R81" i="12"/>
  <c r="IA100" i="3"/>
  <c r="Z81" i="12"/>
  <c r="HO100" i="3"/>
  <c r="N81" i="12"/>
  <c r="HY100" i="3"/>
  <c r="X81" i="12"/>
  <c r="IB100" i="3"/>
  <c r="AA81" i="12"/>
  <c r="HQ100" i="3"/>
  <c r="P81" i="12"/>
  <c r="HP100" i="3"/>
  <c r="O81" i="12"/>
  <c r="HR100" i="3"/>
  <c r="Q81" i="12"/>
  <c r="II100" i="3"/>
  <c r="AH81" i="12"/>
  <c r="HL100" i="3"/>
  <c r="K81" i="12"/>
  <c r="IC100" i="3"/>
  <c r="AB81" i="12"/>
  <c r="HU100" i="3"/>
  <c r="T81" i="12"/>
  <c r="IF100" i="3"/>
  <c r="AE81" i="12"/>
  <c r="IH100" i="3"/>
  <c r="AG81" i="12"/>
  <c r="IE100" i="3"/>
  <c r="AD81" i="12"/>
  <c r="HK100" i="3"/>
  <c r="J81" i="12"/>
  <c r="HN100" i="3"/>
  <c r="M81" i="12"/>
  <c r="HW100" i="3"/>
  <c r="V81" i="12"/>
  <c r="HX100" i="3"/>
  <c r="W81" i="12"/>
  <c r="HZ100" i="3"/>
  <c r="Y81" i="12"/>
  <c r="IG100" i="3"/>
  <c r="AF81" i="12"/>
  <c r="ID100" i="3"/>
  <c r="AC81" i="12"/>
  <c r="HM100" i="3"/>
  <c r="L81" i="12"/>
  <c r="HV100" i="3"/>
  <c r="U81" i="12"/>
  <c r="HT100" i="3"/>
  <c r="S81" i="12"/>
  <c r="HK122" i="3"/>
  <c r="J103" i="12"/>
  <c r="HN122" i="3"/>
  <c r="M103" i="12"/>
  <c r="IF122" i="3"/>
  <c r="AE103" i="12"/>
  <c r="II122" i="3"/>
  <c r="AH103" i="12"/>
  <c r="IG122" i="3"/>
  <c r="AF103" i="12"/>
  <c r="HY122" i="3"/>
  <c r="X103" i="12"/>
  <c r="HW122" i="3"/>
  <c r="V103" i="12"/>
  <c r="IH122" i="3"/>
  <c r="AG103" i="12"/>
  <c r="HR122" i="3"/>
  <c r="Q103" i="12"/>
  <c r="HU122" i="3"/>
  <c r="T103" i="12"/>
  <c r="HV122" i="3"/>
  <c r="U103" i="12"/>
  <c r="HP122" i="3"/>
  <c r="O103" i="12"/>
  <c r="HT122" i="3"/>
  <c r="S103" i="12"/>
  <c r="HL122" i="3"/>
  <c r="K103" i="12"/>
  <c r="HQ122" i="3"/>
  <c r="P103" i="12"/>
  <c r="IB122" i="3"/>
  <c r="AA103" i="12"/>
  <c r="HM122" i="3"/>
  <c r="L103" i="12"/>
  <c r="HX122" i="3"/>
  <c r="W103" i="12"/>
  <c r="HO122" i="3"/>
  <c r="N103" i="12"/>
  <c r="IE122" i="3"/>
  <c r="AD103" i="12"/>
  <c r="IA122" i="3"/>
  <c r="Z103" i="12"/>
  <c r="IC122" i="3"/>
  <c r="AB103" i="12"/>
  <c r="HZ122" i="3"/>
  <c r="Y103" i="12"/>
  <c r="HS122" i="3"/>
  <c r="R103" i="12"/>
  <c r="ID122" i="3"/>
  <c r="AC103" i="12"/>
  <c r="IG75" i="3"/>
  <c r="AF56" i="12"/>
  <c r="IH75" i="3"/>
  <c r="AG56" i="12"/>
  <c r="HQ75" i="3"/>
  <c r="P56" i="12"/>
  <c r="HP75" i="3"/>
  <c r="O56" i="12"/>
  <c r="HV75" i="3"/>
  <c r="U56" i="12"/>
  <c r="HR75" i="3"/>
  <c r="Q56" i="12"/>
  <c r="IY75" i="3"/>
  <c r="HN75" i="3"/>
  <c r="M56" i="12"/>
  <c r="HS75" i="3"/>
  <c r="R56" i="12"/>
  <c r="HU75" i="3"/>
  <c r="T56" i="12"/>
  <c r="HK75" i="3"/>
  <c r="J56" i="12"/>
  <c r="IR75" i="3"/>
  <c r="HM75" i="3"/>
  <c r="L56" i="12"/>
  <c r="II75" i="3"/>
  <c r="AH56" i="12"/>
  <c r="IC75" i="3"/>
  <c r="AB56" i="12"/>
  <c r="IE75" i="3"/>
  <c r="AD56" i="12"/>
  <c r="ID75" i="3"/>
  <c r="AC56" i="12"/>
  <c r="IB75" i="3"/>
  <c r="AA56" i="12"/>
  <c r="HY75" i="3"/>
  <c r="X56" i="12"/>
  <c r="HO75" i="3"/>
  <c r="N56" i="12"/>
  <c r="HL75" i="3"/>
  <c r="K56" i="12"/>
  <c r="HW75" i="3"/>
  <c r="V56" i="12"/>
  <c r="IA75" i="3"/>
  <c r="Z56" i="12"/>
  <c r="HZ75" i="3"/>
  <c r="Y56" i="12"/>
  <c r="JG75" i="3"/>
  <c r="IF75" i="3"/>
  <c r="AE56" i="12"/>
  <c r="HX75" i="3"/>
  <c r="W56" i="12"/>
  <c r="JE75" i="3"/>
  <c r="HT75" i="3"/>
  <c r="S56" i="12"/>
  <c r="IB91" i="3"/>
  <c r="AA72" i="12"/>
  <c r="HK91" i="3"/>
  <c r="J72" i="12"/>
  <c r="HM91" i="3"/>
  <c r="L72" i="12"/>
  <c r="IE91" i="3"/>
  <c r="AD72" i="12"/>
  <c r="HW91" i="3"/>
  <c r="V72" i="12"/>
  <c r="ID91" i="3"/>
  <c r="AC72" i="12"/>
  <c r="HV91" i="3"/>
  <c r="U72" i="12"/>
  <c r="HX91" i="3"/>
  <c r="W72" i="12"/>
  <c r="IA91" i="3"/>
  <c r="Z72" i="12"/>
  <c r="IH91" i="3"/>
  <c r="AG72" i="12"/>
  <c r="HP91" i="3"/>
  <c r="O72" i="12"/>
  <c r="IG91" i="3"/>
  <c r="AF72" i="12"/>
  <c r="HY91" i="3"/>
  <c r="X72" i="12"/>
  <c r="HL91" i="3"/>
  <c r="K72" i="12"/>
  <c r="II91" i="3"/>
  <c r="AH72" i="12"/>
  <c r="IC91" i="3"/>
  <c r="AB72" i="12"/>
  <c r="HQ91" i="3"/>
  <c r="P72" i="12"/>
  <c r="HZ91" i="3"/>
  <c r="Y72" i="12"/>
  <c r="HO91" i="3"/>
  <c r="N72" i="12"/>
  <c r="HT91" i="3"/>
  <c r="S72" i="12"/>
  <c r="HN91" i="3"/>
  <c r="M72" i="12"/>
  <c r="HS91" i="3"/>
  <c r="R72" i="12"/>
  <c r="HR91" i="3"/>
  <c r="Q72" i="12"/>
  <c r="HU91" i="3"/>
  <c r="T72" i="12"/>
  <c r="IF91" i="3"/>
  <c r="AE72" i="12"/>
  <c r="HN98" i="3"/>
  <c r="M79" i="12"/>
  <c r="HY98" i="3"/>
  <c r="X79" i="12"/>
  <c r="IF98" i="3"/>
  <c r="AE79" i="12"/>
  <c r="HQ98" i="3"/>
  <c r="P79" i="12"/>
  <c r="HU98" i="3"/>
  <c r="T79" i="12"/>
  <c r="HS98" i="3"/>
  <c r="R79" i="12"/>
  <c r="II98" i="3"/>
  <c r="AH79" i="12"/>
  <c r="IE98" i="3"/>
  <c r="AD79" i="12"/>
  <c r="HW98" i="3"/>
  <c r="V79" i="12"/>
  <c r="HP98" i="3"/>
  <c r="O79" i="12"/>
  <c r="HZ98" i="3"/>
  <c r="Y79" i="12"/>
  <c r="HM98" i="3"/>
  <c r="L79" i="12"/>
  <c r="HK98" i="3"/>
  <c r="J79" i="12"/>
  <c r="HT98" i="3"/>
  <c r="S79" i="12"/>
  <c r="IC98" i="3"/>
  <c r="AB79" i="12"/>
  <c r="HX98" i="3"/>
  <c r="W79" i="12"/>
  <c r="IG98" i="3"/>
  <c r="AF79" i="12"/>
  <c r="IH98" i="3"/>
  <c r="AG79" i="12"/>
  <c r="HR98" i="3"/>
  <c r="Q79" i="12"/>
  <c r="HV98" i="3"/>
  <c r="U79" i="12"/>
  <c r="ID98" i="3"/>
  <c r="AC79" i="12"/>
  <c r="IA98" i="3"/>
  <c r="Z79" i="12"/>
  <c r="HL98" i="3"/>
  <c r="K79" i="12"/>
  <c r="IB98" i="3"/>
  <c r="AA79" i="12"/>
  <c r="HO98" i="3"/>
  <c r="N79" i="12"/>
  <c r="IA113" i="3"/>
  <c r="Z94" i="12"/>
  <c r="HT113" i="3"/>
  <c r="S94" i="12"/>
  <c r="HK113" i="3"/>
  <c r="J94" i="12"/>
  <c r="IE113" i="3"/>
  <c r="AD94" i="12"/>
  <c r="HM113" i="3"/>
  <c r="L94" i="12"/>
  <c r="HX113" i="3"/>
  <c r="W94" i="12"/>
  <c r="HS113" i="3"/>
  <c r="R94" i="12"/>
  <c r="HR113" i="3"/>
  <c r="Q94" i="12"/>
  <c r="HW113" i="3"/>
  <c r="V94" i="12"/>
  <c r="II113" i="3"/>
  <c r="AH94" i="12"/>
  <c r="HL113" i="3"/>
  <c r="K94" i="12"/>
  <c r="IB113" i="3"/>
  <c r="AA94" i="12"/>
  <c r="HN113" i="3"/>
  <c r="M94" i="12"/>
  <c r="HY113" i="3"/>
  <c r="X94" i="12"/>
  <c r="HQ113" i="3"/>
  <c r="P94" i="12"/>
  <c r="HU113" i="3"/>
  <c r="T94" i="12"/>
  <c r="IG113" i="3"/>
  <c r="AF94" i="12"/>
  <c r="IF113" i="3"/>
  <c r="AE94" i="12"/>
  <c r="HZ113" i="3"/>
  <c r="Y94" i="12"/>
  <c r="HV113" i="3"/>
  <c r="U94" i="12"/>
  <c r="HO113" i="3"/>
  <c r="N94" i="12"/>
  <c r="IC113" i="3"/>
  <c r="AB94" i="12"/>
  <c r="HP113" i="3"/>
  <c r="O94" i="12"/>
  <c r="IH113" i="3"/>
  <c r="AG94" i="12"/>
  <c r="ID113" i="3"/>
  <c r="AC94" i="12"/>
  <c r="IA72" i="3"/>
  <c r="Z53" i="12"/>
  <c r="IB72" i="3"/>
  <c r="AA53" i="12"/>
  <c r="JI72" i="3"/>
  <c r="IC72" i="3"/>
  <c r="AB53" i="12"/>
  <c r="HY72" i="3"/>
  <c r="X53" i="12"/>
  <c r="JF72" i="3"/>
  <c r="II72" i="3"/>
  <c r="AH53" i="12"/>
  <c r="HS72" i="3"/>
  <c r="R53" i="12"/>
  <c r="IZ72" i="3"/>
  <c r="HV72" i="3"/>
  <c r="U53" i="12"/>
  <c r="HT72" i="3"/>
  <c r="S53" i="12"/>
  <c r="JA72" i="3"/>
  <c r="HX72" i="3"/>
  <c r="W53" i="12"/>
  <c r="HO72" i="3"/>
  <c r="N53" i="12"/>
  <c r="IV72" i="3"/>
  <c r="HN72" i="3"/>
  <c r="M53" i="12"/>
  <c r="HP72" i="3"/>
  <c r="O53" i="12"/>
  <c r="IW72" i="3"/>
  <c r="HU72" i="3"/>
  <c r="T53" i="12"/>
  <c r="HL72" i="3"/>
  <c r="K53" i="12"/>
  <c r="IF72" i="3"/>
  <c r="AE53" i="12"/>
  <c r="IE72" i="3"/>
  <c r="AD53" i="12"/>
  <c r="JL72" i="3"/>
  <c r="IH72" i="3"/>
  <c r="AG53" i="12"/>
  <c r="IG72" i="3"/>
  <c r="AF53" i="12"/>
  <c r="JN72" i="3"/>
  <c r="HZ72" i="3"/>
  <c r="Y53" i="12"/>
  <c r="HR72" i="3"/>
  <c r="Q53" i="12"/>
  <c r="IY72" i="3"/>
  <c r="HQ72" i="3"/>
  <c r="P53" i="12"/>
  <c r="HK72" i="3"/>
  <c r="J53" i="12"/>
  <c r="IR72" i="3"/>
  <c r="HW72" i="3"/>
  <c r="V53" i="12"/>
  <c r="ID72" i="3"/>
  <c r="AC53" i="12"/>
  <c r="JK72" i="3"/>
  <c r="HM72" i="3"/>
  <c r="L53" i="12"/>
  <c r="IH124" i="3"/>
  <c r="AG105" i="12"/>
  <c r="HX124" i="3"/>
  <c r="W105" i="12"/>
  <c r="HW124" i="3"/>
  <c r="V105" i="12"/>
  <c r="HP124" i="3"/>
  <c r="O105" i="12"/>
  <c r="IB124" i="3"/>
  <c r="AA105" i="12"/>
  <c r="HK124" i="3"/>
  <c r="J105" i="12"/>
  <c r="HU124" i="3"/>
  <c r="T105" i="12"/>
  <c r="HN124" i="3"/>
  <c r="M105" i="12"/>
  <c r="HM124" i="3"/>
  <c r="L105" i="12"/>
  <c r="ID124" i="3"/>
  <c r="AC105" i="12"/>
  <c r="HZ124" i="3"/>
  <c r="Y105" i="12"/>
  <c r="IF124" i="3"/>
  <c r="AE105" i="12"/>
  <c r="IA124" i="3"/>
  <c r="Z105" i="12"/>
  <c r="HL124" i="3"/>
  <c r="K105" i="12"/>
  <c r="HQ124" i="3"/>
  <c r="P105" i="12"/>
  <c r="II124" i="3"/>
  <c r="AH105" i="12"/>
  <c r="HT124" i="3"/>
  <c r="S105" i="12"/>
  <c r="HR124" i="3"/>
  <c r="Q105" i="12"/>
  <c r="IG124" i="3"/>
  <c r="AF105" i="12"/>
  <c r="HY124" i="3"/>
  <c r="X105" i="12"/>
  <c r="HS124" i="3"/>
  <c r="R105" i="12"/>
  <c r="IC124" i="3"/>
  <c r="AB105" i="12"/>
  <c r="HV124" i="3"/>
  <c r="U105" i="12"/>
  <c r="HO124" i="3"/>
  <c r="N105" i="12"/>
  <c r="IE124" i="3"/>
  <c r="AD105" i="12"/>
  <c r="HY106" i="3"/>
  <c r="X87" i="12"/>
  <c r="IC106" i="3"/>
  <c r="AB87" i="12"/>
  <c r="HN106" i="3"/>
  <c r="M87" i="12"/>
  <c r="HO106" i="3"/>
  <c r="N87" i="12"/>
  <c r="IE106" i="3"/>
  <c r="AD87" i="12"/>
  <c r="HK106" i="3"/>
  <c r="J87" i="12"/>
  <c r="IB106" i="3"/>
  <c r="AA87" i="12"/>
  <c r="HM106" i="3"/>
  <c r="L87" i="12"/>
  <c r="IA106" i="3"/>
  <c r="Z87" i="12"/>
  <c r="HP106" i="3"/>
  <c r="O87" i="12"/>
  <c r="HR106" i="3"/>
  <c r="Q87" i="12"/>
  <c r="HL106" i="3"/>
  <c r="K87" i="12"/>
  <c r="HX106" i="3"/>
  <c r="W87" i="12"/>
  <c r="HW106" i="3"/>
  <c r="V87" i="12"/>
  <c r="ID106" i="3"/>
  <c r="AC87" i="12"/>
  <c r="HT106" i="3"/>
  <c r="S87" i="12"/>
  <c r="HZ106" i="3"/>
  <c r="Y87" i="12"/>
  <c r="HQ106" i="3"/>
  <c r="P87" i="12"/>
  <c r="HU106" i="3"/>
  <c r="T87" i="12"/>
  <c r="IG106" i="3"/>
  <c r="AF87" i="12"/>
  <c r="HS106" i="3"/>
  <c r="R87" i="12"/>
  <c r="HV106" i="3"/>
  <c r="U87" i="12"/>
  <c r="II106" i="3"/>
  <c r="AH87" i="12"/>
  <c r="IF106" i="3"/>
  <c r="AE87" i="12"/>
  <c r="IH106" i="3"/>
  <c r="AG87" i="12"/>
  <c r="HS87" i="3"/>
  <c r="R68" i="12"/>
  <c r="IZ87" i="3"/>
  <c r="IC87" i="3"/>
  <c r="AB68" i="12"/>
  <c r="HZ87" i="3"/>
  <c r="Y68" i="12"/>
  <c r="HP87" i="3"/>
  <c r="O68" i="12"/>
  <c r="IA87" i="3"/>
  <c r="Z68" i="12"/>
  <c r="IE87" i="3"/>
  <c r="AD68" i="12"/>
  <c r="HN87" i="3"/>
  <c r="M68" i="12"/>
  <c r="IU87" i="3"/>
  <c r="IB87" i="3"/>
  <c r="AA68" i="12"/>
  <c r="HW87" i="3"/>
  <c r="V68" i="12"/>
  <c r="HK87" i="3"/>
  <c r="J68" i="12"/>
  <c r="HY87" i="3"/>
  <c r="X68" i="12"/>
  <c r="JF87" i="3"/>
  <c r="HX87" i="3"/>
  <c r="W68" i="12"/>
  <c r="IH87" i="3"/>
  <c r="AG68" i="12"/>
  <c r="JO87" i="3"/>
  <c r="HL87" i="3"/>
  <c r="K68" i="12"/>
  <c r="HU87" i="3"/>
  <c r="T68" i="12"/>
  <c r="JB87" i="3"/>
  <c r="HT87" i="3"/>
  <c r="S68" i="12"/>
  <c r="HO87" i="3"/>
  <c r="N68" i="12"/>
  <c r="IV87" i="3"/>
  <c r="IF87" i="3"/>
  <c r="AE68" i="12"/>
  <c r="II87" i="3"/>
  <c r="AH68" i="12"/>
  <c r="JP87" i="3"/>
  <c r="HQ87" i="3"/>
  <c r="P68" i="12"/>
  <c r="IG87" i="3"/>
  <c r="AF68" i="12"/>
  <c r="JN87" i="3"/>
  <c r="HV87" i="3"/>
  <c r="U68" i="12"/>
  <c r="HM87" i="3"/>
  <c r="L68" i="12"/>
  <c r="IT87" i="3"/>
  <c r="HR87" i="3"/>
  <c r="Q68" i="12"/>
  <c r="ID87" i="3"/>
  <c r="AC68" i="12"/>
  <c r="JK87" i="3"/>
  <c r="HS102" i="3"/>
  <c r="R83" i="12"/>
  <c r="HZ102" i="3"/>
  <c r="Y83" i="12"/>
  <c r="HL102" i="3"/>
  <c r="K83" i="12"/>
  <c r="IC102" i="3"/>
  <c r="AB83" i="12"/>
  <c r="HX102" i="3"/>
  <c r="W83" i="12"/>
  <c r="II102" i="3"/>
  <c r="AH83" i="12"/>
  <c r="HV102" i="3"/>
  <c r="U83" i="12"/>
  <c r="HQ102" i="3"/>
  <c r="P83" i="12"/>
  <c r="HR102" i="3"/>
  <c r="Q83" i="12"/>
  <c r="IA102" i="3"/>
  <c r="Z83" i="12"/>
  <c r="HY102" i="3"/>
  <c r="X83" i="12"/>
  <c r="HM102" i="3"/>
  <c r="L83" i="12"/>
  <c r="HW102" i="3"/>
  <c r="V83" i="12"/>
  <c r="HK102" i="3"/>
  <c r="J83" i="12"/>
  <c r="HU102" i="3"/>
  <c r="T83" i="12"/>
  <c r="HP102" i="3"/>
  <c r="O83" i="12"/>
  <c r="ID102" i="3"/>
  <c r="AC83" i="12"/>
  <c r="HO102" i="3"/>
  <c r="N83" i="12"/>
  <c r="IE102" i="3"/>
  <c r="AD83" i="12"/>
  <c r="IH102" i="3"/>
  <c r="AG83" i="12"/>
  <c r="IG102" i="3"/>
  <c r="AF83" i="12"/>
  <c r="HT102" i="3"/>
  <c r="S83" i="12"/>
  <c r="HN102" i="3"/>
  <c r="M83" i="12"/>
  <c r="IB102" i="3"/>
  <c r="AA83" i="12"/>
  <c r="IF102" i="3"/>
  <c r="AE83" i="12"/>
  <c r="IC95" i="3"/>
  <c r="AB76" i="12"/>
  <c r="ID95" i="3"/>
  <c r="AC76" i="12"/>
  <c r="IH95" i="3"/>
  <c r="AG76" i="12"/>
  <c r="II95" i="3"/>
  <c r="AH76" i="12"/>
  <c r="HO95" i="3"/>
  <c r="N76" i="12"/>
  <c r="IA95" i="3"/>
  <c r="Z76" i="12"/>
  <c r="HZ95" i="3"/>
  <c r="Y76" i="12"/>
  <c r="HV95" i="3"/>
  <c r="U76" i="12"/>
  <c r="IG95" i="3"/>
  <c r="AF76" i="12"/>
  <c r="HP95" i="3"/>
  <c r="O76" i="12"/>
  <c r="HW95" i="3"/>
  <c r="V76" i="12"/>
  <c r="HS95" i="3"/>
  <c r="R76" i="12"/>
  <c r="HL95" i="3"/>
  <c r="K76" i="12"/>
  <c r="HK95" i="3"/>
  <c r="J76" i="12"/>
  <c r="IF95" i="3"/>
  <c r="AE76" i="12"/>
  <c r="HR95" i="3"/>
  <c r="Q76" i="12"/>
  <c r="IE95" i="3"/>
  <c r="AD76" i="12"/>
  <c r="HX95" i="3"/>
  <c r="W76" i="12"/>
  <c r="HM95" i="3"/>
  <c r="L76" i="12"/>
  <c r="HN95" i="3"/>
  <c r="M76" i="12"/>
  <c r="HT95" i="3"/>
  <c r="S76" i="12"/>
  <c r="HQ95" i="3"/>
  <c r="P76" i="12"/>
  <c r="HU95" i="3"/>
  <c r="T76" i="12"/>
  <c r="IB95" i="3"/>
  <c r="AA76" i="12"/>
  <c r="HY95" i="3"/>
  <c r="X76" i="12"/>
  <c r="IH114" i="3"/>
  <c r="AG95" i="12"/>
  <c r="HW114" i="3"/>
  <c r="V95" i="12"/>
  <c r="IB114" i="3"/>
  <c r="AA95" i="12"/>
  <c r="HZ114" i="3"/>
  <c r="Y95" i="12"/>
  <c r="IF114" i="3"/>
  <c r="AE95" i="12"/>
  <c r="HT114" i="3"/>
  <c r="S95" i="12"/>
  <c r="HQ114" i="3"/>
  <c r="P95" i="12"/>
  <c r="IG114" i="3"/>
  <c r="AF95" i="12"/>
  <c r="HP114" i="3"/>
  <c r="O95" i="12"/>
  <c r="HN114" i="3"/>
  <c r="M95" i="12"/>
  <c r="IA114" i="3"/>
  <c r="Z95" i="12"/>
  <c r="HR114" i="3"/>
  <c r="Q95" i="12"/>
  <c r="HK114" i="3"/>
  <c r="J95" i="12"/>
  <c r="HX114" i="3"/>
  <c r="W95" i="12"/>
  <c r="HL114" i="3"/>
  <c r="K95" i="12"/>
  <c r="HS114" i="3"/>
  <c r="R95" i="12"/>
  <c r="HO114" i="3"/>
  <c r="N95" i="12"/>
  <c r="HM114" i="3"/>
  <c r="L95" i="12"/>
  <c r="IE114" i="3"/>
  <c r="AD95" i="12"/>
  <c r="II114" i="3"/>
  <c r="AH95" i="12"/>
  <c r="HU114" i="3"/>
  <c r="T95" i="12"/>
  <c r="ID114" i="3"/>
  <c r="AC95" i="12"/>
  <c r="HY114" i="3"/>
  <c r="X95" i="12"/>
  <c r="IC114" i="3"/>
  <c r="AB95" i="12"/>
  <c r="HV114" i="3"/>
  <c r="U95" i="12"/>
  <c r="HT103" i="3"/>
  <c r="S84" i="12"/>
  <c r="HV103" i="3"/>
  <c r="U84" i="12"/>
  <c r="HR103" i="3"/>
  <c r="Q84" i="12"/>
  <c r="HU103" i="3"/>
  <c r="T84" i="12"/>
  <c r="ID103" i="3"/>
  <c r="AC84" i="12"/>
  <c r="HY103" i="3"/>
  <c r="X84" i="12"/>
  <c r="HS103" i="3"/>
  <c r="R84" i="12"/>
  <c r="HX103" i="3"/>
  <c r="W84" i="12"/>
  <c r="IF103" i="3"/>
  <c r="AE84" i="12"/>
  <c r="HP103" i="3"/>
  <c r="O84" i="12"/>
  <c r="HM103" i="3"/>
  <c r="L84" i="12"/>
  <c r="HN103" i="3"/>
  <c r="M84" i="12"/>
  <c r="HO103" i="3"/>
  <c r="N84" i="12"/>
  <c r="HK103" i="3"/>
  <c r="J84" i="12"/>
  <c r="IC103" i="3"/>
  <c r="AB84" i="12"/>
  <c r="HZ103" i="3"/>
  <c r="Y84" i="12"/>
  <c r="IG103" i="3"/>
  <c r="AF84" i="12"/>
  <c r="HW103" i="3"/>
  <c r="V84" i="12"/>
  <c r="IH103" i="3"/>
  <c r="AG84" i="12"/>
  <c r="IB103" i="3"/>
  <c r="AA84" i="12"/>
  <c r="HQ103" i="3"/>
  <c r="P84" i="12"/>
  <c r="IE103" i="3"/>
  <c r="AD84" i="12"/>
  <c r="II103" i="3"/>
  <c r="AH84" i="12"/>
  <c r="IA103" i="3"/>
  <c r="Z84" i="12"/>
  <c r="HL103" i="3"/>
  <c r="K84" i="12"/>
  <c r="HU52" i="3"/>
  <c r="T33" i="12"/>
  <c r="HO52" i="3"/>
  <c r="N33" i="12"/>
  <c r="HM52" i="3"/>
  <c r="L33" i="12"/>
  <c r="IC52" i="3"/>
  <c r="AB33" i="12"/>
  <c r="HX52" i="3"/>
  <c r="W33" i="12"/>
  <c r="HY52" i="3"/>
  <c r="X33" i="12"/>
  <c r="HQ52" i="3"/>
  <c r="P33" i="12"/>
  <c r="IG52" i="3"/>
  <c r="AF33" i="12"/>
  <c r="HZ52" i="3"/>
  <c r="Y33" i="12"/>
  <c r="IA52" i="3"/>
  <c r="Z33" i="12"/>
  <c r="IE52" i="3"/>
  <c r="AD33" i="12"/>
  <c r="HL52" i="3"/>
  <c r="K33" i="12"/>
  <c r="II52" i="3"/>
  <c r="AH33" i="12"/>
  <c r="HR52" i="3"/>
  <c r="Q33" i="12"/>
  <c r="IY52" i="3"/>
  <c r="HW52" i="3"/>
  <c r="V33" i="12"/>
  <c r="HS52" i="3"/>
  <c r="R33" i="12"/>
  <c r="ID52" i="3"/>
  <c r="AC33" i="12"/>
  <c r="HV52" i="3"/>
  <c r="U33" i="12"/>
  <c r="HT52" i="3"/>
  <c r="S33" i="12"/>
  <c r="HK52" i="3"/>
  <c r="J33" i="12"/>
  <c r="IB52" i="3"/>
  <c r="AA33" i="12"/>
  <c r="HP52" i="3"/>
  <c r="O33" i="12"/>
  <c r="IF52" i="3"/>
  <c r="AE33" i="12"/>
  <c r="HN52" i="3"/>
  <c r="M33" i="12"/>
  <c r="IH52" i="3"/>
  <c r="AG33" i="12"/>
  <c r="HM42" i="3"/>
  <c r="L23" i="12"/>
  <c r="IC42" i="3"/>
  <c r="AB23" i="12"/>
  <c r="HU42" i="3"/>
  <c r="T23" i="12"/>
  <c r="HQ42" i="3"/>
  <c r="P23" i="12"/>
  <c r="HY42" i="3"/>
  <c r="X23" i="12"/>
  <c r="HK42" i="3"/>
  <c r="J23" i="12"/>
  <c r="IH42" i="3"/>
  <c r="AG23" i="12"/>
  <c r="HX42" i="3"/>
  <c r="W23" i="12"/>
  <c r="HW42" i="3"/>
  <c r="V23" i="12"/>
  <c r="HS42" i="3"/>
  <c r="R23" i="12"/>
  <c r="HT42" i="3"/>
  <c r="S23" i="12"/>
  <c r="HO42" i="3"/>
  <c r="N23" i="12"/>
  <c r="HN42" i="3"/>
  <c r="M23" i="12"/>
  <c r="IF42" i="3"/>
  <c r="AE23" i="12"/>
  <c r="HV42" i="3"/>
  <c r="U23" i="12"/>
  <c r="ID42" i="3"/>
  <c r="AC23" i="12"/>
  <c r="HL42" i="3"/>
  <c r="K23" i="12"/>
  <c r="IG42" i="3"/>
  <c r="AF23" i="12"/>
  <c r="HR42" i="3"/>
  <c r="Q23" i="12"/>
  <c r="HP42" i="3"/>
  <c r="O23" i="12"/>
  <c r="IB42" i="3"/>
  <c r="AA23" i="12"/>
  <c r="IA42" i="3"/>
  <c r="Z23" i="12"/>
  <c r="HZ42" i="3"/>
  <c r="Y23" i="12"/>
  <c r="IE42" i="3"/>
  <c r="AD23" i="12"/>
  <c r="II42" i="3"/>
  <c r="AH23" i="12"/>
  <c r="HU28" i="3"/>
  <c r="T9" i="12"/>
  <c r="HP28" i="3"/>
  <c r="O9" i="12"/>
  <c r="IF28" i="3"/>
  <c r="AE9" i="12"/>
  <c r="HR28" i="3"/>
  <c r="Q9" i="12"/>
  <c r="IH28" i="3"/>
  <c r="AG9" i="12"/>
  <c r="IE28" i="3"/>
  <c r="AD9" i="12"/>
  <c r="HM28" i="3"/>
  <c r="L9" i="12"/>
  <c r="IC28" i="3"/>
  <c r="AB9" i="12"/>
  <c r="JJ28" i="3"/>
  <c r="HX28" i="3"/>
  <c r="W9" i="12"/>
  <c r="HZ28" i="3"/>
  <c r="Y9" i="12"/>
  <c r="IG28" i="3"/>
  <c r="AF9" i="12"/>
  <c r="HL28" i="3"/>
  <c r="K9" i="12"/>
  <c r="IS28" i="3"/>
  <c r="ID28" i="3"/>
  <c r="AC9" i="12"/>
  <c r="HQ28" i="3"/>
  <c r="P9" i="12"/>
  <c r="IB28" i="3"/>
  <c r="AA9" i="12"/>
  <c r="HN28" i="3"/>
  <c r="M9" i="12"/>
  <c r="HK28" i="3"/>
  <c r="J9" i="12"/>
  <c r="HS28" i="3"/>
  <c r="R9" i="12"/>
  <c r="HO28" i="3"/>
  <c r="N9" i="12"/>
  <c r="II28" i="3"/>
  <c r="AH9" i="12"/>
  <c r="JP28" i="3"/>
  <c r="HY28" i="3"/>
  <c r="X9" i="12"/>
  <c r="HT28" i="3"/>
  <c r="S9" i="12"/>
  <c r="JA28" i="3"/>
  <c r="HW28" i="3"/>
  <c r="V9" i="12"/>
  <c r="HV28" i="3"/>
  <c r="U9" i="12"/>
  <c r="IA28" i="3"/>
  <c r="Z9" i="12"/>
  <c r="HU36" i="3"/>
  <c r="T17" i="12"/>
  <c r="HP36" i="3"/>
  <c r="O17" i="12"/>
  <c r="IF36" i="3"/>
  <c r="AE17" i="12"/>
  <c r="HR36" i="3"/>
  <c r="Q17" i="12"/>
  <c r="IH36" i="3"/>
  <c r="AG17" i="12"/>
  <c r="HW36" i="3"/>
  <c r="V17" i="12"/>
  <c r="HM36" i="3"/>
  <c r="L17" i="12"/>
  <c r="IC36" i="3"/>
  <c r="AB17" i="12"/>
  <c r="HX36" i="3"/>
  <c r="W17" i="12"/>
  <c r="HZ36" i="3"/>
  <c r="Y17" i="12"/>
  <c r="II36" i="3"/>
  <c r="AH17" i="12"/>
  <c r="IG36" i="3"/>
  <c r="AF17" i="12"/>
  <c r="HL36" i="3"/>
  <c r="K17" i="12"/>
  <c r="IS36" i="3"/>
  <c r="ID36" i="3"/>
  <c r="AC17" i="12"/>
  <c r="HQ36" i="3"/>
  <c r="P17" i="12"/>
  <c r="IB36" i="3"/>
  <c r="AA17" i="12"/>
  <c r="HN36" i="3"/>
  <c r="M17" i="12"/>
  <c r="HS36" i="3"/>
  <c r="R17" i="12"/>
  <c r="HK36" i="3"/>
  <c r="J17" i="12"/>
  <c r="IE36" i="3"/>
  <c r="AD17" i="12"/>
  <c r="HO36" i="3"/>
  <c r="N17" i="12"/>
  <c r="IA36" i="3"/>
  <c r="Z17" i="12"/>
  <c r="HY36" i="3"/>
  <c r="X17" i="12"/>
  <c r="HT36" i="3"/>
  <c r="S17" i="12"/>
  <c r="HV36" i="3"/>
  <c r="U17" i="12"/>
  <c r="HO47" i="3"/>
  <c r="N28" i="12"/>
  <c r="IE47" i="3"/>
  <c r="AD28" i="12"/>
  <c r="HL47" i="3"/>
  <c r="K28" i="12"/>
  <c r="ID47" i="3"/>
  <c r="AC28" i="12"/>
  <c r="HW47" i="3"/>
  <c r="V28" i="12"/>
  <c r="HU47" i="3"/>
  <c r="T28" i="12"/>
  <c r="IA47" i="3"/>
  <c r="Z28" i="12"/>
  <c r="HS47" i="3"/>
  <c r="R28" i="12"/>
  <c r="II47" i="3"/>
  <c r="AH28" i="12"/>
  <c r="HY47" i="3"/>
  <c r="X28" i="12"/>
  <c r="HZ47" i="3"/>
  <c r="Y28" i="12"/>
  <c r="HT47" i="3"/>
  <c r="S28" i="12"/>
  <c r="IB47" i="3"/>
  <c r="AA28" i="12"/>
  <c r="HP47" i="3"/>
  <c r="O28" i="12"/>
  <c r="IH47" i="3"/>
  <c r="AG28" i="12"/>
  <c r="HQ47" i="3"/>
  <c r="P28" i="12"/>
  <c r="IC47" i="3"/>
  <c r="AB28" i="12"/>
  <c r="HR47" i="3"/>
  <c r="Q28" i="12"/>
  <c r="HX47" i="3"/>
  <c r="W28" i="12"/>
  <c r="IF47" i="3"/>
  <c r="AE28" i="12"/>
  <c r="IG47" i="3"/>
  <c r="AF28" i="12"/>
  <c r="HM47" i="3"/>
  <c r="L28" i="12"/>
  <c r="HV47" i="3"/>
  <c r="U28" i="12"/>
  <c r="HK47" i="3"/>
  <c r="J28" i="12"/>
  <c r="HN47" i="3"/>
  <c r="M28" i="12"/>
  <c r="HZ64" i="3"/>
  <c r="Y45" i="12"/>
  <c r="HU64" i="3"/>
  <c r="T45" i="12"/>
  <c r="HO64" i="3"/>
  <c r="N45" i="12"/>
  <c r="HQ64" i="3"/>
  <c r="P45" i="12"/>
  <c r="II64" i="3"/>
  <c r="AH45" i="12"/>
  <c r="HX64" i="3"/>
  <c r="W45" i="12"/>
  <c r="HR64" i="3"/>
  <c r="Q45" i="12"/>
  <c r="HT64" i="3"/>
  <c r="S45" i="12"/>
  <c r="IG64" i="3"/>
  <c r="AF45" i="12"/>
  <c r="IA64" i="3"/>
  <c r="Z45" i="12"/>
  <c r="HL64" i="3"/>
  <c r="K45" i="12"/>
  <c r="IB64" i="3"/>
  <c r="AA45" i="12"/>
  <c r="HY64" i="3"/>
  <c r="X45" i="12"/>
  <c r="HM64" i="3"/>
  <c r="L45" i="12"/>
  <c r="IF64" i="3"/>
  <c r="AE45" i="12"/>
  <c r="HK64" i="3"/>
  <c r="J45" i="12"/>
  <c r="HW64" i="3"/>
  <c r="V45" i="12"/>
  <c r="ID64" i="3"/>
  <c r="AC45" i="12"/>
  <c r="IH64" i="3"/>
  <c r="AG45" i="12"/>
  <c r="HP64" i="3"/>
  <c r="O45" i="12"/>
  <c r="IE64" i="3"/>
  <c r="AD45" i="12"/>
  <c r="HS64" i="3"/>
  <c r="R45" i="12"/>
  <c r="HN64" i="3"/>
  <c r="M45" i="12"/>
  <c r="IC64" i="3"/>
  <c r="AB45" i="12"/>
  <c r="HV64" i="3"/>
  <c r="U45" i="12"/>
  <c r="HP31" i="3"/>
  <c r="O12" i="12"/>
  <c r="IF31" i="3"/>
  <c r="AE12" i="12"/>
  <c r="HW31" i="3"/>
  <c r="V12" i="12"/>
  <c r="HM31" i="3"/>
  <c r="L12" i="12"/>
  <c r="IC31" i="3"/>
  <c r="AB12" i="12"/>
  <c r="HX31" i="3"/>
  <c r="W12" i="12"/>
  <c r="HO31" i="3"/>
  <c r="N12" i="12"/>
  <c r="IE31" i="3"/>
  <c r="AD12" i="12"/>
  <c r="HU31" i="3"/>
  <c r="T12" i="12"/>
  <c r="HN31" i="3"/>
  <c r="M12" i="12"/>
  <c r="HL31" i="3"/>
  <c r="K12" i="12"/>
  <c r="HS31" i="3"/>
  <c r="R12" i="12"/>
  <c r="HQ31" i="3"/>
  <c r="P12" i="12"/>
  <c r="HR31" i="3"/>
  <c r="Q12" i="12"/>
  <c r="IB31" i="3"/>
  <c r="AA12" i="12"/>
  <c r="II31" i="3"/>
  <c r="AH12" i="12"/>
  <c r="IG31" i="3"/>
  <c r="AF12" i="12"/>
  <c r="ID31" i="3"/>
  <c r="AC12" i="12"/>
  <c r="HK31" i="3"/>
  <c r="J12" i="12"/>
  <c r="HZ31" i="3"/>
  <c r="Y12" i="12"/>
  <c r="HT31" i="3"/>
  <c r="S12" i="12"/>
  <c r="IH31" i="3"/>
  <c r="AG12" i="12"/>
  <c r="HV31" i="3"/>
  <c r="U12" i="12"/>
  <c r="HY31" i="3"/>
  <c r="X12" i="12"/>
  <c r="IA31" i="3"/>
  <c r="Z12" i="12"/>
  <c r="HP39" i="3"/>
  <c r="O20" i="12"/>
  <c r="IF39" i="3"/>
  <c r="AE20" i="12"/>
  <c r="HW39" i="3"/>
  <c r="V20" i="12"/>
  <c r="HM39" i="3"/>
  <c r="L20" i="12"/>
  <c r="IC39" i="3"/>
  <c r="AB20" i="12"/>
  <c r="IH39" i="3"/>
  <c r="AG20" i="12"/>
  <c r="HX39" i="3"/>
  <c r="W20" i="12"/>
  <c r="HO39" i="3"/>
  <c r="N20" i="12"/>
  <c r="IE39" i="3"/>
  <c r="AD20" i="12"/>
  <c r="HU39" i="3"/>
  <c r="T20" i="12"/>
  <c r="HV39" i="3"/>
  <c r="U20" i="12"/>
  <c r="HL39" i="3"/>
  <c r="K20" i="12"/>
  <c r="HS39" i="3"/>
  <c r="R20" i="12"/>
  <c r="HQ39" i="3"/>
  <c r="P20" i="12"/>
  <c r="IB39" i="3"/>
  <c r="AA20" i="12"/>
  <c r="II39" i="3"/>
  <c r="AH20" i="12"/>
  <c r="IG39" i="3"/>
  <c r="AF20" i="12"/>
  <c r="HR39" i="3"/>
  <c r="Q20" i="12"/>
  <c r="HN39" i="3"/>
  <c r="M20" i="12"/>
  <c r="HK39" i="3"/>
  <c r="J20" i="12"/>
  <c r="HT39" i="3"/>
  <c r="S20" i="12"/>
  <c r="HZ39" i="3"/>
  <c r="Y20" i="12"/>
  <c r="IA39" i="3"/>
  <c r="Z20" i="12"/>
  <c r="HY39" i="3"/>
  <c r="X20" i="12"/>
  <c r="ID39" i="3"/>
  <c r="AC20" i="12"/>
  <c r="HK57" i="3"/>
  <c r="J38" i="12"/>
  <c r="IA57" i="3"/>
  <c r="Z38" i="12"/>
  <c r="JH57" i="3"/>
  <c r="HX57" i="3"/>
  <c r="W38" i="12"/>
  <c r="IB57" i="3"/>
  <c r="AA38" i="12"/>
  <c r="HT57" i="3"/>
  <c r="S38" i="12"/>
  <c r="HR57" i="3"/>
  <c r="Q38" i="12"/>
  <c r="IY57" i="3"/>
  <c r="HS57" i="3"/>
  <c r="R38" i="12"/>
  <c r="II57" i="3"/>
  <c r="AH38" i="12"/>
  <c r="IG57" i="3"/>
  <c r="AF38" i="12"/>
  <c r="HN57" i="3"/>
  <c r="M38" i="12"/>
  <c r="IC57" i="3"/>
  <c r="AB38" i="12"/>
  <c r="IF57" i="3"/>
  <c r="AE38" i="12"/>
  <c r="HU57" i="3"/>
  <c r="T38" i="12"/>
  <c r="HM57" i="3"/>
  <c r="L38" i="12"/>
  <c r="IT57" i="3"/>
  <c r="IE57" i="3"/>
  <c r="AD38" i="12"/>
  <c r="HL57" i="3"/>
  <c r="K38" i="12"/>
  <c r="HQ57" i="3"/>
  <c r="P38" i="12"/>
  <c r="ID57" i="3"/>
  <c r="AC38" i="12"/>
  <c r="HY57" i="3"/>
  <c r="X38" i="12"/>
  <c r="HP57" i="3"/>
  <c r="O38" i="12"/>
  <c r="HW57" i="3"/>
  <c r="V38" i="12"/>
  <c r="IH57" i="3"/>
  <c r="AG38" i="12"/>
  <c r="JO57" i="3"/>
  <c r="HV57" i="3"/>
  <c r="U38" i="12"/>
  <c r="HO57" i="3"/>
  <c r="N38" i="12"/>
  <c r="HZ57" i="3"/>
  <c r="Y38" i="12"/>
  <c r="HN56" i="3"/>
  <c r="M37" i="12"/>
  <c r="IC56" i="3"/>
  <c r="AB37" i="12"/>
  <c r="HL56" i="3"/>
  <c r="K37" i="12"/>
  <c r="IH56" i="3"/>
  <c r="AG37" i="12"/>
  <c r="HV56" i="3"/>
  <c r="U37" i="12"/>
  <c r="IF56" i="3"/>
  <c r="AE37" i="12"/>
  <c r="II56" i="3"/>
  <c r="AH37" i="12"/>
  <c r="HU56" i="3"/>
  <c r="T37" i="12"/>
  <c r="HT56" i="3"/>
  <c r="S37" i="12"/>
  <c r="IE56" i="3"/>
  <c r="AD37" i="12"/>
  <c r="HW56" i="3"/>
  <c r="V37" i="12"/>
  <c r="HR56" i="3"/>
  <c r="Q37" i="12"/>
  <c r="HX56" i="3"/>
  <c r="W37" i="12"/>
  <c r="HO56" i="3"/>
  <c r="N37" i="12"/>
  <c r="IG56" i="3"/>
  <c r="AF37" i="12"/>
  <c r="HP56" i="3"/>
  <c r="O37" i="12"/>
  <c r="HQ56" i="3"/>
  <c r="P37" i="12"/>
  <c r="HK56" i="3"/>
  <c r="J37" i="12"/>
  <c r="ID56" i="3"/>
  <c r="AC37" i="12"/>
  <c r="HS56" i="3"/>
  <c r="R37" i="12"/>
  <c r="HM56" i="3"/>
  <c r="L37" i="12"/>
  <c r="IA56" i="3"/>
  <c r="Z37" i="12"/>
  <c r="HZ56" i="3"/>
  <c r="Y37" i="12"/>
  <c r="HY56" i="3"/>
  <c r="X37" i="12"/>
  <c r="IB56" i="3"/>
  <c r="AA37" i="12"/>
  <c r="HU68" i="3"/>
  <c r="T49" i="12"/>
  <c r="HQ68" i="3"/>
  <c r="P49" i="12"/>
  <c r="IG68" i="3"/>
  <c r="AF49" i="12"/>
  <c r="IC68" i="3"/>
  <c r="AB49" i="12"/>
  <c r="HS68" i="3"/>
  <c r="R49" i="12"/>
  <c r="II68" i="3"/>
  <c r="AH49" i="12"/>
  <c r="JP68" i="3"/>
  <c r="HZ68" i="3"/>
  <c r="Y49" i="12"/>
  <c r="HP68" i="3"/>
  <c r="O49" i="12"/>
  <c r="IW68" i="3"/>
  <c r="HM68" i="3"/>
  <c r="L49" i="12"/>
  <c r="HK68" i="3"/>
  <c r="J49" i="12"/>
  <c r="IR68" i="3"/>
  <c r="IA68" i="3"/>
  <c r="Z49" i="12"/>
  <c r="IF68" i="3"/>
  <c r="AE49" i="12"/>
  <c r="JM68" i="3"/>
  <c r="HT68" i="3"/>
  <c r="S49" i="12"/>
  <c r="ID68" i="3"/>
  <c r="AC49" i="12"/>
  <c r="JK68" i="3"/>
  <c r="HY68" i="3"/>
  <c r="X49" i="12"/>
  <c r="HW68" i="3"/>
  <c r="V49" i="12"/>
  <c r="JD68" i="3"/>
  <c r="HO68" i="3"/>
  <c r="N49" i="12"/>
  <c r="HR68" i="3"/>
  <c r="Q49" i="12"/>
  <c r="IY68" i="3"/>
  <c r="IB68" i="3"/>
  <c r="AA49" i="12"/>
  <c r="HV68" i="3"/>
  <c r="U49" i="12"/>
  <c r="JC68" i="3"/>
  <c r="HN68" i="3"/>
  <c r="M49" i="12"/>
  <c r="IE68" i="3"/>
  <c r="AD49" i="12"/>
  <c r="JL68" i="3"/>
  <c r="IH68" i="3"/>
  <c r="AG49" i="12"/>
  <c r="HX68" i="3"/>
  <c r="W49" i="12"/>
  <c r="JE68" i="3"/>
  <c r="HL68" i="3"/>
  <c r="K49" i="12"/>
  <c r="HW66" i="3"/>
  <c r="V47" i="12"/>
  <c r="JD66" i="3"/>
  <c r="HS66" i="3"/>
  <c r="R47" i="12"/>
  <c r="II66" i="3"/>
  <c r="AH47" i="12"/>
  <c r="HK66" i="3"/>
  <c r="J47" i="12"/>
  <c r="HY66" i="3"/>
  <c r="X47" i="12"/>
  <c r="IF66" i="3"/>
  <c r="AE47" i="12"/>
  <c r="HN66" i="3"/>
  <c r="M47" i="12"/>
  <c r="IU66" i="3"/>
  <c r="IA66" i="3"/>
  <c r="Z47" i="12"/>
  <c r="HQ66" i="3"/>
  <c r="P47" i="12"/>
  <c r="IG66" i="3"/>
  <c r="AF47" i="12"/>
  <c r="HP66" i="3"/>
  <c r="O47" i="12"/>
  <c r="ID66" i="3"/>
  <c r="AC47" i="12"/>
  <c r="HZ66" i="3"/>
  <c r="Y47" i="12"/>
  <c r="HU66" i="3"/>
  <c r="T47" i="12"/>
  <c r="IH66" i="3"/>
  <c r="AG47" i="12"/>
  <c r="JO66" i="3"/>
  <c r="HT66" i="3"/>
  <c r="S47" i="12"/>
  <c r="IE66" i="3"/>
  <c r="AD47" i="12"/>
  <c r="HM66" i="3"/>
  <c r="L47" i="12"/>
  <c r="HR66" i="3"/>
  <c r="Q47" i="12"/>
  <c r="HO66" i="3"/>
  <c r="N47" i="12"/>
  <c r="HL66" i="3"/>
  <c r="K47" i="12"/>
  <c r="IS66" i="3"/>
  <c r="HX66" i="3"/>
  <c r="W47" i="12"/>
  <c r="IC66" i="3"/>
  <c r="AB47" i="12"/>
  <c r="IB66" i="3"/>
  <c r="AA47" i="12"/>
  <c r="HV66" i="3"/>
  <c r="U47" i="12"/>
  <c r="JC66" i="3"/>
  <c r="HL63" i="3"/>
  <c r="K44" i="12"/>
  <c r="IB63" i="3"/>
  <c r="AA44" i="12"/>
  <c r="HX63" i="3"/>
  <c r="W44" i="12"/>
  <c r="HP63" i="3"/>
  <c r="O44" i="12"/>
  <c r="HV63" i="3"/>
  <c r="U44" i="12"/>
  <c r="HY63" i="3"/>
  <c r="X44" i="12"/>
  <c r="HO63" i="3"/>
  <c r="N44" i="12"/>
  <c r="HS63" i="3"/>
  <c r="R44" i="12"/>
  <c r="IF63" i="3"/>
  <c r="AE44" i="12"/>
  <c r="HN63" i="3"/>
  <c r="M44" i="12"/>
  <c r="ID63" i="3"/>
  <c r="AC44" i="12"/>
  <c r="IE63" i="3"/>
  <c r="AD44" i="12"/>
  <c r="II63" i="3"/>
  <c r="AH44" i="12"/>
  <c r="HM63" i="3"/>
  <c r="L44" i="12"/>
  <c r="HT63" i="3"/>
  <c r="S44" i="12"/>
  <c r="HZ63" i="3"/>
  <c r="Y44" i="12"/>
  <c r="HQ63" i="3"/>
  <c r="P44" i="12"/>
  <c r="HR63" i="3"/>
  <c r="Q44" i="12"/>
  <c r="HW63" i="3"/>
  <c r="V44" i="12"/>
  <c r="IG63" i="3"/>
  <c r="AF44" i="12"/>
  <c r="IA63" i="3"/>
  <c r="Z44" i="12"/>
  <c r="HU63" i="3"/>
  <c r="T44" i="12"/>
  <c r="IH63" i="3"/>
  <c r="AG44" i="12"/>
  <c r="HK63" i="3"/>
  <c r="J44" i="12"/>
  <c r="IC63" i="3"/>
  <c r="AB44" i="12"/>
  <c r="AX31" i="5"/>
  <c r="AX23" i="5"/>
  <c r="E54" i="11"/>
  <c r="E42" i="11"/>
  <c r="E66" i="11"/>
  <c r="E41" i="11"/>
  <c r="E33" i="11"/>
  <c r="E23" i="11"/>
  <c r="E43" i="11"/>
  <c r="E14" i="11"/>
  <c r="E47" i="11"/>
  <c r="E40" i="11"/>
  <c r="E13" i="11"/>
  <c r="E16" i="11"/>
  <c r="E17" i="11"/>
  <c r="E26" i="11"/>
  <c r="E22" i="11"/>
  <c r="E30" i="11"/>
  <c r="HK94" i="3"/>
  <c r="J75" i="12"/>
  <c r="HY94" i="3"/>
  <c r="X75" i="12"/>
  <c r="IH94" i="3"/>
  <c r="AG75" i="12"/>
  <c r="HL94" i="3"/>
  <c r="K75" i="12"/>
  <c r="HT94" i="3"/>
  <c r="S75" i="12"/>
  <c r="HN94" i="3"/>
  <c r="M75" i="12"/>
  <c r="HM94" i="3"/>
  <c r="L75" i="12"/>
  <c r="HO94" i="3"/>
  <c r="N75" i="12"/>
  <c r="HV94" i="3"/>
  <c r="U75" i="12"/>
  <c r="IG94" i="3"/>
  <c r="AF75" i="12"/>
  <c r="IA94" i="3"/>
  <c r="Z75" i="12"/>
  <c r="IE94" i="3"/>
  <c r="AD75" i="12"/>
  <c r="HW94" i="3"/>
  <c r="V75" i="12"/>
  <c r="HP94" i="3"/>
  <c r="O75" i="12"/>
  <c r="II94" i="3"/>
  <c r="AH75" i="12"/>
  <c r="IC94" i="3"/>
  <c r="AB75" i="12"/>
  <c r="HR94" i="3"/>
  <c r="Q75" i="12"/>
  <c r="HZ94" i="3"/>
  <c r="Y75" i="12"/>
  <c r="ID94" i="3"/>
  <c r="AC75" i="12"/>
  <c r="IF94" i="3"/>
  <c r="AE75" i="12"/>
  <c r="HX94" i="3"/>
  <c r="W75" i="12"/>
  <c r="IB94" i="3"/>
  <c r="AA75" i="12"/>
  <c r="HS94" i="3"/>
  <c r="R75" i="12"/>
  <c r="HQ94" i="3"/>
  <c r="P75" i="12"/>
  <c r="HU94" i="3"/>
  <c r="T75" i="12"/>
  <c r="HY84" i="3"/>
  <c r="X65" i="12"/>
  <c r="II84" i="3"/>
  <c r="AH65" i="12"/>
  <c r="JP84" i="3"/>
  <c r="HS84" i="3"/>
  <c r="R65" i="12"/>
  <c r="IH84" i="3"/>
  <c r="AG65" i="12"/>
  <c r="JO84" i="3"/>
  <c r="HX84" i="3"/>
  <c r="W65" i="12"/>
  <c r="HP84" i="3"/>
  <c r="O65" i="12"/>
  <c r="IW84" i="3"/>
  <c r="HU84" i="3"/>
  <c r="T65" i="12"/>
  <c r="IG84" i="3"/>
  <c r="AF65" i="12"/>
  <c r="JN84" i="3"/>
  <c r="HZ84" i="3"/>
  <c r="Y65" i="12"/>
  <c r="HR84" i="3"/>
  <c r="Q65" i="12"/>
  <c r="IY84" i="3"/>
  <c r="HO84" i="3"/>
  <c r="N65" i="12"/>
  <c r="HK84" i="3"/>
  <c r="J65" i="12"/>
  <c r="HQ84" i="3"/>
  <c r="P65" i="12"/>
  <c r="ID84" i="3"/>
  <c r="AC65" i="12"/>
  <c r="JK84" i="3"/>
  <c r="HV84" i="3"/>
  <c r="U65" i="12"/>
  <c r="HM84" i="3"/>
  <c r="L65" i="12"/>
  <c r="IT84" i="3"/>
  <c r="IC84" i="3"/>
  <c r="AB65" i="12"/>
  <c r="HN84" i="3"/>
  <c r="M65" i="12"/>
  <c r="IA84" i="3"/>
  <c r="Z65" i="12"/>
  <c r="HT84" i="3"/>
  <c r="S65" i="12"/>
  <c r="JA84" i="3"/>
  <c r="IB84" i="3"/>
  <c r="AA65" i="12"/>
  <c r="IF84" i="3"/>
  <c r="AE65" i="12"/>
  <c r="JM84" i="3"/>
  <c r="HL84" i="3"/>
  <c r="K65" i="12"/>
  <c r="HW84" i="3"/>
  <c r="V65" i="12"/>
  <c r="JD84" i="3"/>
  <c r="IE84" i="3"/>
  <c r="AD65" i="12"/>
  <c r="ID105" i="3"/>
  <c r="AC86" i="12"/>
  <c r="HV105" i="3"/>
  <c r="U86" i="12"/>
  <c r="IE105" i="3"/>
  <c r="AD86" i="12"/>
  <c r="HR105" i="3"/>
  <c r="Q86" i="12"/>
  <c r="HP105" i="3"/>
  <c r="O86" i="12"/>
  <c r="HL105" i="3"/>
  <c r="K86" i="12"/>
  <c r="HK105" i="3"/>
  <c r="J86" i="12"/>
  <c r="IA105" i="3"/>
  <c r="Z86" i="12"/>
  <c r="HY105" i="3"/>
  <c r="X86" i="12"/>
  <c r="II105" i="3"/>
  <c r="AH86" i="12"/>
  <c r="IC105" i="3"/>
  <c r="AB86" i="12"/>
  <c r="HS105" i="3"/>
  <c r="R86" i="12"/>
  <c r="HM105" i="3"/>
  <c r="L86" i="12"/>
  <c r="HT105" i="3"/>
  <c r="S86" i="12"/>
  <c r="HO105" i="3"/>
  <c r="N86" i="12"/>
  <c r="IH105" i="3"/>
  <c r="AG86" i="12"/>
  <c r="HZ105" i="3"/>
  <c r="Y86" i="12"/>
  <c r="IG105" i="3"/>
  <c r="AF86" i="12"/>
  <c r="IB105" i="3"/>
  <c r="AA86" i="12"/>
  <c r="HW105" i="3"/>
  <c r="V86" i="12"/>
  <c r="HN105" i="3"/>
  <c r="M86" i="12"/>
  <c r="HQ105" i="3"/>
  <c r="P86" i="12"/>
  <c r="HX105" i="3"/>
  <c r="W86" i="12"/>
  <c r="IF105" i="3"/>
  <c r="AE86" i="12"/>
  <c r="HU105" i="3"/>
  <c r="T86" i="12"/>
  <c r="HN79" i="3"/>
  <c r="M60" i="12"/>
  <c r="HU79" i="3"/>
  <c r="T60" i="12"/>
  <c r="HM79" i="3"/>
  <c r="L60" i="12"/>
  <c r="HX79" i="3"/>
  <c r="W60" i="12"/>
  <c r="JE79" i="3"/>
  <c r="HV79" i="3"/>
  <c r="U60" i="12"/>
  <c r="IF79" i="3"/>
  <c r="AE60" i="12"/>
  <c r="HS79" i="3"/>
  <c r="R60" i="12"/>
  <c r="HT79" i="3"/>
  <c r="S60" i="12"/>
  <c r="JA79" i="3"/>
  <c r="ID79" i="3"/>
  <c r="AC60" i="12"/>
  <c r="HP79" i="3"/>
  <c r="O60" i="12"/>
  <c r="HR79" i="3"/>
  <c r="Q60" i="12"/>
  <c r="HY79" i="3"/>
  <c r="X60" i="12"/>
  <c r="JF79" i="3"/>
  <c r="IG79" i="3"/>
  <c r="AF60" i="12"/>
  <c r="IE79" i="3"/>
  <c r="AD60" i="12"/>
  <c r="HQ79" i="3"/>
  <c r="P60" i="12"/>
  <c r="HW79" i="3"/>
  <c r="V60" i="12"/>
  <c r="JD79" i="3"/>
  <c r="IC79" i="3"/>
  <c r="AB60" i="12"/>
  <c r="IA79" i="3"/>
  <c r="Z60" i="12"/>
  <c r="HO79" i="3"/>
  <c r="N60" i="12"/>
  <c r="IB79" i="3"/>
  <c r="AA60" i="12"/>
  <c r="II79" i="3"/>
  <c r="AH60" i="12"/>
  <c r="HL79" i="3"/>
  <c r="K60" i="12"/>
  <c r="HZ79" i="3"/>
  <c r="Y60" i="12"/>
  <c r="HK79" i="3"/>
  <c r="J60" i="12"/>
  <c r="IR79" i="3"/>
  <c r="IH79" i="3"/>
  <c r="AG60" i="12"/>
  <c r="IC83" i="3"/>
  <c r="AB64" i="12"/>
  <c r="IG83" i="3"/>
  <c r="AF64" i="12"/>
  <c r="II83" i="3"/>
  <c r="AH64" i="12"/>
  <c r="JP83" i="3"/>
  <c r="HU83" i="3"/>
  <c r="T64" i="12"/>
  <c r="IE83" i="3"/>
  <c r="AD64" i="12"/>
  <c r="JL83" i="3"/>
  <c r="HN83" i="3"/>
  <c r="M64" i="12"/>
  <c r="HW83" i="3"/>
  <c r="V64" i="12"/>
  <c r="JD83" i="3"/>
  <c r="HR83" i="3"/>
  <c r="Q64" i="12"/>
  <c r="HX83" i="3"/>
  <c r="W64" i="12"/>
  <c r="HS83" i="3"/>
  <c r="R64" i="12"/>
  <c r="IA83" i="3"/>
  <c r="Z64" i="12"/>
  <c r="JH83" i="3"/>
  <c r="HT83" i="3"/>
  <c r="S64" i="12"/>
  <c r="HQ83" i="3"/>
  <c r="P64" i="12"/>
  <c r="IX83" i="3"/>
  <c r="HK83" i="3"/>
  <c r="J64" i="12"/>
  <c r="HP83" i="3"/>
  <c r="O64" i="12"/>
  <c r="IW83" i="3"/>
  <c r="HL83" i="3"/>
  <c r="K64" i="12"/>
  <c r="IF83" i="3"/>
  <c r="AE64" i="12"/>
  <c r="HM83" i="3"/>
  <c r="L64" i="12"/>
  <c r="HZ83" i="3"/>
  <c r="Y64" i="12"/>
  <c r="JG83" i="3"/>
  <c r="HY83" i="3"/>
  <c r="X64" i="12"/>
  <c r="IB83" i="3"/>
  <c r="AA64" i="12"/>
  <c r="HV83" i="3"/>
  <c r="U64" i="12"/>
  <c r="HO83" i="3"/>
  <c r="N64" i="12"/>
  <c r="IV83" i="3"/>
  <c r="IH83" i="3"/>
  <c r="AG64" i="12"/>
  <c r="ID83" i="3"/>
  <c r="AC64" i="12"/>
  <c r="JK83" i="3"/>
  <c r="ID117" i="3"/>
  <c r="AC98" i="12"/>
  <c r="HN117" i="3"/>
  <c r="M98" i="12"/>
  <c r="HM117" i="3"/>
  <c r="L98" i="12"/>
  <c r="IB117" i="3"/>
  <c r="AA98" i="12"/>
  <c r="IF117" i="3"/>
  <c r="AE98" i="12"/>
  <c r="HP117" i="3"/>
  <c r="O98" i="12"/>
  <c r="HT117" i="3"/>
  <c r="S98" i="12"/>
  <c r="HL117" i="3"/>
  <c r="K98" i="12"/>
  <c r="IA117" i="3"/>
  <c r="Z98" i="12"/>
  <c r="IC117" i="3"/>
  <c r="AB98" i="12"/>
  <c r="HR117" i="3"/>
  <c r="Q98" i="12"/>
  <c r="HQ117" i="3"/>
  <c r="P98" i="12"/>
  <c r="II117" i="3"/>
  <c r="AH98" i="12"/>
  <c r="HO117" i="3"/>
  <c r="N98" i="12"/>
  <c r="IE117" i="3"/>
  <c r="AD98" i="12"/>
  <c r="HK117" i="3"/>
  <c r="J98" i="12"/>
  <c r="HU117" i="3"/>
  <c r="T98" i="12"/>
  <c r="IG117" i="3"/>
  <c r="AF98" i="12"/>
  <c r="HZ117" i="3"/>
  <c r="Y98" i="12"/>
  <c r="IH117" i="3"/>
  <c r="AG98" i="12"/>
  <c r="HX117" i="3"/>
  <c r="W98" i="12"/>
  <c r="HY117" i="3"/>
  <c r="X98" i="12"/>
  <c r="HS117" i="3"/>
  <c r="R98" i="12"/>
  <c r="HW117" i="3"/>
  <c r="V98" i="12"/>
  <c r="HV117" i="3"/>
  <c r="U98" i="12"/>
  <c r="HR86" i="3"/>
  <c r="Q67" i="12"/>
  <c r="IY86" i="3"/>
  <c r="HM86" i="3"/>
  <c r="L67" i="12"/>
  <c r="IG86" i="3"/>
  <c r="AF67" i="12"/>
  <c r="IB86" i="3"/>
  <c r="AA67" i="12"/>
  <c r="ID86" i="3"/>
  <c r="AC67" i="12"/>
  <c r="JK86" i="3"/>
  <c r="II86" i="3"/>
  <c r="AH67" i="12"/>
  <c r="HN86" i="3"/>
  <c r="M67" i="12"/>
  <c r="HP86" i="3"/>
  <c r="O67" i="12"/>
  <c r="HS86" i="3"/>
  <c r="R67" i="12"/>
  <c r="IZ86" i="3"/>
  <c r="HY86" i="3"/>
  <c r="X67" i="12"/>
  <c r="HQ86" i="3"/>
  <c r="P67" i="12"/>
  <c r="HK86" i="3"/>
  <c r="J67" i="12"/>
  <c r="HV86" i="3"/>
  <c r="U67" i="12"/>
  <c r="JC86" i="3"/>
  <c r="HL86" i="3"/>
  <c r="K67" i="12"/>
  <c r="IH86" i="3"/>
  <c r="AG67" i="12"/>
  <c r="IE86" i="3"/>
  <c r="AD67" i="12"/>
  <c r="IA86" i="3"/>
  <c r="Z67" i="12"/>
  <c r="JH86" i="3"/>
  <c r="HX86" i="3"/>
  <c r="W67" i="12"/>
  <c r="HO86" i="3"/>
  <c r="N67" i="12"/>
  <c r="HT86" i="3"/>
  <c r="S67" i="12"/>
  <c r="IC86" i="3"/>
  <c r="AB67" i="12"/>
  <c r="JJ86" i="3"/>
  <c r="HW86" i="3"/>
  <c r="V67" i="12"/>
  <c r="HU86" i="3"/>
  <c r="T67" i="12"/>
  <c r="HZ86" i="3"/>
  <c r="Y67" i="12"/>
  <c r="IF86" i="3"/>
  <c r="AE67" i="12"/>
  <c r="JM86" i="3"/>
  <c r="HK107" i="3"/>
  <c r="J88" i="12"/>
  <c r="HT107" i="3"/>
  <c r="S88" i="12"/>
  <c r="IH107" i="3"/>
  <c r="AG88" i="12"/>
  <c r="HR107" i="3"/>
  <c r="Q88" i="12"/>
  <c r="HZ107" i="3"/>
  <c r="Y88" i="12"/>
  <c r="IG107" i="3"/>
  <c r="AF88" i="12"/>
  <c r="IE107" i="3"/>
  <c r="AD88" i="12"/>
  <c r="HO107" i="3"/>
  <c r="N88" i="12"/>
  <c r="HP107" i="3"/>
  <c r="O88" i="12"/>
  <c r="HY107" i="3"/>
  <c r="X88" i="12"/>
  <c r="HX107" i="3"/>
  <c r="W88" i="12"/>
  <c r="HV107" i="3"/>
  <c r="U88" i="12"/>
  <c r="HU107" i="3"/>
  <c r="T88" i="12"/>
  <c r="IB107" i="3"/>
  <c r="AA88" i="12"/>
  <c r="IF107" i="3"/>
  <c r="AE88" i="12"/>
  <c r="HQ107" i="3"/>
  <c r="P88" i="12"/>
  <c r="IA107" i="3"/>
  <c r="Z88" i="12"/>
  <c r="ID107" i="3"/>
  <c r="AC88" i="12"/>
  <c r="HM107" i="3"/>
  <c r="L88" i="12"/>
  <c r="IC107" i="3"/>
  <c r="AB88" i="12"/>
  <c r="HS107" i="3"/>
  <c r="R88" i="12"/>
  <c r="II107" i="3"/>
  <c r="AH88" i="12"/>
  <c r="HL107" i="3"/>
  <c r="K88" i="12"/>
  <c r="HW107" i="3"/>
  <c r="V88" i="12"/>
  <c r="HN107" i="3"/>
  <c r="M88" i="12"/>
  <c r="IA104" i="3"/>
  <c r="Z85" i="12"/>
  <c r="HY104" i="3"/>
  <c r="X85" i="12"/>
  <c r="II104" i="3"/>
  <c r="AH85" i="12"/>
  <c r="HT104" i="3"/>
  <c r="S85" i="12"/>
  <c r="HV104" i="3"/>
  <c r="U85" i="12"/>
  <c r="HX104" i="3"/>
  <c r="W85" i="12"/>
  <c r="ID104" i="3"/>
  <c r="AC85" i="12"/>
  <c r="HU104" i="3"/>
  <c r="T85" i="12"/>
  <c r="HL104" i="3"/>
  <c r="K85" i="12"/>
  <c r="HR104" i="3"/>
  <c r="Q85" i="12"/>
  <c r="HM104" i="3"/>
  <c r="L85" i="12"/>
  <c r="IF104" i="3"/>
  <c r="AE85" i="12"/>
  <c r="IG104" i="3"/>
  <c r="AF85" i="12"/>
  <c r="HO104" i="3"/>
  <c r="N85" i="12"/>
  <c r="HN104" i="3"/>
  <c r="M85" i="12"/>
  <c r="HW104" i="3"/>
  <c r="V85" i="12"/>
  <c r="HP104" i="3"/>
  <c r="O85" i="12"/>
  <c r="IB104" i="3"/>
  <c r="AA85" i="12"/>
  <c r="IC104" i="3"/>
  <c r="AB85" i="12"/>
  <c r="HS104" i="3"/>
  <c r="R85" i="12"/>
  <c r="IE104" i="3"/>
  <c r="AD85" i="12"/>
  <c r="HZ104" i="3"/>
  <c r="Y85" i="12"/>
  <c r="HK104" i="3"/>
  <c r="J85" i="12"/>
  <c r="IH104" i="3"/>
  <c r="AG85" i="12"/>
  <c r="HQ104" i="3"/>
  <c r="P85" i="12"/>
  <c r="HL110" i="3"/>
  <c r="K91" i="12"/>
  <c r="HK110" i="3"/>
  <c r="J91" i="12"/>
  <c r="IE110" i="3"/>
  <c r="AD91" i="12"/>
  <c r="HW110" i="3"/>
  <c r="V91" i="12"/>
  <c r="HP110" i="3"/>
  <c r="O91" i="12"/>
  <c r="IF110" i="3"/>
  <c r="AE91" i="12"/>
  <c r="HR110" i="3"/>
  <c r="Q91" i="12"/>
  <c r="HQ110" i="3"/>
  <c r="P91" i="12"/>
  <c r="II110" i="3"/>
  <c r="AH91" i="12"/>
  <c r="HT110" i="3"/>
  <c r="S91" i="12"/>
  <c r="IH110" i="3"/>
  <c r="AG91" i="12"/>
  <c r="HU110" i="3"/>
  <c r="T91" i="12"/>
  <c r="HM110" i="3"/>
  <c r="L91" i="12"/>
  <c r="HS110" i="3"/>
  <c r="R91" i="12"/>
  <c r="HN110" i="3"/>
  <c r="M91" i="12"/>
  <c r="IB110" i="3"/>
  <c r="AA91" i="12"/>
  <c r="HV110" i="3"/>
  <c r="U91" i="12"/>
  <c r="HO110" i="3"/>
  <c r="N91" i="12"/>
  <c r="IA110" i="3"/>
  <c r="Z91" i="12"/>
  <c r="HY110" i="3"/>
  <c r="X91" i="12"/>
  <c r="HZ110" i="3"/>
  <c r="Y91" i="12"/>
  <c r="HX110" i="3"/>
  <c r="W91" i="12"/>
  <c r="ID110" i="3"/>
  <c r="AC91" i="12"/>
  <c r="IC110" i="3"/>
  <c r="AB91" i="12"/>
  <c r="IG110" i="3"/>
  <c r="AF91" i="12"/>
  <c r="HW111" i="3"/>
  <c r="V92" i="12"/>
  <c r="IB111" i="3"/>
  <c r="AA92" i="12"/>
  <c r="IF111" i="3"/>
  <c r="AE92" i="12"/>
  <c r="II111" i="3"/>
  <c r="AH92" i="12"/>
  <c r="HM111" i="3"/>
  <c r="L92" i="12"/>
  <c r="HV111" i="3"/>
  <c r="U92" i="12"/>
  <c r="HN111" i="3"/>
  <c r="M92" i="12"/>
  <c r="IE111" i="3"/>
  <c r="AD92" i="12"/>
  <c r="HU111" i="3"/>
  <c r="T92" i="12"/>
  <c r="HS111" i="3"/>
  <c r="R92" i="12"/>
  <c r="IA111" i="3"/>
  <c r="Z92" i="12"/>
  <c r="HY111" i="3"/>
  <c r="X92" i="12"/>
  <c r="HQ111" i="3"/>
  <c r="P92" i="12"/>
  <c r="HP111" i="3"/>
  <c r="O92" i="12"/>
  <c r="IC111" i="3"/>
  <c r="AB92" i="12"/>
  <c r="HR111" i="3"/>
  <c r="Q92" i="12"/>
  <c r="HT111" i="3"/>
  <c r="S92" i="12"/>
  <c r="IG111" i="3"/>
  <c r="AF92" i="12"/>
  <c r="IH111" i="3"/>
  <c r="AG92" i="12"/>
  <c r="HK111" i="3"/>
  <c r="J92" i="12"/>
  <c r="HL111" i="3"/>
  <c r="K92" i="12"/>
  <c r="HO111" i="3"/>
  <c r="N92" i="12"/>
  <c r="ID111" i="3"/>
  <c r="AC92" i="12"/>
  <c r="HX111" i="3"/>
  <c r="W92" i="12"/>
  <c r="HZ111" i="3"/>
  <c r="Y92" i="12"/>
  <c r="HL76" i="3"/>
  <c r="K57" i="12"/>
  <c r="HS76" i="3"/>
  <c r="R57" i="12"/>
  <c r="HT76" i="3"/>
  <c r="S57" i="12"/>
  <c r="HV76" i="3"/>
  <c r="U57" i="12"/>
  <c r="JC76" i="3"/>
  <c r="ID76" i="3"/>
  <c r="AC57" i="12"/>
  <c r="HR76" i="3"/>
  <c r="Q57" i="12"/>
  <c r="IF76" i="3"/>
  <c r="AE57" i="12"/>
  <c r="HM76" i="3"/>
  <c r="L57" i="12"/>
  <c r="IT76" i="3"/>
  <c r="HP76" i="3"/>
  <c r="O57" i="12"/>
  <c r="IE76" i="3"/>
  <c r="AD57" i="12"/>
  <c r="HY76" i="3"/>
  <c r="X57" i="12"/>
  <c r="HK76" i="3"/>
  <c r="J57" i="12"/>
  <c r="IR76" i="3"/>
  <c r="IG76" i="3"/>
  <c r="AF57" i="12"/>
  <c r="HU76" i="3"/>
  <c r="T57" i="12"/>
  <c r="IC76" i="3"/>
  <c r="AB57" i="12"/>
  <c r="HW76" i="3"/>
  <c r="V57" i="12"/>
  <c r="JD76" i="3"/>
  <c r="IB76" i="3"/>
  <c r="AA57" i="12"/>
  <c r="HZ76" i="3"/>
  <c r="Y57" i="12"/>
  <c r="IH76" i="3"/>
  <c r="AG57" i="12"/>
  <c r="HX76" i="3"/>
  <c r="W57" i="12"/>
  <c r="JE76" i="3"/>
  <c r="IA76" i="3"/>
  <c r="Z57" i="12"/>
  <c r="HO76" i="3"/>
  <c r="N57" i="12"/>
  <c r="II76" i="3"/>
  <c r="AH57" i="12"/>
  <c r="HN76" i="3"/>
  <c r="M57" i="12"/>
  <c r="IU76" i="3"/>
  <c r="HQ76" i="3"/>
  <c r="P57" i="12"/>
  <c r="HW26" i="3"/>
  <c r="V7" i="12"/>
  <c r="HX26" i="3"/>
  <c r="W7" i="12"/>
  <c r="HO26" i="3"/>
  <c r="N7" i="12"/>
  <c r="IV26" i="3"/>
  <c r="HP26" i="3"/>
  <c r="O7" i="12"/>
  <c r="HN26" i="3"/>
  <c r="M7" i="12"/>
  <c r="IF26" i="3"/>
  <c r="AE7" i="12"/>
  <c r="HS26" i="3"/>
  <c r="R7" i="12"/>
  <c r="IZ26" i="3"/>
  <c r="IB26" i="3"/>
  <c r="AA7" i="12"/>
  <c r="IE26" i="3"/>
  <c r="AD7" i="12"/>
  <c r="HY26" i="3"/>
  <c r="X7" i="12"/>
  <c r="HL26" i="3"/>
  <c r="K7" i="12"/>
  <c r="IS26" i="3"/>
  <c r="HQ26" i="3"/>
  <c r="P7" i="12"/>
  <c r="HM26" i="3"/>
  <c r="L7" i="12"/>
  <c r="IG26" i="3"/>
  <c r="AF7" i="12"/>
  <c r="HZ26" i="3"/>
  <c r="Y7" i="12"/>
  <c r="JG26" i="3"/>
  <c r="HK26" i="3"/>
  <c r="J7" i="12"/>
  <c r="II26" i="3"/>
  <c r="AH7" i="12"/>
  <c r="HU26" i="3"/>
  <c r="T7" i="12"/>
  <c r="HR26" i="3"/>
  <c r="Q7" i="12"/>
  <c r="IY26" i="3"/>
  <c r="ID26" i="3"/>
  <c r="AC7" i="12"/>
  <c r="IH26" i="3"/>
  <c r="AG7" i="12"/>
  <c r="HV26" i="3"/>
  <c r="U7" i="12"/>
  <c r="IA26" i="3"/>
  <c r="Z7" i="12"/>
  <c r="JH26" i="3"/>
  <c r="HT26" i="3"/>
  <c r="S7" i="12"/>
  <c r="IC26" i="3"/>
  <c r="AB7" i="12"/>
  <c r="HW34" i="3"/>
  <c r="V15" i="12"/>
  <c r="HR34" i="3"/>
  <c r="Q15" i="12"/>
  <c r="IY34" i="3"/>
  <c r="IH34" i="3"/>
  <c r="AG15" i="12"/>
  <c r="HX34" i="3"/>
  <c r="W15" i="12"/>
  <c r="HM34" i="3"/>
  <c r="L15" i="12"/>
  <c r="HO34" i="3"/>
  <c r="N15" i="12"/>
  <c r="IV34" i="3"/>
  <c r="IE34" i="3"/>
  <c r="AD15" i="12"/>
  <c r="HZ34" i="3"/>
  <c r="Y15" i="12"/>
  <c r="HP34" i="3"/>
  <c r="O15" i="12"/>
  <c r="IF34" i="3"/>
  <c r="AE15" i="12"/>
  <c r="JM34" i="3"/>
  <c r="HS34" i="3"/>
  <c r="R15" i="12"/>
  <c r="ID34" i="3"/>
  <c r="AC15" i="12"/>
  <c r="IB34" i="3"/>
  <c r="AA15" i="12"/>
  <c r="HY34" i="3"/>
  <c r="X15" i="12"/>
  <c r="JF34" i="3"/>
  <c r="HU34" i="3"/>
  <c r="T15" i="12"/>
  <c r="II34" i="3"/>
  <c r="AH15" i="12"/>
  <c r="HN34" i="3"/>
  <c r="M15" i="12"/>
  <c r="HL34" i="3"/>
  <c r="K15" i="12"/>
  <c r="IS34" i="3"/>
  <c r="HQ34" i="3"/>
  <c r="P15" i="12"/>
  <c r="HK34" i="3"/>
  <c r="J15" i="12"/>
  <c r="IG34" i="3"/>
  <c r="AF15" i="12"/>
  <c r="HV34" i="3"/>
  <c r="U15" i="12"/>
  <c r="JC34" i="3"/>
  <c r="IC34" i="3"/>
  <c r="AB15" i="12"/>
  <c r="IA34" i="3"/>
  <c r="Z15" i="12"/>
  <c r="HT34" i="3"/>
  <c r="S15" i="12"/>
  <c r="HR53" i="3"/>
  <c r="Q34" i="12"/>
  <c r="IH53" i="3"/>
  <c r="AG34" i="12"/>
  <c r="HT53" i="3"/>
  <c r="S34" i="12"/>
  <c r="HZ53" i="3"/>
  <c r="Y34" i="12"/>
  <c r="HK53" i="3"/>
  <c r="J34" i="12"/>
  <c r="IR53" i="3"/>
  <c r="IC53" i="3"/>
  <c r="AB34" i="12"/>
  <c r="HV53" i="3"/>
  <c r="U34" i="12"/>
  <c r="HN53" i="3"/>
  <c r="M34" i="12"/>
  <c r="IA53" i="3"/>
  <c r="Z34" i="12"/>
  <c r="JH53" i="3"/>
  <c r="HO53" i="3"/>
  <c r="N34" i="12"/>
  <c r="IG53" i="3"/>
  <c r="AF34" i="12"/>
  <c r="HP53" i="3"/>
  <c r="O34" i="12"/>
  <c r="HS53" i="3"/>
  <c r="R34" i="12"/>
  <c r="HU53" i="3"/>
  <c r="T34" i="12"/>
  <c r="ID53" i="3"/>
  <c r="AC34" i="12"/>
  <c r="HX53" i="3"/>
  <c r="W34" i="12"/>
  <c r="HY53" i="3"/>
  <c r="X34" i="12"/>
  <c r="JF53" i="3"/>
  <c r="II53" i="3"/>
  <c r="AH34" i="12"/>
  <c r="HM53" i="3"/>
  <c r="L34" i="12"/>
  <c r="IB53" i="3"/>
  <c r="AA34" i="12"/>
  <c r="IE53" i="3"/>
  <c r="AD34" i="12"/>
  <c r="JL53" i="3"/>
  <c r="HW53" i="3"/>
  <c r="V34" i="12"/>
  <c r="HL53" i="3"/>
  <c r="K34" i="12"/>
  <c r="HQ53" i="3"/>
  <c r="P34" i="12"/>
  <c r="IF53" i="3"/>
  <c r="AE34" i="12"/>
  <c r="JM53" i="3"/>
  <c r="HW50" i="3"/>
  <c r="V31" i="12"/>
  <c r="HN50" i="3"/>
  <c r="M31" i="12"/>
  <c r="HO50" i="3"/>
  <c r="N31" i="12"/>
  <c r="IE50" i="3"/>
  <c r="AD31" i="12"/>
  <c r="JL50" i="3"/>
  <c r="IB50" i="3"/>
  <c r="AA31" i="12"/>
  <c r="HK50" i="3"/>
  <c r="J31" i="12"/>
  <c r="HU50" i="3"/>
  <c r="T31" i="12"/>
  <c r="II50" i="3"/>
  <c r="AH31" i="12"/>
  <c r="HL50" i="3"/>
  <c r="K31" i="12"/>
  <c r="IF50" i="3"/>
  <c r="AE31" i="12"/>
  <c r="IG50" i="3"/>
  <c r="AF31" i="12"/>
  <c r="IA50" i="3"/>
  <c r="Z31" i="12"/>
  <c r="JH50" i="3"/>
  <c r="HR50" i="3"/>
  <c r="Q31" i="12"/>
  <c r="HX50" i="3"/>
  <c r="W31" i="12"/>
  <c r="IH50" i="3"/>
  <c r="AG31" i="12"/>
  <c r="HS50" i="3"/>
  <c r="R31" i="12"/>
  <c r="ID50" i="3"/>
  <c r="AC31" i="12"/>
  <c r="HP50" i="3"/>
  <c r="O31" i="12"/>
  <c r="HZ50" i="3"/>
  <c r="Y31" i="12"/>
  <c r="IC50" i="3"/>
  <c r="AB31" i="12"/>
  <c r="JJ50" i="3"/>
  <c r="HT50" i="3"/>
  <c r="S31" i="12"/>
  <c r="HY50" i="3"/>
  <c r="X31" i="12"/>
  <c r="HQ50" i="3"/>
  <c r="P31" i="12"/>
  <c r="HM50" i="3"/>
  <c r="L31" i="12"/>
  <c r="IT50" i="3"/>
  <c r="HV50" i="3"/>
  <c r="U31" i="12"/>
  <c r="HO70" i="3"/>
  <c r="N51" i="12"/>
  <c r="IV70" i="3"/>
  <c r="IE70" i="3"/>
  <c r="AD51" i="12"/>
  <c r="HM70" i="3"/>
  <c r="L51" i="12"/>
  <c r="HK70" i="3"/>
  <c r="J51" i="12"/>
  <c r="IA70" i="3"/>
  <c r="Z51" i="12"/>
  <c r="JH70" i="3"/>
  <c r="HW70" i="3"/>
  <c r="V51" i="12"/>
  <c r="HQ70" i="3"/>
  <c r="P51" i="12"/>
  <c r="IG70" i="3"/>
  <c r="AF51" i="12"/>
  <c r="HT70" i="3"/>
  <c r="S51" i="12"/>
  <c r="JA70" i="3"/>
  <c r="ID70" i="3"/>
  <c r="AC51" i="12"/>
  <c r="HY70" i="3"/>
  <c r="X51" i="12"/>
  <c r="JF70" i="3"/>
  <c r="HZ70" i="3"/>
  <c r="Y51" i="12"/>
  <c r="HN70" i="3"/>
  <c r="M51" i="12"/>
  <c r="IU70" i="3"/>
  <c r="II70" i="3"/>
  <c r="AH51" i="12"/>
  <c r="IC70" i="3"/>
  <c r="AB51" i="12"/>
  <c r="JJ70" i="3"/>
  <c r="IB70" i="3"/>
  <c r="AA51" i="12"/>
  <c r="HS70" i="3"/>
  <c r="R51" i="12"/>
  <c r="IZ70" i="3"/>
  <c r="HU70" i="3"/>
  <c r="T51" i="12"/>
  <c r="HL70" i="3"/>
  <c r="K51" i="12"/>
  <c r="IS70" i="3"/>
  <c r="HR70" i="3"/>
  <c r="Q51" i="12"/>
  <c r="IF70" i="3"/>
  <c r="AE51" i="12"/>
  <c r="JM70" i="3"/>
  <c r="HP70" i="3"/>
  <c r="O51" i="12"/>
  <c r="HX70" i="3"/>
  <c r="W51" i="12"/>
  <c r="JE70" i="3"/>
  <c r="IH70" i="3"/>
  <c r="AG51" i="12"/>
  <c r="HV70" i="3"/>
  <c r="U51" i="12"/>
  <c r="JC70" i="3"/>
  <c r="HZ49" i="3"/>
  <c r="Y30" i="12"/>
  <c r="IE49" i="3"/>
  <c r="AD30" i="12"/>
  <c r="JL49" i="3"/>
  <c r="HR49" i="3"/>
  <c r="Q30" i="12"/>
  <c r="HW49" i="3"/>
  <c r="V30" i="12"/>
  <c r="JD49" i="3"/>
  <c r="HY49" i="3"/>
  <c r="X30" i="12"/>
  <c r="IG49" i="3"/>
  <c r="AF30" i="12"/>
  <c r="JN49" i="3"/>
  <c r="HP49" i="3"/>
  <c r="O30" i="12"/>
  <c r="HN49" i="3"/>
  <c r="M30" i="12"/>
  <c r="HT49" i="3"/>
  <c r="S30" i="12"/>
  <c r="HU49" i="3"/>
  <c r="T30" i="12"/>
  <c r="JB49" i="3"/>
  <c r="HK49" i="3"/>
  <c r="J30" i="12"/>
  <c r="IC49" i="3"/>
  <c r="AB30" i="12"/>
  <c r="JJ49" i="3"/>
  <c r="HL49" i="3"/>
  <c r="K30" i="12"/>
  <c r="IH49" i="3"/>
  <c r="AG30" i="12"/>
  <c r="JO49" i="3"/>
  <c r="HV49" i="3"/>
  <c r="U30" i="12"/>
  <c r="HS49" i="3"/>
  <c r="R30" i="12"/>
  <c r="IZ49" i="3"/>
  <c r="IF49" i="3"/>
  <c r="AE30" i="12"/>
  <c r="IA49" i="3"/>
  <c r="Z30" i="12"/>
  <c r="JH49" i="3"/>
  <c r="ID49" i="3"/>
  <c r="AC30" i="12"/>
  <c r="II49" i="3"/>
  <c r="AH30" i="12"/>
  <c r="IB49" i="3"/>
  <c r="AA30" i="12"/>
  <c r="HM49" i="3"/>
  <c r="L30" i="12"/>
  <c r="IT49" i="3"/>
  <c r="HX49" i="3"/>
  <c r="W30" i="12"/>
  <c r="HO49" i="3"/>
  <c r="N30" i="12"/>
  <c r="IV49" i="3"/>
  <c r="HQ49" i="3"/>
  <c r="P30" i="12"/>
  <c r="HK61" i="3"/>
  <c r="J42" i="12"/>
  <c r="IR61" i="3"/>
  <c r="IA61" i="3"/>
  <c r="Z42" i="12"/>
  <c r="HW61" i="3"/>
  <c r="V42" i="12"/>
  <c r="JD61" i="3"/>
  <c r="IE61" i="3"/>
  <c r="AD42" i="12"/>
  <c r="HY61" i="3"/>
  <c r="X42" i="12"/>
  <c r="JF61" i="3"/>
  <c r="IB61" i="3"/>
  <c r="AA42" i="12"/>
  <c r="HZ61" i="3"/>
  <c r="Y42" i="12"/>
  <c r="JG61" i="3"/>
  <c r="ID61" i="3"/>
  <c r="AC42" i="12"/>
  <c r="IF61" i="3"/>
  <c r="AE42" i="12"/>
  <c r="JM61" i="3"/>
  <c r="HO61" i="3"/>
  <c r="N42" i="12"/>
  <c r="HQ61" i="3"/>
  <c r="P42" i="12"/>
  <c r="IG61" i="3"/>
  <c r="AF42" i="12"/>
  <c r="HL61" i="3"/>
  <c r="K42" i="12"/>
  <c r="IS61" i="3"/>
  <c r="HN61" i="3"/>
  <c r="M42" i="12"/>
  <c r="II61" i="3"/>
  <c r="AH42" i="12"/>
  <c r="HM61" i="3"/>
  <c r="L42" i="12"/>
  <c r="HT61" i="3"/>
  <c r="S42" i="12"/>
  <c r="JA61" i="3"/>
  <c r="IH61" i="3"/>
  <c r="AG42" i="12"/>
  <c r="HS61" i="3"/>
  <c r="R42" i="12"/>
  <c r="IZ61" i="3"/>
  <c r="HR61" i="3"/>
  <c r="Q42" i="12"/>
  <c r="HU61" i="3"/>
  <c r="T42" i="12"/>
  <c r="JB61" i="3"/>
  <c r="HP61" i="3"/>
  <c r="O42" i="12"/>
  <c r="HX61" i="3"/>
  <c r="W42" i="12"/>
  <c r="JE61" i="3"/>
  <c r="IC61" i="3"/>
  <c r="AB42" i="12"/>
  <c r="HV61" i="3"/>
  <c r="U42" i="12"/>
  <c r="JC61" i="3"/>
  <c r="HP48" i="3"/>
  <c r="O29" i="12"/>
  <c r="IF48" i="3"/>
  <c r="AE29" i="12"/>
  <c r="HS48" i="3"/>
  <c r="R29" i="12"/>
  <c r="HX48" i="3"/>
  <c r="W29" i="12"/>
  <c r="JE48" i="3"/>
  <c r="IG48" i="3"/>
  <c r="AF29" i="12"/>
  <c r="HZ48" i="3"/>
  <c r="Y29" i="12"/>
  <c r="IB48" i="3"/>
  <c r="AA29" i="12"/>
  <c r="HT48" i="3"/>
  <c r="S29" i="12"/>
  <c r="II48" i="3"/>
  <c r="AH29" i="12"/>
  <c r="HN48" i="3"/>
  <c r="M29" i="12"/>
  <c r="HM48" i="3"/>
  <c r="L29" i="12"/>
  <c r="IE48" i="3"/>
  <c r="AD29" i="12"/>
  <c r="HY48" i="3"/>
  <c r="X29" i="12"/>
  <c r="HW48" i="3"/>
  <c r="V29" i="12"/>
  <c r="HV48" i="3"/>
  <c r="U29" i="12"/>
  <c r="HK48" i="3"/>
  <c r="J29" i="12"/>
  <c r="IR48" i="3"/>
  <c r="HU48" i="3"/>
  <c r="T29" i="12"/>
  <c r="IC48" i="3"/>
  <c r="AB29" i="12"/>
  <c r="HR48" i="3"/>
  <c r="Q29" i="12"/>
  <c r="IH48" i="3"/>
  <c r="AG29" i="12"/>
  <c r="JO48" i="3"/>
  <c r="HL48" i="3"/>
  <c r="K29" i="12"/>
  <c r="HQ48" i="3"/>
  <c r="P29" i="12"/>
  <c r="IA48" i="3"/>
  <c r="Z29" i="12"/>
  <c r="HO48" i="3"/>
  <c r="N29" i="12"/>
  <c r="IV48" i="3"/>
  <c r="ID48" i="3"/>
  <c r="AC29" i="12"/>
  <c r="HP55" i="3"/>
  <c r="O36" i="12"/>
  <c r="IF55" i="3"/>
  <c r="AE36" i="12"/>
  <c r="HV55" i="3"/>
  <c r="U36" i="12"/>
  <c r="JC55" i="3"/>
  <c r="HY55" i="3"/>
  <c r="X36" i="12"/>
  <c r="HX55" i="3"/>
  <c r="W36" i="12"/>
  <c r="HM55" i="3"/>
  <c r="L36" i="12"/>
  <c r="IE55" i="3"/>
  <c r="AD36" i="12"/>
  <c r="JL55" i="3"/>
  <c r="HS55" i="3"/>
  <c r="R36" i="12"/>
  <c r="HK55" i="3"/>
  <c r="J36" i="12"/>
  <c r="IH55" i="3"/>
  <c r="AG36" i="12"/>
  <c r="IC55" i="3"/>
  <c r="AB36" i="12"/>
  <c r="JJ55" i="3"/>
  <c r="IA55" i="3"/>
  <c r="Z36" i="12"/>
  <c r="IB55" i="3"/>
  <c r="AA36" i="12"/>
  <c r="HO55" i="3"/>
  <c r="N36" i="12"/>
  <c r="HQ55" i="3"/>
  <c r="P36" i="12"/>
  <c r="IX55" i="3"/>
  <c r="HR55" i="3"/>
  <c r="Q36" i="12"/>
  <c r="HT55" i="3"/>
  <c r="S36" i="12"/>
  <c r="IG55" i="3"/>
  <c r="AF36" i="12"/>
  <c r="HW55" i="3"/>
  <c r="V36" i="12"/>
  <c r="JD55" i="3"/>
  <c r="II55" i="3"/>
  <c r="AH36" i="12"/>
  <c r="ID55" i="3"/>
  <c r="AC36" i="12"/>
  <c r="HN55" i="3"/>
  <c r="M36" i="12"/>
  <c r="HL55" i="3"/>
  <c r="K36" i="12"/>
  <c r="IS55" i="3"/>
  <c r="HZ55" i="3"/>
  <c r="Y36" i="12"/>
  <c r="HU55" i="3"/>
  <c r="T36" i="12"/>
  <c r="HN60" i="3"/>
  <c r="M41" i="12"/>
  <c r="HL60" i="3"/>
  <c r="K41" i="12"/>
  <c r="IS60" i="3"/>
  <c r="IE60" i="3"/>
  <c r="AD41" i="12"/>
  <c r="IB60" i="3"/>
  <c r="AA41" i="12"/>
  <c r="HR60" i="3"/>
  <c r="Q41" i="12"/>
  <c r="HZ60" i="3"/>
  <c r="Y41" i="12"/>
  <c r="JG60" i="3"/>
  <c r="HW60" i="3"/>
  <c r="V41" i="12"/>
  <c r="HO60" i="3"/>
  <c r="N41" i="12"/>
  <c r="HM60" i="3"/>
  <c r="L41" i="12"/>
  <c r="IF60" i="3"/>
  <c r="AE41" i="12"/>
  <c r="JM60" i="3"/>
  <c r="HQ60" i="3"/>
  <c r="P41" i="12"/>
  <c r="HS60" i="3"/>
  <c r="R41" i="12"/>
  <c r="IG60" i="3"/>
  <c r="AF41" i="12"/>
  <c r="ID60" i="3"/>
  <c r="AC41" i="12"/>
  <c r="JK60" i="3"/>
  <c r="IH60" i="3"/>
  <c r="AG41" i="12"/>
  <c r="HX60" i="3"/>
  <c r="W41" i="12"/>
  <c r="HK60" i="3"/>
  <c r="J41" i="12"/>
  <c r="II60" i="3"/>
  <c r="AH41" i="12"/>
  <c r="JP60" i="3"/>
  <c r="HY60" i="3"/>
  <c r="X41" i="12"/>
  <c r="HV60" i="3"/>
  <c r="U41" i="12"/>
  <c r="IA60" i="3"/>
  <c r="Z41" i="12"/>
  <c r="HU60" i="3"/>
  <c r="T41" i="12"/>
  <c r="JB60" i="3"/>
  <c r="HP60" i="3"/>
  <c r="O41" i="12"/>
  <c r="HT60" i="3"/>
  <c r="S41" i="12"/>
  <c r="IC60" i="3"/>
  <c r="AB41" i="12"/>
  <c r="HR69" i="3"/>
  <c r="Q50" i="12"/>
  <c r="IY69" i="3"/>
  <c r="IH69" i="3"/>
  <c r="AG50" i="12"/>
  <c r="HN69" i="3"/>
  <c r="M50" i="12"/>
  <c r="ID69" i="3"/>
  <c r="AC50" i="12"/>
  <c r="HZ69" i="3"/>
  <c r="Y50" i="12"/>
  <c r="JG69" i="3"/>
  <c r="HT69" i="3"/>
  <c r="S50" i="12"/>
  <c r="HW69" i="3"/>
  <c r="V50" i="12"/>
  <c r="HM69" i="3"/>
  <c r="L50" i="12"/>
  <c r="IG69" i="3"/>
  <c r="AF50" i="12"/>
  <c r="JN69" i="3"/>
  <c r="HL69" i="3"/>
  <c r="K50" i="12"/>
  <c r="IB69" i="3"/>
  <c r="AA50" i="12"/>
  <c r="IC69" i="3"/>
  <c r="AB50" i="12"/>
  <c r="HQ69" i="3"/>
  <c r="P50" i="12"/>
  <c r="IX69" i="3"/>
  <c r="IF69" i="3"/>
  <c r="AE50" i="12"/>
  <c r="HY69" i="3"/>
  <c r="X50" i="12"/>
  <c r="HX69" i="3"/>
  <c r="W50" i="12"/>
  <c r="IE69" i="3"/>
  <c r="AD50" i="12"/>
  <c r="JL69" i="3"/>
  <c r="HU69" i="3"/>
  <c r="T50" i="12"/>
  <c r="HS69" i="3"/>
  <c r="R50" i="12"/>
  <c r="HV69" i="3"/>
  <c r="U50" i="12"/>
  <c r="HP69" i="3"/>
  <c r="O50" i="12"/>
  <c r="IW69" i="3"/>
  <c r="HO69" i="3"/>
  <c r="N50" i="12"/>
  <c r="IA69" i="3"/>
  <c r="Z50" i="12"/>
  <c r="II69" i="3"/>
  <c r="AH50" i="12"/>
  <c r="HK69" i="3"/>
  <c r="J50" i="12"/>
  <c r="IR69" i="3"/>
  <c r="AX17" i="5"/>
  <c r="DU7" i="14"/>
  <c r="FA7" i="14"/>
  <c r="GG7" i="14"/>
  <c r="DM7" i="14"/>
  <c r="ES7" i="14"/>
  <c r="FY7" i="14"/>
  <c r="DE7" i="14"/>
  <c r="EK7" i="14"/>
  <c r="FQ7" i="14"/>
  <c r="DP7" i="14"/>
  <c r="EV7" i="14"/>
  <c r="GB7" i="14"/>
  <c r="CF35" i="5"/>
  <c r="AX12" i="5"/>
  <c r="DV7" i="14"/>
  <c r="FB7" i="14"/>
  <c r="GH7" i="14"/>
  <c r="DN7" i="14"/>
  <c r="ET7" i="14"/>
  <c r="FZ7" i="14"/>
  <c r="DF7" i="14"/>
  <c r="EL7" i="14"/>
  <c r="FR7" i="14"/>
  <c r="AX25" i="5"/>
  <c r="AN36" i="5"/>
  <c r="DY7" i="14"/>
  <c r="FE7" i="14"/>
  <c r="GK7" i="14"/>
  <c r="DI7" i="14"/>
  <c r="EO7" i="14"/>
  <c r="FU7" i="14"/>
  <c r="AX13" i="5"/>
  <c r="HW74" i="3"/>
  <c r="V55" i="12"/>
  <c r="HQ74" i="3"/>
  <c r="P55" i="12"/>
  <c r="IB74" i="3"/>
  <c r="AA55" i="12"/>
  <c r="IH74" i="3"/>
  <c r="AG55" i="12"/>
  <c r="JO74" i="3"/>
  <c r="HU74" i="3"/>
  <c r="T55" i="12"/>
  <c r="HS74" i="3"/>
  <c r="R55" i="12"/>
  <c r="HK74" i="3"/>
  <c r="J55" i="12"/>
  <c r="HL74" i="3"/>
  <c r="K55" i="12"/>
  <c r="IS74" i="3"/>
  <c r="HY74" i="3"/>
  <c r="X55" i="12"/>
  <c r="HM74" i="3"/>
  <c r="L55" i="12"/>
  <c r="HT74" i="3"/>
  <c r="S55" i="12"/>
  <c r="HP74" i="3"/>
  <c r="O55" i="12"/>
  <c r="IW74" i="3"/>
  <c r="HN74" i="3"/>
  <c r="M55" i="12"/>
  <c r="IG74" i="3"/>
  <c r="AF55" i="12"/>
  <c r="IF74" i="3"/>
  <c r="AE55" i="12"/>
  <c r="ID74" i="3"/>
  <c r="AC55" i="12"/>
  <c r="HZ74" i="3"/>
  <c r="Y55" i="12"/>
  <c r="IC74" i="3"/>
  <c r="AB55" i="12"/>
  <c r="HX74" i="3"/>
  <c r="W55" i="12"/>
  <c r="HV74" i="3"/>
  <c r="U55" i="12"/>
  <c r="JC74" i="3"/>
  <c r="IA74" i="3"/>
  <c r="Z55" i="12"/>
  <c r="HO74" i="3"/>
  <c r="N55" i="12"/>
  <c r="HR74" i="3"/>
  <c r="Q55" i="12"/>
  <c r="II74" i="3"/>
  <c r="AH55" i="12"/>
  <c r="JP74" i="3"/>
  <c r="IE74" i="3"/>
  <c r="AD55" i="12"/>
  <c r="II112" i="3"/>
  <c r="AH93" i="12"/>
  <c r="IC112" i="3"/>
  <c r="AB93" i="12"/>
  <c r="HR112" i="3"/>
  <c r="Q93" i="12"/>
  <c r="HN112" i="3"/>
  <c r="M93" i="12"/>
  <c r="IA112" i="3"/>
  <c r="Z93" i="12"/>
  <c r="HL112" i="3"/>
  <c r="K93" i="12"/>
  <c r="HM112" i="3"/>
  <c r="L93" i="12"/>
  <c r="IE112" i="3"/>
  <c r="AD93" i="12"/>
  <c r="IB112" i="3"/>
  <c r="AA93" i="12"/>
  <c r="IG112" i="3"/>
  <c r="AF93" i="12"/>
  <c r="HQ112" i="3"/>
  <c r="P93" i="12"/>
  <c r="HV112" i="3"/>
  <c r="U93" i="12"/>
  <c r="IH112" i="3"/>
  <c r="AG93" i="12"/>
  <c r="HP112" i="3"/>
  <c r="O93" i="12"/>
  <c r="ID112" i="3"/>
  <c r="AC93" i="12"/>
  <c r="HK112" i="3"/>
  <c r="J93" i="12"/>
  <c r="HO112" i="3"/>
  <c r="N93" i="12"/>
  <c r="HY112" i="3"/>
  <c r="X93" i="12"/>
  <c r="HT112" i="3"/>
  <c r="S93" i="12"/>
  <c r="HS112" i="3"/>
  <c r="R93" i="12"/>
  <c r="HZ112" i="3"/>
  <c r="Y93" i="12"/>
  <c r="IF112" i="3"/>
  <c r="AE93" i="12"/>
  <c r="HW112" i="3"/>
  <c r="V93" i="12"/>
  <c r="HX112" i="3"/>
  <c r="W93" i="12"/>
  <c r="HU112" i="3"/>
  <c r="T93" i="12"/>
  <c r="II73" i="3"/>
  <c r="AH54" i="12"/>
  <c r="HQ73" i="3"/>
  <c r="P54" i="12"/>
  <c r="IX73" i="3"/>
  <c r="IB73" i="3"/>
  <c r="AA54" i="12"/>
  <c r="HW73" i="3"/>
  <c r="V54" i="12"/>
  <c r="HK73" i="3"/>
  <c r="J54" i="12"/>
  <c r="IC73" i="3"/>
  <c r="AB54" i="12"/>
  <c r="JJ73" i="3"/>
  <c r="HX73" i="3"/>
  <c r="W54" i="12"/>
  <c r="IF73" i="3"/>
  <c r="AE54" i="12"/>
  <c r="HS73" i="3"/>
  <c r="R54" i="12"/>
  <c r="HU73" i="3"/>
  <c r="T54" i="12"/>
  <c r="JB73" i="3"/>
  <c r="HR73" i="3"/>
  <c r="Q54" i="12"/>
  <c r="HP73" i="3"/>
  <c r="O54" i="12"/>
  <c r="HN73" i="3"/>
  <c r="M54" i="12"/>
  <c r="IA73" i="3"/>
  <c r="Z54" i="12"/>
  <c r="JH73" i="3"/>
  <c r="HT73" i="3"/>
  <c r="S54" i="12"/>
  <c r="HV73" i="3"/>
  <c r="U54" i="12"/>
  <c r="ID73" i="3"/>
  <c r="AC54" i="12"/>
  <c r="HO73" i="3"/>
  <c r="N54" i="12"/>
  <c r="IV73" i="3"/>
  <c r="HM73" i="3"/>
  <c r="L54" i="12"/>
  <c r="IE73" i="3"/>
  <c r="AD54" i="12"/>
  <c r="HZ73" i="3"/>
  <c r="Y54" i="12"/>
  <c r="HL73" i="3"/>
  <c r="K54" i="12"/>
  <c r="IS73" i="3"/>
  <c r="HY73" i="3"/>
  <c r="X54" i="12"/>
  <c r="IH73" i="3"/>
  <c r="AG54" i="12"/>
  <c r="IG73" i="3"/>
  <c r="AF54" i="12"/>
  <c r="HW123" i="3"/>
  <c r="V104" i="12"/>
  <c r="HU123" i="3"/>
  <c r="T104" i="12"/>
  <c r="HS123" i="3"/>
  <c r="R104" i="12"/>
  <c r="HO123" i="3"/>
  <c r="N104" i="12"/>
  <c r="HM123" i="3"/>
  <c r="L104" i="12"/>
  <c r="IA123" i="3"/>
  <c r="Z104" i="12"/>
  <c r="HX123" i="3"/>
  <c r="W104" i="12"/>
  <c r="HP123" i="3"/>
  <c r="O104" i="12"/>
  <c r="HK123" i="3"/>
  <c r="J104" i="12"/>
  <c r="HN123" i="3"/>
  <c r="M104" i="12"/>
  <c r="HL123" i="3"/>
  <c r="K104" i="12"/>
  <c r="HY123" i="3"/>
  <c r="X104" i="12"/>
  <c r="HT123" i="3"/>
  <c r="S104" i="12"/>
  <c r="IG123" i="3"/>
  <c r="AF104" i="12"/>
  <c r="IF123" i="3"/>
  <c r="AE104" i="12"/>
  <c r="HV123" i="3"/>
  <c r="U104" i="12"/>
  <c r="IE123" i="3"/>
  <c r="AD104" i="12"/>
  <c r="IH123" i="3"/>
  <c r="AG104" i="12"/>
  <c r="IB123" i="3"/>
  <c r="AA104" i="12"/>
  <c r="II123" i="3"/>
  <c r="AH104" i="12"/>
  <c r="HQ123" i="3"/>
  <c r="P104" i="12"/>
  <c r="HR123" i="3"/>
  <c r="Q104" i="12"/>
  <c r="HZ123" i="3"/>
  <c r="Y104" i="12"/>
  <c r="IC123" i="3"/>
  <c r="AB104" i="12"/>
  <c r="ID123" i="3"/>
  <c r="AC104" i="12"/>
  <c r="IC77" i="3"/>
  <c r="AB58" i="12"/>
  <c r="JJ77" i="3"/>
  <c r="HL77" i="3"/>
  <c r="K58" i="12"/>
  <c r="HN77" i="3"/>
  <c r="M58" i="12"/>
  <c r="HK77" i="3"/>
  <c r="J58" i="12"/>
  <c r="IR77" i="3"/>
  <c r="HP77" i="3"/>
  <c r="O58" i="12"/>
  <c r="HM77" i="3"/>
  <c r="L58" i="12"/>
  <c r="HY77" i="3"/>
  <c r="X58" i="12"/>
  <c r="IG77" i="3"/>
  <c r="AF58" i="12"/>
  <c r="JN77" i="3"/>
  <c r="IB77" i="3"/>
  <c r="AA58" i="12"/>
  <c r="JI77" i="3"/>
  <c r="HO77" i="3"/>
  <c r="N58" i="12"/>
  <c r="HW77" i="3"/>
  <c r="V58" i="12"/>
  <c r="HS77" i="3"/>
  <c r="R58" i="12"/>
  <c r="IZ77" i="3"/>
  <c r="HV77" i="3"/>
  <c r="U58" i="12"/>
  <c r="JC77" i="3"/>
  <c r="HU77" i="3"/>
  <c r="T58" i="12"/>
  <c r="IF77" i="3"/>
  <c r="AE58" i="12"/>
  <c r="IH77" i="3"/>
  <c r="AG58" i="12"/>
  <c r="JO77" i="3"/>
  <c r="HQ77" i="3"/>
  <c r="P58" i="12"/>
  <c r="IX77" i="3"/>
  <c r="HR77" i="3"/>
  <c r="Q58" i="12"/>
  <c r="IE77" i="3"/>
  <c r="AD58" i="12"/>
  <c r="HZ77" i="3"/>
  <c r="Y58" i="12"/>
  <c r="JG77" i="3"/>
  <c r="ID77" i="3"/>
  <c r="AC58" i="12"/>
  <c r="JK77" i="3"/>
  <c r="HX77" i="3"/>
  <c r="W58" i="12"/>
  <c r="IA77" i="3"/>
  <c r="Z58" i="12"/>
  <c r="HT77" i="3"/>
  <c r="S58" i="12"/>
  <c r="JA77" i="3"/>
  <c r="II77" i="3"/>
  <c r="AH58" i="12"/>
  <c r="JP77" i="3"/>
  <c r="HS99" i="3"/>
  <c r="R80" i="12"/>
  <c r="HW99" i="3"/>
  <c r="V80" i="12"/>
  <c r="HM99" i="3"/>
  <c r="L80" i="12"/>
  <c r="HP99" i="3"/>
  <c r="O80" i="12"/>
  <c r="HU99" i="3"/>
  <c r="T80" i="12"/>
  <c r="IH99" i="3"/>
  <c r="AG80" i="12"/>
  <c r="ID99" i="3"/>
  <c r="AC80" i="12"/>
  <c r="HT99" i="3"/>
  <c r="S80" i="12"/>
  <c r="HL99" i="3"/>
  <c r="K80" i="12"/>
  <c r="HZ99" i="3"/>
  <c r="Y80" i="12"/>
  <c r="IA99" i="3"/>
  <c r="Z80" i="12"/>
  <c r="HQ99" i="3"/>
  <c r="P80" i="12"/>
  <c r="II99" i="3"/>
  <c r="AH80" i="12"/>
  <c r="IE99" i="3"/>
  <c r="AD80" i="12"/>
  <c r="HN99" i="3"/>
  <c r="M80" i="12"/>
  <c r="IF99" i="3"/>
  <c r="AE80" i="12"/>
  <c r="HY99" i="3"/>
  <c r="X80" i="12"/>
  <c r="HK99" i="3"/>
  <c r="J80" i="12"/>
  <c r="HV99" i="3"/>
  <c r="U80" i="12"/>
  <c r="HO99" i="3"/>
  <c r="N80" i="12"/>
  <c r="HX99" i="3"/>
  <c r="W80" i="12"/>
  <c r="HR99" i="3"/>
  <c r="Q80" i="12"/>
  <c r="IC99" i="3"/>
  <c r="AB80" i="12"/>
  <c r="IB99" i="3"/>
  <c r="AA80" i="12"/>
  <c r="IG99" i="3"/>
  <c r="AF80" i="12"/>
  <c r="IA118" i="3"/>
  <c r="Z99" i="12"/>
  <c r="HL118" i="3"/>
  <c r="K99" i="12"/>
  <c r="IB118" i="3"/>
  <c r="AA99" i="12"/>
  <c r="ID118" i="3"/>
  <c r="AC99" i="12"/>
  <c r="IH118" i="3"/>
  <c r="AG99" i="12"/>
  <c r="HV118" i="3"/>
  <c r="U99" i="12"/>
  <c r="HZ118" i="3"/>
  <c r="Y99" i="12"/>
  <c r="HX118" i="3"/>
  <c r="W99" i="12"/>
  <c r="HP118" i="3"/>
  <c r="O99" i="12"/>
  <c r="HT118" i="3"/>
  <c r="S99" i="12"/>
  <c r="HY118" i="3"/>
  <c r="X99" i="12"/>
  <c r="HN118" i="3"/>
  <c r="M99" i="12"/>
  <c r="HS118" i="3"/>
  <c r="R99" i="12"/>
  <c r="HU118" i="3"/>
  <c r="T99" i="12"/>
  <c r="HQ118" i="3"/>
  <c r="P99" i="12"/>
  <c r="HM118" i="3"/>
  <c r="L99" i="12"/>
  <c r="HR118" i="3"/>
  <c r="Q99" i="12"/>
  <c r="IE118" i="3"/>
  <c r="AD99" i="12"/>
  <c r="HO118" i="3"/>
  <c r="N99" i="12"/>
  <c r="HW118" i="3"/>
  <c r="V99" i="12"/>
  <c r="IC118" i="3"/>
  <c r="AB99" i="12"/>
  <c r="IF118" i="3"/>
  <c r="AE99" i="12"/>
  <c r="IG118" i="3"/>
  <c r="AF99" i="12"/>
  <c r="HK118" i="3"/>
  <c r="J99" i="12"/>
  <c r="II118" i="3"/>
  <c r="AH99" i="12"/>
  <c r="HK90" i="3"/>
  <c r="J71" i="12"/>
  <c r="HL90" i="3"/>
  <c r="K71" i="12"/>
  <c r="IC90" i="3"/>
  <c r="AB71" i="12"/>
  <c r="HW90" i="3"/>
  <c r="V71" i="12"/>
  <c r="HZ90" i="3"/>
  <c r="Y71" i="12"/>
  <c r="IG90" i="3"/>
  <c r="AF71" i="12"/>
  <c r="HV90" i="3"/>
  <c r="U71" i="12"/>
  <c r="HY90" i="3"/>
  <c r="X71" i="12"/>
  <c r="IA90" i="3"/>
  <c r="Z71" i="12"/>
  <c r="HO90" i="3"/>
  <c r="N71" i="12"/>
  <c r="HN90" i="3"/>
  <c r="M71" i="12"/>
  <c r="IF90" i="3"/>
  <c r="AE71" i="12"/>
  <c r="HS90" i="3"/>
  <c r="R71" i="12"/>
  <c r="II90" i="3"/>
  <c r="AH71" i="12"/>
  <c r="IH90" i="3"/>
  <c r="AG71" i="12"/>
  <c r="IE90" i="3"/>
  <c r="AD71" i="12"/>
  <c r="ID90" i="3"/>
  <c r="AC71" i="12"/>
  <c r="HU90" i="3"/>
  <c r="T71" i="12"/>
  <c r="HT90" i="3"/>
  <c r="S71" i="12"/>
  <c r="HP90" i="3"/>
  <c r="O71" i="12"/>
  <c r="HX90" i="3"/>
  <c r="W71" i="12"/>
  <c r="HQ90" i="3"/>
  <c r="P71" i="12"/>
  <c r="IB90" i="3"/>
  <c r="AA71" i="12"/>
  <c r="HM90" i="3"/>
  <c r="L71" i="12"/>
  <c r="HR90" i="3"/>
  <c r="Q71" i="12"/>
  <c r="HT89" i="3"/>
  <c r="S70" i="12"/>
  <c r="JA89" i="3"/>
  <c r="IG89" i="3"/>
  <c r="AF70" i="12"/>
  <c r="IE89" i="3"/>
  <c r="AD70" i="12"/>
  <c r="HN89" i="3"/>
  <c r="M70" i="12"/>
  <c r="HQ89" i="3"/>
  <c r="P70" i="12"/>
  <c r="IX89" i="3"/>
  <c r="HL89" i="3"/>
  <c r="K70" i="12"/>
  <c r="HK89" i="3"/>
  <c r="J70" i="12"/>
  <c r="HZ89" i="3"/>
  <c r="Y70" i="12"/>
  <c r="JG89" i="3"/>
  <c r="HO89" i="3"/>
  <c r="N70" i="12"/>
  <c r="IV89" i="3"/>
  <c r="HX89" i="3"/>
  <c r="W70" i="12"/>
  <c r="HS89" i="3"/>
  <c r="R70" i="12"/>
  <c r="HP89" i="3"/>
  <c r="O70" i="12"/>
  <c r="IW89" i="3"/>
  <c r="HV89" i="3"/>
  <c r="U70" i="12"/>
  <c r="JC89" i="3"/>
  <c r="HW89" i="3"/>
  <c r="V70" i="12"/>
  <c r="HY89" i="3"/>
  <c r="X70" i="12"/>
  <c r="HR89" i="3"/>
  <c r="Q70" i="12"/>
  <c r="IY89" i="3"/>
  <c r="HM89" i="3"/>
  <c r="L70" i="12"/>
  <c r="IT89" i="3"/>
  <c r="IC89" i="3"/>
  <c r="AB70" i="12"/>
  <c r="IH89" i="3"/>
  <c r="AG70" i="12"/>
  <c r="IF89" i="3"/>
  <c r="AE70" i="12"/>
  <c r="JM89" i="3"/>
  <c r="IA89" i="3"/>
  <c r="Z70" i="12"/>
  <c r="JH89" i="3"/>
  <c r="ID89" i="3"/>
  <c r="AC70" i="12"/>
  <c r="HU89" i="3"/>
  <c r="T70" i="12"/>
  <c r="II89" i="3"/>
  <c r="AH70" i="12"/>
  <c r="JP89" i="3"/>
  <c r="IB89" i="3"/>
  <c r="AA70" i="12"/>
  <c r="JI89" i="3"/>
  <c r="IC92" i="3"/>
  <c r="AB73" i="12"/>
  <c r="ID92" i="3"/>
  <c r="AC73" i="12"/>
  <c r="HX92" i="3"/>
  <c r="W73" i="12"/>
  <c r="HL92" i="3"/>
  <c r="K73" i="12"/>
  <c r="HK92" i="3"/>
  <c r="J73" i="12"/>
  <c r="IH92" i="3"/>
  <c r="AG73" i="12"/>
  <c r="IB92" i="3"/>
  <c r="AA73" i="12"/>
  <c r="HV92" i="3"/>
  <c r="U73" i="12"/>
  <c r="HS92" i="3"/>
  <c r="R73" i="12"/>
  <c r="HT92" i="3"/>
  <c r="S73" i="12"/>
  <c r="IE92" i="3"/>
  <c r="AD73" i="12"/>
  <c r="HW92" i="3"/>
  <c r="V73" i="12"/>
  <c r="IA92" i="3"/>
  <c r="Z73" i="12"/>
  <c r="HZ92" i="3"/>
  <c r="Y73" i="12"/>
  <c r="HP92" i="3"/>
  <c r="O73" i="12"/>
  <c r="HN92" i="3"/>
  <c r="M73" i="12"/>
  <c r="HU92" i="3"/>
  <c r="T73" i="12"/>
  <c r="IF92" i="3"/>
  <c r="AE73" i="12"/>
  <c r="HQ92" i="3"/>
  <c r="P73" i="12"/>
  <c r="HR92" i="3"/>
  <c r="Q73" i="12"/>
  <c r="HM92" i="3"/>
  <c r="L73" i="12"/>
  <c r="IG92" i="3"/>
  <c r="AF73" i="12"/>
  <c r="HO92" i="3"/>
  <c r="N73" i="12"/>
  <c r="HY92" i="3"/>
  <c r="X73" i="12"/>
  <c r="II92" i="3"/>
  <c r="AH73" i="12"/>
  <c r="HW116" i="3"/>
  <c r="V97" i="12"/>
  <c r="HN116" i="3"/>
  <c r="M97" i="12"/>
  <c r="HT116" i="3"/>
  <c r="S97" i="12"/>
  <c r="HP116" i="3"/>
  <c r="O97" i="12"/>
  <c r="IC116" i="3"/>
  <c r="AB97" i="12"/>
  <c r="IH116" i="3"/>
  <c r="AG97" i="12"/>
  <c r="HS116" i="3"/>
  <c r="R97" i="12"/>
  <c r="II116" i="3"/>
  <c r="AH97" i="12"/>
  <c r="IB116" i="3"/>
  <c r="AA97" i="12"/>
  <c r="HR116" i="3"/>
  <c r="Q97" i="12"/>
  <c r="HX116" i="3"/>
  <c r="W97" i="12"/>
  <c r="HL116" i="3"/>
  <c r="K97" i="12"/>
  <c r="HY116" i="3"/>
  <c r="X97" i="12"/>
  <c r="IE116" i="3"/>
  <c r="AD97" i="12"/>
  <c r="IF116" i="3"/>
  <c r="AE97" i="12"/>
  <c r="HU116" i="3"/>
  <c r="T97" i="12"/>
  <c r="IG116" i="3"/>
  <c r="AF97" i="12"/>
  <c r="HM116" i="3"/>
  <c r="L97" i="12"/>
  <c r="HK116" i="3"/>
  <c r="J97" i="12"/>
  <c r="ID116" i="3"/>
  <c r="AC97" i="12"/>
  <c r="HZ116" i="3"/>
  <c r="Y97" i="12"/>
  <c r="HQ116" i="3"/>
  <c r="P97" i="12"/>
  <c r="HV116" i="3"/>
  <c r="U97" i="12"/>
  <c r="IA116" i="3"/>
  <c r="Z97" i="12"/>
  <c r="HO116" i="3"/>
  <c r="N97" i="12"/>
  <c r="HZ80" i="3"/>
  <c r="Y61" i="12"/>
  <c r="JG80" i="3"/>
  <c r="IF80" i="3"/>
  <c r="AE61" i="12"/>
  <c r="HO80" i="3"/>
  <c r="N61" i="12"/>
  <c r="HY80" i="3"/>
  <c r="X61" i="12"/>
  <c r="HR80" i="3"/>
  <c r="Q61" i="12"/>
  <c r="IY80" i="3"/>
  <c r="HM80" i="3"/>
  <c r="L61" i="12"/>
  <c r="IT80" i="3"/>
  <c r="HK80" i="3"/>
  <c r="J61" i="12"/>
  <c r="HT80" i="3"/>
  <c r="S61" i="12"/>
  <c r="HX80" i="3"/>
  <c r="W61" i="12"/>
  <c r="JE80" i="3"/>
  <c r="ID80" i="3"/>
  <c r="AC61" i="12"/>
  <c r="JK80" i="3"/>
  <c r="HV80" i="3"/>
  <c r="U61" i="12"/>
  <c r="II80" i="3"/>
  <c r="AH61" i="12"/>
  <c r="HL80" i="3"/>
  <c r="K61" i="12"/>
  <c r="IS80" i="3"/>
  <c r="HS80" i="3"/>
  <c r="R61" i="12"/>
  <c r="IZ80" i="3"/>
  <c r="IG80" i="3"/>
  <c r="AF61" i="12"/>
  <c r="IB80" i="3"/>
  <c r="AA61" i="12"/>
  <c r="HQ80" i="3"/>
  <c r="P61" i="12"/>
  <c r="IX80" i="3"/>
  <c r="IH80" i="3"/>
  <c r="AG61" i="12"/>
  <c r="JO80" i="3"/>
  <c r="HN80" i="3"/>
  <c r="M61" i="12"/>
  <c r="IE80" i="3"/>
  <c r="AD61" i="12"/>
  <c r="HW80" i="3"/>
  <c r="V61" i="12"/>
  <c r="JD80" i="3"/>
  <c r="HU80" i="3"/>
  <c r="T61" i="12"/>
  <c r="JB80" i="3"/>
  <c r="IC80" i="3"/>
  <c r="AB61" i="12"/>
  <c r="IA80" i="3"/>
  <c r="Z61" i="12"/>
  <c r="HP80" i="3"/>
  <c r="O61" i="12"/>
  <c r="IW80" i="3"/>
  <c r="II82" i="3"/>
  <c r="AH63" i="12"/>
  <c r="JP82" i="3"/>
  <c r="HP82" i="3"/>
  <c r="O63" i="12"/>
  <c r="HO82" i="3"/>
  <c r="N63" i="12"/>
  <c r="HW82" i="3"/>
  <c r="V63" i="12"/>
  <c r="JD82" i="3"/>
  <c r="IB82" i="3"/>
  <c r="AA63" i="12"/>
  <c r="JI82" i="3"/>
  <c r="HM82" i="3"/>
  <c r="L63" i="12"/>
  <c r="HN82" i="3"/>
  <c r="M63" i="12"/>
  <c r="ID82" i="3"/>
  <c r="AC63" i="12"/>
  <c r="JK82" i="3"/>
  <c r="HZ82" i="3"/>
  <c r="Y63" i="12"/>
  <c r="JG82" i="3"/>
  <c r="IE82" i="3"/>
  <c r="AD63" i="12"/>
  <c r="IG82" i="3"/>
  <c r="AF63" i="12"/>
  <c r="HR82" i="3"/>
  <c r="Q63" i="12"/>
  <c r="IY82" i="3"/>
  <c r="HU82" i="3"/>
  <c r="T63" i="12"/>
  <c r="JB82" i="3"/>
  <c r="HS82" i="3"/>
  <c r="R63" i="12"/>
  <c r="HL82" i="3"/>
  <c r="K63" i="12"/>
  <c r="HQ82" i="3"/>
  <c r="P63" i="12"/>
  <c r="IX82" i="3"/>
  <c r="IF82" i="3"/>
  <c r="AE63" i="12"/>
  <c r="JM82" i="3"/>
  <c r="HX82" i="3"/>
  <c r="W63" i="12"/>
  <c r="IC82" i="3"/>
  <c r="AB63" i="12"/>
  <c r="IH82" i="3"/>
  <c r="AG63" i="12"/>
  <c r="JO82" i="3"/>
  <c r="HY82" i="3"/>
  <c r="X63" i="12"/>
  <c r="JF82" i="3"/>
  <c r="IA82" i="3"/>
  <c r="Z63" i="12"/>
  <c r="HT82" i="3"/>
  <c r="S63" i="12"/>
  <c r="HK82" i="3"/>
  <c r="J63" i="12"/>
  <c r="IR82" i="3"/>
  <c r="HV82" i="3"/>
  <c r="U63" i="12"/>
  <c r="JC82" i="3"/>
  <c r="IC97" i="3"/>
  <c r="AB78" i="12"/>
  <c r="II97" i="3"/>
  <c r="AH78" i="12"/>
  <c r="IH97" i="3"/>
  <c r="AG78" i="12"/>
  <c r="IE97" i="3"/>
  <c r="AD78" i="12"/>
  <c r="ID97" i="3"/>
  <c r="AC78" i="12"/>
  <c r="IB97" i="3"/>
  <c r="AA78" i="12"/>
  <c r="HS97" i="3"/>
  <c r="R78" i="12"/>
  <c r="HR97" i="3"/>
  <c r="Q78" i="12"/>
  <c r="HT97" i="3"/>
  <c r="S78" i="12"/>
  <c r="HW97" i="3"/>
  <c r="V78" i="12"/>
  <c r="HK97" i="3"/>
  <c r="J78" i="12"/>
  <c r="HO97" i="3"/>
  <c r="N78" i="12"/>
  <c r="IG97" i="3"/>
  <c r="AF78" i="12"/>
  <c r="HL97" i="3"/>
  <c r="K78" i="12"/>
  <c r="HN97" i="3"/>
  <c r="M78" i="12"/>
  <c r="HP97" i="3"/>
  <c r="O78" i="12"/>
  <c r="HU97" i="3"/>
  <c r="T78" i="12"/>
  <c r="HV97" i="3"/>
  <c r="U78" i="12"/>
  <c r="HQ97" i="3"/>
  <c r="P78" i="12"/>
  <c r="IA97" i="3"/>
  <c r="Z78" i="12"/>
  <c r="HZ97" i="3"/>
  <c r="Y78" i="12"/>
  <c r="HY97" i="3"/>
  <c r="X78" i="12"/>
  <c r="HM97" i="3"/>
  <c r="L78" i="12"/>
  <c r="HX97" i="3"/>
  <c r="W78" i="12"/>
  <c r="IF97" i="3"/>
  <c r="AE78" i="12"/>
  <c r="HM120" i="3"/>
  <c r="L101" i="12"/>
  <c r="HS120" i="3"/>
  <c r="R101" i="12"/>
  <c r="ID120" i="3"/>
  <c r="AC101" i="12"/>
  <c r="IB120" i="3"/>
  <c r="AA101" i="12"/>
  <c r="HV120" i="3"/>
  <c r="U101" i="12"/>
  <c r="HX120" i="3"/>
  <c r="W101" i="12"/>
  <c r="HZ120" i="3"/>
  <c r="Y101" i="12"/>
  <c r="IC120" i="3"/>
  <c r="AB101" i="12"/>
  <c r="HU120" i="3"/>
  <c r="T101" i="12"/>
  <c r="HK120" i="3"/>
  <c r="J101" i="12"/>
  <c r="HL120" i="3"/>
  <c r="K101" i="12"/>
  <c r="II120" i="3"/>
  <c r="AH101" i="12"/>
  <c r="HN120" i="3"/>
  <c r="M101" i="12"/>
  <c r="HQ120" i="3"/>
  <c r="P101" i="12"/>
  <c r="HP120" i="3"/>
  <c r="O101" i="12"/>
  <c r="IH120" i="3"/>
  <c r="AG101" i="12"/>
  <c r="HT120" i="3"/>
  <c r="S101" i="12"/>
  <c r="HO120" i="3"/>
  <c r="N101" i="12"/>
  <c r="IA120" i="3"/>
  <c r="Z101" i="12"/>
  <c r="HR120" i="3"/>
  <c r="Q101" i="12"/>
  <c r="HY120" i="3"/>
  <c r="X101" i="12"/>
  <c r="IF120" i="3"/>
  <c r="AE101" i="12"/>
  <c r="IG120" i="3"/>
  <c r="AF101" i="12"/>
  <c r="HW120" i="3"/>
  <c r="V101" i="12"/>
  <c r="IE120" i="3"/>
  <c r="AD101" i="12"/>
  <c r="HZ109" i="3"/>
  <c r="Y90" i="12"/>
  <c r="IC109" i="3"/>
  <c r="AB90" i="12"/>
  <c r="II109" i="3"/>
  <c r="AH90" i="12"/>
  <c r="HR109" i="3"/>
  <c r="Q90" i="12"/>
  <c r="HN109" i="3"/>
  <c r="M90" i="12"/>
  <c r="HP109" i="3"/>
  <c r="O90" i="12"/>
  <c r="ID109" i="3"/>
  <c r="AC90" i="12"/>
  <c r="HK109" i="3"/>
  <c r="J90" i="12"/>
  <c r="HS109" i="3"/>
  <c r="R90" i="12"/>
  <c r="IB109" i="3"/>
  <c r="AA90" i="12"/>
  <c r="IF109" i="3"/>
  <c r="AE90" i="12"/>
  <c r="HX109" i="3"/>
  <c r="W90" i="12"/>
  <c r="HO109" i="3"/>
  <c r="N90" i="12"/>
  <c r="IH109" i="3"/>
  <c r="AG90" i="12"/>
  <c r="HW109" i="3"/>
  <c r="V90" i="12"/>
  <c r="HT109" i="3"/>
  <c r="S90" i="12"/>
  <c r="HM109" i="3"/>
  <c r="L90" i="12"/>
  <c r="HL109" i="3"/>
  <c r="K90" i="12"/>
  <c r="HY109" i="3"/>
  <c r="X90" i="12"/>
  <c r="IE109" i="3"/>
  <c r="AD90" i="12"/>
  <c r="HQ109" i="3"/>
  <c r="P90" i="12"/>
  <c r="HU109" i="3"/>
  <c r="T90" i="12"/>
  <c r="HV109" i="3"/>
  <c r="U90" i="12"/>
  <c r="IA109" i="3"/>
  <c r="Z90" i="12"/>
  <c r="IG109" i="3"/>
  <c r="AF90" i="12"/>
  <c r="HW25" i="3"/>
  <c r="V6" i="12"/>
  <c r="JD25" i="3"/>
  <c r="HO25" i="3"/>
  <c r="N6" i="12"/>
  <c r="IE25" i="3"/>
  <c r="AD6" i="12"/>
  <c r="HS25" i="3"/>
  <c r="R6" i="12"/>
  <c r="IZ25" i="3"/>
  <c r="HR25" i="3"/>
  <c r="Q6" i="12"/>
  <c r="IY25" i="3"/>
  <c r="IH25" i="3"/>
  <c r="AG6" i="12"/>
  <c r="HL25" i="3"/>
  <c r="K6" i="12"/>
  <c r="IB25" i="3"/>
  <c r="AA6" i="12"/>
  <c r="JI25" i="3"/>
  <c r="II25" i="3"/>
  <c r="AH6" i="12"/>
  <c r="JP25" i="3"/>
  <c r="HZ25" i="3"/>
  <c r="Y6" i="12"/>
  <c r="HT25" i="3"/>
  <c r="S6" i="12"/>
  <c r="HQ25" i="3"/>
  <c r="P6" i="12"/>
  <c r="IX25" i="3"/>
  <c r="HM25" i="3"/>
  <c r="L6" i="12"/>
  <c r="IT25" i="3"/>
  <c r="HY25" i="3"/>
  <c r="X6" i="12"/>
  <c r="ID25" i="3"/>
  <c r="AC6" i="12"/>
  <c r="HX25" i="3"/>
  <c r="W6" i="12"/>
  <c r="JE25" i="3"/>
  <c r="HK25" i="3"/>
  <c r="J6" i="12"/>
  <c r="IR25" i="3"/>
  <c r="HN25" i="3"/>
  <c r="M6" i="12"/>
  <c r="IA25" i="3"/>
  <c r="Z6" i="12"/>
  <c r="HV25" i="3"/>
  <c r="U6" i="12"/>
  <c r="JC25" i="3"/>
  <c r="HP25" i="3"/>
  <c r="O6" i="12"/>
  <c r="IW25" i="3"/>
  <c r="IG25" i="3"/>
  <c r="AF6" i="12"/>
  <c r="IC25" i="3"/>
  <c r="AB6" i="12"/>
  <c r="IF25" i="3"/>
  <c r="AE6" i="12"/>
  <c r="JM25" i="3"/>
  <c r="HU25" i="3"/>
  <c r="T6" i="12"/>
  <c r="JB25" i="3"/>
  <c r="HR29" i="3"/>
  <c r="Q10" i="12"/>
  <c r="IH29" i="3"/>
  <c r="AG10" i="12"/>
  <c r="HM29" i="3"/>
  <c r="L10" i="12"/>
  <c r="IT29" i="3"/>
  <c r="IC29" i="3"/>
  <c r="AB10" i="12"/>
  <c r="JJ29" i="3"/>
  <c r="HO29" i="3"/>
  <c r="N10" i="12"/>
  <c r="IE29" i="3"/>
  <c r="AD10" i="12"/>
  <c r="HZ29" i="3"/>
  <c r="Y10" i="12"/>
  <c r="HU29" i="3"/>
  <c r="T10" i="12"/>
  <c r="HW29" i="3"/>
  <c r="V10" i="12"/>
  <c r="ID29" i="3"/>
  <c r="AC10" i="12"/>
  <c r="HQ29" i="3"/>
  <c r="P10" i="12"/>
  <c r="IX29" i="3"/>
  <c r="II29" i="3"/>
  <c r="AH10" i="12"/>
  <c r="JP29" i="3"/>
  <c r="HP29" i="3"/>
  <c r="O10" i="12"/>
  <c r="HX29" i="3"/>
  <c r="W10" i="12"/>
  <c r="HN29" i="3"/>
  <c r="M10" i="12"/>
  <c r="IU29" i="3"/>
  <c r="IG29" i="3"/>
  <c r="AF10" i="12"/>
  <c r="JN29" i="3"/>
  <c r="HS29" i="3"/>
  <c r="R10" i="12"/>
  <c r="HL29" i="3"/>
  <c r="K10" i="12"/>
  <c r="HT29" i="3"/>
  <c r="S10" i="12"/>
  <c r="JA29" i="3"/>
  <c r="IF29" i="3"/>
  <c r="AE10" i="12"/>
  <c r="JM29" i="3"/>
  <c r="HK29" i="3"/>
  <c r="J10" i="12"/>
  <c r="IB29" i="3"/>
  <c r="AA10" i="12"/>
  <c r="IA29" i="3"/>
  <c r="Z10" i="12"/>
  <c r="JH29" i="3"/>
  <c r="HV29" i="3"/>
  <c r="U10" i="12"/>
  <c r="JC29" i="3"/>
  <c r="HY29" i="3"/>
  <c r="X10" i="12"/>
  <c r="HX45" i="3"/>
  <c r="W26" i="12"/>
  <c r="HP45" i="3"/>
  <c r="O26" i="12"/>
  <c r="IW45" i="3"/>
  <c r="IF45" i="3"/>
  <c r="AE26" i="12"/>
  <c r="JM45" i="3"/>
  <c r="IB45" i="3"/>
  <c r="AA26" i="12"/>
  <c r="HK45" i="3"/>
  <c r="J26" i="12"/>
  <c r="IG45" i="3"/>
  <c r="AF26" i="12"/>
  <c r="JN45" i="3"/>
  <c r="HT45" i="3"/>
  <c r="S26" i="12"/>
  <c r="JA45" i="3"/>
  <c r="HS45" i="3"/>
  <c r="R26" i="12"/>
  <c r="ID45" i="3"/>
  <c r="AC26" i="12"/>
  <c r="IC45" i="3"/>
  <c r="AB26" i="12"/>
  <c r="JJ45" i="3"/>
  <c r="IA45" i="3"/>
  <c r="Z26" i="12"/>
  <c r="JH45" i="3"/>
  <c r="II45" i="3"/>
  <c r="AH26" i="12"/>
  <c r="HU45" i="3"/>
  <c r="T26" i="12"/>
  <c r="HO45" i="3"/>
  <c r="N26" i="12"/>
  <c r="IV45" i="3"/>
  <c r="HZ45" i="3"/>
  <c r="Y26" i="12"/>
  <c r="JG45" i="3"/>
  <c r="HR45" i="3"/>
  <c r="Q26" i="12"/>
  <c r="HN45" i="3"/>
  <c r="M26" i="12"/>
  <c r="HV45" i="3"/>
  <c r="U26" i="12"/>
  <c r="JC45" i="3"/>
  <c r="IH45" i="3"/>
  <c r="AG26" i="12"/>
  <c r="JO45" i="3"/>
  <c r="HL45" i="3"/>
  <c r="K26" i="12"/>
  <c r="IE45" i="3"/>
  <c r="AD26" i="12"/>
  <c r="HW45" i="3"/>
  <c r="V26" i="12"/>
  <c r="JD45" i="3"/>
  <c r="HQ45" i="3"/>
  <c r="P26" i="12"/>
  <c r="IX45" i="3"/>
  <c r="HY45" i="3"/>
  <c r="X26" i="12"/>
  <c r="HM45" i="3"/>
  <c r="L26" i="12"/>
  <c r="HK62" i="3"/>
  <c r="J43" i="12"/>
  <c r="IR62" i="3"/>
  <c r="HY62" i="3"/>
  <c r="X43" i="12"/>
  <c r="JF62" i="3"/>
  <c r="HV62" i="3"/>
  <c r="U43" i="12"/>
  <c r="HX62" i="3"/>
  <c r="W43" i="12"/>
  <c r="HZ62" i="3"/>
  <c r="Y43" i="12"/>
  <c r="JG62" i="3"/>
  <c r="HR62" i="3"/>
  <c r="Q43" i="12"/>
  <c r="IY62" i="3"/>
  <c r="IB62" i="3"/>
  <c r="AA43" i="12"/>
  <c r="HS62" i="3"/>
  <c r="R43" i="12"/>
  <c r="HQ62" i="3"/>
  <c r="P43" i="12"/>
  <c r="IX62" i="3"/>
  <c r="ID62" i="3"/>
  <c r="AC43" i="12"/>
  <c r="JK62" i="3"/>
  <c r="HL62" i="3"/>
  <c r="K43" i="12"/>
  <c r="IF62" i="3"/>
  <c r="AE43" i="12"/>
  <c r="HU62" i="3"/>
  <c r="T43" i="12"/>
  <c r="JB62" i="3"/>
  <c r="II62" i="3"/>
  <c r="AH43" i="12"/>
  <c r="JP62" i="3"/>
  <c r="HO62" i="3"/>
  <c r="N43" i="12"/>
  <c r="HM62" i="3"/>
  <c r="L43" i="12"/>
  <c r="IG62" i="3"/>
  <c r="AF43" i="12"/>
  <c r="JN62" i="3"/>
  <c r="HN62" i="3"/>
  <c r="M43" i="12"/>
  <c r="IU62" i="3"/>
  <c r="IH62" i="3"/>
  <c r="AG43" i="12"/>
  <c r="HT62" i="3"/>
  <c r="S43" i="12"/>
  <c r="IE62" i="3"/>
  <c r="AD43" i="12"/>
  <c r="JL62" i="3"/>
  <c r="IA62" i="3"/>
  <c r="Z43" i="12"/>
  <c r="JH62" i="3"/>
  <c r="HW62" i="3"/>
  <c r="V43" i="12"/>
  <c r="HP62" i="3"/>
  <c r="O43" i="12"/>
  <c r="IC62" i="3"/>
  <c r="AB43" i="12"/>
  <c r="JJ62" i="3"/>
  <c r="HM32" i="3"/>
  <c r="L13" i="12"/>
  <c r="IC32" i="3"/>
  <c r="AB13" i="12"/>
  <c r="HX32" i="3"/>
  <c r="W13" i="12"/>
  <c r="HZ32" i="3"/>
  <c r="Y13" i="12"/>
  <c r="JG32" i="3"/>
  <c r="HS32" i="3"/>
  <c r="R13" i="12"/>
  <c r="IZ32" i="3"/>
  <c r="HU32" i="3"/>
  <c r="T13" i="12"/>
  <c r="HP32" i="3"/>
  <c r="O13" i="12"/>
  <c r="IF32" i="3"/>
  <c r="AE13" i="12"/>
  <c r="JM32" i="3"/>
  <c r="HR32" i="3"/>
  <c r="Q13" i="12"/>
  <c r="IY32" i="3"/>
  <c r="IH32" i="3"/>
  <c r="AG13" i="12"/>
  <c r="HQ32" i="3"/>
  <c r="P13" i="12"/>
  <c r="IB32" i="3"/>
  <c r="AA13" i="12"/>
  <c r="JI32" i="3"/>
  <c r="HN32" i="3"/>
  <c r="M13" i="12"/>
  <c r="IE32" i="3"/>
  <c r="AD13" i="12"/>
  <c r="IG32" i="3"/>
  <c r="AF13" i="12"/>
  <c r="HL32" i="3"/>
  <c r="K13" i="12"/>
  <c r="IS32" i="3"/>
  <c r="ID32" i="3"/>
  <c r="AC13" i="12"/>
  <c r="JK32" i="3"/>
  <c r="HW32" i="3"/>
  <c r="V13" i="12"/>
  <c r="IA32" i="3"/>
  <c r="Z13" i="12"/>
  <c r="HK32" i="3"/>
  <c r="J13" i="12"/>
  <c r="HV32" i="3"/>
  <c r="U13" i="12"/>
  <c r="JC32" i="3"/>
  <c r="II32" i="3"/>
  <c r="AH13" i="12"/>
  <c r="HY32" i="3"/>
  <c r="X13" i="12"/>
  <c r="HO32" i="3"/>
  <c r="N13" i="12"/>
  <c r="IV32" i="3"/>
  <c r="HT32" i="3"/>
  <c r="S13" i="12"/>
  <c r="JA32" i="3"/>
  <c r="HX27" i="3"/>
  <c r="W8" i="12"/>
  <c r="HO27" i="3"/>
  <c r="N8" i="12"/>
  <c r="IE27" i="3"/>
  <c r="AD8" i="12"/>
  <c r="JL27" i="3"/>
  <c r="HU27" i="3"/>
  <c r="T8" i="12"/>
  <c r="JB27" i="3"/>
  <c r="HP27" i="3"/>
  <c r="O8" i="12"/>
  <c r="IF27" i="3"/>
  <c r="AE8" i="12"/>
  <c r="HW27" i="3"/>
  <c r="V8" i="12"/>
  <c r="JD27" i="3"/>
  <c r="HM27" i="3"/>
  <c r="L8" i="12"/>
  <c r="IT27" i="3"/>
  <c r="IC27" i="3"/>
  <c r="AB8" i="12"/>
  <c r="IB27" i="3"/>
  <c r="AA8" i="12"/>
  <c r="II27" i="3"/>
  <c r="AH8" i="12"/>
  <c r="JP27" i="3"/>
  <c r="IG27" i="3"/>
  <c r="AF8" i="12"/>
  <c r="JN27" i="3"/>
  <c r="HV27" i="3"/>
  <c r="U8" i="12"/>
  <c r="HN27" i="3"/>
  <c r="M8" i="12"/>
  <c r="IH27" i="3"/>
  <c r="AG8" i="12"/>
  <c r="JO27" i="3"/>
  <c r="HR27" i="3"/>
  <c r="Q8" i="12"/>
  <c r="IY27" i="3"/>
  <c r="HL27" i="3"/>
  <c r="K8" i="12"/>
  <c r="HS27" i="3"/>
  <c r="R8" i="12"/>
  <c r="HQ27" i="3"/>
  <c r="P8" i="12"/>
  <c r="IX27" i="3"/>
  <c r="HZ27" i="3"/>
  <c r="Y8" i="12"/>
  <c r="JG27" i="3"/>
  <c r="HK27" i="3"/>
  <c r="J8" i="12"/>
  <c r="IA27" i="3"/>
  <c r="Z8" i="12"/>
  <c r="HY27" i="3"/>
  <c r="X8" i="12"/>
  <c r="JF27" i="3"/>
  <c r="ID27" i="3"/>
  <c r="AC8" i="12"/>
  <c r="JK27" i="3"/>
  <c r="HT27" i="3"/>
  <c r="S8" i="12"/>
  <c r="HX35" i="3"/>
  <c r="W16" i="12"/>
  <c r="HO35" i="3"/>
  <c r="N16" i="12"/>
  <c r="IV35" i="3"/>
  <c r="IE35" i="3"/>
  <c r="AD16" i="12"/>
  <c r="HU35" i="3"/>
  <c r="T16" i="12"/>
  <c r="ID35" i="3"/>
  <c r="AC16" i="12"/>
  <c r="HP35" i="3"/>
  <c r="O16" i="12"/>
  <c r="IW35" i="3"/>
  <c r="IF35" i="3"/>
  <c r="AE16" i="12"/>
  <c r="JM35" i="3"/>
  <c r="HW35" i="3"/>
  <c r="V16" i="12"/>
  <c r="HM35" i="3"/>
  <c r="L16" i="12"/>
  <c r="IC35" i="3"/>
  <c r="AB16" i="12"/>
  <c r="JJ35" i="3"/>
  <c r="HR35" i="3"/>
  <c r="Q16" i="12"/>
  <c r="IY35" i="3"/>
  <c r="IB35" i="3"/>
  <c r="AA16" i="12"/>
  <c r="II35" i="3"/>
  <c r="AH16" i="12"/>
  <c r="IG35" i="3"/>
  <c r="AF16" i="12"/>
  <c r="JN35" i="3"/>
  <c r="HV35" i="3"/>
  <c r="U16" i="12"/>
  <c r="JC35" i="3"/>
  <c r="HZ35" i="3"/>
  <c r="Y16" i="12"/>
  <c r="HL35" i="3"/>
  <c r="K16" i="12"/>
  <c r="HS35" i="3"/>
  <c r="R16" i="12"/>
  <c r="IZ35" i="3"/>
  <c r="HQ35" i="3"/>
  <c r="P16" i="12"/>
  <c r="IX35" i="3"/>
  <c r="IH35" i="3"/>
  <c r="AG16" i="12"/>
  <c r="HK35" i="3"/>
  <c r="J16" i="12"/>
  <c r="HN35" i="3"/>
  <c r="M16" i="12"/>
  <c r="IU35" i="3"/>
  <c r="IA35" i="3"/>
  <c r="Z16" i="12"/>
  <c r="JH35" i="3"/>
  <c r="HY35" i="3"/>
  <c r="X16" i="12"/>
  <c r="HT35" i="3"/>
  <c r="S16" i="12"/>
  <c r="HZ43" i="3"/>
  <c r="Y24" i="12"/>
  <c r="JG43" i="3"/>
  <c r="HR43" i="3"/>
  <c r="Q24" i="12"/>
  <c r="IH43" i="3"/>
  <c r="AG24" i="12"/>
  <c r="HN43" i="3"/>
  <c r="M24" i="12"/>
  <c r="HP43" i="3"/>
  <c r="O24" i="12"/>
  <c r="IW43" i="3"/>
  <c r="HW43" i="3"/>
  <c r="V24" i="12"/>
  <c r="JD43" i="3"/>
  <c r="HK43" i="3"/>
  <c r="J24" i="12"/>
  <c r="IC43" i="3"/>
  <c r="AB24" i="12"/>
  <c r="HL43" i="3"/>
  <c r="K24" i="12"/>
  <c r="IS43" i="3"/>
  <c r="II43" i="3"/>
  <c r="AH24" i="12"/>
  <c r="JP43" i="3"/>
  <c r="ID43" i="3"/>
  <c r="AC24" i="12"/>
  <c r="IF43" i="3"/>
  <c r="AE24" i="12"/>
  <c r="HT43" i="3"/>
  <c r="S24" i="12"/>
  <c r="JA43" i="3"/>
  <c r="HU43" i="3"/>
  <c r="T24" i="12"/>
  <c r="JB43" i="3"/>
  <c r="HO43" i="3"/>
  <c r="N24" i="12"/>
  <c r="HV43" i="3"/>
  <c r="U24" i="12"/>
  <c r="HY43" i="3"/>
  <c r="X24" i="12"/>
  <c r="JF43" i="3"/>
  <c r="HS43" i="3"/>
  <c r="R24" i="12"/>
  <c r="IE43" i="3"/>
  <c r="AD24" i="12"/>
  <c r="IA43" i="3"/>
  <c r="Z24" i="12"/>
  <c r="HQ43" i="3"/>
  <c r="P24" i="12"/>
  <c r="IX43" i="3"/>
  <c r="IG43" i="3"/>
  <c r="AF24" i="12"/>
  <c r="JN43" i="3"/>
  <c r="IB43" i="3"/>
  <c r="AA24" i="12"/>
  <c r="HM43" i="3"/>
  <c r="L24" i="12"/>
  <c r="HX43" i="3"/>
  <c r="W24" i="12"/>
  <c r="HP41" i="3"/>
  <c r="O22" i="12"/>
  <c r="IW41" i="3"/>
  <c r="IF41" i="3"/>
  <c r="AE22" i="12"/>
  <c r="HX41" i="3"/>
  <c r="W22" i="12"/>
  <c r="HL41" i="3"/>
  <c r="K22" i="12"/>
  <c r="IS41" i="3"/>
  <c r="IB41" i="3"/>
  <c r="AA22" i="12"/>
  <c r="JI41" i="3"/>
  <c r="HV41" i="3"/>
  <c r="U22" i="12"/>
  <c r="HQ41" i="3"/>
  <c r="P22" i="12"/>
  <c r="II41" i="3"/>
  <c r="AH22" i="12"/>
  <c r="JP41" i="3"/>
  <c r="HK41" i="3"/>
  <c r="J22" i="12"/>
  <c r="IR41" i="3"/>
  <c r="IH41" i="3"/>
  <c r="AG22" i="12"/>
  <c r="HU41" i="3"/>
  <c r="T22" i="12"/>
  <c r="HM41" i="3"/>
  <c r="L22" i="12"/>
  <c r="IT41" i="3"/>
  <c r="IE41" i="3"/>
  <c r="AD22" i="12"/>
  <c r="JL41" i="3"/>
  <c r="HZ41" i="3"/>
  <c r="Y22" i="12"/>
  <c r="HY41" i="3"/>
  <c r="X22" i="12"/>
  <c r="HW41" i="3"/>
  <c r="V22" i="12"/>
  <c r="JD41" i="3"/>
  <c r="HT41" i="3"/>
  <c r="S22" i="12"/>
  <c r="JA41" i="3"/>
  <c r="HS41" i="3"/>
  <c r="R22" i="12"/>
  <c r="HN41" i="3"/>
  <c r="M22" i="12"/>
  <c r="IC41" i="3"/>
  <c r="AB22" i="12"/>
  <c r="JJ41" i="3"/>
  <c r="HR41" i="3"/>
  <c r="Q22" i="12"/>
  <c r="IY41" i="3"/>
  <c r="ID41" i="3"/>
  <c r="AC22" i="12"/>
  <c r="IG41" i="3"/>
  <c r="AF22" i="12"/>
  <c r="IA41" i="3"/>
  <c r="Z22" i="12"/>
  <c r="JH41" i="3"/>
  <c r="HO41" i="3"/>
  <c r="N22" i="12"/>
  <c r="IV41" i="3"/>
  <c r="IF71" i="3"/>
  <c r="AE52" i="12"/>
  <c r="HQ71" i="3"/>
  <c r="P52" i="12"/>
  <c r="HU71" i="3"/>
  <c r="T52" i="12"/>
  <c r="JB71" i="3"/>
  <c r="HY71" i="3"/>
  <c r="X52" i="12"/>
  <c r="JF71" i="3"/>
  <c r="IC71" i="3"/>
  <c r="AB52" i="12"/>
  <c r="HM71" i="3"/>
  <c r="L52" i="12"/>
  <c r="HR71" i="3"/>
  <c r="Q52" i="12"/>
  <c r="IY71" i="3"/>
  <c r="HW71" i="3"/>
  <c r="V52" i="12"/>
  <c r="JD71" i="3"/>
  <c r="IB71" i="3"/>
  <c r="AA52" i="12"/>
  <c r="HK71" i="3"/>
  <c r="J52" i="12"/>
  <c r="HO71" i="3"/>
  <c r="N52" i="12"/>
  <c r="IV71" i="3"/>
  <c r="HT71" i="3"/>
  <c r="S52" i="12"/>
  <c r="JA71" i="3"/>
  <c r="HZ71" i="3"/>
  <c r="Y52" i="12"/>
  <c r="IH71" i="3"/>
  <c r="AG52" i="12"/>
  <c r="IG71" i="3"/>
  <c r="AF52" i="12"/>
  <c r="JN71" i="3"/>
  <c r="HN71" i="3"/>
  <c r="M52" i="12"/>
  <c r="HP71" i="3"/>
  <c r="O52" i="12"/>
  <c r="IA71" i="3"/>
  <c r="Z52" i="12"/>
  <c r="HX71" i="3"/>
  <c r="W52" i="12"/>
  <c r="JE71" i="3"/>
  <c r="IE71" i="3"/>
  <c r="AD52" i="12"/>
  <c r="HL71" i="3"/>
  <c r="K52" i="12"/>
  <c r="II71" i="3"/>
  <c r="AH52" i="12"/>
  <c r="HV71" i="3"/>
  <c r="U52" i="12"/>
  <c r="JC71" i="3"/>
  <c r="HS71" i="3"/>
  <c r="R52" i="12"/>
  <c r="IZ71" i="3"/>
  <c r="ID71" i="3"/>
  <c r="AC52" i="12"/>
  <c r="HX67" i="3"/>
  <c r="W48" i="12"/>
  <c r="HT67" i="3"/>
  <c r="S48" i="12"/>
  <c r="JA67" i="3"/>
  <c r="IB67" i="3"/>
  <c r="AA48" i="12"/>
  <c r="JI67" i="3"/>
  <c r="HV67" i="3"/>
  <c r="U48" i="12"/>
  <c r="IC67" i="3"/>
  <c r="AB48" i="12"/>
  <c r="HK67" i="3"/>
  <c r="J48" i="12"/>
  <c r="IR67" i="3"/>
  <c r="HL67" i="3"/>
  <c r="K48" i="12"/>
  <c r="IS67" i="3"/>
  <c r="HN67" i="3"/>
  <c r="M48" i="12"/>
  <c r="ID67" i="3"/>
  <c r="AC48" i="12"/>
  <c r="HM67" i="3"/>
  <c r="L48" i="12"/>
  <c r="IT67" i="3"/>
  <c r="IA67" i="3"/>
  <c r="Z48" i="12"/>
  <c r="JH67" i="3"/>
  <c r="HW67" i="3"/>
  <c r="V48" i="12"/>
  <c r="HZ67" i="3"/>
  <c r="Y48" i="12"/>
  <c r="II67" i="3"/>
  <c r="AH48" i="12"/>
  <c r="HO67" i="3"/>
  <c r="N48" i="12"/>
  <c r="IF67" i="3"/>
  <c r="AE48" i="12"/>
  <c r="HR67" i="3"/>
  <c r="Q48" i="12"/>
  <c r="HU67" i="3"/>
  <c r="T48" i="12"/>
  <c r="JB67" i="3"/>
  <c r="HS67" i="3"/>
  <c r="R48" i="12"/>
  <c r="IZ67" i="3"/>
  <c r="HQ67" i="3"/>
  <c r="P48" i="12"/>
  <c r="IE67" i="3"/>
  <c r="AD48" i="12"/>
  <c r="HP67" i="3"/>
  <c r="O48" i="12"/>
  <c r="IW67" i="3"/>
  <c r="IH67" i="3"/>
  <c r="AG48" i="12"/>
  <c r="JO67" i="3"/>
  <c r="HY67" i="3"/>
  <c r="X48" i="12"/>
  <c r="IG67" i="3"/>
  <c r="AF48" i="12"/>
  <c r="AX14" i="5"/>
  <c r="DX7" i="14"/>
  <c r="FD7" i="14"/>
  <c r="GJ7" i="14"/>
  <c r="DH7" i="14"/>
  <c r="EN7" i="14"/>
  <c r="FT7" i="14"/>
  <c r="E36" i="11"/>
  <c r="E53" i="11"/>
  <c r="E56" i="11"/>
  <c r="E69" i="11"/>
  <c r="E55" i="11"/>
  <c r="E70" i="11"/>
  <c r="E48" i="11"/>
  <c r="E45" i="11"/>
  <c r="E52" i="11"/>
  <c r="E35" i="11"/>
  <c r="E65" i="11"/>
  <c r="E61" i="11"/>
  <c r="E11" i="11"/>
  <c r="E15" i="11"/>
  <c r="E32" i="11"/>
  <c r="E12" i="11"/>
  <c r="BK61" i="11"/>
  <c r="BL61" i="11"/>
  <c r="AU61" i="11"/>
  <c r="BK17" i="11"/>
  <c r="BL17" i="11"/>
  <c r="AU17" i="11"/>
  <c r="BK11" i="11"/>
  <c r="BL11" i="11"/>
  <c r="AU11" i="11"/>
  <c r="BK18" i="11"/>
  <c r="BL18" i="11"/>
  <c r="AU18" i="11"/>
  <c r="C40" i="5"/>
  <c r="C43" i="5"/>
  <c r="C42" i="5"/>
  <c r="C41" i="5"/>
  <c r="J42" i="5"/>
  <c r="CF36" i="5"/>
  <c r="AI36" i="5"/>
  <c r="AK34" i="14"/>
  <c r="BT34" i="14"/>
  <c r="CZ34" i="14"/>
  <c r="EF34" i="14"/>
  <c r="FL34" i="14"/>
  <c r="AK18" i="14"/>
  <c r="CZ18" i="14"/>
  <c r="EF18" i="14"/>
  <c r="FL18" i="14"/>
  <c r="CF39" i="5"/>
  <c r="AX10" i="5"/>
  <c r="D59" i="5"/>
  <c r="D61" i="5"/>
  <c r="D43" i="5"/>
  <c r="D42" i="5"/>
  <c r="AN38" i="5"/>
  <c r="BL44" i="11"/>
  <c r="AU44" i="11"/>
  <c r="BK44" i="11"/>
  <c r="BK107" i="11"/>
  <c r="BL107" i="11"/>
  <c r="AP107" i="11"/>
  <c r="AN107" i="11"/>
  <c r="AO107" i="11"/>
  <c r="AM107" i="11"/>
  <c r="BL82" i="11"/>
  <c r="BK82" i="11"/>
  <c r="AN82" i="11"/>
  <c r="BL59" i="11"/>
  <c r="AU59" i="11"/>
  <c r="BK59" i="11"/>
  <c r="BL15" i="11"/>
  <c r="AU15" i="11"/>
  <c r="BK15" i="11"/>
  <c r="BL27" i="11"/>
  <c r="AU27" i="11"/>
  <c r="BK27" i="11"/>
  <c r="BL49" i="11"/>
  <c r="AU49" i="11"/>
  <c r="BK49" i="11"/>
  <c r="BK23" i="11"/>
  <c r="BL23" i="11"/>
  <c r="AU23" i="11"/>
  <c r="BK70" i="11"/>
  <c r="BL70" i="11"/>
  <c r="AU70" i="11"/>
  <c r="BL92" i="11"/>
  <c r="BK92" i="11"/>
  <c r="AN92" i="11"/>
  <c r="AM92" i="11"/>
  <c r="AP92" i="11"/>
  <c r="AO92" i="11"/>
  <c r="BK58" i="11"/>
  <c r="BL58" i="11"/>
  <c r="AU58" i="11"/>
  <c r="BL43" i="11"/>
  <c r="AU43" i="11"/>
  <c r="BK43" i="11"/>
  <c r="BK64" i="11"/>
  <c r="BL64" i="11"/>
  <c r="AU64" i="11"/>
  <c r="BK80" i="11"/>
  <c r="BL80" i="11"/>
  <c r="AN80" i="11"/>
  <c r="AM80" i="11"/>
  <c r="AO80" i="11"/>
  <c r="AP80" i="11"/>
  <c r="BL88" i="11"/>
  <c r="BK88" i="11"/>
  <c r="AO88" i="11"/>
  <c r="AM88" i="11"/>
  <c r="AP88" i="11"/>
  <c r="AN88" i="11"/>
  <c r="BK106" i="11"/>
  <c r="BL106" i="11"/>
  <c r="AM106" i="11"/>
  <c r="CF37" i="5"/>
  <c r="CC10" i="5"/>
  <c r="H42" i="5"/>
  <c r="H41" i="5"/>
  <c r="H43" i="5"/>
  <c r="H40" i="5"/>
  <c r="AE29" i="11"/>
  <c r="AB1" i="11"/>
  <c r="M7" i="11"/>
  <c r="AE14" i="11"/>
  <c r="AE31" i="11"/>
  <c r="AB4" i="11"/>
  <c r="AE10" i="11"/>
  <c r="AE27" i="11"/>
  <c r="AE22" i="11"/>
  <c r="AE11" i="11"/>
  <c r="AE24" i="11"/>
  <c r="AB2" i="11"/>
  <c r="M6" i="11"/>
  <c r="AA6" i="11"/>
  <c r="AE38" i="11"/>
  <c r="AE25" i="11"/>
  <c r="AB5" i="11"/>
  <c r="AB112" i="11" a="1"/>
  <c r="AE15" i="11"/>
  <c r="AB111" i="11"/>
  <c r="AE18" i="11"/>
  <c r="AE35" i="11"/>
  <c r="AE28" i="11"/>
  <c r="AE21" i="11"/>
  <c r="AE32" i="11"/>
  <c r="AE13" i="11"/>
  <c r="AE20" i="11"/>
  <c r="AE33" i="11"/>
  <c r="AE30" i="11"/>
  <c r="AE12" i="11"/>
  <c r="AE16" i="11"/>
  <c r="AE36" i="11"/>
  <c r="AE26" i="11"/>
  <c r="AE34" i="11"/>
  <c r="AE17" i="11"/>
  <c r="AE19" i="11"/>
  <c r="AE23" i="11"/>
  <c r="AE39" i="11"/>
  <c r="AE37" i="11"/>
  <c r="AA7" i="11"/>
  <c r="M5" i="11"/>
  <c r="AE40" i="11"/>
  <c r="I104" i="12"/>
  <c r="A104" i="12"/>
  <c r="CY123" i="3"/>
  <c r="EF123" i="3"/>
  <c r="BW108" i="11"/>
  <c r="DH84" i="3"/>
  <c r="DS84" i="3"/>
  <c r="KM84" i="3"/>
  <c r="LA84" i="3"/>
  <c r="KY84" i="3"/>
  <c r="KC84" i="3"/>
  <c r="EB84" i="3"/>
  <c r="FI84" i="3"/>
  <c r="DM84" i="3"/>
  <c r="H65" i="12"/>
  <c r="B65" i="12"/>
  <c r="DY84" i="3"/>
  <c r="FF84" i="3"/>
  <c r="DJ84" i="3"/>
  <c r="DJ24" i="3"/>
  <c r="EQ24" i="3"/>
  <c r="EQ84" i="3"/>
  <c r="KB84" i="3"/>
  <c r="KK84" i="3"/>
  <c r="DP84" i="3"/>
  <c r="EA84" i="3"/>
  <c r="FH84" i="3"/>
  <c r="KA84" i="3"/>
  <c r="KQ84" i="3"/>
  <c r="KT84" i="3"/>
  <c r="DT84" i="3"/>
  <c r="FA84" i="3"/>
  <c r="KO84" i="3"/>
  <c r="LF84" i="3"/>
  <c r="CZ84" i="3"/>
  <c r="DE84" i="3"/>
  <c r="DC84" i="3"/>
  <c r="KE84" i="3"/>
  <c r="DI84" i="3"/>
  <c r="DW84" i="3"/>
  <c r="DN84" i="3"/>
  <c r="DA84" i="3"/>
  <c r="EH84" i="3"/>
  <c r="DZ84" i="3"/>
  <c r="FG84" i="3"/>
  <c r="KW84" i="3"/>
  <c r="DX84" i="3"/>
  <c r="JY84" i="3"/>
  <c r="KF84" i="3"/>
  <c r="DQ84" i="3"/>
  <c r="KS84" i="3"/>
  <c r="JS84" i="3"/>
  <c r="JB84" i="3"/>
  <c r="JL84" i="3"/>
  <c r="JG84" i="3"/>
  <c r="JZ84" i="3"/>
  <c r="DU84" i="3"/>
  <c r="DL84" i="3"/>
  <c r="DK84" i="3"/>
  <c r="KR84" i="3"/>
  <c r="DG84" i="3"/>
  <c r="KN84" i="3"/>
  <c r="KZ84" i="3"/>
  <c r="EC84" i="3"/>
  <c r="FJ84" i="3"/>
  <c r="DR84" i="3"/>
  <c r="LB84" i="3"/>
  <c r="DV84" i="3"/>
  <c r="DO84" i="3"/>
  <c r="EV84" i="3"/>
  <c r="IV84" i="3"/>
  <c r="IR84" i="3"/>
  <c r="KG84" i="3"/>
  <c r="KJ84" i="3"/>
  <c r="KU84" i="3"/>
  <c r="KX84" i="3"/>
  <c r="KD84" i="3"/>
  <c r="KV84" i="3"/>
  <c r="DD84" i="3"/>
  <c r="KI84" i="3"/>
  <c r="DB84" i="3"/>
  <c r="DF84" i="3"/>
  <c r="DF24" i="3"/>
  <c r="EM24" i="3"/>
  <c r="EM84" i="3"/>
  <c r="KH84" i="3"/>
  <c r="KL84" i="3"/>
  <c r="JH84" i="3"/>
  <c r="JR84" i="3"/>
  <c r="KP84" i="3"/>
  <c r="IU84" i="3"/>
  <c r="JI84" i="3"/>
  <c r="JT84" i="3"/>
  <c r="JQ84" i="3"/>
  <c r="JU84" i="3"/>
  <c r="JF84" i="3"/>
  <c r="IS84" i="3"/>
  <c r="IZ84" i="3"/>
  <c r="IX84" i="3"/>
  <c r="JJ84" i="3"/>
  <c r="JC84" i="3"/>
  <c r="JE84" i="3"/>
  <c r="I48" i="12"/>
  <c r="A48" i="12"/>
  <c r="CY67" i="3"/>
  <c r="EF67" i="3"/>
  <c r="BW52" i="11"/>
  <c r="CY34" i="3"/>
  <c r="EF34" i="3"/>
  <c r="BW19" i="11"/>
  <c r="I15" i="12"/>
  <c r="A15" i="12"/>
  <c r="CY107" i="3"/>
  <c r="EF107" i="3"/>
  <c r="BW92" i="11"/>
  <c r="I88" i="12"/>
  <c r="A88" i="12"/>
  <c r="KQ87" i="3"/>
  <c r="DA87" i="3"/>
  <c r="KI87" i="3"/>
  <c r="DT87" i="3"/>
  <c r="KW87" i="3"/>
  <c r="EB87" i="3"/>
  <c r="FI87" i="3"/>
  <c r="DQ87" i="3"/>
  <c r="DI87" i="3"/>
  <c r="DZ87" i="3"/>
  <c r="FG87" i="3"/>
  <c r="KG87" i="3"/>
  <c r="KS87" i="3"/>
  <c r="DW87" i="3"/>
  <c r="DG87" i="3"/>
  <c r="KC87" i="3"/>
  <c r="EC87" i="3"/>
  <c r="FJ87" i="3"/>
  <c r="DM87" i="3"/>
  <c r="KB87" i="3"/>
  <c r="LA87" i="3"/>
  <c r="DO87" i="3"/>
  <c r="KK87" i="3"/>
  <c r="DE87" i="3"/>
  <c r="DU87" i="3"/>
  <c r="KX87" i="3"/>
  <c r="KA87" i="3"/>
  <c r="DD87" i="3"/>
  <c r="DY87" i="3"/>
  <c r="FF87" i="3"/>
  <c r="KF87" i="3"/>
  <c r="CZ87" i="3"/>
  <c r="KJ87" i="3"/>
  <c r="KH87" i="3"/>
  <c r="JH87" i="3"/>
  <c r="JG87" i="3"/>
  <c r="JT87" i="3"/>
  <c r="IW87" i="3"/>
  <c r="JD87" i="3"/>
  <c r="IR87" i="3"/>
  <c r="DK87" i="3"/>
  <c r="LF87" i="3"/>
  <c r="DL87" i="3"/>
  <c r="ES87" i="3"/>
  <c r="KN87" i="3"/>
  <c r="DP87" i="3"/>
  <c r="KD87" i="3"/>
  <c r="DV87" i="3"/>
  <c r="FC87" i="3"/>
  <c r="KO87" i="3"/>
  <c r="DH87" i="3"/>
  <c r="KZ87" i="3"/>
  <c r="DJ87" i="3"/>
  <c r="KV87" i="3"/>
  <c r="H68" i="12"/>
  <c r="B68" i="12"/>
  <c r="KU87" i="3"/>
  <c r="DR87" i="3"/>
  <c r="KL87" i="3"/>
  <c r="JL87" i="3"/>
  <c r="JJ87" i="3"/>
  <c r="JI87" i="3"/>
  <c r="IY87" i="3"/>
  <c r="KR87" i="3"/>
  <c r="EA87" i="3"/>
  <c r="FH87" i="3"/>
  <c r="DX87" i="3"/>
  <c r="DN87" i="3"/>
  <c r="KY87" i="3"/>
  <c r="KE87" i="3"/>
  <c r="KT87" i="3"/>
  <c r="DB87" i="3"/>
  <c r="LB87" i="3"/>
  <c r="IS87" i="3"/>
  <c r="JC87" i="3"/>
  <c r="JM87" i="3"/>
  <c r="DC87" i="3"/>
  <c r="JZ87" i="3"/>
  <c r="JY87" i="3"/>
  <c r="DF87" i="3"/>
  <c r="JR87" i="3"/>
  <c r="JQ87" i="3"/>
  <c r="IX87" i="3"/>
  <c r="KM87" i="3"/>
  <c r="KP87" i="3"/>
  <c r="JA87" i="3"/>
  <c r="JS87" i="3"/>
  <c r="JU87" i="3"/>
  <c r="DS87" i="3"/>
  <c r="EZ87" i="3"/>
  <c r="JE87" i="3"/>
  <c r="CY57" i="3"/>
  <c r="EF57" i="3"/>
  <c r="BW42" i="11"/>
  <c r="I38" i="12"/>
  <c r="A38" i="12"/>
  <c r="CY103" i="3"/>
  <c r="EF103" i="3"/>
  <c r="BW88" i="11"/>
  <c r="I84" i="12"/>
  <c r="A84" i="12"/>
  <c r="DZ82" i="3"/>
  <c r="FG82" i="3"/>
  <c r="KW82" i="3"/>
  <c r="KZ82" i="3"/>
  <c r="EA82" i="3"/>
  <c r="FH82" i="3"/>
  <c r="DO82" i="3"/>
  <c r="DR82" i="3"/>
  <c r="CZ82" i="3"/>
  <c r="DU82" i="3"/>
  <c r="DP82" i="3"/>
  <c r="EW82" i="3"/>
  <c r="DW82" i="3"/>
  <c r="DQ82" i="3"/>
  <c r="JZ82" i="3"/>
  <c r="EC82" i="3"/>
  <c r="FJ82" i="3"/>
  <c r="KT82" i="3"/>
  <c r="KV82" i="3"/>
  <c r="KQ82" i="3"/>
  <c r="KX82" i="3"/>
  <c r="DF82" i="3"/>
  <c r="DG82" i="3"/>
  <c r="DN82" i="3"/>
  <c r="JY82" i="3"/>
  <c r="EB82" i="3"/>
  <c r="FI82" i="3"/>
  <c r="KU82" i="3"/>
  <c r="KR82" i="3"/>
  <c r="DE82" i="3"/>
  <c r="DX82" i="3"/>
  <c r="DT82" i="3"/>
  <c r="DJ82" i="3"/>
  <c r="KF82" i="3"/>
  <c r="KI82" i="3"/>
  <c r="LF82" i="3"/>
  <c r="KN82" i="3"/>
  <c r="KK82" i="3"/>
  <c r="KM82" i="3"/>
  <c r="DH82" i="3"/>
  <c r="KA82" i="3"/>
  <c r="KS82" i="3"/>
  <c r="KH82" i="3"/>
  <c r="KJ82" i="3"/>
  <c r="LB82" i="3"/>
  <c r="KD82" i="3"/>
  <c r="DS82" i="3"/>
  <c r="KB82" i="3"/>
  <c r="KC82" i="3"/>
  <c r="KG82" i="3"/>
  <c r="JL82" i="3"/>
  <c r="LA82" i="3"/>
  <c r="KY82" i="3"/>
  <c r="H63" i="12"/>
  <c r="B63" i="12"/>
  <c r="DM82" i="3"/>
  <c r="ET82" i="3"/>
  <c r="DY82" i="3"/>
  <c r="FF82" i="3"/>
  <c r="KO82" i="3"/>
  <c r="DD82" i="3"/>
  <c r="DB82" i="3"/>
  <c r="EI82" i="3"/>
  <c r="JQ82" i="3"/>
  <c r="KL82" i="3"/>
  <c r="DK82" i="3"/>
  <c r="DA82" i="3"/>
  <c r="EH82" i="3"/>
  <c r="DV82" i="3"/>
  <c r="FC82" i="3"/>
  <c r="DL82" i="3"/>
  <c r="KE82" i="3"/>
  <c r="DI82" i="3"/>
  <c r="DC82" i="3"/>
  <c r="IW82" i="3"/>
  <c r="KP82" i="3"/>
  <c r="JH82" i="3"/>
  <c r="JA82" i="3"/>
  <c r="IS82" i="3"/>
  <c r="JU82" i="3"/>
  <c r="JE82" i="3"/>
  <c r="JJ82" i="3"/>
  <c r="JS82" i="3"/>
  <c r="IV82" i="3"/>
  <c r="JT82" i="3"/>
  <c r="IT82" i="3"/>
  <c r="JR82" i="3"/>
  <c r="JN82" i="3"/>
  <c r="IU82" i="3"/>
  <c r="IZ82" i="3"/>
  <c r="LF72" i="3"/>
  <c r="DG72" i="3"/>
  <c r="EN72" i="3"/>
  <c r="DT72" i="3"/>
  <c r="DM72" i="3"/>
  <c r="DP72" i="3"/>
  <c r="DF72" i="3"/>
  <c r="DU72" i="3"/>
  <c r="FB72" i="3"/>
  <c r="H53" i="12"/>
  <c r="B53" i="12"/>
  <c r="LB72" i="3"/>
  <c r="DX72" i="3"/>
  <c r="FE72" i="3"/>
  <c r="DD72" i="3"/>
  <c r="DV72" i="3"/>
  <c r="DW72" i="3"/>
  <c r="DN72" i="3"/>
  <c r="DA72" i="3"/>
  <c r="KT72" i="3"/>
  <c r="DH72" i="3"/>
  <c r="EB72" i="3"/>
  <c r="FI72" i="3"/>
  <c r="KZ72" i="3"/>
  <c r="LA72" i="3"/>
  <c r="DB72" i="3"/>
  <c r="KM72" i="3"/>
  <c r="KR72" i="3"/>
  <c r="KF72" i="3"/>
  <c r="KO72" i="3"/>
  <c r="JH72" i="3"/>
  <c r="KS72" i="3"/>
  <c r="DL72" i="3"/>
  <c r="DZ72" i="3"/>
  <c r="FG72" i="3"/>
  <c r="KU72" i="3"/>
  <c r="KK72" i="3"/>
  <c r="JY72" i="3"/>
  <c r="EC72" i="3"/>
  <c r="FJ72" i="3"/>
  <c r="DE72" i="3"/>
  <c r="DK72" i="3"/>
  <c r="DK24" i="3"/>
  <c r="ER24" i="3"/>
  <c r="ER72" i="3"/>
  <c r="KY72" i="3"/>
  <c r="KN72" i="3"/>
  <c r="KQ72" i="3"/>
  <c r="DQ72" i="3"/>
  <c r="EA72" i="3"/>
  <c r="FH72" i="3"/>
  <c r="KE72" i="3"/>
  <c r="KI72" i="3"/>
  <c r="KD72" i="3"/>
  <c r="JR72" i="3"/>
  <c r="JD72" i="3"/>
  <c r="KB72" i="3"/>
  <c r="DI72" i="3"/>
  <c r="DO72" i="3"/>
  <c r="KC72" i="3"/>
  <c r="KH72" i="3"/>
  <c r="KA72" i="3"/>
  <c r="KW72" i="3"/>
  <c r="CZ72" i="3"/>
  <c r="DC72" i="3"/>
  <c r="DY72" i="3"/>
  <c r="FF72" i="3"/>
  <c r="DR72" i="3"/>
  <c r="KV72" i="3"/>
  <c r="KJ72" i="3"/>
  <c r="KG72" i="3"/>
  <c r="JU72" i="3"/>
  <c r="DS72" i="3"/>
  <c r="KX72" i="3"/>
  <c r="DJ72" i="3"/>
  <c r="JZ72" i="3"/>
  <c r="KP72" i="3"/>
  <c r="IS72" i="3"/>
  <c r="IT72" i="3"/>
  <c r="KL72" i="3"/>
  <c r="JP72" i="3"/>
  <c r="JS72" i="3"/>
  <c r="JT72" i="3"/>
  <c r="JE72" i="3"/>
  <c r="JJ72" i="3"/>
  <c r="JM72" i="3"/>
  <c r="IX72" i="3"/>
  <c r="JQ72" i="3"/>
  <c r="JG72" i="3"/>
  <c r="IU72" i="3"/>
  <c r="JB72" i="3"/>
  <c r="JC72" i="3"/>
  <c r="JO72" i="3"/>
  <c r="CY88" i="3"/>
  <c r="EF88" i="3"/>
  <c r="BW73" i="11"/>
  <c r="I69" i="12"/>
  <c r="A69" i="12"/>
  <c r="CY43" i="3"/>
  <c r="EF43" i="3"/>
  <c r="BW28" i="11"/>
  <c r="I24" i="12"/>
  <c r="A24" i="12"/>
  <c r="CY93" i="3"/>
  <c r="EF93" i="3"/>
  <c r="BW78" i="11"/>
  <c r="I74" i="12"/>
  <c r="A74" i="12"/>
  <c r="KM124" i="3"/>
  <c r="KN124" i="3"/>
  <c r="DB124" i="3"/>
  <c r="DL124" i="3"/>
  <c r="DH124" i="3"/>
  <c r="KV124" i="3"/>
  <c r="KO124" i="3"/>
  <c r="KS124" i="3"/>
  <c r="DE124" i="3"/>
  <c r="DN124" i="3"/>
  <c r="DT124" i="3"/>
  <c r="KL124" i="3"/>
  <c r="KT124" i="3"/>
  <c r="KQ124" i="3"/>
  <c r="DM124" i="3"/>
  <c r="ET124" i="3"/>
  <c r="DW124" i="3"/>
  <c r="DV124" i="3"/>
  <c r="EB124" i="3"/>
  <c r="FI124" i="3"/>
  <c r="KX124" i="3"/>
  <c r="LF124" i="3"/>
  <c r="DA124" i="3"/>
  <c r="EH124" i="3"/>
  <c r="DF124" i="3"/>
  <c r="DO124" i="3"/>
  <c r="DU124" i="3"/>
  <c r="KY124" i="3"/>
  <c r="JY124" i="3"/>
  <c r="LD124" i="3"/>
  <c r="KK124" i="3"/>
  <c r="IW124" i="3"/>
  <c r="LA124" i="3"/>
  <c r="EC124" i="3"/>
  <c r="FJ124" i="3"/>
  <c r="EA124" i="3"/>
  <c r="FH124" i="3"/>
  <c r="DZ124" i="3"/>
  <c r="FG124" i="3"/>
  <c r="DS124" i="3"/>
  <c r="EZ124" i="3"/>
  <c r="CZ124" i="3"/>
  <c r="DC124" i="3"/>
  <c r="EJ124" i="3"/>
  <c r="DG124" i="3"/>
  <c r="EN124" i="3"/>
  <c r="DQ124" i="3"/>
  <c r="DX124" i="3"/>
  <c r="KJ124" i="3"/>
  <c r="KI124" i="3"/>
  <c r="H105" i="12"/>
  <c r="B105" i="12"/>
  <c r="DK124" i="3"/>
  <c r="LB124" i="3"/>
  <c r="DD124" i="3"/>
  <c r="KW124" i="3"/>
  <c r="KH124" i="3"/>
  <c r="KF124" i="3"/>
  <c r="JL124" i="3"/>
  <c r="KG124" i="3"/>
  <c r="KP124" i="3"/>
  <c r="KU124" i="3"/>
  <c r="DJ124" i="3"/>
  <c r="KR124" i="3"/>
  <c r="KB124" i="3"/>
  <c r="IR124" i="3"/>
  <c r="JW124" i="3"/>
  <c r="KD124" i="3"/>
  <c r="DR124" i="3"/>
  <c r="EY124" i="3"/>
  <c r="KC124" i="3"/>
  <c r="IS124" i="3"/>
  <c r="IU124" i="3"/>
  <c r="JS124" i="3"/>
  <c r="JG124" i="3"/>
  <c r="JM124" i="3"/>
  <c r="JB124" i="3"/>
  <c r="JD124" i="3"/>
  <c r="KZ124" i="3"/>
  <c r="DY124" i="3"/>
  <c r="FF124" i="3"/>
  <c r="JH124" i="3"/>
  <c r="JZ124" i="3"/>
  <c r="KE124" i="3"/>
  <c r="DP124" i="3"/>
  <c r="JR124" i="3"/>
  <c r="JT124" i="3"/>
  <c r="DI124" i="3"/>
  <c r="JQ124" i="3"/>
  <c r="JC124" i="3"/>
  <c r="JA124" i="3"/>
  <c r="IT124" i="3"/>
  <c r="JP124" i="3"/>
  <c r="JE124" i="3"/>
  <c r="IY124" i="3"/>
  <c r="JU124" i="3"/>
  <c r="JN124" i="3"/>
  <c r="KA124" i="3"/>
  <c r="JJ124" i="3"/>
  <c r="IV124" i="3"/>
  <c r="IZ124" i="3"/>
  <c r="JK124" i="3"/>
  <c r="JI124" i="3"/>
  <c r="JO124" i="3"/>
  <c r="IX124" i="3"/>
  <c r="JF124" i="3"/>
  <c r="CY62" i="3"/>
  <c r="EF62" i="3"/>
  <c r="BW47" i="11"/>
  <c r="I43" i="12"/>
  <c r="A43" i="12"/>
  <c r="KX113" i="3"/>
  <c r="DR113" i="3"/>
  <c r="DH113" i="3"/>
  <c r="IR113" i="3"/>
  <c r="JW113" i="3"/>
  <c r="KT113" i="3"/>
  <c r="LA113" i="3"/>
  <c r="KI113" i="3"/>
  <c r="IS113" i="3"/>
  <c r="KG113" i="3"/>
  <c r="LF113" i="3"/>
  <c r="KM113" i="3"/>
  <c r="KL113" i="3"/>
  <c r="H94" i="12"/>
  <c r="B94" i="12"/>
  <c r="DJ113" i="3"/>
  <c r="EQ113" i="3"/>
  <c r="DG113" i="3"/>
  <c r="EN113" i="3"/>
  <c r="DI113" i="3"/>
  <c r="DL113" i="3"/>
  <c r="KA113" i="3"/>
  <c r="EA113" i="3"/>
  <c r="FH113" i="3"/>
  <c r="KB113" i="3"/>
  <c r="EB113" i="3"/>
  <c r="FI113" i="3"/>
  <c r="IU113" i="3"/>
  <c r="JR113" i="3"/>
  <c r="JS113" i="3"/>
  <c r="IY113" i="3"/>
  <c r="JL113" i="3"/>
  <c r="JZ113" i="3"/>
  <c r="KZ113" i="3"/>
  <c r="KS113" i="3"/>
  <c r="JF113" i="3"/>
  <c r="KW113" i="3"/>
  <c r="JD113" i="3"/>
  <c r="JT113" i="3"/>
  <c r="DA113" i="3"/>
  <c r="DN113" i="3"/>
  <c r="KP113" i="3"/>
  <c r="DQ113" i="3"/>
  <c r="EX113" i="3"/>
  <c r="KJ113" i="3"/>
  <c r="KC113" i="3"/>
  <c r="DO113" i="3"/>
  <c r="KR113" i="3"/>
  <c r="KH113" i="3"/>
  <c r="KU113" i="3"/>
  <c r="DC113" i="3"/>
  <c r="DD113" i="3"/>
  <c r="KQ113" i="3"/>
  <c r="JI113" i="3"/>
  <c r="IT113" i="3"/>
  <c r="JP113" i="3"/>
  <c r="JH113" i="3"/>
  <c r="JO113" i="3"/>
  <c r="JE113" i="3"/>
  <c r="JQ113" i="3"/>
  <c r="JA113" i="3"/>
  <c r="JY113" i="3"/>
  <c r="LD113" i="3"/>
  <c r="IZ113" i="3"/>
  <c r="KN113" i="3"/>
  <c r="DV113" i="3"/>
  <c r="DY113" i="3"/>
  <c r="FF113" i="3"/>
  <c r="KO113" i="3"/>
  <c r="CZ113" i="3"/>
  <c r="DE113" i="3"/>
  <c r="KK113" i="3"/>
  <c r="DB113" i="3"/>
  <c r="DU113" i="3"/>
  <c r="FB113" i="3"/>
  <c r="KE113" i="3"/>
  <c r="DP113" i="3"/>
  <c r="DZ113" i="3"/>
  <c r="FG113" i="3"/>
  <c r="EC113" i="3"/>
  <c r="FJ113" i="3"/>
  <c r="JK113" i="3"/>
  <c r="JC113" i="3"/>
  <c r="JB113" i="3"/>
  <c r="JN113" i="3"/>
  <c r="IV113" i="3"/>
  <c r="LB113" i="3"/>
  <c r="DW113" i="3"/>
  <c r="FD113" i="3"/>
  <c r="KV113" i="3"/>
  <c r="JG113" i="3"/>
  <c r="IX113" i="3"/>
  <c r="DX113" i="3"/>
  <c r="JM113" i="3"/>
  <c r="DM113" i="3"/>
  <c r="KD113" i="3"/>
  <c r="DS113" i="3"/>
  <c r="KF113" i="3"/>
  <c r="JU113" i="3"/>
  <c r="JJ113" i="3"/>
  <c r="DT113" i="3"/>
  <c r="FA113" i="3"/>
  <c r="IW113" i="3"/>
  <c r="DF113" i="3"/>
  <c r="KY113" i="3"/>
  <c r="DK113" i="3"/>
  <c r="ER113" i="3"/>
  <c r="CY56" i="3"/>
  <c r="EF56" i="3"/>
  <c r="BW41" i="11"/>
  <c r="I37" i="12"/>
  <c r="A37" i="12"/>
  <c r="KD122" i="3"/>
  <c r="KN122" i="3"/>
  <c r="LF122" i="3"/>
  <c r="KF122" i="3"/>
  <c r="DF122" i="3"/>
  <c r="IW122" i="3"/>
  <c r="KK122" i="3"/>
  <c r="JZ122" i="3"/>
  <c r="DE122" i="3"/>
  <c r="EL122" i="3"/>
  <c r="DM122" i="3"/>
  <c r="KP122" i="3"/>
  <c r="DA122" i="3"/>
  <c r="KV122" i="3"/>
  <c r="DZ122" i="3"/>
  <c r="FG122" i="3"/>
  <c r="DX122" i="3"/>
  <c r="FE122" i="3"/>
  <c r="DO122" i="3"/>
  <c r="DV122" i="3"/>
  <c r="DY122" i="3"/>
  <c r="FF122" i="3"/>
  <c r="DI122" i="3"/>
  <c r="LA122" i="3"/>
  <c r="DB122" i="3"/>
  <c r="EB122" i="3"/>
  <c r="FI122" i="3"/>
  <c r="KI122" i="3"/>
  <c r="DR122" i="3"/>
  <c r="KT122" i="3"/>
  <c r="DW122" i="3"/>
  <c r="FD122" i="3"/>
  <c r="JP122" i="3"/>
  <c r="JA122" i="3"/>
  <c r="KH122" i="3"/>
  <c r="IS122" i="3"/>
  <c r="IX122" i="3"/>
  <c r="DC122" i="3"/>
  <c r="JF122" i="3"/>
  <c r="KO122" i="3"/>
  <c r="DK122" i="3"/>
  <c r="KA122" i="3"/>
  <c r="EA122" i="3"/>
  <c r="FH122" i="3"/>
  <c r="KL122" i="3"/>
  <c r="DL122" i="3"/>
  <c r="DQ122" i="3"/>
  <c r="EX122" i="3"/>
  <c r="KB122" i="3"/>
  <c r="DG122" i="3"/>
  <c r="JI122" i="3"/>
  <c r="JC122" i="3"/>
  <c r="JY122" i="3"/>
  <c r="LD122" i="3"/>
  <c r="IR122" i="3"/>
  <c r="JW122" i="3"/>
  <c r="KQ122" i="3"/>
  <c r="KM122" i="3"/>
  <c r="DN122" i="3"/>
  <c r="KW122" i="3"/>
  <c r="DS122" i="3"/>
  <c r="KX122" i="3"/>
  <c r="LB122" i="3"/>
  <c r="KJ122" i="3"/>
  <c r="DH122" i="3"/>
  <c r="EO122" i="3"/>
  <c r="KS122" i="3"/>
  <c r="IU122" i="3"/>
  <c r="JS122" i="3"/>
  <c r="JU122" i="3"/>
  <c r="JO122" i="3"/>
  <c r="JM122" i="3"/>
  <c r="DT122" i="3"/>
  <c r="FA122" i="3"/>
  <c r="CZ122" i="3"/>
  <c r="H103" i="12"/>
  <c r="B103" i="12"/>
  <c r="KC122" i="3"/>
  <c r="DD122" i="3"/>
  <c r="KG122" i="3"/>
  <c r="KE122" i="3"/>
  <c r="EC122" i="3"/>
  <c r="FJ122" i="3"/>
  <c r="DU122" i="3"/>
  <c r="KZ122" i="3"/>
  <c r="KY122" i="3"/>
  <c r="DJ122" i="3"/>
  <c r="DP122" i="3"/>
  <c r="KR122" i="3"/>
  <c r="KU122" i="3"/>
  <c r="IY122" i="3"/>
  <c r="IV122" i="3"/>
  <c r="IZ122" i="3"/>
  <c r="JL122" i="3"/>
  <c r="JH122" i="3"/>
  <c r="JG122" i="3"/>
  <c r="JD122" i="3"/>
  <c r="JT122" i="3"/>
  <c r="JB122" i="3"/>
  <c r="IT122" i="3"/>
  <c r="JE122" i="3"/>
  <c r="JR122" i="3"/>
  <c r="JQ122" i="3"/>
  <c r="JK122" i="3"/>
  <c r="JN122" i="3"/>
  <c r="JJ122" i="3"/>
  <c r="I12" i="12"/>
  <c r="A12" i="12"/>
  <c r="CY31" i="3"/>
  <c r="EF31" i="3"/>
  <c r="BW16" i="11"/>
  <c r="CY112" i="3"/>
  <c r="EF112" i="3"/>
  <c r="BW97" i="11"/>
  <c r="I93" i="12"/>
  <c r="A93" i="12"/>
  <c r="I33" i="12"/>
  <c r="A33" i="12"/>
  <c r="CY52" i="3"/>
  <c r="EF52" i="3"/>
  <c r="BW37" i="11"/>
  <c r="DO77" i="3"/>
  <c r="LB77" i="3"/>
  <c r="KY77" i="3"/>
  <c r="KR77" i="3"/>
  <c r="DN77" i="3"/>
  <c r="LA77" i="3"/>
  <c r="DW77" i="3"/>
  <c r="KT77" i="3"/>
  <c r="KX77" i="3"/>
  <c r="KB77" i="3"/>
  <c r="KV77" i="3"/>
  <c r="KJ77" i="3"/>
  <c r="KM77" i="3"/>
  <c r="KI77" i="3"/>
  <c r="CZ77" i="3"/>
  <c r="KF77" i="3"/>
  <c r="KZ77" i="3"/>
  <c r="KQ77" i="3"/>
  <c r="DJ77" i="3"/>
  <c r="DI77" i="3"/>
  <c r="EB77" i="3"/>
  <c r="FI77" i="3"/>
  <c r="DM77" i="3"/>
  <c r="KU77" i="3"/>
  <c r="DR77" i="3"/>
  <c r="KC77" i="3"/>
  <c r="DQ77" i="3"/>
  <c r="DV77" i="3"/>
  <c r="JY77" i="3"/>
  <c r="DH77" i="3"/>
  <c r="DC77" i="3"/>
  <c r="DE77" i="3"/>
  <c r="DZ77" i="3"/>
  <c r="FG77" i="3"/>
  <c r="EA77" i="3"/>
  <c r="FH77" i="3"/>
  <c r="DD77" i="3"/>
  <c r="DG77" i="3"/>
  <c r="KD77" i="3"/>
  <c r="KO77" i="3"/>
  <c r="H58" i="12"/>
  <c r="B58" i="12"/>
  <c r="DL77" i="3"/>
  <c r="DP77" i="3"/>
  <c r="KS77" i="3"/>
  <c r="IW77" i="3"/>
  <c r="JM77" i="3"/>
  <c r="KP77" i="3"/>
  <c r="KA77" i="3"/>
  <c r="JS77" i="3"/>
  <c r="IU77" i="3"/>
  <c r="JL77" i="3"/>
  <c r="JD77" i="3"/>
  <c r="DK77" i="3"/>
  <c r="DA77" i="3"/>
  <c r="DT77" i="3"/>
  <c r="FA77" i="3"/>
  <c r="DB77" i="3"/>
  <c r="DX77" i="3"/>
  <c r="KG77" i="3"/>
  <c r="DF77" i="3"/>
  <c r="LF77" i="3"/>
  <c r="KK77" i="3"/>
  <c r="JZ77" i="3"/>
  <c r="DU77" i="3"/>
  <c r="FB77" i="3"/>
  <c r="KW77" i="3"/>
  <c r="KE77" i="3"/>
  <c r="JU77" i="3"/>
  <c r="KL77" i="3"/>
  <c r="KH77" i="3"/>
  <c r="JQ77" i="3"/>
  <c r="IS77" i="3"/>
  <c r="EC77" i="3"/>
  <c r="FJ77" i="3"/>
  <c r="DS77" i="3"/>
  <c r="KN77" i="3"/>
  <c r="DY77" i="3"/>
  <c r="FF77" i="3"/>
  <c r="JE77" i="3"/>
  <c r="JT77" i="3"/>
  <c r="IT77" i="3"/>
  <c r="IY77" i="3"/>
  <c r="JF77" i="3"/>
  <c r="JB77" i="3"/>
  <c r="JR77" i="3"/>
  <c r="JH77" i="3"/>
  <c r="IV77" i="3"/>
  <c r="KV111" i="3"/>
  <c r="EC111" i="3"/>
  <c r="FJ111" i="3"/>
  <c r="DI111" i="3"/>
  <c r="DP111" i="3"/>
  <c r="DY111" i="3"/>
  <c r="FF111" i="3"/>
  <c r="DN111" i="3"/>
  <c r="EU111" i="3"/>
  <c r="KQ111" i="3"/>
  <c r="DT111" i="3"/>
  <c r="FA111" i="3"/>
  <c r="KM111" i="3"/>
  <c r="KS111" i="3"/>
  <c r="KR111" i="3"/>
  <c r="DO111" i="3"/>
  <c r="KY111" i="3"/>
  <c r="DR111" i="3"/>
  <c r="DA111" i="3"/>
  <c r="DU111" i="3"/>
  <c r="DV111" i="3"/>
  <c r="FC111" i="3"/>
  <c r="DL111" i="3"/>
  <c r="DS111" i="3"/>
  <c r="DM111" i="3"/>
  <c r="ET111" i="3"/>
  <c r="H92" i="12"/>
  <c r="B92" i="12"/>
  <c r="DC111" i="3"/>
  <c r="IW111" i="3"/>
  <c r="JZ111" i="3"/>
  <c r="JQ111" i="3"/>
  <c r="KO111" i="3"/>
  <c r="EA111" i="3"/>
  <c r="FH111" i="3"/>
  <c r="IT111" i="3"/>
  <c r="KH111" i="3"/>
  <c r="DW111" i="3"/>
  <c r="KE111" i="3"/>
  <c r="JY111" i="3"/>
  <c r="LD111" i="3"/>
  <c r="IR111" i="3"/>
  <c r="JW111" i="3"/>
  <c r="KG111" i="3"/>
  <c r="KA111" i="3"/>
  <c r="JE111" i="3"/>
  <c r="DD111" i="3"/>
  <c r="EK111" i="3"/>
  <c r="DX111" i="3"/>
  <c r="FE111" i="3"/>
  <c r="KN111" i="3"/>
  <c r="DJ111" i="3"/>
  <c r="KW111" i="3"/>
  <c r="CZ111" i="3"/>
  <c r="JF111" i="3"/>
  <c r="JI111" i="3"/>
  <c r="KD111" i="3"/>
  <c r="KZ111" i="3"/>
  <c r="DF111" i="3"/>
  <c r="DZ111" i="3"/>
  <c r="FG111" i="3"/>
  <c r="DH111" i="3"/>
  <c r="EO111" i="3"/>
  <c r="LF111" i="3"/>
  <c r="DB111" i="3"/>
  <c r="KI111" i="3"/>
  <c r="KP111" i="3"/>
  <c r="KJ111" i="3"/>
  <c r="KC111" i="3"/>
  <c r="EB111" i="3"/>
  <c r="FI111" i="3"/>
  <c r="IZ111" i="3"/>
  <c r="KX111" i="3"/>
  <c r="JR111" i="3"/>
  <c r="KK111" i="3"/>
  <c r="DQ111" i="3"/>
  <c r="EX111" i="3"/>
  <c r="LB111" i="3"/>
  <c r="LA111" i="3"/>
  <c r="JM111" i="3"/>
  <c r="KL111" i="3"/>
  <c r="JB111" i="3"/>
  <c r="JH111" i="3"/>
  <c r="JO111" i="3"/>
  <c r="KT111" i="3"/>
  <c r="DK111" i="3"/>
  <c r="ER111" i="3"/>
  <c r="KB111" i="3"/>
  <c r="KU111" i="3"/>
  <c r="DE111" i="3"/>
  <c r="EL111" i="3"/>
  <c r="DG111" i="3"/>
  <c r="EN111" i="3"/>
  <c r="KF111" i="3"/>
  <c r="JC111" i="3"/>
  <c r="IS111" i="3"/>
  <c r="JK111" i="3"/>
  <c r="JG111" i="3"/>
  <c r="JU111" i="3"/>
  <c r="IU111" i="3"/>
  <c r="IX111" i="3"/>
  <c r="JL111" i="3"/>
  <c r="JT111" i="3"/>
  <c r="IV111" i="3"/>
  <c r="JP111" i="3"/>
  <c r="JA111" i="3"/>
  <c r="JN111" i="3"/>
  <c r="JJ111" i="3"/>
  <c r="IY111" i="3"/>
  <c r="JS111" i="3"/>
  <c r="JD111" i="3"/>
  <c r="I34" i="12"/>
  <c r="A34" i="12"/>
  <c r="CY53" i="3"/>
  <c r="EF53" i="3"/>
  <c r="BW38" i="11"/>
  <c r="I105" i="12"/>
  <c r="A105" i="12"/>
  <c r="CY124" i="3"/>
  <c r="EF124" i="3"/>
  <c r="BW109" i="11"/>
  <c r="DU88" i="3"/>
  <c r="FB88" i="3"/>
  <c r="DK88" i="3"/>
  <c r="EA88" i="3"/>
  <c r="FH88" i="3"/>
  <c r="KE88" i="3"/>
  <c r="DD88" i="3"/>
  <c r="DM88" i="3"/>
  <c r="ET88" i="3"/>
  <c r="DW88" i="3"/>
  <c r="KF88" i="3"/>
  <c r="KJ88" i="3"/>
  <c r="KK88" i="3"/>
  <c r="DA88" i="3"/>
  <c r="KC88" i="3"/>
  <c r="DS88" i="3"/>
  <c r="KD88" i="3"/>
  <c r="DL88" i="3"/>
  <c r="DJ88" i="3"/>
  <c r="CZ88" i="3"/>
  <c r="KL88" i="3"/>
  <c r="KX88" i="3"/>
  <c r="DX88" i="3"/>
  <c r="DO88" i="3"/>
  <c r="DN88" i="3"/>
  <c r="JB88" i="3"/>
  <c r="JL88" i="3"/>
  <c r="JE88" i="3"/>
  <c r="JN88" i="3"/>
  <c r="DE88" i="3"/>
  <c r="KO88" i="3"/>
  <c r="KU88" i="3"/>
  <c r="KA88" i="3"/>
  <c r="IY88" i="3"/>
  <c r="KB88" i="3"/>
  <c r="LF88" i="3"/>
  <c r="JZ88" i="3"/>
  <c r="KM88" i="3"/>
  <c r="IS88" i="3"/>
  <c r="KH88" i="3"/>
  <c r="DB88" i="3"/>
  <c r="KZ88" i="3"/>
  <c r="H69" i="12"/>
  <c r="B69" i="12"/>
  <c r="JM88" i="3"/>
  <c r="DQ88" i="3"/>
  <c r="KV88" i="3"/>
  <c r="KG88" i="3"/>
  <c r="DH88" i="3"/>
  <c r="DH24" i="3"/>
  <c r="EO24" i="3"/>
  <c r="EO88" i="3"/>
  <c r="DI88" i="3"/>
  <c r="KW88" i="3"/>
  <c r="JS88" i="3"/>
  <c r="JJ88" i="3"/>
  <c r="IU88" i="3"/>
  <c r="LB88" i="3"/>
  <c r="EB88" i="3"/>
  <c r="FI88" i="3"/>
  <c r="DF88" i="3"/>
  <c r="DZ88" i="3"/>
  <c r="FG88" i="3"/>
  <c r="JI88" i="3"/>
  <c r="DC88" i="3"/>
  <c r="DT88" i="3"/>
  <c r="EC88" i="3"/>
  <c r="FJ88" i="3"/>
  <c r="DY88" i="3"/>
  <c r="FF88" i="3"/>
  <c r="DV88" i="3"/>
  <c r="DG88" i="3"/>
  <c r="KP88" i="3"/>
  <c r="JY88" i="3"/>
  <c r="JU88" i="3"/>
  <c r="JQ88" i="3"/>
  <c r="JA88" i="3"/>
  <c r="JT88" i="3"/>
  <c r="IZ88" i="3"/>
  <c r="KI88" i="3"/>
  <c r="KR88" i="3"/>
  <c r="IV88" i="3"/>
  <c r="KN88" i="3"/>
  <c r="DR88" i="3"/>
  <c r="JK88" i="3"/>
  <c r="JD88" i="3"/>
  <c r="KS88" i="3"/>
  <c r="LA88" i="3"/>
  <c r="KY88" i="3"/>
  <c r="JO88" i="3"/>
  <c r="KQ88" i="3"/>
  <c r="JR88" i="3"/>
  <c r="KT88" i="3"/>
  <c r="JF88" i="3"/>
  <c r="DP88" i="3"/>
  <c r="CY79" i="3"/>
  <c r="EF79" i="3"/>
  <c r="BW64" i="11"/>
  <c r="I60" i="12"/>
  <c r="A60" i="12"/>
  <c r="CY100" i="3"/>
  <c r="EF100" i="3"/>
  <c r="BW85" i="11"/>
  <c r="I81" i="12"/>
  <c r="A81" i="12"/>
  <c r="CY113" i="3"/>
  <c r="EF113" i="3"/>
  <c r="BW98" i="11"/>
  <c r="I94" i="12"/>
  <c r="A94" i="12"/>
  <c r="I102" i="12"/>
  <c r="A102" i="12"/>
  <c r="CY121" i="3"/>
  <c r="EF121" i="3"/>
  <c r="BW106" i="11"/>
  <c r="I76" i="12"/>
  <c r="A76" i="12"/>
  <c r="CY95" i="3"/>
  <c r="EF95" i="3"/>
  <c r="BW80" i="11"/>
  <c r="CY60" i="3"/>
  <c r="EF60" i="3"/>
  <c r="BW45" i="11"/>
  <c r="I41" i="12"/>
  <c r="A41" i="12"/>
  <c r="DT89" i="3"/>
  <c r="FA89" i="3"/>
  <c r="KW89" i="3"/>
  <c r="H70" i="12"/>
  <c r="B70" i="12"/>
  <c r="KZ89" i="3"/>
  <c r="JY89" i="3"/>
  <c r="DP89" i="3"/>
  <c r="CZ89" i="3"/>
  <c r="EB89" i="3"/>
  <c r="FI89" i="3"/>
  <c r="EA89" i="3"/>
  <c r="FH89" i="3"/>
  <c r="DH89" i="3"/>
  <c r="EO89" i="3"/>
  <c r="DW89" i="3"/>
  <c r="FD89" i="3"/>
  <c r="DS89" i="3"/>
  <c r="EZ89" i="3"/>
  <c r="LF89" i="3"/>
  <c r="DF89" i="3"/>
  <c r="KK89" i="3"/>
  <c r="KD89" i="3"/>
  <c r="DG89" i="3"/>
  <c r="DV89" i="3"/>
  <c r="FC89" i="3"/>
  <c r="DU89" i="3"/>
  <c r="LB89" i="3"/>
  <c r="DQ89" i="3"/>
  <c r="DX89" i="3"/>
  <c r="DO89" i="3"/>
  <c r="DR89" i="3"/>
  <c r="KY89" i="3"/>
  <c r="KM89" i="3"/>
  <c r="KF89" i="3"/>
  <c r="JZ89" i="3"/>
  <c r="IR89" i="3"/>
  <c r="KO89" i="3"/>
  <c r="KS89" i="3"/>
  <c r="KX89" i="3"/>
  <c r="KU89" i="3"/>
  <c r="KR89" i="3"/>
  <c r="DA89" i="3"/>
  <c r="DK89" i="3"/>
  <c r="KV89" i="3"/>
  <c r="DZ89" i="3"/>
  <c r="FG89" i="3"/>
  <c r="DC89" i="3"/>
  <c r="EC89" i="3"/>
  <c r="FJ89" i="3"/>
  <c r="KP89" i="3"/>
  <c r="JR89" i="3"/>
  <c r="KC89" i="3"/>
  <c r="IS89" i="3"/>
  <c r="KG89" i="3"/>
  <c r="DD89" i="3"/>
  <c r="DB89" i="3"/>
  <c r="KI89" i="3"/>
  <c r="JD89" i="3"/>
  <c r="JL89" i="3"/>
  <c r="JT89" i="3"/>
  <c r="KJ89" i="3"/>
  <c r="DN89" i="3"/>
  <c r="EU89" i="3"/>
  <c r="DJ89" i="3"/>
  <c r="EQ89" i="3"/>
  <c r="DE89" i="3"/>
  <c r="KQ89" i="3"/>
  <c r="KE89" i="3"/>
  <c r="DI89" i="3"/>
  <c r="DM89" i="3"/>
  <c r="ET89" i="3"/>
  <c r="LA89" i="3"/>
  <c r="IU89" i="3"/>
  <c r="KN89" i="3"/>
  <c r="JN89" i="3"/>
  <c r="KH89" i="3"/>
  <c r="DL89" i="3"/>
  <c r="ES89" i="3"/>
  <c r="KT89" i="3"/>
  <c r="DY89" i="3"/>
  <c r="FF89" i="3"/>
  <c r="KB89" i="3"/>
  <c r="KA89" i="3"/>
  <c r="JO89" i="3"/>
  <c r="JK89" i="3"/>
  <c r="KL89" i="3"/>
  <c r="JS89" i="3"/>
  <c r="IZ89" i="3"/>
  <c r="JE89" i="3"/>
  <c r="JU89" i="3"/>
  <c r="JB89" i="3"/>
  <c r="JQ89" i="3"/>
  <c r="JF89" i="3"/>
  <c r="JJ89" i="3"/>
  <c r="CY89" i="3"/>
  <c r="EF89" i="3"/>
  <c r="BW74" i="11"/>
  <c r="I70" i="12"/>
  <c r="A70" i="12"/>
  <c r="I87" i="12"/>
  <c r="A87" i="12"/>
  <c r="CY106" i="3"/>
  <c r="EF106" i="3"/>
  <c r="BW91" i="11"/>
  <c r="CY54" i="3"/>
  <c r="EF54" i="3"/>
  <c r="BW39" i="11"/>
  <c r="I35" i="12"/>
  <c r="A35" i="12"/>
  <c r="I79" i="12"/>
  <c r="A79" i="12"/>
  <c r="CY98" i="3"/>
  <c r="EF98" i="3"/>
  <c r="BW83" i="11"/>
  <c r="I73" i="12"/>
  <c r="A73" i="12"/>
  <c r="CY92" i="3"/>
  <c r="EF92" i="3"/>
  <c r="BW77" i="11"/>
  <c r="I103" i="12"/>
  <c r="A103" i="12"/>
  <c r="CY122" i="3"/>
  <c r="EF122" i="3"/>
  <c r="BW107" i="11"/>
  <c r="CY28" i="3"/>
  <c r="EF28" i="3"/>
  <c r="BW13" i="11"/>
  <c r="I9" i="12"/>
  <c r="A9" i="12"/>
  <c r="CZ45" i="3"/>
  <c r="DA45" i="3"/>
  <c r="EH45" i="3"/>
  <c r="DD45" i="3"/>
  <c r="DH45" i="3"/>
  <c r="EO45" i="3"/>
  <c r="DL45" i="3"/>
  <c r="DP45" i="3"/>
  <c r="DT45" i="3"/>
  <c r="FA45" i="3"/>
  <c r="DX45" i="3"/>
  <c r="FE45" i="3"/>
  <c r="EB45" i="3"/>
  <c r="FI45" i="3"/>
  <c r="DC45" i="3"/>
  <c r="EJ45" i="3"/>
  <c r="DJ45" i="3"/>
  <c r="EQ45" i="3"/>
  <c r="DQ45" i="3"/>
  <c r="DQ24" i="3"/>
  <c r="EX24" i="3"/>
  <c r="EX45" i="3"/>
  <c r="DS45" i="3"/>
  <c r="EZ45" i="3"/>
  <c r="DZ45" i="3"/>
  <c r="FG45" i="3"/>
  <c r="DE45" i="3"/>
  <c r="DE24" i="3"/>
  <c r="EL24" i="3"/>
  <c r="EL45" i="3"/>
  <c r="DG45" i="3"/>
  <c r="EN45" i="3"/>
  <c r="DN45" i="3"/>
  <c r="DN24" i="3"/>
  <c r="EU24" i="3"/>
  <c r="EU45" i="3"/>
  <c r="DU45" i="3"/>
  <c r="DW45" i="3"/>
  <c r="DF45" i="3"/>
  <c r="DM45" i="3"/>
  <c r="ET45" i="3"/>
  <c r="DO45" i="3"/>
  <c r="DV45" i="3"/>
  <c r="FC45" i="3"/>
  <c r="EC45" i="3"/>
  <c r="FJ45" i="3"/>
  <c r="DB45" i="3"/>
  <c r="EI45" i="3"/>
  <c r="DI45" i="3"/>
  <c r="DK45" i="3"/>
  <c r="ER45" i="3"/>
  <c r="DR45" i="3"/>
  <c r="DY45" i="3"/>
  <c r="FF45" i="3"/>
  <c r="EA45" i="3"/>
  <c r="FH45" i="3"/>
  <c r="KZ45" i="3"/>
  <c r="KK45" i="3"/>
  <c r="LF45" i="3"/>
  <c r="KD45" i="3"/>
  <c r="KM45" i="3"/>
  <c r="KO45" i="3"/>
  <c r="KV45" i="3"/>
  <c r="KJ45" i="3"/>
  <c r="KT45" i="3"/>
  <c r="KX45" i="3"/>
  <c r="LA45" i="3"/>
  <c r="LB45" i="3"/>
  <c r="KB45" i="3"/>
  <c r="IZ45" i="3"/>
  <c r="KY45" i="3"/>
  <c r="KQ45" i="3"/>
  <c r="JZ45" i="3"/>
  <c r="KN45" i="3"/>
  <c r="JP45" i="3"/>
  <c r="KG45" i="3"/>
  <c r="KR45" i="3"/>
  <c r="KF45" i="3"/>
  <c r="KC45" i="3"/>
  <c r="JI45" i="3"/>
  <c r="KW45" i="3"/>
  <c r="JL45" i="3"/>
  <c r="JS45" i="3"/>
  <c r="KH45" i="3"/>
  <c r="JU45" i="3"/>
  <c r="KL45" i="3"/>
  <c r="IR45" i="3"/>
  <c r="KS45" i="3"/>
  <c r="KI45" i="3"/>
  <c r="KA45" i="3"/>
  <c r="H26" i="12"/>
  <c r="B26" i="12"/>
  <c r="JY45" i="3"/>
  <c r="JE45" i="3"/>
  <c r="JR45" i="3"/>
  <c r="JK45" i="3"/>
  <c r="KP45" i="3"/>
  <c r="JB45" i="3"/>
  <c r="IU45" i="3"/>
  <c r="KE45" i="3"/>
  <c r="KU45" i="3"/>
  <c r="JF45" i="3"/>
  <c r="JT45" i="3"/>
  <c r="IS45" i="3"/>
  <c r="IY45" i="3"/>
  <c r="JQ45" i="3"/>
  <c r="IT45" i="3"/>
  <c r="DC25" i="3"/>
  <c r="EJ25" i="3"/>
  <c r="DG25" i="3"/>
  <c r="DK25" i="3"/>
  <c r="DO25" i="3"/>
  <c r="EV25" i="3"/>
  <c r="DS25" i="3"/>
  <c r="DW25" i="3"/>
  <c r="FD25" i="3"/>
  <c r="EA25" i="3"/>
  <c r="FH25" i="3"/>
  <c r="DB25" i="3"/>
  <c r="DF25" i="3"/>
  <c r="DJ25" i="3"/>
  <c r="DN25" i="3"/>
  <c r="EU25" i="3"/>
  <c r="DR25" i="3"/>
  <c r="EY25" i="3"/>
  <c r="DV25" i="3"/>
  <c r="FC25" i="3"/>
  <c r="DZ25" i="3"/>
  <c r="FG25" i="3"/>
  <c r="DD25" i="3"/>
  <c r="EK25" i="3"/>
  <c r="DH25" i="3"/>
  <c r="DL25" i="3"/>
  <c r="DP25" i="3"/>
  <c r="EW25" i="3"/>
  <c r="DT25" i="3"/>
  <c r="FA25" i="3"/>
  <c r="DX25" i="3"/>
  <c r="EB25" i="3"/>
  <c r="FI25" i="3"/>
  <c r="CZ25" i="3"/>
  <c r="DE25" i="3"/>
  <c r="DU25" i="3"/>
  <c r="DA25" i="3"/>
  <c r="EH25" i="3"/>
  <c r="DQ25" i="3"/>
  <c r="DM25" i="3"/>
  <c r="EC25" i="3"/>
  <c r="FJ25" i="3"/>
  <c r="DI25" i="3"/>
  <c r="EP25" i="3"/>
  <c r="DY25" i="3"/>
  <c r="FF25" i="3"/>
  <c r="JK20" i="3"/>
  <c r="JF20" i="3"/>
  <c r="JD19" i="3"/>
  <c r="JC20" i="3"/>
  <c r="JT20" i="3"/>
  <c r="JY25" i="3"/>
  <c r="IW20" i="3"/>
  <c r="JP20" i="3"/>
  <c r="IX20" i="3"/>
  <c r="JD20" i="3"/>
  <c r="JA20" i="3"/>
  <c r="JR20" i="3"/>
  <c r="JO20" i="3"/>
  <c r="IR19" i="3"/>
  <c r="JK19" i="3"/>
  <c r="IW19" i="3"/>
  <c r="JS20" i="3"/>
  <c r="KU25" i="3"/>
  <c r="KK25" i="3"/>
  <c r="JM19" i="3"/>
  <c r="KX25" i="3"/>
  <c r="H6" i="12"/>
  <c r="B6" i="12"/>
  <c r="JG20" i="3"/>
  <c r="JS19" i="3"/>
  <c r="IY20" i="3"/>
  <c r="JE20" i="3"/>
  <c r="KD25" i="3"/>
  <c r="JU20" i="3"/>
  <c r="KR25" i="3"/>
  <c r="KT25" i="3"/>
  <c r="IR20" i="3"/>
  <c r="IV20" i="3"/>
  <c r="KV25" i="3"/>
  <c r="JC19" i="3"/>
  <c r="IS19" i="3"/>
  <c r="KY25" i="3"/>
  <c r="KC25" i="3"/>
  <c r="IZ19" i="3"/>
  <c r="JN20" i="3"/>
  <c r="JI20" i="3"/>
  <c r="JJ25" i="3"/>
  <c r="KF25" i="3"/>
  <c r="LB25" i="3"/>
  <c r="JH19" i="3"/>
  <c r="IU19" i="3"/>
  <c r="KH25" i="3"/>
  <c r="IV19" i="3"/>
  <c r="JJ20" i="3"/>
  <c r="KM25" i="3"/>
  <c r="KB25" i="3"/>
  <c r="JL19" i="3"/>
  <c r="JL25" i="3"/>
  <c r="JH25" i="3"/>
  <c r="KQ25" i="3"/>
  <c r="JB19" i="3"/>
  <c r="KZ25" i="3"/>
  <c r="JJ19" i="3"/>
  <c r="JO19" i="3"/>
  <c r="JQ19" i="3"/>
  <c r="JN19" i="3"/>
  <c r="LF25" i="3"/>
  <c r="KI25" i="3"/>
  <c r="KJ25" i="3"/>
  <c r="IX19" i="3"/>
  <c r="JT19" i="3"/>
  <c r="IY19" i="3"/>
  <c r="KO25" i="3"/>
  <c r="KN25" i="3"/>
  <c r="KW25" i="3"/>
  <c r="IV25" i="3"/>
  <c r="KL25" i="3"/>
  <c r="JI19" i="3"/>
  <c r="JT25" i="3"/>
  <c r="KP25" i="3"/>
  <c r="JA19" i="3"/>
  <c r="KA25" i="3"/>
  <c r="JQ20" i="3"/>
  <c r="JU19" i="3"/>
  <c r="JL20" i="3"/>
  <c r="JB20" i="3"/>
  <c r="KE25" i="3"/>
  <c r="JF19" i="3"/>
  <c r="LA25" i="3"/>
  <c r="JR19" i="3"/>
  <c r="JG19" i="3"/>
  <c r="JP19" i="3"/>
  <c r="JU25" i="3"/>
  <c r="KS25" i="3"/>
  <c r="IU20" i="3"/>
  <c r="IT20" i="3"/>
  <c r="JE19" i="3"/>
  <c r="IS20" i="3"/>
  <c r="JZ25" i="3"/>
  <c r="IZ20" i="3"/>
  <c r="JA25" i="3"/>
  <c r="JG25" i="3"/>
  <c r="KG25" i="3"/>
  <c r="JH20" i="3"/>
  <c r="IS25" i="3"/>
  <c r="JQ25" i="3"/>
  <c r="JN25" i="3"/>
  <c r="JO25" i="3"/>
  <c r="JM20" i="3"/>
  <c r="JF25" i="3"/>
  <c r="JS25" i="3"/>
  <c r="JK25" i="3"/>
  <c r="JR25" i="3"/>
  <c r="IT19" i="3"/>
  <c r="IU25" i="3"/>
  <c r="DC54" i="3"/>
  <c r="EJ54" i="3"/>
  <c r="DG54" i="3"/>
  <c r="DK54" i="3"/>
  <c r="DO54" i="3"/>
  <c r="DS54" i="3"/>
  <c r="DW54" i="3"/>
  <c r="EA54" i="3"/>
  <c r="FH54" i="3"/>
  <c r="DB54" i="3"/>
  <c r="EI54" i="3"/>
  <c r="DI54" i="3"/>
  <c r="DP54" i="3"/>
  <c r="DR54" i="3"/>
  <c r="DY54" i="3"/>
  <c r="FF54" i="3"/>
  <c r="DD54" i="3"/>
  <c r="DF54" i="3"/>
  <c r="DM54" i="3"/>
  <c r="DT54" i="3"/>
  <c r="FA54" i="3"/>
  <c r="DV54" i="3"/>
  <c r="FC54" i="3"/>
  <c r="EC54" i="3"/>
  <c r="FJ54" i="3"/>
  <c r="CZ54" i="3"/>
  <c r="DE54" i="3"/>
  <c r="DL54" i="3"/>
  <c r="DN54" i="3"/>
  <c r="DU54" i="3"/>
  <c r="FB54" i="3"/>
  <c r="EB54" i="3"/>
  <c r="FI54" i="3"/>
  <c r="DZ54" i="3"/>
  <c r="FG54" i="3"/>
  <c r="DJ54" i="3"/>
  <c r="DQ54" i="3"/>
  <c r="EX54" i="3"/>
  <c r="DX54" i="3"/>
  <c r="FE54" i="3"/>
  <c r="DA54" i="3"/>
  <c r="EH54" i="3"/>
  <c r="DH54" i="3"/>
  <c r="KS54" i="3"/>
  <c r="KZ54" i="3"/>
  <c r="KG54" i="3"/>
  <c r="KU54" i="3"/>
  <c r="LF54" i="3"/>
  <c r="LB54" i="3"/>
  <c r="KX54" i="3"/>
  <c r="KK54" i="3"/>
  <c r="KJ54" i="3"/>
  <c r="KY54" i="3"/>
  <c r="LA54" i="3"/>
  <c r="KF54" i="3"/>
  <c r="KN54" i="3"/>
  <c r="KO54" i="3"/>
  <c r="KA54" i="3"/>
  <c r="KI54" i="3"/>
  <c r="KC54" i="3"/>
  <c r="JS54" i="3"/>
  <c r="JI54" i="3"/>
  <c r="JK54" i="3"/>
  <c r="IT54" i="3"/>
  <c r="JP54" i="3"/>
  <c r="IZ54" i="3"/>
  <c r="KQ54" i="3"/>
  <c r="KT54" i="3"/>
  <c r="IU54" i="3"/>
  <c r="KV54" i="3"/>
  <c r="KD54" i="3"/>
  <c r="KL54" i="3"/>
  <c r="JJ54" i="3"/>
  <c r="JR54" i="3"/>
  <c r="JN54" i="3"/>
  <c r="JB54" i="3"/>
  <c r="IR54" i="3"/>
  <c r="KP54" i="3"/>
  <c r="KR54" i="3"/>
  <c r="H35" i="12"/>
  <c r="B35" i="12"/>
  <c r="JZ54" i="3"/>
  <c r="KW54" i="3"/>
  <c r="KE54" i="3"/>
  <c r="KB54" i="3"/>
  <c r="KH54" i="3"/>
  <c r="JY54" i="3"/>
  <c r="JM54" i="3"/>
  <c r="JL54" i="3"/>
  <c r="JE54" i="3"/>
  <c r="JC54" i="3"/>
  <c r="KM54" i="3"/>
  <c r="JQ54" i="3"/>
  <c r="JD54" i="3"/>
  <c r="JH54" i="3"/>
  <c r="JT54" i="3"/>
  <c r="IS54" i="3"/>
  <c r="JU54" i="3"/>
  <c r="JF54" i="3"/>
  <c r="DC44" i="3"/>
  <c r="DG44" i="3"/>
  <c r="DK44" i="3"/>
  <c r="DO44" i="3"/>
  <c r="DS44" i="3"/>
  <c r="DW44" i="3"/>
  <c r="FD44" i="3"/>
  <c r="EA44" i="3"/>
  <c r="FH44" i="3"/>
  <c r="CZ44" i="3"/>
  <c r="DE44" i="3"/>
  <c r="EL44" i="3"/>
  <c r="DL44" i="3"/>
  <c r="DL24" i="3"/>
  <c r="ES24" i="3"/>
  <c r="ES44" i="3"/>
  <c r="DN44" i="3"/>
  <c r="DU44" i="3"/>
  <c r="EB44" i="3"/>
  <c r="FI44" i="3"/>
  <c r="DB44" i="3"/>
  <c r="DI44" i="3"/>
  <c r="EP44" i="3"/>
  <c r="DP44" i="3"/>
  <c r="DP24" i="3"/>
  <c r="EW24" i="3"/>
  <c r="EW44" i="3"/>
  <c r="DR44" i="3"/>
  <c r="DY44" i="3"/>
  <c r="FF44" i="3"/>
  <c r="DA44" i="3"/>
  <c r="EH44" i="3"/>
  <c r="DH44" i="3"/>
  <c r="DJ44" i="3"/>
  <c r="EQ44" i="3"/>
  <c r="DQ44" i="3"/>
  <c r="DX44" i="3"/>
  <c r="DZ44" i="3"/>
  <c r="FG44" i="3"/>
  <c r="DF44" i="3"/>
  <c r="EM44" i="3"/>
  <c r="DM44" i="3"/>
  <c r="DT44" i="3"/>
  <c r="FA44" i="3"/>
  <c r="DV44" i="3"/>
  <c r="FC44" i="3"/>
  <c r="EC44" i="3"/>
  <c r="FJ44" i="3"/>
  <c r="DD44" i="3"/>
  <c r="EK44" i="3"/>
  <c r="KZ44" i="3"/>
  <c r="KD44" i="3"/>
  <c r="JY44" i="3"/>
  <c r="H25" i="12"/>
  <c r="B25" i="12"/>
  <c r="JH44" i="3"/>
  <c r="LB44" i="3"/>
  <c r="LA44" i="3"/>
  <c r="KV44" i="3"/>
  <c r="KM44" i="3"/>
  <c r="KO44" i="3"/>
  <c r="KI44" i="3"/>
  <c r="JZ44" i="3"/>
  <c r="KQ44" i="3"/>
  <c r="JI44" i="3"/>
  <c r="KX44" i="3"/>
  <c r="KR44" i="3"/>
  <c r="JL44" i="3"/>
  <c r="JQ44" i="3"/>
  <c r="IR44" i="3"/>
  <c r="KN44" i="3"/>
  <c r="IS44" i="3"/>
  <c r="IT44" i="3"/>
  <c r="JG44" i="3"/>
  <c r="IX44" i="3"/>
  <c r="JO44" i="3"/>
  <c r="KU44" i="3"/>
  <c r="KK44" i="3"/>
  <c r="KS44" i="3"/>
  <c r="JD44" i="3"/>
  <c r="KT44" i="3"/>
  <c r="JT44" i="3"/>
  <c r="KY44" i="3"/>
  <c r="IW44" i="3"/>
  <c r="JN44" i="3"/>
  <c r="KW44" i="3"/>
  <c r="IU44" i="3"/>
  <c r="KH44" i="3"/>
  <c r="KC44" i="3"/>
  <c r="JR44" i="3"/>
  <c r="KG44" i="3"/>
  <c r="KA44" i="3"/>
  <c r="KL44" i="3"/>
  <c r="JB44" i="3"/>
  <c r="KE44" i="3"/>
  <c r="KF44" i="3"/>
  <c r="KJ44" i="3"/>
  <c r="JS44" i="3"/>
  <c r="LF44" i="3"/>
  <c r="JK44" i="3"/>
  <c r="JE44" i="3"/>
  <c r="JF44" i="3"/>
  <c r="JU44" i="3"/>
  <c r="KP44" i="3"/>
  <c r="KB44" i="3"/>
  <c r="IV44" i="3"/>
  <c r="JA44" i="3"/>
  <c r="DC30" i="3"/>
  <c r="EJ30" i="3"/>
  <c r="DG30" i="3"/>
  <c r="EN30" i="3"/>
  <c r="DK30" i="3"/>
  <c r="DO30" i="3"/>
  <c r="EV30" i="3"/>
  <c r="DS30" i="3"/>
  <c r="DW30" i="3"/>
  <c r="EA30" i="3"/>
  <c r="FH30" i="3"/>
  <c r="DB30" i="3"/>
  <c r="EI30" i="3"/>
  <c r="DF30" i="3"/>
  <c r="EM30" i="3"/>
  <c r="DJ30" i="3"/>
  <c r="DN30" i="3"/>
  <c r="DR30" i="3"/>
  <c r="DV30" i="3"/>
  <c r="DZ30" i="3"/>
  <c r="FG30" i="3"/>
  <c r="DD30" i="3"/>
  <c r="DH30" i="3"/>
  <c r="EO30" i="3"/>
  <c r="DL30" i="3"/>
  <c r="DP30" i="3"/>
  <c r="EW30" i="3"/>
  <c r="DT30" i="3"/>
  <c r="DX30" i="3"/>
  <c r="FE30" i="3"/>
  <c r="EB30" i="3"/>
  <c r="FI30" i="3"/>
  <c r="DI30" i="3"/>
  <c r="DY30" i="3"/>
  <c r="FF30" i="3"/>
  <c r="CZ30" i="3"/>
  <c r="DE30" i="3"/>
  <c r="EL30" i="3"/>
  <c r="DU30" i="3"/>
  <c r="DM30" i="3"/>
  <c r="EC30" i="3"/>
  <c r="FJ30" i="3"/>
  <c r="DQ30" i="3"/>
  <c r="EX30" i="3"/>
  <c r="DA30" i="3"/>
  <c r="KX30" i="3"/>
  <c r="KK30" i="3"/>
  <c r="KC30" i="3"/>
  <c r="KI30" i="3"/>
  <c r="JY30" i="3"/>
  <c r="LF30" i="3"/>
  <c r="KE30" i="3"/>
  <c r="KG30" i="3"/>
  <c r="KT30" i="3"/>
  <c r="KB30" i="3"/>
  <c r="KN30" i="3"/>
  <c r="KR30" i="3"/>
  <c r="KH30" i="3"/>
  <c r="KQ30" i="3"/>
  <c r="H11" i="12"/>
  <c r="B11" i="12"/>
  <c r="KM30" i="3"/>
  <c r="KD30" i="3"/>
  <c r="KJ30" i="3"/>
  <c r="JI30" i="3"/>
  <c r="KV30" i="3"/>
  <c r="KW30" i="3"/>
  <c r="JP30" i="3"/>
  <c r="JU30" i="3"/>
  <c r="JO30" i="3"/>
  <c r="JC30" i="3"/>
  <c r="JD30" i="3"/>
  <c r="JS30" i="3"/>
  <c r="JK30" i="3"/>
  <c r="IV30" i="3"/>
  <c r="JQ30" i="3"/>
  <c r="JA30" i="3"/>
  <c r="KF30" i="3"/>
  <c r="KZ30" i="3"/>
  <c r="KU30" i="3"/>
  <c r="LB30" i="3"/>
  <c r="IT30" i="3"/>
  <c r="JZ30" i="3"/>
  <c r="JT30" i="3"/>
  <c r="IZ30" i="3"/>
  <c r="KO30" i="3"/>
  <c r="KL30" i="3"/>
  <c r="KY30" i="3"/>
  <c r="JE30" i="3"/>
  <c r="JR30" i="3"/>
  <c r="KA30" i="3"/>
  <c r="JM30" i="3"/>
  <c r="IX30" i="3"/>
  <c r="KS30" i="3"/>
  <c r="IS30" i="3"/>
  <c r="JN30" i="3"/>
  <c r="IU30" i="3"/>
  <c r="JJ30" i="3"/>
  <c r="IY30" i="3"/>
  <c r="IW30" i="3"/>
  <c r="LA30" i="3"/>
  <c r="JG30" i="3"/>
  <c r="KP30" i="3"/>
  <c r="IR30" i="3"/>
  <c r="JH30" i="3"/>
  <c r="DC38" i="3"/>
  <c r="DG38" i="3"/>
  <c r="DK38" i="3"/>
  <c r="ER38" i="3"/>
  <c r="DO38" i="3"/>
  <c r="DS38" i="3"/>
  <c r="DW38" i="3"/>
  <c r="EA38" i="3"/>
  <c r="FH38" i="3"/>
  <c r="DB38" i="3"/>
  <c r="EI38" i="3"/>
  <c r="DF38" i="3"/>
  <c r="EM38" i="3"/>
  <c r="DJ38" i="3"/>
  <c r="DN38" i="3"/>
  <c r="DR38" i="3"/>
  <c r="EY38" i="3"/>
  <c r="DV38" i="3"/>
  <c r="DZ38" i="3"/>
  <c r="FG38" i="3"/>
  <c r="DD38" i="3"/>
  <c r="DH38" i="3"/>
  <c r="EO38" i="3"/>
  <c r="DL38" i="3"/>
  <c r="ES38" i="3"/>
  <c r="DP38" i="3"/>
  <c r="EW38" i="3"/>
  <c r="DT38" i="3"/>
  <c r="FA38" i="3"/>
  <c r="DX38" i="3"/>
  <c r="FE38" i="3"/>
  <c r="EB38" i="3"/>
  <c r="FI38" i="3"/>
  <c r="DA38" i="3"/>
  <c r="EH38" i="3"/>
  <c r="DQ38" i="3"/>
  <c r="DM38" i="3"/>
  <c r="ET38" i="3"/>
  <c r="EC38" i="3"/>
  <c r="FJ38" i="3"/>
  <c r="CZ38" i="3"/>
  <c r="DE38" i="3"/>
  <c r="DU38" i="3"/>
  <c r="DI38" i="3"/>
  <c r="DY38" i="3"/>
  <c r="FF38" i="3"/>
  <c r="KS38" i="3"/>
  <c r="KX38" i="3"/>
  <c r="KB38" i="3"/>
  <c r="H19" i="12"/>
  <c r="B19" i="12"/>
  <c r="KP38" i="3"/>
  <c r="LB38" i="3"/>
  <c r="KQ38" i="3"/>
  <c r="KE38" i="3"/>
  <c r="KY38" i="3"/>
  <c r="IY38" i="3"/>
  <c r="JY38" i="3"/>
  <c r="KC38" i="3"/>
  <c r="LF38" i="3"/>
  <c r="KI38" i="3"/>
  <c r="KO38" i="3"/>
  <c r="KN38" i="3"/>
  <c r="KV38" i="3"/>
  <c r="KF38" i="3"/>
  <c r="KT38" i="3"/>
  <c r="JJ38" i="3"/>
  <c r="KD38" i="3"/>
  <c r="JA38" i="3"/>
  <c r="JQ38" i="3"/>
  <c r="JP38" i="3"/>
  <c r="JC38" i="3"/>
  <c r="KA38" i="3"/>
  <c r="KR38" i="3"/>
  <c r="KM38" i="3"/>
  <c r="KW38" i="3"/>
  <c r="KK38" i="3"/>
  <c r="JZ38" i="3"/>
  <c r="KL38" i="3"/>
  <c r="IS38" i="3"/>
  <c r="IX38" i="3"/>
  <c r="JL38" i="3"/>
  <c r="IR38" i="3"/>
  <c r="IZ38" i="3"/>
  <c r="KJ38" i="3"/>
  <c r="LA38" i="3"/>
  <c r="KU38" i="3"/>
  <c r="KZ38" i="3"/>
  <c r="JB38" i="3"/>
  <c r="JU38" i="3"/>
  <c r="KH38" i="3"/>
  <c r="KG38" i="3"/>
  <c r="IT38" i="3"/>
  <c r="JG38" i="3"/>
  <c r="JK38" i="3"/>
  <c r="JH38" i="3"/>
  <c r="JR38" i="3"/>
  <c r="JS38" i="3"/>
  <c r="JE38" i="3"/>
  <c r="IW38" i="3"/>
  <c r="JD38" i="3"/>
  <c r="JT38" i="3"/>
  <c r="DB33" i="3"/>
  <c r="DB24" i="3"/>
  <c r="EI24" i="3"/>
  <c r="EI33" i="3"/>
  <c r="DF33" i="3"/>
  <c r="EM33" i="3"/>
  <c r="DJ33" i="3"/>
  <c r="EQ33" i="3"/>
  <c r="DN33" i="3"/>
  <c r="DR33" i="3"/>
  <c r="EY33" i="3"/>
  <c r="DV33" i="3"/>
  <c r="FC33" i="3"/>
  <c r="DZ33" i="3"/>
  <c r="FG33" i="3"/>
  <c r="CZ33" i="3"/>
  <c r="DA33" i="3"/>
  <c r="EH33" i="3"/>
  <c r="DE33" i="3"/>
  <c r="EL33" i="3"/>
  <c r="DI33" i="3"/>
  <c r="EP33" i="3"/>
  <c r="DM33" i="3"/>
  <c r="DQ33" i="3"/>
  <c r="DU33" i="3"/>
  <c r="FB33" i="3"/>
  <c r="DY33" i="3"/>
  <c r="FF33" i="3"/>
  <c r="EC33" i="3"/>
  <c r="FJ33" i="3"/>
  <c r="DC33" i="3"/>
  <c r="EJ33" i="3"/>
  <c r="DG33" i="3"/>
  <c r="EN33" i="3"/>
  <c r="DK33" i="3"/>
  <c r="DO33" i="3"/>
  <c r="DS33" i="3"/>
  <c r="EZ33" i="3"/>
  <c r="DW33" i="3"/>
  <c r="FD33" i="3"/>
  <c r="EA33" i="3"/>
  <c r="FH33" i="3"/>
  <c r="DH33" i="3"/>
  <c r="DX33" i="3"/>
  <c r="DD33" i="3"/>
  <c r="EK33" i="3"/>
  <c r="DT33" i="3"/>
  <c r="DL33" i="3"/>
  <c r="ES33" i="3"/>
  <c r="EB33" i="3"/>
  <c r="FI33" i="3"/>
  <c r="DP33" i="3"/>
  <c r="LB33" i="3"/>
  <c r="JY33" i="3"/>
  <c r="KO33" i="3"/>
  <c r="KH33" i="3"/>
  <c r="JE33" i="3"/>
  <c r="IR33" i="3"/>
  <c r="KA33" i="3"/>
  <c r="IU33" i="3"/>
  <c r="LA33" i="3"/>
  <c r="JS33" i="3"/>
  <c r="JK33" i="3"/>
  <c r="IT33" i="3"/>
  <c r="KZ33" i="3"/>
  <c r="KK33" i="3"/>
  <c r="IS33" i="3"/>
  <c r="KS33" i="3"/>
  <c r="KF33" i="3"/>
  <c r="JD33" i="3"/>
  <c r="KU33" i="3"/>
  <c r="IY33" i="3"/>
  <c r="KJ33" i="3"/>
  <c r="JJ33" i="3"/>
  <c r="JA33" i="3"/>
  <c r="KP33" i="3"/>
  <c r="KY33" i="3"/>
  <c r="KD33" i="3"/>
  <c r="KG33" i="3"/>
  <c r="IV33" i="3"/>
  <c r="KT33" i="3"/>
  <c r="KC33" i="3"/>
  <c r="JB33" i="3"/>
  <c r="JF33" i="3"/>
  <c r="JQ33" i="3"/>
  <c r="KQ33" i="3"/>
  <c r="LF33" i="3"/>
  <c r="KX33" i="3"/>
  <c r="H14" i="12"/>
  <c r="B14" i="12"/>
  <c r="KW33" i="3"/>
  <c r="KM33" i="3"/>
  <c r="JT33" i="3"/>
  <c r="JU33" i="3"/>
  <c r="JN33" i="3"/>
  <c r="KE33" i="3"/>
  <c r="IX33" i="3"/>
  <c r="JR33" i="3"/>
  <c r="JI33" i="3"/>
  <c r="JZ33" i="3"/>
  <c r="IW33" i="3"/>
  <c r="KI33" i="3"/>
  <c r="KV33" i="3"/>
  <c r="KL33" i="3"/>
  <c r="KN33" i="3"/>
  <c r="JM33" i="3"/>
  <c r="JL33" i="3"/>
  <c r="KR33" i="3"/>
  <c r="KB33" i="3"/>
  <c r="DA40" i="3"/>
  <c r="EH40" i="3"/>
  <c r="DE40" i="3"/>
  <c r="DI40" i="3"/>
  <c r="DM40" i="3"/>
  <c r="DQ40" i="3"/>
  <c r="DU40" i="3"/>
  <c r="FB40" i="3"/>
  <c r="DY40" i="3"/>
  <c r="FF40" i="3"/>
  <c r="EC40" i="3"/>
  <c r="FJ40" i="3"/>
  <c r="CZ40" i="3"/>
  <c r="DD40" i="3"/>
  <c r="EK40" i="3"/>
  <c r="DH40" i="3"/>
  <c r="DL40" i="3"/>
  <c r="ES40" i="3"/>
  <c r="DP40" i="3"/>
  <c r="DT40" i="3"/>
  <c r="DX40" i="3"/>
  <c r="EB40" i="3"/>
  <c r="FI40" i="3"/>
  <c r="DB40" i="3"/>
  <c r="EI40" i="3"/>
  <c r="DF40" i="3"/>
  <c r="DJ40" i="3"/>
  <c r="EQ40" i="3"/>
  <c r="DN40" i="3"/>
  <c r="DR40" i="3"/>
  <c r="EY40" i="3"/>
  <c r="DV40" i="3"/>
  <c r="FC40" i="3"/>
  <c r="DZ40" i="3"/>
  <c r="FG40" i="3"/>
  <c r="DK40" i="3"/>
  <c r="ER40" i="3"/>
  <c r="EA40" i="3"/>
  <c r="FH40" i="3"/>
  <c r="DG40" i="3"/>
  <c r="DW40" i="3"/>
  <c r="FD40" i="3"/>
  <c r="DO40" i="3"/>
  <c r="DS40" i="3"/>
  <c r="EZ40" i="3"/>
  <c r="DC40" i="3"/>
  <c r="EJ40" i="3"/>
  <c r="KT40" i="3"/>
  <c r="KZ40" i="3"/>
  <c r="JY40" i="3"/>
  <c r="H21" i="12"/>
  <c r="B21" i="12"/>
  <c r="KX40" i="3"/>
  <c r="LA40" i="3"/>
  <c r="KE40" i="3"/>
  <c r="JQ40" i="3"/>
  <c r="KK40" i="3"/>
  <c r="KR40" i="3"/>
  <c r="KC40" i="3"/>
  <c r="KA40" i="3"/>
  <c r="JB40" i="3"/>
  <c r="KM40" i="3"/>
  <c r="KF40" i="3"/>
  <c r="IT40" i="3"/>
  <c r="JG40" i="3"/>
  <c r="KP40" i="3"/>
  <c r="KG40" i="3"/>
  <c r="IS40" i="3"/>
  <c r="KU40" i="3"/>
  <c r="KJ40" i="3"/>
  <c r="KV40" i="3"/>
  <c r="LF40" i="3"/>
  <c r="KY40" i="3"/>
  <c r="KO40" i="3"/>
  <c r="KW40" i="3"/>
  <c r="KB40" i="3"/>
  <c r="KD40" i="3"/>
  <c r="KS40" i="3"/>
  <c r="JA40" i="3"/>
  <c r="JZ40" i="3"/>
  <c r="LB40" i="3"/>
  <c r="KI40" i="3"/>
  <c r="KQ40" i="3"/>
  <c r="KN40" i="3"/>
  <c r="JD40" i="3"/>
  <c r="IV40" i="3"/>
  <c r="JC40" i="3"/>
  <c r="IW40" i="3"/>
  <c r="JL40" i="3"/>
  <c r="KL40" i="3"/>
  <c r="JM40" i="3"/>
  <c r="JR40" i="3"/>
  <c r="IR40" i="3"/>
  <c r="JU40" i="3"/>
  <c r="JF40" i="3"/>
  <c r="IX40" i="3"/>
  <c r="JO40" i="3"/>
  <c r="JJ40" i="3"/>
  <c r="IY40" i="3"/>
  <c r="JT40" i="3"/>
  <c r="IZ40" i="3"/>
  <c r="IU40" i="3"/>
  <c r="JK40" i="3"/>
  <c r="KH40" i="3"/>
  <c r="JH40" i="3"/>
  <c r="JS40" i="3"/>
  <c r="DC61" i="3"/>
  <c r="EJ61" i="3"/>
  <c r="DG61" i="3"/>
  <c r="DG24" i="3"/>
  <c r="EN24" i="3"/>
  <c r="EN61" i="3"/>
  <c r="DK61" i="3"/>
  <c r="DO61" i="3"/>
  <c r="DS61" i="3"/>
  <c r="EZ61" i="3"/>
  <c r="DW61" i="3"/>
  <c r="FD61" i="3"/>
  <c r="EA61" i="3"/>
  <c r="FH61" i="3"/>
  <c r="CZ61" i="3"/>
  <c r="DA61" i="3"/>
  <c r="DE61" i="3"/>
  <c r="EL61" i="3"/>
  <c r="DI61" i="3"/>
  <c r="DM61" i="3"/>
  <c r="DQ61" i="3"/>
  <c r="EX61" i="3"/>
  <c r="DU61" i="3"/>
  <c r="DY61" i="3"/>
  <c r="FF61" i="3"/>
  <c r="EC61" i="3"/>
  <c r="FJ61" i="3"/>
  <c r="DD61" i="3"/>
  <c r="EK61" i="3"/>
  <c r="DL61" i="3"/>
  <c r="DT61" i="3"/>
  <c r="FA61" i="3"/>
  <c r="EB61" i="3"/>
  <c r="FI61" i="3"/>
  <c r="DB61" i="3"/>
  <c r="EI61" i="3"/>
  <c r="DJ61" i="3"/>
  <c r="DR61" i="3"/>
  <c r="EY61" i="3"/>
  <c r="DZ61" i="3"/>
  <c r="FG61" i="3"/>
  <c r="DF61" i="3"/>
  <c r="DN61" i="3"/>
  <c r="DV61" i="3"/>
  <c r="FC61" i="3"/>
  <c r="DX61" i="3"/>
  <c r="DH61" i="3"/>
  <c r="DP61" i="3"/>
  <c r="EW61" i="3"/>
  <c r="LA61" i="3"/>
  <c r="KX61" i="3"/>
  <c r="H42" i="12"/>
  <c r="B42" i="12"/>
  <c r="KR61" i="3"/>
  <c r="KY61" i="3"/>
  <c r="KZ61" i="3"/>
  <c r="KD61" i="3"/>
  <c r="JY61" i="3"/>
  <c r="LF61" i="3"/>
  <c r="KU61" i="3"/>
  <c r="KK61" i="3"/>
  <c r="IW61" i="3"/>
  <c r="KM61" i="3"/>
  <c r="KI61" i="3"/>
  <c r="KB61" i="3"/>
  <c r="KC61" i="3"/>
  <c r="KO61" i="3"/>
  <c r="JQ61" i="3"/>
  <c r="KA61" i="3"/>
  <c r="KT61" i="3"/>
  <c r="KJ61" i="3"/>
  <c r="KW61" i="3"/>
  <c r="JJ61" i="3"/>
  <c r="LB61" i="3"/>
  <c r="KV61" i="3"/>
  <c r="KL61" i="3"/>
  <c r="KE61" i="3"/>
  <c r="KF61" i="3"/>
  <c r="JI61" i="3"/>
  <c r="IY61" i="3"/>
  <c r="KG61" i="3"/>
  <c r="KQ61" i="3"/>
  <c r="IX61" i="3"/>
  <c r="JH61" i="3"/>
  <c r="JT61" i="3"/>
  <c r="KN61" i="3"/>
  <c r="JZ61" i="3"/>
  <c r="KS61" i="3"/>
  <c r="KH61" i="3"/>
  <c r="KP61" i="3"/>
  <c r="JL61" i="3"/>
  <c r="JO61" i="3"/>
  <c r="IV61" i="3"/>
  <c r="JS61" i="3"/>
  <c r="JR61" i="3"/>
  <c r="IU61" i="3"/>
  <c r="JP61" i="3"/>
  <c r="JK61" i="3"/>
  <c r="JU61" i="3"/>
  <c r="JN61" i="3"/>
  <c r="IT61" i="3"/>
  <c r="DC70" i="3"/>
  <c r="DG70" i="3"/>
  <c r="DK70" i="3"/>
  <c r="DO70" i="3"/>
  <c r="DS70" i="3"/>
  <c r="EZ70" i="3"/>
  <c r="DW70" i="3"/>
  <c r="FD70" i="3"/>
  <c r="EA70" i="3"/>
  <c r="FH70" i="3"/>
  <c r="CZ70" i="3"/>
  <c r="DA70" i="3"/>
  <c r="DE70" i="3"/>
  <c r="DI70" i="3"/>
  <c r="DM70" i="3"/>
  <c r="DQ70" i="3"/>
  <c r="EX70" i="3"/>
  <c r="DU70" i="3"/>
  <c r="FB70" i="3"/>
  <c r="DY70" i="3"/>
  <c r="FF70" i="3"/>
  <c r="EC70" i="3"/>
  <c r="FJ70" i="3"/>
  <c r="DD70" i="3"/>
  <c r="DL70" i="3"/>
  <c r="DT70" i="3"/>
  <c r="FA70" i="3"/>
  <c r="EB70" i="3"/>
  <c r="FI70" i="3"/>
  <c r="DB70" i="3"/>
  <c r="DJ70" i="3"/>
  <c r="DR70" i="3"/>
  <c r="DZ70" i="3"/>
  <c r="FG70" i="3"/>
  <c r="DF70" i="3"/>
  <c r="DN70" i="3"/>
  <c r="DV70" i="3"/>
  <c r="FC70" i="3"/>
  <c r="DH70" i="3"/>
  <c r="DP70" i="3"/>
  <c r="DX70" i="3"/>
  <c r="FE70" i="3"/>
  <c r="KT70" i="3"/>
  <c r="LA70" i="3"/>
  <c r="KD70" i="3"/>
  <c r="KM70" i="3"/>
  <c r="KZ70" i="3"/>
  <c r="KY70" i="3"/>
  <c r="LB70" i="3"/>
  <c r="KQ70" i="3"/>
  <c r="KR70" i="3"/>
  <c r="LF70" i="3"/>
  <c r="KK70" i="3"/>
  <c r="H51" i="12"/>
  <c r="B51" i="12"/>
  <c r="KS70" i="3"/>
  <c r="JY70" i="3"/>
  <c r="KX70" i="3"/>
  <c r="KN70" i="3"/>
  <c r="KI70" i="3"/>
  <c r="KV70" i="3"/>
  <c r="KJ70" i="3"/>
  <c r="KU70" i="3"/>
  <c r="KE70" i="3"/>
  <c r="KF70" i="3"/>
  <c r="KB70" i="3"/>
  <c r="IY70" i="3"/>
  <c r="JI70" i="3"/>
  <c r="JL70" i="3"/>
  <c r="JZ70" i="3"/>
  <c r="KC70" i="3"/>
  <c r="IT70" i="3"/>
  <c r="JN70" i="3"/>
  <c r="KW70" i="3"/>
  <c r="IW70" i="3"/>
  <c r="IX70" i="3"/>
  <c r="KP70" i="3"/>
  <c r="JT70" i="3"/>
  <c r="KH70" i="3"/>
  <c r="KO70" i="3"/>
  <c r="KG70" i="3"/>
  <c r="JQ70" i="3"/>
  <c r="KA70" i="3"/>
  <c r="KL70" i="3"/>
  <c r="IR70" i="3"/>
  <c r="JU70" i="3"/>
  <c r="JP70" i="3"/>
  <c r="JR70" i="3"/>
  <c r="JG70" i="3"/>
  <c r="JK70" i="3"/>
  <c r="JO70" i="3"/>
  <c r="JS70" i="3"/>
  <c r="JD70" i="3"/>
  <c r="JB70" i="3"/>
  <c r="CZ68" i="3"/>
  <c r="DA68" i="3"/>
  <c r="EH68" i="3"/>
  <c r="DE68" i="3"/>
  <c r="DI68" i="3"/>
  <c r="EP68" i="3"/>
  <c r="DM68" i="3"/>
  <c r="DQ68" i="3"/>
  <c r="DU68" i="3"/>
  <c r="DY68" i="3"/>
  <c r="FF68" i="3"/>
  <c r="EC68" i="3"/>
  <c r="FJ68" i="3"/>
  <c r="DC68" i="3"/>
  <c r="EJ68" i="3"/>
  <c r="DG68" i="3"/>
  <c r="DK68" i="3"/>
  <c r="DO68" i="3"/>
  <c r="DS68" i="3"/>
  <c r="DW68" i="3"/>
  <c r="FD68" i="3"/>
  <c r="EA68" i="3"/>
  <c r="FH68" i="3"/>
  <c r="DB68" i="3"/>
  <c r="EI68" i="3"/>
  <c r="DJ68" i="3"/>
  <c r="EQ68" i="3"/>
  <c r="DR68" i="3"/>
  <c r="DZ68" i="3"/>
  <c r="FG68" i="3"/>
  <c r="DH68" i="3"/>
  <c r="EO68" i="3"/>
  <c r="DP68" i="3"/>
  <c r="DX68" i="3"/>
  <c r="DD68" i="3"/>
  <c r="EK68" i="3"/>
  <c r="DL68" i="3"/>
  <c r="ES68" i="3"/>
  <c r="DT68" i="3"/>
  <c r="EB68" i="3"/>
  <c r="FI68" i="3"/>
  <c r="DV68" i="3"/>
  <c r="DF68" i="3"/>
  <c r="DN68" i="3"/>
  <c r="KF68" i="3"/>
  <c r="JI68" i="3"/>
  <c r="JA68" i="3"/>
  <c r="JR68" i="3"/>
  <c r="KR68" i="3"/>
  <c r="IS68" i="3"/>
  <c r="LB68" i="3"/>
  <c r="KG68" i="3"/>
  <c r="JN68" i="3"/>
  <c r="LA68" i="3"/>
  <c r="KZ68" i="3"/>
  <c r="KW68" i="3"/>
  <c r="JY68" i="3"/>
  <c r="H49" i="12"/>
  <c r="B49" i="12"/>
  <c r="LF68" i="3"/>
  <c r="JT68" i="3"/>
  <c r="KD68" i="3"/>
  <c r="KX68" i="3"/>
  <c r="KO68" i="3"/>
  <c r="JF68" i="3"/>
  <c r="KN68" i="3"/>
  <c r="IZ68" i="3"/>
  <c r="JZ68" i="3"/>
  <c r="KV68" i="3"/>
  <c r="KT68" i="3"/>
  <c r="KI68" i="3"/>
  <c r="KA68" i="3"/>
  <c r="JG68" i="3"/>
  <c r="JU68" i="3"/>
  <c r="IU68" i="3"/>
  <c r="KY68" i="3"/>
  <c r="KU68" i="3"/>
  <c r="KK68" i="3"/>
  <c r="KM68" i="3"/>
  <c r="JS68" i="3"/>
  <c r="JJ68" i="3"/>
  <c r="IV68" i="3"/>
  <c r="KL68" i="3"/>
  <c r="KP68" i="3"/>
  <c r="JO68" i="3"/>
  <c r="KS68" i="3"/>
  <c r="KB68" i="3"/>
  <c r="KH68" i="3"/>
  <c r="KE68" i="3"/>
  <c r="KJ68" i="3"/>
  <c r="IT68" i="3"/>
  <c r="KQ68" i="3"/>
  <c r="IX68" i="3"/>
  <c r="JQ68" i="3"/>
  <c r="KC68" i="3"/>
  <c r="JH68" i="3"/>
  <c r="JB68" i="3"/>
  <c r="DA65" i="3"/>
  <c r="DE65" i="3"/>
  <c r="DI65" i="3"/>
  <c r="DM65" i="3"/>
  <c r="DM24" i="3"/>
  <c r="ET24" i="3"/>
  <c r="ET65" i="3"/>
  <c r="DT65" i="3"/>
  <c r="FA65" i="3"/>
  <c r="DX65" i="3"/>
  <c r="FE65" i="3"/>
  <c r="EB65" i="3"/>
  <c r="FI65" i="3"/>
  <c r="DC65" i="3"/>
  <c r="DG65" i="3"/>
  <c r="DK65" i="3"/>
  <c r="DO65" i="3"/>
  <c r="DR65" i="3"/>
  <c r="DV65" i="3"/>
  <c r="FC65" i="3"/>
  <c r="DZ65" i="3"/>
  <c r="FG65" i="3"/>
  <c r="DB65" i="3"/>
  <c r="DJ65" i="3"/>
  <c r="DQ65" i="3"/>
  <c r="DY65" i="3"/>
  <c r="FF65" i="3"/>
  <c r="DH65" i="3"/>
  <c r="DP65" i="3"/>
  <c r="DW65" i="3"/>
  <c r="FD65" i="3"/>
  <c r="CZ65" i="3"/>
  <c r="DD65" i="3"/>
  <c r="EK65" i="3"/>
  <c r="DL65" i="3"/>
  <c r="ES65" i="3"/>
  <c r="DS65" i="3"/>
  <c r="EZ65" i="3"/>
  <c r="EA65" i="3"/>
  <c r="FH65" i="3"/>
  <c r="EC65" i="3"/>
  <c r="FJ65" i="3"/>
  <c r="DU65" i="3"/>
  <c r="FB65" i="3"/>
  <c r="DF65" i="3"/>
  <c r="DN65" i="3"/>
  <c r="LA65" i="3"/>
  <c r="KB65" i="3"/>
  <c r="KR65" i="3"/>
  <c r="KD65" i="3"/>
  <c r="H46" i="12"/>
  <c r="B46" i="12"/>
  <c r="IT65" i="3"/>
  <c r="KO65" i="3"/>
  <c r="KN65" i="3"/>
  <c r="KQ65" i="3"/>
  <c r="KG65" i="3"/>
  <c r="JY65" i="3"/>
  <c r="KJ65" i="3"/>
  <c r="KT65" i="3"/>
  <c r="KV65" i="3"/>
  <c r="KS65" i="3"/>
  <c r="JG65" i="3"/>
  <c r="JT65" i="3"/>
  <c r="KL65" i="3"/>
  <c r="KM65" i="3"/>
  <c r="LB65" i="3"/>
  <c r="IW65" i="3"/>
  <c r="KX65" i="3"/>
  <c r="KU65" i="3"/>
  <c r="KK65" i="3"/>
  <c r="KY65" i="3"/>
  <c r="KZ65" i="3"/>
  <c r="LF65" i="3"/>
  <c r="KI65" i="3"/>
  <c r="KW65" i="3"/>
  <c r="JI65" i="3"/>
  <c r="JZ65" i="3"/>
  <c r="JN65" i="3"/>
  <c r="KH65" i="3"/>
  <c r="JH65" i="3"/>
  <c r="KA65" i="3"/>
  <c r="KE65" i="3"/>
  <c r="JS65" i="3"/>
  <c r="JD65" i="3"/>
  <c r="IR65" i="3"/>
  <c r="JA65" i="3"/>
  <c r="IU65" i="3"/>
  <c r="JU65" i="3"/>
  <c r="JO65" i="3"/>
  <c r="JC65" i="3"/>
  <c r="KC65" i="3"/>
  <c r="KP65" i="3"/>
  <c r="JF65" i="3"/>
  <c r="JQ65" i="3"/>
  <c r="JJ65" i="3"/>
  <c r="JP65" i="3"/>
  <c r="JM65" i="3"/>
  <c r="JR65" i="3"/>
  <c r="JE65" i="3"/>
  <c r="IS65" i="3"/>
  <c r="JK65" i="3"/>
  <c r="IV65" i="3"/>
  <c r="IZ65" i="3"/>
  <c r="JB65" i="3"/>
  <c r="KF65" i="3"/>
  <c r="JL65" i="3"/>
  <c r="BK94" i="11"/>
  <c r="BL94" i="11"/>
  <c r="AO94" i="11"/>
  <c r="BK42" i="11"/>
  <c r="BL42" i="11"/>
  <c r="AU42" i="11"/>
  <c r="BK62" i="11"/>
  <c r="BL62" i="11"/>
  <c r="AU62" i="11"/>
  <c r="BL53" i="11"/>
  <c r="AU53" i="11"/>
  <c r="BK53" i="11"/>
  <c r="AI50" i="11"/>
  <c r="BK66" i="11"/>
  <c r="BL66" i="11"/>
  <c r="AU66" i="11"/>
  <c r="AI56" i="11"/>
  <c r="Y4" i="12"/>
  <c r="DO23" i="3"/>
  <c r="DU24" i="3"/>
  <c r="FB24" i="3"/>
  <c r="AE5" i="12"/>
  <c r="DK23" i="3"/>
  <c r="U4" i="12"/>
  <c r="DJ23" i="3"/>
  <c r="T4" i="12"/>
  <c r="DZ23" i="3"/>
  <c r="AJ4" i="12"/>
  <c r="DY23" i="3"/>
  <c r="AI4" i="12"/>
  <c r="R4" i="12"/>
  <c r="DH23" i="3"/>
  <c r="S4" i="12"/>
  <c r="DI23" i="3"/>
  <c r="EC23" i="3"/>
  <c r="AM4" i="12"/>
  <c r="EB23" i="3"/>
  <c r="AL4" i="12"/>
  <c r="DW24" i="3"/>
  <c r="FD24" i="3"/>
  <c r="AG5" i="12"/>
  <c r="Z5" i="12"/>
  <c r="P5" i="12"/>
  <c r="L5" i="12"/>
  <c r="AA5" i="12"/>
  <c r="BK69" i="11"/>
  <c r="BL69" i="11"/>
  <c r="AU69" i="11"/>
  <c r="BK84" i="11"/>
  <c r="BL84" i="11"/>
  <c r="AN84" i="11"/>
  <c r="AP84" i="11"/>
  <c r="AO84" i="11"/>
  <c r="AM84" i="11"/>
  <c r="BK73" i="11"/>
  <c r="BL73" i="11"/>
  <c r="AU73" i="11"/>
  <c r="BL71" i="11"/>
  <c r="AU71" i="11"/>
  <c r="BK71" i="11"/>
  <c r="BK87" i="11"/>
  <c r="BL87" i="11"/>
  <c r="AM87" i="11"/>
  <c r="AN87" i="11"/>
  <c r="AP87" i="11"/>
  <c r="AO87" i="11"/>
  <c r="BL52" i="11"/>
  <c r="AU52" i="11"/>
  <c r="BK52" i="11"/>
  <c r="BK57" i="11"/>
  <c r="BL57" i="11"/>
  <c r="AU57" i="11"/>
  <c r="BK108" i="11"/>
  <c r="BL108" i="11"/>
  <c r="AM108" i="11"/>
  <c r="AN108" i="11"/>
  <c r="AP108" i="11"/>
  <c r="AO108" i="11"/>
  <c r="AK36" i="14"/>
  <c r="BT36" i="14"/>
  <c r="CZ36" i="14"/>
  <c r="EF36" i="14"/>
  <c r="FL36" i="14"/>
  <c r="AK28" i="14"/>
  <c r="AK20" i="14"/>
  <c r="CZ20" i="14"/>
  <c r="EF20" i="14"/>
  <c r="FL20" i="14"/>
  <c r="AK12" i="14"/>
  <c r="AI74" i="11"/>
  <c r="AI32" i="11"/>
  <c r="AI93" i="11"/>
  <c r="AT93" i="11"/>
  <c r="AI85" i="11"/>
  <c r="AT85" i="11"/>
  <c r="AI30" i="11"/>
  <c r="AI81" i="11"/>
  <c r="AT81" i="11"/>
  <c r="AI28" i="11"/>
  <c r="M3" i="5"/>
  <c r="AK26" i="14"/>
  <c r="CZ26" i="14"/>
  <c r="EF26" i="14"/>
  <c r="FL26" i="14"/>
  <c r="AK10" i="14"/>
  <c r="BK79" i="11"/>
  <c r="BL79" i="11"/>
  <c r="AO79" i="11"/>
  <c r="AM79" i="11"/>
  <c r="AP79" i="11"/>
  <c r="AN79" i="11"/>
  <c r="BK13" i="11"/>
  <c r="BL13" i="11"/>
  <c r="AU13" i="11"/>
  <c r="BL51" i="11"/>
  <c r="AU51" i="11"/>
  <c r="BK51" i="11"/>
  <c r="BK54" i="11"/>
  <c r="BL54" i="11"/>
  <c r="AU54" i="11"/>
  <c r="BK67" i="11"/>
  <c r="BL67" i="11"/>
  <c r="AU67" i="11"/>
  <c r="BK104" i="11"/>
  <c r="BL104" i="11"/>
  <c r="AO104" i="11"/>
  <c r="AM104" i="11"/>
  <c r="AP104" i="11"/>
  <c r="AN104" i="11"/>
  <c r="AS39" i="5"/>
  <c r="AS37" i="5"/>
  <c r="AN37" i="5"/>
  <c r="AK27" i="14"/>
  <c r="CZ11" i="14"/>
  <c r="EF11" i="14"/>
  <c r="FL11" i="14"/>
  <c r="AK11" i="14"/>
  <c r="AI37" i="5"/>
  <c r="AK30" i="14"/>
  <c r="CZ30" i="14"/>
  <c r="EF30" i="14"/>
  <c r="FL30" i="14"/>
  <c r="AK22" i="14"/>
  <c r="AK14" i="14"/>
  <c r="CZ14" i="14"/>
  <c r="EF14" i="14"/>
  <c r="FL14" i="14"/>
  <c r="BT33" i="14"/>
  <c r="CZ33" i="14"/>
  <c r="EF33" i="14"/>
  <c r="FL33" i="14"/>
  <c r="AK33" i="14"/>
  <c r="CZ25" i="14"/>
  <c r="EF25" i="14"/>
  <c r="FL25" i="14"/>
  <c r="AK25" i="14"/>
  <c r="CZ17" i="14"/>
  <c r="EF17" i="14"/>
  <c r="FL17" i="14"/>
  <c r="AK17" i="14"/>
  <c r="AJ6" i="11"/>
  <c r="AG6" i="11"/>
  <c r="AI6" i="11"/>
  <c r="AH6" i="11"/>
  <c r="AK6" i="11"/>
  <c r="I52" i="12"/>
  <c r="A52" i="12"/>
  <c r="CY71" i="3"/>
  <c r="EF71" i="3"/>
  <c r="BW56" i="11"/>
  <c r="I53" i="12"/>
  <c r="A53" i="12"/>
  <c r="CY72" i="3"/>
  <c r="EF72" i="3"/>
  <c r="BW57" i="11"/>
  <c r="DL105" i="3"/>
  <c r="ES105" i="3"/>
  <c r="LA105" i="3"/>
  <c r="DC105" i="3"/>
  <c r="H86" i="12"/>
  <c r="B86" i="12"/>
  <c r="DS105" i="3"/>
  <c r="DI105" i="3"/>
  <c r="EP105" i="3"/>
  <c r="DO105" i="3"/>
  <c r="DG105" i="3"/>
  <c r="EN105" i="3"/>
  <c r="KV105" i="3"/>
  <c r="DR105" i="3"/>
  <c r="DA105" i="3"/>
  <c r="EH105" i="3"/>
  <c r="DU105" i="3"/>
  <c r="FB105" i="3"/>
  <c r="EC105" i="3"/>
  <c r="FJ105" i="3"/>
  <c r="LB105" i="3"/>
  <c r="EA105" i="3"/>
  <c r="FH105" i="3"/>
  <c r="DY105" i="3"/>
  <c r="FF105" i="3"/>
  <c r="KZ105" i="3"/>
  <c r="DV105" i="3"/>
  <c r="FC105" i="3"/>
  <c r="JY105" i="3"/>
  <c r="LD105" i="3"/>
  <c r="KS105" i="3"/>
  <c r="KW105" i="3"/>
  <c r="DN105" i="3"/>
  <c r="KY105" i="3"/>
  <c r="KX105" i="3"/>
  <c r="DZ105" i="3"/>
  <c r="FG105" i="3"/>
  <c r="KT105" i="3"/>
  <c r="KM105" i="3"/>
  <c r="DJ105" i="3"/>
  <c r="CZ105" i="3"/>
  <c r="KU105" i="3"/>
  <c r="KB105" i="3"/>
  <c r="KN105" i="3"/>
  <c r="KL105" i="3"/>
  <c r="KE105" i="3"/>
  <c r="DK105" i="3"/>
  <c r="ER105" i="3"/>
  <c r="DB105" i="3"/>
  <c r="DT105" i="3"/>
  <c r="FA105" i="3"/>
  <c r="DH105" i="3"/>
  <c r="EO105" i="3"/>
  <c r="DQ105" i="3"/>
  <c r="EX105" i="3"/>
  <c r="JZ105" i="3"/>
  <c r="KC105" i="3"/>
  <c r="DE105" i="3"/>
  <c r="EB105" i="3"/>
  <c r="FI105" i="3"/>
  <c r="DM105" i="3"/>
  <c r="DP105" i="3"/>
  <c r="EW105" i="3"/>
  <c r="KO105" i="3"/>
  <c r="KQ105" i="3"/>
  <c r="JF105" i="3"/>
  <c r="IY105" i="3"/>
  <c r="IT105" i="3"/>
  <c r="IR105" i="3"/>
  <c r="JW105" i="3"/>
  <c r="KH105" i="3"/>
  <c r="KD105" i="3"/>
  <c r="JS105" i="3"/>
  <c r="JT105" i="3"/>
  <c r="JU105" i="3"/>
  <c r="DW105" i="3"/>
  <c r="FD105" i="3"/>
  <c r="DF105" i="3"/>
  <c r="EM105" i="3"/>
  <c r="LF105" i="3"/>
  <c r="DX105" i="3"/>
  <c r="FE105" i="3"/>
  <c r="DD105" i="3"/>
  <c r="EK105" i="3"/>
  <c r="KF105" i="3"/>
  <c r="KJ105" i="3"/>
  <c r="KG105" i="3"/>
  <c r="KA105" i="3"/>
  <c r="JR105" i="3"/>
  <c r="JP105" i="3"/>
  <c r="KK105" i="3"/>
  <c r="KR105" i="3"/>
  <c r="KI105" i="3"/>
  <c r="IZ105" i="3"/>
  <c r="KP105" i="3"/>
  <c r="JI105" i="3"/>
  <c r="JG105" i="3"/>
  <c r="IU105" i="3"/>
  <c r="JD105" i="3"/>
  <c r="JQ105" i="3"/>
  <c r="JM105" i="3"/>
  <c r="JL105" i="3"/>
  <c r="JJ105" i="3"/>
  <c r="IW105" i="3"/>
  <c r="JH105" i="3"/>
  <c r="JO105" i="3"/>
  <c r="IS105" i="3"/>
  <c r="JC105" i="3"/>
  <c r="IX105" i="3"/>
  <c r="JB105" i="3"/>
  <c r="JK105" i="3"/>
  <c r="IV105" i="3"/>
  <c r="JE105" i="3"/>
  <c r="JN105" i="3"/>
  <c r="JA105" i="3"/>
  <c r="CY49" i="3"/>
  <c r="EF49" i="3"/>
  <c r="BW34" i="11"/>
  <c r="I30" i="12"/>
  <c r="A30" i="12"/>
  <c r="CY44" i="3"/>
  <c r="EF44" i="3"/>
  <c r="BW29" i="11"/>
  <c r="I25" i="12"/>
  <c r="A25" i="12"/>
  <c r="I20" i="12"/>
  <c r="A20" i="12"/>
  <c r="CY39" i="3"/>
  <c r="EF39" i="3"/>
  <c r="BW24" i="11"/>
  <c r="KT110" i="3"/>
  <c r="KZ110" i="3"/>
  <c r="CZ110" i="3"/>
  <c r="DW110" i="3"/>
  <c r="FD110" i="3"/>
  <c r="LA110" i="3"/>
  <c r="KU110" i="3"/>
  <c r="DP110" i="3"/>
  <c r="EW110" i="3"/>
  <c r="EB110" i="3"/>
  <c r="FI110" i="3"/>
  <c r="DB110" i="3"/>
  <c r="EI110" i="3"/>
  <c r="DC110" i="3"/>
  <c r="EJ110" i="3"/>
  <c r="KW110" i="3"/>
  <c r="DV110" i="3"/>
  <c r="FC110" i="3"/>
  <c r="DJ110" i="3"/>
  <c r="EA110" i="3"/>
  <c r="FH110" i="3"/>
  <c r="KQ110" i="3"/>
  <c r="LF110" i="3"/>
  <c r="H91" i="12"/>
  <c r="B91" i="12"/>
  <c r="LB110" i="3"/>
  <c r="KY110" i="3"/>
  <c r="EC110" i="3"/>
  <c r="FJ110" i="3"/>
  <c r="KR110" i="3"/>
  <c r="DU110" i="3"/>
  <c r="DF110" i="3"/>
  <c r="EM110" i="3"/>
  <c r="DO110" i="3"/>
  <c r="EV110" i="3"/>
  <c r="DS110" i="3"/>
  <c r="EZ110" i="3"/>
  <c r="DN110" i="3"/>
  <c r="DH110" i="3"/>
  <c r="DG110" i="3"/>
  <c r="EN110" i="3"/>
  <c r="DX110" i="3"/>
  <c r="FE110" i="3"/>
  <c r="KX110" i="3"/>
  <c r="KO110" i="3"/>
  <c r="KB110" i="3"/>
  <c r="KI110" i="3"/>
  <c r="IR110" i="3"/>
  <c r="JW110" i="3"/>
  <c r="KG110" i="3"/>
  <c r="IZ110" i="3"/>
  <c r="KS110" i="3"/>
  <c r="DI110" i="3"/>
  <c r="DL110" i="3"/>
  <c r="ES110" i="3"/>
  <c r="DE110" i="3"/>
  <c r="EL110" i="3"/>
  <c r="DQ110" i="3"/>
  <c r="KN110" i="3"/>
  <c r="KF110" i="3"/>
  <c r="KC110" i="3"/>
  <c r="JY110" i="3"/>
  <c r="LD110" i="3"/>
  <c r="DZ110" i="3"/>
  <c r="FG110" i="3"/>
  <c r="DR110" i="3"/>
  <c r="EY110" i="3"/>
  <c r="DA110" i="3"/>
  <c r="EH110" i="3"/>
  <c r="KP110" i="3"/>
  <c r="JZ110" i="3"/>
  <c r="KL110" i="3"/>
  <c r="JD110" i="3"/>
  <c r="IY110" i="3"/>
  <c r="JT110" i="3"/>
  <c r="JI110" i="3"/>
  <c r="KJ110" i="3"/>
  <c r="DM110" i="3"/>
  <c r="KM110" i="3"/>
  <c r="DK110" i="3"/>
  <c r="ER110" i="3"/>
  <c r="DD110" i="3"/>
  <c r="KE110" i="3"/>
  <c r="KV110" i="3"/>
  <c r="IS110" i="3"/>
  <c r="KK110" i="3"/>
  <c r="IW110" i="3"/>
  <c r="JL110" i="3"/>
  <c r="DY110" i="3"/>
  <c r="FF110" i="3"/>
  <c r="DT110" i="3"/>
  <c r="FA110" i="3"/>
  <c r="KH110" i="3"/>
  <c r="JJ110" i="3"/>
  <c r="JG110" i="3"/>
  <c r="JF110" i="3"/>
  <c r="KD110" i="3"/>
  <c r="JE110" i="3"/>
  <c r="JH110" i="3"/>
  <c r="JO110" i="3"/>
  <c r="JU110" i="3"/>
  <c r="IX110" i="3"/>
  <c r="JA110" i="3"/>
  <c r="JM110" i="3"/>
  <c r="JK110" i="3"/>
  <c r="JQ110" i="3"/>
  <c r="KA110" i="3"/>
  <c r="JR110" i="3"/>
  <c r="JB110" i="3"/>
  <c r="IV110" i="3"/>
  <c r="JC110" i="3"/>
  <c r="IU110" i="3"/>
  <c r="JS110" i="3"/>
  <c r="JP110" i="3"/>
  <c r="JN110" i="3"/>
  <c r="IT110" i="3"/>
  <c r="DP100" i="3"/>
  <c r="EW100" i="3"/>
  <c r="KZ100" i="3"/>
  <c r="LF100" i="3"/>
  <c r="DX100" i="3"/>
  <c r="FE100" i="3"/>
  <c r="KA100" i="3"/>
  <c r="DG100" i="3"/>
  <c r="EN100" i="3"/>
  <c r="KS100" i="3"/>
  <c r="DH100" i="3"/>
  <c r="EO100" i="3"/>
  <c r="DN100" i="3"/>
  <c r="DV100" i="3"/>
  <c r="FC100" i="3"/>
  <c r="KE100" i="3"/>
  <c r="DD100" i="3"/>
  <c r="EK100" i="3"/>
  <c r="EC100" i="3"/>
  <c r="FJ100" i="3"/>
  <c r="DR100" i="3"/>
  <c r="LA100" i="3"/>
  <c r="KT100" i="3"/>
  <c r="KU100" i="3"/>
  <c r="JR100" i="3"/>
  <c r="JY100" i="3"/>
  <c r="LD100" i="3"/>
  <c r="KN100" i="3"/>
  <c r="KO100" i="3"/>
  <c r="KR100" i="3"/>
  <c r="DL100" i="3"/>
  <c r="ES100" i="3"/>
  <c r="DM100" i="3"/>
  <c r="ET100" i="3"/>
  <c r="KJ100" i="3"/>
  <c r="KC100" i="3"/>
  <c r="DT100" i="3"/>
  <c r="KY100" i="3"/>
  <c r="DJ100" i="3"/>
  <c r="KV100" i="3"/>
  <c r="DW100" i="3"/>
  <c r="FD100" i="3"/>
  <c r="KK100" i="3"/>
  <c r="DS100" i="3"/>
  <c r="EZ100" i="3"/>
  <c r="IR100" i="3"/>
  <c r="JW100" i="3"/>
  <c r="IU100" i="3"/>
  <c r="KF100" i="3"/>
  <c r="LB100" i="3"/>
  <c r="DZ100" i="3"/>
  <c r="FG100" i="3"/>
  <c r="KI100" i="3"/>
  <c r="KM100" i="3"/>
  <c r="DF100" i="3"/>
  <c r="EM100" i="3"/>
  <c r="KP100" i="3"/>
  <c r="IV100" i="3"/>
  <c r="KB100" i="3"/>
  <c r="DQ100" i="3"/>
  <c r="EX100" i="3"/>
  <c r="EB100" i="3"/>
  <c r="FI100" i="3"/>
  <c r="EA100" i="3"/>
  <c r="FH100" i="3"/>
  <c r="DA100" i="3"/>
  <c r="DK100" i="3"/>
  <c r="DE100" i="3"/>
  <c r="H81" i="12"/>
  <c r="B81" i="12"/>
  <c r="JA100" i="3"/>
  <c r="DU100" i="3"/>
  <c r="FB100" i="3"/>
  <c r="DC100" i="3"/>
  <c r="EJ100" i="3"/>
  <c r="KW100" i="3"/>
  <c r="JZ100" i="3"/>
  <c r="DY100" i="3"/>
  <c r="FF100" i="3"/>
  <c r="DI100" i="3"/>
  <c r="EP100" i="3"/>
  <c r="IZ100" i="3"/>
  <c r="KG100" i="3"/>
  <c r="JC100" i="3"/>
  <c r="JF100" i="3"/>
  <c r="JJ100" i="3"/>
  <c r="JI100" i="3"/>
  <c r="CZ100" i="3"/>
  <c r="DB100" i="3"/>
  <c r="KQ100" i="3"/>
  <c r="KD100" i="3"/>
  <c r="DO100" i="3"/>
  <c r="KX100" i="3"/>
  <c r="JK100" i="3"/>
  <c r="JM100" i="3"/>
  <c r="JG100" i="3"/>
  <c r="IT100" i="3"/>
  <c r="JN100" i="3"/>
  <c r="JD100" i="3"/>
  <c r="JQ100" i="3"/>
  <c r="IX100" i="3"/>
  <c r="JE100" i="3"/>
  <c r="JB100" i="3"/>
  <c r="IY100" i="3"/>
  <c r="JP100" i="3"/>
  <c r="JU100" i="3"/>
  <c r="JO100" i="3"/>
  <c r="JT100" i="3"/>
  <c r="JH100" i="3"/>
  <c r="KL100" i="3"/>
  <c r="IS100" i="3"/>
  <c r="JL100" i="3"/>
  <c r="KH100" i="3"/>
  <c r="IW100" i="3"/>
  <c r="JS100" i="3"/>
  <c r="DF117" i="3"/>
  <c r="EM117" i="3"/>
  <c r="DC117" i="3"/>
  <c r="DM117" i="3"/>
  <c r="ET117" i="3"/>
  <c r="KP117" i="3"/>
  <c r="DY117" i="3"/>
  <c r="FF117" i="3"/>
  <c r="EA117" i="3"/>
  <c r="FH117" i="3"/>
  <c r="CZ117" i="3"/>
  <c r="KD117" i="3"/>
  <c r="KK117" i="3"/>
  <c r="DS117" i="3"/>
  <c r="EZ117" i="3"/>
  <c r="DJ117" i="3"/>
  <c r="EQ117" i="3"/>
  <c r="DG117" i="3"/>
  <c r="EN117" i="3"/>
  <c r="KX117" i="3"/>
  <c r="IW117" i="3"/>
  <c r="DV117" i="3"/>
  <c r="KC117" i="3"/>
  <c r="DK117" i="3"/>
  <c r="ER117" i="3"/>
  <c r="KJ117" i="3"/>
  <c r="LF117" i="3"/>
  <c r="DU117" i="3"/>
  <c r="FB117" i="3"/>
  <c r="KO117" i="3"/>
  <c r="DE117" i="3"/>
  <c r="DH117" i="3"/>
  <c r="EO117" i="3"/>
  <c r="KY117" i="3"/>
  <c r="DQ117" i="3"/>
  <c r="EX117" i="3"/>
  <c r="KF117" i="3"/>
  <c r="DR117" i="3"/>
  <c r="KG117" i="3"/>
  <c r="KQ117" i="3"/>
  <c r="DL117" i="3"/>
  <c r="DT117" i="3"/>
  <c r="FA117" i="3"/>
  <c r="KB117" i="3"/>
  <c r="JZ117" i="3"/>
  <c r="KV117" i="3"/>
  <c r="DI117" i="3"/>
  <c r="EP117" i="3"/>
  <c r="IV117" i="3"/>
  <c r="KH117" i="3"/>
  <c r="JI117" i="3"/>
  <c r="JU117" i="3"/>
  <c r="IS117" i="3"/>
  <c r="JA117" i="3"/>
  <c r="KW117" i="3"/>
  <c r="KN117" i="3"/>
  <c r="DO117" i="3"/>
  <c r="EV117" i="3"/>
  <c r="KM117" i="3"/>
  <c r="KR117" i="3"/>
  <c r="LB117" i="3"/>
  <c r="DB117" i="3"/>
  <c r="EI117" i="3"/>
  <c r="KS117" i="3"/>
  <c r="DD117" i="3"/>
  <c r="DW117" i="3"/>
  <c r="FD117" i="3"/>
  <c r="KT117" i="3"/>
  <c r="KZ117" i="3"/>
  <c r="DP117" i="3"/>
  <c r="EW117" i="3"/>
  <c r="LA117" i="3"/>
  <c r="DZ117" i="3"/>
  <c r="FG117" i="3"/>
  <c r="DA117" i="3"/>
  <c r="EH117" i="3"/>
  <c r="KA117" i="3"/>
  <c r="JK117" i="3"/>
  <c r="JT117" i="3"/>
  <c r="IU117" i="3"/>
  <c r="IZ117" i="3"/>
  <c r="IT117" i="3"/>
  <c r="KU117" i="3"/>
  <c r="EB117" i="3"/>
  <c r="FI117" i="3"/>
  <c r="JY117" i="3"/>
  <c r="LD117" i="3"/>
  <c r="H98" i="12"/>
  <c r="B98" i="12"/>
  <c r="DN117" i="3"/>
  <c r="DX117" i="3"/>
  <c r="FE117" i="3"/>
  <c r="KE117" i="3"/>
  <c r="KI117" i="3"/>
  <c r="EC117" i="3"/>
  <c r="FJ117" i="3"/>
  <c r="JG117" i="3"/>
  <c r="KL117" i="3"/>
  <c r="JJ117" i="3"/>
  <c r="IY117" i="3"/>
  <c r="IR117" i="3"/>
  <c r="JW117" i="3"/>
  <c r="JC117" i="3"/>
  <c r="JE117" i="3"/>
  <c r="JR117" i="3"/>
  <c r="JB117" i="3"/>
  <c r="JH117" i="3"/>
  <c r="JM117" i="3"/>
  <c r="JL117" i="3"/>
  <c r="JF117" i="3"/>
  <c r="JO117" i="3"/>
  <c r="IX117" i="3"/>
  <c r="JD117" i="3"/>
  <c r="JN117" i="3"/>
  <c r="JQ117" i="3"/>
  <c r="JP117" i="3"/>
  <c r="JS117" i="3"/>
  <c r="LA83" i="3"/>
  <c r="KI83" i="3"/>
  <c r="KJ83" i="3"/>
  <c r="KK83" i="3"/>
  <c r="EA83" i="3"/>
  <c r="FH83" i="3"/>
  <c r="KW83" i="3"/>
  <c r="KV83" i="3"/>
  <c r="EC83" i="3"/>
  <c r="FJ83" i="3"/>
  <c r="DB83" i="3"/>
  <c r="EI83" i="3"/>
  <c r="DA83" i="3"/>
  <c r="EH83" i="3"/>
  <c r="DP83" i="3"/>
  <c r="DW83" i="3"/>
  <c r="FD83" i="3"/>
  <c r="H64" i="12"/>
  <c r="B64" i="12"/>
  <c r="KF83" i="3"/>
  <c r="KE83" i="3"/>
  <c r="DO83" i="3"/>
  <c r="LF83" i="3"/>
  <c r="DC83" i="3"/>
  <c r="KX83" i="3"/>
  <c r="DZ83" i="3"/>
  <c r="FG83" i="3"/>
  <c r="DE83" i="3"/>
  <c r="DF83" i="3"/>
  <c r="JY83" i="3"/>
  <c r="DQ83" i="3"/>
  <c r="DT83" i="3"/>
  <c r="FA83" i="3"/>
  <c r="DN83" i="3"/>
  <c r="EU83" i="3"/>
  <c r="JZ83" i="3"/>
  <c r="KO83" i="3"/>
  <c r="JE83" i="3"/>
  <c r="DK83" i="3"/>
  <c r="DH83" i="3"/>
  <c r="KT83" i="3"/>
  <c r="KR83" i="3"/>
  <c r="KD83" i="3"/>
  <c r="LB83" i="3"/>
  <c r="KN83" i="3"/>
  <c r="KA83" i="3"/>
  <c r="IU83" i="3"/>
  <c r="KL83" i="3"/>
  <c r="KP83" i="3"/>
  <c r="JA83" i="3"/>
  <c r="JS83" i="3"/>
  <c r="JB83" i="3"/>
  <c r="KG83" i="3"/>
  <c r="DI83" i="3"/>
  <c r="DS83" i="3"/>
  <c r="KU83" i="3"/>
  <c r="EB83" i="3"/>
  <c r="FI83" i="3"/>
  <c r="DJ83" i="3"/>
  <c r="EQ83" i="3"/>
  <c r="KZ83" i="3"/>
  <c r="DY83" i="3"/>
  <c r="FF83" i="3"/>
  <c r="CZ83" i="3"/>
  <c r="DD83" i="3"/>
  <c r="KB83" i="3"/>
  <c r="DM83" i="3"/>
  <c r="ET83" i="3"/>
  <c r="DR83" i="3"/>
  <c r="KY83" i="3"/>
  <c r="KS83" i="3"/>
  <c r="JJ83" i="3"/>
  <c r="IY83" i="3"/>
  <c r="DV83" i="3"/>
  <c r="FC83" i="3"/>
  <c r="DL83" i="3"/>
  <c r="KQ83" i="3"/>
  <c r="DX83" i="3"/>
  <c r="DU83" i="3"/>
  <c r="KM83" i="3"/>
  <c r="DG83" i="3"/>
  <c r="KC83" i="3"/>
  <c r="IZ83" i="3"/>
  <c r="JC83" i="3"/>
  <c r="KH83" i="3"/>
  <c r="JT83" i="3"/>
  <c r="IT83" i="3"/>
  <c r="JO83" i="3"/>
  <c r="JF83" i="3"/>
  <c r="JI83" i="3"/>
  <c r="JU83" i="3"/>
  <c r="JM83" i="3"/>
  <c r="IR83" i="3"/>
  <c r="JN83" i="3"/>
  <c r="IS83" i="3"/>
  <c r="JR83" i="3"/>
  <c r="JQ83" i="3"/>
  <c r="CY64" i="3"/>
  <c r="EF64" i="3"/>
  <c r="BW49" i="11"/>
  <c r="I45" i="12"/>
  <c r="A45" i="12"/>
  <c r="CY102" i="3"/>
  <c r="EF102" i="3"/>
  <c r="BW87" i="11"/>
  <c r="I83" i="12"/>
  <c r="A83" i="12"/>
  <c r="CY108" i="3"/>
  <c r="EF108" i="3"/>
  <c r="BW93" i="11"/>
  <c r="I89" i="12"/>
  <c r="A89" i="12"/>
  <c r="CY63" i="3"/>
  <c r="EF63" i="3"/>
  <c r="BW48" i="11"/>
  <c r="I44" i="12"/>
  <c r="A44" i="12"/>
  <c r="JZ109" i="3"/>
  <c r="KU109" i="3"/>
  <c r="KK109" i="3"/>
  <c r="DO109" i="3"/>
  <c r="KJ109" i="3"/>
  <c r="KW109" i="3"/>
  <c r="KC109" i="3"/>
  <c r="JI109" i="3"/>
  <c r="DG109" i="3"/>
  <c r="EN109" i="3"/>
  <c r="DT109" i="3"/>
  <c r="FA109" i="3"/>
  <c r="KB109" i="3"/>
  <c r="DN109" i="3"/>
  <c r="EU109" i="3"/>
  <c r="KI109" i="3"/>
  <c r="KZ109" i="3"/>
  <c r="DD109" i="3"/>
  <c r="DS109" i="3"/>
  <c r="EZ109" i="3"/>
  <c r="KO109" i="3"/>
  <c r="IR109" i="3"/>
  <c r="JW109" i="3"/>
  <c r="KN109" i="3"/>
  <c r="DE109" i="3"/>
  <c r="DM109" i="3"/>
  <c r="ET109" i="3"/>
  <c r="LF109" i="3"/>
  <c r="DA109" i="3"/>
  <c r="KQ109" i="3"/>
  <c r="KH109" i="3"/>
  <c r="KE109" i="3"/>
  <c r="DC109" i="3"/>
  <c r="DR109" i="3"/>
  <c r="KF109" i="3"/>
  <c r="DU109" i="3"/>
  <c r="FB109" i="3"/>
  <c r="KX109" i="3"/>
  <c r="LB109" i="3"/>
  <c r="DH109" i="3"/>
  <c r="JC109" i="3"/>
  <c r="JP109" i="3"/>
  <c r="JR109" i="3"/>
  <c r="IT109" i="3"/>
  <c r="JD109" i="3"/>
  <c r="DL109" i="3"/>
  <c r="ES109" i="3"/>
  <c r="KP109" i="3"/>
  <c r="KT109" i="3"/>
  <c r="DK109" i="3"/>
  <c r="ER109" i="3"/>
  <c r="JA109" i="3"/>
  <c r="JY109" i="3"/>
  <c r="LD109" i="3"/>
  <c r="DJ109" i="3"/>
  <c r="EC109" i="3"/>
  <c r="FJ109" i="3"/>
  <c r="DW109" i="3"/>
  <c r="KA109" i="3"/>
  <c r="CZ109" i="3"/>
  <c r="EB109" i="3"/>
  <c r="FI109" i="3"/>
  <c r="DF109" i="3"/>
  <c r="DY109" i="3"/>
  <c r="FF109" i="3"/>
  <c r="IU109" i="3"/>
  <c r="KG109" i="3"/>
  <c r="DB109" i="3"/>
  <c r="KM109" i="3"/>
  <c r="KS109" i="3"/>
  <c r="DX109" i="3"/>
  <c r="FE109" i="3"/>
  <c r="JK109" i="3"/>
  <c r="JG109" i="3"/>
  <c r="IV109" i="3"/>
  <c r="DI109" i="3"/>
  <c r="EP109" i="3"/>
  <c r="DV109" i="3"/>
  <c r="JQ109" i="3"/>
  <c r="IY109" i="3"/>
  <c r="H90" i="12"/>
  <c r="B90" i="12"/>
  <c r="KY109" i="3"/>
  <c r="DZ109" i="3"/>
  <c r="FG109" i="3"/>
  <c r="KV109" i="3"/>
  <c r="DQ109" i="3"/>
  <c r="LA109" i="3"/>
  <c r="EA109" i="3"/>
  <c r="FH109" i="3"/>
  <c r="DP109" i="3"/>
  <c r="EW109" i="3"/>
  <c r="KR109" i="3"/>
  <c r="JJ109" i="3"/>
  <c r="IZ109" i="3"/>
  <c r="JS109" i="3"/>
  <c r="IX109" i="3"/>
  <c r="KL109" i="3"/>
  <c r="JB109" i="3"/>
  <c r="KD109" i="3"/>
  <c r="JL109" i="3"/>
  <c r="JE109" i="3"/>
  <c r="JU109" i="3"/>
  <c r="JT109" i="3"/>
  <c r="JO109" i="3"/>
  <c r="JF109" i="3"/>
  <c r="JH109" i="3"/>
  <c r="JN109" i="3"/>
  <c r="IW109" i="3"/>
  <c r="IS109" i="3"/>
  <c r="JM109" i="3"/>
  <c r="CY42" i="3"/>
  <c r="EF42" i="3"/>
  <c r="BW27" i="11"/>
  <c r="I23" i="12"/>
  <c r="A23" i="12"/>
  <c r="CY29" i="3"/>
  <c r="EF29" i="3"/>
  <c r="BW14" i="11"/>
  <c r="I10" i="12"/>
  <c r="A10" i="12"/>
  <c r="DB115" i="3"/>
  <c r="EI115" i="3"/>
  <c r="KB115" i="3"/>
  <c r="DK115" i="3"/>
  <c r="ER115" i="3"/>
  <c r="DP115" i="3"/>
  <c r="EW115" i="3"/>
  <c r="KZ115" i="3"/>
  <c r="DC115" i="3"/>
  <c r="EJ115" i="3"/>
  <c r="KL115" i="3"/>
  <c r="KW115" i="3"/>
  <c r="KY115" i="3"/>
  <c r="DS115" i="3"/>
  <c r="EZ115" i="3"/>
  <c r="DW115" i="3"/>
  <c r="FD115" i="3"/>
  <c r="LB115" i="3"/>
  <c r="KG115" i="3"/>
  <c r="DF115" i="3"/>
  <c r="EM115" i="3"/>
  <c r="KE115" i="3"/>
  <c r="KR115" i="3"/>
  <c r="JC115" i="3"/>
  <c r="DO115" i="3"/>
  <c r="EV115" i="3"/>
  <c r="DD115" i="3"/>
  <c r="EK115" i="3"/>
  <c r="IV115" i="3"/>
  <c r="DT115" i="3"/>
  <c r="FA115" i="3"/>
  <c r="KS115" i="3"/>
  <c r="KT115" i="3"/>
  <c r="JU115" i="3"/>
  <c r="IW115" i="3"/>
  <c r="JR115" i="3"/>
  <c r="KX115" i="3"/>
  <c r="EC115" i="3"/>
  <c r="FJ115" i="3"/>
  <c r="KO115" i="3"/>
  <c r="CZ115" i="3"/>
  <c r="IU115" i="3"/>
  <c r="DH115" i="3"/>
  <c r="EO115" i="3"/>
  <c r="KP115" i="3"/>
  <c r="H96" i="12"/>
  <c r="B96" i="12"/>
  <c r="KA115" i="3"/>
  <c r="JI115" i="3"/>
  <c r="KC115" i="3"/>
  <c r="DX115" i="3"/>
  <c r="FE115" i="3"/>
  <c r="DI115" i="3"/>
  <c r="EP115" i="3"/>
  <c r="KK115" i="3"/>
  <c r="DR115" i="3"/>
  <c r="EY115" i="3"/>
  <c r="KN115" i="3"/>
  <c r="JB115" i="3"/>
  <c r="JF115" i="3"/>
  <c r="KD115" i="3"/>
  <c r="DN115" i="3"/>
  <c r="EU115" i="3"/>
  <c r="LA115" i="3"/>
  <c r="JE115" i="3"/>
  <c r="JM115" i="3"/>
  <c r="KV115" i="3"/>
  <c r="DQ115" i="3"/>
  <c r="EX115" i="3"/>
  <c r="JP115" i="3"/>
  <c r="IR115" i="3"/>
  <c r="JW115" i="3"/>
  <c r="DM115" i="3"/>
  <c r="ET115" i="3"/>
  <c r="LF115" i="3"/>
  <c r="KF115" i="3"/>
  <c r="KM115" i="3"/>
  <c r="DY115" i="3"/>
  <c r="FF115" i="3"/>
  <c r="DJ115" i="3"/>
  <c r="EQ115" i="3"/>
  <c r="IS115" i="3"/>
  <c r="JJ115" i="3"/>
  <c r="JL115" i="3"/>
  <c r="DA115" i="3"/>
  <c r="EH115" i="3"/>
  <c r="DL115" i="3"/>
  <c r="ES115" i="3"/>
  <c r="JT115" i="3"/>
  <c r="KQ115" i="3"/>
  <c r="DV115" i="3"/>
  <c r="FC115" i="3"/>
  <c r="DG115" i="3"/>
  <c r="JN115" i="3"/>
  <c r="JS115" i="3"/>
  <c r="KH115" i="3"/>
  <c r="DU115" i="3"/>
  <c r="EB115" i="3"/>
  <c r="FI115" i="3"/>
  <c r="KJ115" i="3"/>
  <c r="KU115" i="3"/>
  <c r="JH115" i="3"/>
  <c r="KI115" i="3"/>
  <c r="IY115" i="3"/>
  <c r="EA115" i="3"/>
  <c r="FH115" i="3"/>
  <c r="DZ115" i="3"/>
  <c r="FG115" i="3"/>
  <c r="JD115" i="3"/>
  <c r="IZ115" i="3"/>
  <c r="JO115" i="3"/>
  <c r="IT115" i="3"/>
  <c r="IX115" i="3"/>
  <c r="DE115" i="3"/>
  <c r="EL115" i="3"/>
  <c r="JZ115" i="3"/>
  <c r="JG115" i="3"/>
  <c r="JA115" i="3"/>
  <c r="JQ115" i="3"/>
  <c r="JK115" i="3"/>
  <c r="JY115" i="3"/>
  <c r="LD115" i="3"/>
  <c r="CY35" i="3"/>
  <c r="EF35" i="3"/>
  <c r="BW20" i="11"/>
  <c r="I16" i="12"/>
  <c r="A16" i="12"/>
  <c r="CY94" i="3"/>
  <c r="EF94" i="3"/>
  <c r="BW79" i="11"/>
  <c r="I75" i="12"/>
  <c r="A75" i="12"/>
  <c r="CY65" i="3"/>
  <c r="EF65" i="3"/>
  <c r="BW50" i="11"/>
  <c r="I46" i="12"/>
  <c r="A46" i="12"/>
  <c r="KU75" i="3"/>
  <c r="DY75" i="3"/>
  <c r="FF75" i="3"/>
  <c r="KK75" i="3"/>
  <c r="LA75" i="3"/>
  <c r="CZ75" i="3"/>
  <c r="LF75" i="3"/>
  <c r="LB75" i="3"/>
  <c r="DV75" i="3"/>
  <c r="DE75" i="3"/>
  <c r="EL75" i="3"/>
  <c r="DN75" i="3"/>
  <c r="EA75" i="3"/>
  <c r="FH75" i="3"/>
  <c r="KX75" i="3"/>
  <c r="DC75" i="3"/>
  <c r="EJ75" i="3"/>
  <c r="DB75" i="3"/>
  <c r="KR75" i="3"/>
  <c r="DF75" i="3"/>
  <c r="DG75" i="3"/>
  <c r="DZ75" i="3"/>
  <c r="FG75" i="3"/>
  <c r="EB75" i="3"/>
  <c r="FI75" i="3"/>
  <c r="DH75" i="3"/>
  <c r="DQ75" i="3"/>
  <c r="EX75" i="3"/>
  <c r="EC75" i="3"/>
  <c r="FJ75" i="3"/>
  <c r="KZ75" i="3"/>
  <c r="DA75" i="3"/>
  <c r="EH75" i="3"/>
  <c r="DK75" i="3"/>
  <c r="DJ75" i="3"/>
  <c r="DD75" i="3"/>
  <c r="DU75" i="3"/>
  <c r="FB75" i="3"/>
  <c r="DO75" i="3"/>
  <c r="DX75" i="3"/>
  <c r="DP75" i="3"/>
  <c r="DI75" i="3"/>
  <c r="DR75" i="3"/>
  <c r="KW75" i="3"/>
  <c r="DM75" i="3"/>
  <c r="DW75" i="3"/>
  <c r="FD75" i="3"/>
  <c r="DL75" i="3"/>
  <c r="KO75" i="3"/>
  <c r="KF75" i="3"/>
  <c r="KV75" i="3"/>
  <c r="KJ75" i="3"/>
  <c r="KN75" i="3"/>
  <c r="DT75" i="3"/>
  <c r="JY75" i="3"/>
  <c r="DS75" i="3"/>
  <c r="EZ75" i="3"/>
  <c r="KB75" i="3"/>
  <c r="KI75" i="3"/>
  <c r="KS75" i="3"/>
  <c r="KA75" i="3"/>
  <c r="KT75" i="3"/>
  <c r="KG75" i="3"/>
  <c r="JI75" i="3"/>
  <c r="JN75" i="3"/>
  <c r="KH75" i="3"/>
  <c r="KL75" i="3"/>
  <c r="JC75" i="3"/>
  <c r="KY75" i="3"/>
  <c r="JD75" i="3"/>
  <c r="JF75" i="3"/>
  <c r="JL75" i="3"/>
  <c r="IS75" i="3"/>
  <c r="JA75" i="3"/>
  <c r="KD75" i="3"/>
  <c r="JZ75" i="3"/>
  <c r="KC75" i="3"/>
  <c r="KQ75" i="3"/>
  <c r="IT75" i="3"/>
  <c r="JO75" i="3"/>
  <c r="H56" i="12"/>
  <c r="B56" i="12"/>
  <c r="KE75" i="3"/>
  <c r="KM75" i="3"/>
  <c r="JP75" i="3"/>
  <c r="JQ75" i="3"/>
  <c r="KP75" i="3"/>
  <c r="JJ75" i="3"/>
  <c r="IW75" i="3"/>
  <c r="IX75" i="3"/>
  <c r="JR75" i="3"/>
  <c r="JB75" i="3"/>
  <c r="IV75" i="3"/>
  <c r="JU75" i="3"/>
  <c r="JS75" i="3"/>
  <c r="JT75" i="3"/>
  <c r="JK75" i="3"/>
  <c r="IZ75" i="3"/>
  <c r="JM75" i="3"/>
  <c r="JH75" i="3"/>
  <c r="IU75" i="3"/>
  <c r="I22" i="12"/>
  <c r="A22" i="12"/>
  <c r="CY41" i="3"/>
  <c r="EF41" i="3"/>
  <c r="BW26" i="11"/>
  <c r="I36" i="12"/>
  <c r="A36" i="12"/>
  <c r="CY55" i="3"/>
  <c r="EF55" i="3"/>
  <c r="BW40" i="11"/>
  <c r="CY105" i="3"/>
  <c r="EF105" i="3"/>
  <c r="BW90" i="11"/>
  <c r="I86" i="12"/>
  <c r="A86" i="12"/>
  <c r="CY97" i="3"/>
  <c r="EF97" i="3"/>
  <c r="BW82" i="11"/>
  <c r="I78" i="12"/>
  <c r="A78" i="12"/>
  <c r="DF81" i="3"/>
  <c r="DU81" i="3"/>
  <c r="DQ81" i="3"/>
  <c r="KW81" i="3"/>
  <c r="DO81" i="3"/>
  <c r="DR81" i="3"/>
  <c r="EY81" i="3"/>
  <c r="DI81" i="3"/>
  <c r="DH81" i="3"/>
  <c r="DA81" i="3"/>
  <c r="EH81" i="3"/>
  <c r="LA81" i="3"/>
  <c r="DX81" i="3"/>
  <c r="FE81" i="3"/>
  <c r="LB81" i="3"/>
  <c r="DZ81" i="3"/>
  <c r="FG81" i="3"/>
  <c r="DM81" i="3"/>
  <c r="KZ81" i="3"/>
  <c r="DP81" i="3"/>
  <c r="EW81" i="3"/>
  <c r="H62" i="12"/>
  <c r="B62" i="12"/>
  <c r="DV81" i="3"/>
  <c r="FC81" i="3"/>
  <c r="DK81" i="3"/>
  <c r="KI81" i="3"/>
  <c r="KQ81" i="3"/>
  <c r="KE81" i="3"/>
  <c r="KU81" i="3"/>
  <c r="EB81" i="3"/>
  <c r="FI81" i="3"/>
  <c r="KF81" i="3"/>
  <c r="IR81" i="3"/>
  <c r="KY81" i="3"/>
  <c r="KD81" i="3"/>
  <c r="KK81" i="3"/>
  <c r="KR81" i="3"/>
  <c r="DY81" i="3"/>
  <c r="FF81" i="3"/>
  <c r="DD81" i="3"/>
  <c r="DE81" i="3"/>
  <c r="KT81" i="3"/>
  <c r="JJ81" i="3"/>
  <c r="KA81" i="3"/>
  <c r="DC81" i="3"/>
  <c r="JY81" i="3"/>
  <c r="EC81" i="3"/>
  <c r="FJ81" i="3"/>
  <c r="IS81" i="3"/>
  <c r="DL81" i="3"/>
  <c r="KX81" i="3"/>
  <c r="IU81" i="3"/>
  <c r="KL81" i="3"/>
  <c r="KP81" i="3"/>
  <c r="JF81" i="3"/>
  <c r="JR81" i="3"/>
  <c r="JK81" i="3"/>
  <c r="DN81" i="3"/>
  <c r="DB81" i="3"/>
  <c r="EI81" i="3"/>
  <c r="EA81" i="3"/>
  <c r="FH81" i="3"/>
  <c r="KC81" i="3"/>
  <c r="KN81" i="3"/>
  <c r="DT81" i="3"/>
  <c r="DG81" i="3"/>
  <c r="JZ81" i="3"/>
  <c r="KG81" i="3"/>
  <c r="KV81" i="3"/>
  <c r="CZ81" i="3"/>
  <c r="KM81" i="3"/>
  <c r="KH81" i="3"/>
  <c r="JM81" i="3"/>
  <c r="KS81" i="3"/>
  <c r="JS81" i="3"/>
  <c r="JB81" i="3"/>
  <c r="LF81" i="3"/>
  <c r="DS81" i="3"/>
  <c r="DJ81" i="3"/>
  <c r="KO81" i="3"/>
  <c r="DW81" i="3"/>
  <c r="JL81" i="3"/>
  <c r="JH81" i="3"/>
  <c r="JQ81" i="3"/>
  <c r="JC81" i="3"/>
  <c r="JT81" i="3"/>
  <c r="JP81" i="3"/>
  <c r="IV81" i="3"/>
  <c r="JN81" i="3"/>
  <c r="KB81" i="3"/>
  <c r="KJ81" i="3"/>
  <c r="IX81" i="3"/>
  <c r="JG81" i="3"/>
  <c r="IT81" i="3"/>
  <c r="JI81" i="3"/>
  <c r="IZ81" i="3"/>
  <c r="JD81" i="3"/>
  <c r="JU81" i="3"/>
  <c r="IY81" i="3"/>
  <c r="CY68" i="3"/>
  <c r="EF68" i="3"/>
  <c r="BW53" i="11"/>
  <c r="I49" i="12"/>
  <c r="A49" i="12"/>
  <c r="CY74" i="3"/>
  <c r="EF74" i="3"/>
  <c r="BW59" i="11"/>
  <c r="I55" i="12"/>
  <c r="A55" i="12"/>
  <c r="I31" i="12"/>
  <c r="A31" i="12"/>
  <c r="CY50" i="3"/>
  <c r="EF50" i="3"/>
  <c r="BW35" i="11"/>
  <c r="CY83" i="3"/>
  <c r="EF83" i="3"/>
  <c r="BW68" i="11"/>
  <c r="I64" i="12"/>
  <c r="A64" i="12"/>
  <c r="CY86" i="3"/>
  <c r="EF86" i="3"/>
  <c r="BW71" i="11"/>
  <c r="I67" i="12"/>
  <c r="A67" i="12"/>
  <c r="IR103" i="3"/>
  <c r="JW103" i="3"/>
  <c r="KX103" i="3"/>
  <c r="KA103" i="3"/>
  <c r="JB103" i="3"/>
  <c r="JE103" i="3"/>
  <c r="JL103" i="3"/>
  <c r="EA103" i="3"/>
  <c r="FH103" i="3"/>
  <c r="DR103" i="3"/>
  <c r="IW103" i="3"/>
  <c r="IS103" i="3"/>
  <c r="DK103" i="3"/>
  <c r="JQ103" i="3"/>
  <c r="JS103" i="3"/>
  <c r="DV103" i="3"/>
  <c r="DA103" i="3"/>
  <c r="EH103" i="3"/>
  <c r="JY103" i="3"/>
  <c r="LD103" i="3"/>
  <c r="DT103" i="3"/>
  <c r="FA103" i="3"/>
  <c r="DZ103" i="3"/>
  <c r="FG103" i="3"/>
  <c r="DC103" i="3"/>
  <c r="EJ103" i="3"/>
  <c r="DH103" i="3"/>
  <c r="DL103" i="3"/>
  <c r="ES103" i="3"/>
  <c r="LB103" i="3"/>
  <c r="DX103" i="3"/>
  <c r="DS103" i="3"/>
  <c r="KQ103" i="3"/>
  <c r="KW103" i="3"/>
  <c r="KT103" i="3"/>
  <c r="IY103" i="3"/>
  <c r="JA103" i="3"/>
  <c r="IT103" i="3"/>
  <c r="IU103" i="3"/>
  <c r="JF103" i="3"/>
  <c r="JM103" i="3"/>
  <c r="JU103" i="3"/>
  <c r="DQ103" i="3"/>
  <c r="EX103" i="3"/>
  <c r="DP103" i="3"/>
  <c r="EW103" i="3"/>
  <c r="KK103" i="3"/>
  <c r="KM103" i="3"/>
  <c r="DW103" i="3"/>
  <c r="KR103" i="3"/>
  <c r="DJ103" i="3"/>
  <c r="EQ103" i="3"/>
  <c r="EC103" i="3"/>
  <c r="FJ103" i="3"/>
  <c r="KI103" i="3"/>
  <c r="KH103" i="3"/>
  <c r="KV103" i="3"/>
  <c r="DU103" i="3"/>
  <c r="FB103" i="3"/>
  <c r="H84" i="12"/>
  <c r="B84" i="12"/>
  <c r="IV103" i="3"/>
  <c r="KB103" i="3"/>
  <c r="JD103" i="3"/>
  <c r="JR103" i="3"/>
  <c r="JI103" i="3"/>
  <c r="JN103" i="3"/>
  <c r="JG103" i="3"/>
  <c r="KP103" i="3"/>
  <c r="DY103" i="3"/>
  <c r="FF103" i="3"/>
  <c r="KN103" i="3"/>
  <c r="KC103" i="3"/>
  <c r="KL103" i="3"/>
  <c r="KJ103" i="3"/>
  <c r="KS103" i="3"/>
  <c r="KD103" i="3"/>
  <c r="KE103" i="3"/>
  <c r="LF103" i="3"/>
  <c r="DE103" i="3"/>
  <c r="EL103" i="3"/>
  <c r="KF103" i="3"/>
  <c r="DF103" i="3"/>
  <c r="EM103" i="3"/>
  <c r="IX103" i="3"/>
  <c r="JP103" i="3"/>
  <c r="CZ103" i="3"/>
  <c r="LA103" i="3"/>
  <c r="KY103" i="3"/>
  <c r="KO103" i="3"/>
  <c r="JH103" i="3"/>
  <c r="JJ103" i="3"/>
  <c r="DD103" i="3"/>
  <c r="DO103" i="3"/>
  <c r="EV103" i="3"/>
  <c r="DG103" i="3"/>
  <c r="EN103" i="3"/>
  <c r="JO103" i="3"/>
  <c r="KU103" i="3"/>
  <c r="DB103" i="3"/>
  <c r="EI103" i="3"/>
  <c r="EB103" i="3"/>
  <c r="FI103" i="3"/>
  <c r="KZ103" i="3"/>
  <c r="JT103" i="3"/>
  <c r="JC103" i="3"/>
  <c r="DM103" i="3"/>
  <c r="ET103" i="3"/>
  <c r="KG103" i="3"/>
  <c r="DN103" i="3"/>
  <c r="DI103" i="3"/>
  <c r="EP103" i="3"/>
  <c r="JZ103" i="3"/>
  <c r="IZ103" i="3"/>
  <c r="JK103" i="3"/>
  <c r="CY76" i="3"/>
  <c r="EF76" i="3"/>
  <c r="BW61" i="11"/>
  <c r="I57" i="12"/>
  <c r="A57" i="12"/>
  <c r="DL101" i="3"/>
  <c r="ES101" i="3"/>
  <c r="DZ101" i="3"/>
  <c r="FG101" i="3"/>
  <c r="DI101" i="3"/>
  <c r="EP101" i="3"/>
  <c r="DT101" i="3"/>
  <c r="FA101" i="3"/>
  <c r="DY101" i="3"/>
  <c r="FF101" i="3"/>
  <c r="KY101" i="3"/>
  <c r="KQ101" i="3"/>
  <c r="DE101" i="3"/>
  <c r="EL101" i="3"/>
  <c r="LB101" i="3"/>
  <c r="KM101" i="3"/>
  <c r="JD101" i="3"/>
  <c r="KZ101" i="3"/>
  <c r="KI101" i="3"/>
  <c r="KU101" i="3"/>
  <c r="DH101" i="3"/>
  <c r="EO101" i="3"/>
  <c r="KF101" i="3"/>
  <c r="KT101" i="3"/>
  <c r="LA101" i="3"/>
  <c r="KO101" i="3"/>
  <c r="DU101" i="3"/>
  <c r="FB101" i="3"/>
  <c r="DS101" i="3"/>
  <c r="EZ101" i="3"/>
  <c r="KN101" i="3"/>
  <c r="LF101" i="3"/>
  <c r="EA101" i="3"/>
  <c r="FH101" i="3"/>
  <c r="KE101" i="3"/>
  <c r="DF101" i="3"/>
  <c r="EM101" i="3"/>
  <c r="DG101" i="3"/>
  <c r="EN101" i="3"/>
  <c r="EC101" i="3"/>
  <c r="FJ101" i="3"/>
  <c r="KG101" i="3"/>
  <c r="DB101" i="3"/>
  <c r="DK101" i="3"/>
  <c r="ER101" i="3"/>
  <c r="KV101" i="3"/>
  <c r="DV101" i="3"/>
  <c r="FC101" i="3"/>
  <c r="DJ101" i="3"/>
  <c r="DO101" i="3"/>
  <c r="EV101" i="3"/>
  <c r="DP101" i="3"/>
  <c r="EW101" i="3"/>
  <c r="DQ101" i="3"/>
  <c r="KD101" i="3"/>
  <c r="KB101" i="3"/>
  <c r="JQ101" i="3"/>
  <c r="JB101" i="3"/>
  <c r="JL101" i="3"/>
  <c r="JH101" i="3"/>
  <c r="KJ101" i="3"/>
  <c r="DC101" i="3"/>
  <c r="EJ101" i="3"/>
  <c r="DN101" i="3"/>
  <c r="DD101" i="3"/>
  <c r="EK101" i="3"/>
  <c r="DR101" i="3"/>
  <c r="EY101" i="3"/>
  <c r="DW101" i="3"/>
  <c r="FD101" i="3"/>
  <c r="JY101" i="3"/>
  <c r="LD101" i="3"/>
  <c r="DX101" i="3"/>
  <c r="FE101" i="3"/>
  <c r="DM101" i="3"/>
  <c r="ET101" i="3"/>
  <c r="KP101" i="3"/>
  <c r="DA101" i="3"/>
  <c r="KX101" i="3"/>
  <c r="KW101" i="3"/>
  <c r="KR101" i="3"/>
  <c r="JA101" i="3"/>
  <c r="IZ101" i="3"/>
  <c r="JC101" i="3"/>
  <c r="IY101" i="3"/>
  <c r="JO101" i="3"/>
  <c r="IU101" i="3"/>
  <c r="JM101" i="3"/>
  <c r="KS101" i="3"/>
  <c r="KC101" i="3"/>
  <c r="H82" i="12"/>
  <c r="B82" i="12"/>
  <c r="EB101" i="3"/>
  <c r="FI101" i="3"/>
  <c r="KK101" i="3"/>
  <c r="CZ101" i="3"/>
  <c r="JZ101" i="3"/>
  <c r="JN101" i="3"/>
  <c r="KH101" i="3"/>
  <c r="KL101" i="3"/>
  <c r="KA101" i="3"/>
  <c r="JJ101" i="3"/>
  <c r="IS101" i="3"/>
  <c r="IW101" i="3"/>
  <c r="IR101" i="3"/>
  <c r="JW101" i="3"/>
  <c r="JU101" i="3"/>
  <c r="JF101" i="3"/>
  <c r="JT101" i="3"/>
  <c r="IV101" i="3"/>
  <c r="IT101" i="3"/>
  <c r="JE101" i="3"/>
  <c r="JI101" i="3"/>
  <c r="IX101" i="3"/>
  <c r="JS101" i="3"/>
  <c r="JR101" i="3"/>
  <c r="JK101" i="3"/>
  <c r="JP101" i="3"/>
  <c r="JG101" i="3"/>
  <c r="DP90" i="3"/>
  <c r="DG90" i="3"/>
  <c r="KM90" i="3"/>
  <c r="DR90" i="3"/>
  <c r="EY90" i="3"/>
  <c r="DB90" i="3"/>
  <c r="EI90" i="3"/>
  <c r="KE90" i="3"/>
  <c r="EB90" i="3"/>
  <c r="FI90" i="3"/>
  <c r="DE90" i="3"/>
  <c r="EL90" i="3"/>
  <c r="LA90" i="3"/>
  <c r="LF90" i="3"/>
  <c r="KW90" i="3"/>
  <c r="EA90" i="3"/>
  <c r="FH90" i="3"/>
  <c r="DX90" i="3"/>
  <c r="DV90" i="3"/>
  <c r="KG90" i="3"/>
  <c r="DJ90" i="3"/>
  <c r="DO90" i="3"/>
  <c r="KN90" i="3"/>
  <c r="KO90" i="3"/>
  <c r="KT90" i="3"/>
  <c r="KC90" i="3"/>
  <c r="KU90" i="3"/>
  <c r="LB90" i="3"/>
  <c r="EC90" i="3"/>
  <c r="FJ90" i="3"/>
  <c r="H71" i="12"/>
  <c r="B71" i="12"/>
  <c r="DT90" i="3"/>
  <c r="FA90" i="3"/>
  <c r="DS90" i="3"/>
  <c r="DD90" i="3"/>
  <c r="CZ90" i="3"/>
  <c r="DZ90" i="3"/>
  <c r="FG90" i="3"/>
  <c r="KB90" i="3"/>
  <c r="DA90" i="3"/>
  <c r="DQ90" i="3"/>
  <c r="EX90" i="3"/>
  <c r="DY90" i="3"/>
  <c r="FF90" i="3"/>
  <c r="JY90" i="3"/>
  <c r="LD90" i="3"/>
  <c r="JD90" i="3"/>
  <c r="KI90" i="3"/>
  <c r="KR90" i="3"/>
  <c r="KK90" i="3"/>
  <c r="KQ90" i="3"/>
  <c r="DM90" i="3"/>
  <c r="KF90" i="3"/>
  <c r="KS90" i="3"/>
  <c r="JE90" i="3"/>
  <c r="DN90" i="3"/>
  <c r="EU90" i="3"/>
  <c r="DI90" i="3"/>
  <c r="EP90" i="3"/>
  <c r="KX90" i="3"/>
  <c r="DK90" i="3"/>
  <c r="ER90" i="3"/>
  <c r="KV90" i="3"/>
  <c r="DW90" i="3"/>
  <c r="FD90" i="3"/>
  <c r="KY90" i="3"/>
  <c r="KH90" i="3"/>
  <c r="IV90" i="3"/>
  <c r="IR90" i="3"/>
  <c r="JW90" i="3"/>
  <c r="KA90" i="3"/>
  <c r="DH90" i="3"/>
  <c r="DF90" i="3"/>
  <c r="KJ90" i="3"/>
  <c r="JZ90" i="3"/>
  <c r="DL90" i="3"/>
  <c r="ES90" i="3"/>
  <c r="KZ90" i="3"/>
  <c r="DU90" i="3"/>
  <c r="FB90" i="3"/>
  <c r="DC90" i="3"/>
  <c r="EJ90" i="3"/>
  <c r="KL90" i="3"/>
  <c r="JB90" i="3"/>
  <c r="IX90" i="3"/>
  <c r="JQ90" i="3"/>
  <c r="JI90" i="3"/>
  <c r="JA90" i="3"/>
  <c r="IY90" i="3"/>
  <c r="JC90" i="3"/>
  <c r="JO90" i="3"/>
  <c r="JL90" i="3"/>
  <c r="JG90" i="3"/>
  <c r="JR90" i="3"/>
  <c r="JF90" i="3"/>
  <c r="JJ90" i="3"/>
  <c r="JK90" i="3"/>
  <c r="JS90" i="3"/>
  <c r="KP90" i="3"/>
  <c r="KD90" i="3"/>
  <c r="IT90" i="3"/>
  <c r="JU90" i="3"/>
  <c r="IS90" i="3"/>
  <c r="IU90" i="3"/>
  <c r="IZ90" i="3"/>
  <c r="IW90" i="3"/>
  <c r="JM90" i="3"/>
  <c r="JT90" i="3"/>
  <c r="JH90" i="3"/>
  <c r="JP90" i="3"/>
  <c r="JN90" i="3"/>
  <c r="DD27" i="3"/>
  <c r="EK27" i="3"/>
  <c r="DH27" i="3"/>
  <c r="EO27" i="3"/>
  <c r="DL27" i="3"/>
  <c r="DP27" i="3"/>
  <c r="EW27" i="3"/>
  <c r="DT27" i="3"/>
  <c r="DX27" i="3"/>
  <c r="EB27" i="3"/>
  <c r="FI27" i="3"/>
  <c r="DC27" i="3"/>
  <c r="EJ27" i="3"/>
  <c r="DG27" i="3"/>
  <c r="DK27" i="3"/>
  <c r="ER27" i="3"/>
  <c r="DO27" i="3"/>
  <c r="DS27" i="3"/>
  <c r="DW27" i="3"/>
  <c r="EA27" i="3"/>
  <c r="FH27" i="3"/>
  <c r="CZ27" i="3"/>
  <c r="DA27" i="3"/>
  <c r="EH27" i="3"/>
  <c r="DE27" i="3"/>
  <c r="EL27" i="3"/>
  <c r="DI27" i="3"/>
  <c r="DI24" i="3"/>
  <c r="EP24" i="3"/>
  <c r="EP27" i="3"/>
  <c r="DM27" i="3"/>
  <c r="ET27" i="3"/>
  <c r="DQ27" i="3"/>
  <c r="EX27" i="3"/>
  <c r="DU27" i="3"/>
  <c r="FB27" i="3"/>
  <c r="DY27" i="3"/>
  <c r="FF27" i="3"/>
  <c r="EC27" i="3"/>
  <c r="FJ27" i="3"/>
  <c r="DJ27" i="3"/>
  <c r="DZ27" i="3"/>
  <c r="FG27" i="3"/>
  <c r="DF27" i="3"/>
  <c r="DV27" i="3"/>
  <c r="DN27" i="3"/>
  <c r="DB27" i="3"/>
  <c r="DR27" i="3"/>
  <c r="EY27" i="3"/>
  <c r="KK27" i="3"/>
  <c r="KB27" i="3"/>
  <c r="KP27" i="3"/>
  <c r="KL27" i="3"/>
  <c r="KY27" i="3"/>
  <c r="JJ27" i="3"/>
  <c r="KV27" i="3"/>
  <c r="LA27" i="3"/>
  <c r="JY27" i="3"/>
  <c r="KI27" i="3"/>
  <c r="KQ27" i="3"/>
  <c r="JA27" i="3"/>
  <c r="KE27" i="3"/>
  <c r="LF27" i="3"/>
  <c r="KX27" i="3"/>
  <c r="KC27" i="3"/>
  <c r="KO27" i="3"/>
  <c r="KD27" i="3"/>
  <c r="KH27" i="3"/>
  <c r="KT27" i="3"/>
  <c r="KF27" i="3"/>
  <c r="KS27" i="3"/>
  <c r="KW27" i="3"/>
  <c r="JI27" i="3"/>
  <c r="JE27" i="3"/>
  <c r="KM27" i="3"/>
  <c r="LB27" i="3"/>
  <c r="KR27" i="3"/>
  <c r="H8" i="12"/>
  <c r="B8" i="12"/>
  <c r="KG27" i="3"/>
  <c r="KJ27" i="3"/>
  <c r="KU27" i="3"/>
  <c r="KN27" i="3"/>
  <c r="IS27" i="3"/>
  <c r="JS27" i="3"/>
  <c r="KA27" i="3"/>
  <c r="IZ27" i="3"/>
  <c r="JT27" i="3"/>
  <c r="JQ27" i="3"/>
  <c r="JH27" i="3"/>
  <c r="IR27" i="3"/>
  <c r="KZ27" i="3"/>
  <c r="JM27" i="3"/>
  <c r="IW27" i="3"/>
  <c r="IU27" i="3"/>
  <c r="IV27" i="3"/>
  <c r="JZ27" i="3"/>
  <c r="JU27" i="3"/>
  <c r="JR27" i="3"/>
  <c r="JC27" i="3"/>
  <c r="CZ28" i="3"/>
  <c r="DA28" i="3"/>
  <c r="DE28" i="3"/>
  <c r="EL28" i="3"/>
  <c r="DI28" i="3"/>
  <c r="DM28" i="3"/>
  <c r="ET28" i="3"/>
  <c r="DQ28" i="3"/>
  <c r="DU28" i="3"/>
  <c r="FB28" i="3"/>
  <c r="DY28" i="3"/>
  <c r="FF28" i="3"/>
  <c r="EC28" i="3"/>
  <c r="FJ28" i="3"/>
  <c r="DD28" i="3"/>
  <c r="DH28" i="3"/>
  <c r="EO28" i="3"/>
  <c r="DL28" i="3"/>
  <c r="DP28" i="3"/>
  <c r="EW28" i="3"/>
  <c r="DT28" i="3"/>
  <c r="FA28" i="3"/>
  <c r="DX28" i="3"/>
  <c r="EB28" i="3"/>
  <c r="FI28" i="3"/>
  <c r="DB28" i="3"/>
  <c r="DF28" i="3"/>
  <c r="EM28" i="3"/>
  <c r="DJ28" i="3"/>
  <c r="EQ28" i="3"/>
  <c r="DN28" i="3"/>
  <c r="EU28" i="3"/>
  <c r="DR28" i="3"/>
  <c r="DV28" i="3"/>
  <c r="DZ28" i="3"/>
  <c r="FG28" i="3"/>
  <c r="DO28" i="3"/>
  <c r="DK28" i="3"/>
  <c r="EA28" i="3"/>
  <c r="FH28" i="3"/>
  <c r="DC28" i="3"/>
  <c r="DS28" i="3"/>
  <c r="EZ28" i="3"/>
  <c r="DW28" i="3"/>
  <c r="FD28" i="3"/>
  <c r="DG28" i="3"/>
  <c r="KK28" i="3"/>
  <c r="KD28" i="3"/>
  <c r="KM28" i="3"/>
  <c r="KX28" i="3"/>
  <c r="KT28" i="3"/>
  <c r="JY28" i="3"/>
  <c r="LF28" i="3"/>
  <c r="KA28" i="3"/>
  <c r="KU28" i="3"/>
  <c r="H9" i="12"/>
  <c r="B9" i="12"/>
  <c r="KZ28" i="3"/>
  <c r="LA28" i="3"/>
  <c r="KG28" i="3"/>
  <c r="KE28" i="3"/>
  <c r="KW28" i="3"/>
  <c r="KV28" i="3"/>
  <c r="JZ28" i="3"/>
  <c r="KQ28" i="3"/>
  <c r="KF28" i="3"/>
  <c r="LB28" i="3"/>
  <c r="KO28" i="3"/>
  <c r="IY28" i="3"/>
  <c r="KP28" i="3"/>
  <c r="JT28" i="3"/>
  <c r="KY28" i="3"/>
  <c r="JL28" i="3"/>
  <c r="KI28" i="3"/>
  <c r="KN28" i="3"/>
  <c r="KS28" i="3"/>
  <c r="KL28" i="3"/>
  <c r="IW28" i="3"/>
  <c r="KR28" i="3"/>
  <c r="JH28" i="3"/>
  <c r="JC28" i="3"/>
  <c r="KB28" i="3"/>
  <c r="KC28" i="3"/>
  <c r="JN28" i="3"/>
  <c r="IX28" i="3"/>
  <c r="JF28" i="3"/>
  <c r="JO28" i="3"/>
  <c r="IT28" i="3"/>
  <c r="IU28" i="3"/>
  <c r="JS28" i="3"/>
  <c r="JE28" i="3"/>
  <c r="JI28" i="3"/>
  <c r="JQ28" i="3"/>
  <c r="IV28" i="3"/>
  <c r="IR28" i="3"/>
  <c r="KJ28" i="3"/>
  <c r="KH28" i="3"/>
  <c r="JD28" i="3"/>
  <c r="JG28" i="3"/>
  <c r="IZ28" i="3"/>
  <c r="JB28" i="3"/>
  <c r="JK28" i="3"/>
  <c r="JM28" i="3"/>
  <c r="JU28" i="3"/>
  <c r="JR28" i="3"/>
  <c r="CZ36" i="3"/>
  <c r="DA36" i="3"/>
  <c r="DE36" i="3"/>
  <c r="EL36" i="3"/>
  <c r="DI36" i="3"/>
  <c r="EP36" i="3"/>
  <c r="DM36" i="3"/>
  <c r="DQ36" i="3"/>
  <c r="EX36" i="3"/>
  <c r="DU36" i="3"/>
  <c r="FB36" i="3"/>
  <c r="DY36" i="3"/>
  <c r="FF36" i="3"/>
  <c r="EC36" i="3"/>
  <c r="FJ36" i="3"/>
  <c r="DD36" i="3"/>
  <c r="EK36" i="3"/>
  <c r="DH36" i="3"/>
  <c r="EO36" i="3"/>
  <c r="DL36" i="3"/>
  <c r="DP36" i="3"/>
  <c r="DT36" i="3"/>
  <c r="FA36" i="3"/>
  <c r="DX36" i="3"/>
  <c r="FE36" i="3"/>
  <c r="EB36" i="3"/>
  <c r="FI36" i="3"/>
  <c r="DB36" i="3"/>
  <c r="DF36" i="3"/>
  <c r="EM36" i="3"/>
  <c r="DJ36" i="3"/>
  <c r="EQ36" i="3"/>
  <c r="DN36" i="3"/>
  <c r="DR36" i="3"/>
  <c r="DR24" i="3"/>
  <c r="EY24" i="3"/>
  <c r="EY36" i="3"/>
  <c r="DV36" i="3"/>
  <c r="DZ36" i="3"/>
  <c r="FG36" i="3"/>
  <c r="DG36" i="3"/>
  <c r="EN36" i="3"/>
  <c r="DW36" i="3"/>
  <c r="FD36" i="3"/>
  <c r="DC36" i="3"/>
  <c r="EJ36" i="3"/>
  <c r="DS36" i="3"/>
  <c r="EZ36" i="3"/>
  <c r="DK36" i="3"/>
  <c r="EA36" i="3"/>
  <c r="FH36" i="3"/>
  <c r="DO36" i="3"/>
  <c r="KU36" i="3"/>
  <c r="KB36" i="3"/>
  <c r="JY36" i="3"/>
  <c r="H17" i="12"/>
  <c r="B17" i="12"/>
  <c r="KK36" i="3"/>
  <c r="LF36" i="3"/>
  <c r="LA36" i="3"/>
  <c r="KE36" i="3"/>
  <c r="KM36" i="3"/>
  <c r="KI36" i="3"/>
  <c r="KC36" i="3"/>
  <c r="KY36" i="3"/>
  <c r="KH36" i="3"/>
  <c r="JH36" i="3"/>
  <c r="IU36" i="3"/>
  <c r="KS36" i="3"/>
  <c r="JE36" i="3"/>
  <c r="IY36" i="3"/>
  <c r="KD36" i="3"/>
  <c r="KO36" i="3"/>
  <c r="KV36" i="3"/>
  <c r="LB36" i="3"/>
  <c r="KA36" i="3"/>
  <c r="KT36" i="3"/>
  <c r="KW36" i="3"/>
  <c r="KQ36" i="3"/>
  <c r="JR36" i="3"/>
  <c r="JI36" i="3"/>
  <c r="JU36" i="3"/>
  <c r="JL36" i="3"/>
  <c r="JQ36" i="3"/>
  <c r="KX36" i="3"/>
  <c r="KF36" i="3"/>
  <c r="JZ36" i="3"/>
  <c r="JD36" i="3"/>
  <c r="JA36" i="3"/>
  <c r="KL36" i="3"/>
  <c r="IZ36" i="3"/>
  <c r="KJ36" i="3"/>
  <c r="KG36" i="3"/>
  <c r="IR36" i="3"/>
  <c r="JK36" i="3"/>
  <c r="IV36" i="3"/>
  <c r="JJ36" i="3"/>
  <c r="JM36" i="3"/>
  <c r="JS36" i="3"/>
  <c r="JN36" i="3"/>
  <c r="KZ36" i="3"/>
  <c r="KR36" i="3"/>
  <c r="KP36" i="3"/>
  <c r="KN36" i="3"/>
  <c r="JC36" i="3"/>
  <c r="IT36" i="3"/>
  <c r="IW36" i="3"/>
  <c r="JG36" i="3"/>
  <c r="JF36" i="3"/>
  <c r="JT36" i="3"/>
  <c r="JB36" i="3"/>
  <c r="JO36" i="3"/>
  <c r="IX36" i="3"/>
  <c r="JP36" i="3"/>
  <c r="DD41" i="3"/>
  <c r="DH41" i="3"/>
  <c r="DL41" i="3"/>
  <c r="DP41" i="3"/>
  <c r="DT41" i="3"/>
  <c r="DX41" i="3"/>
  <c r="EB41" i="3"/>
  <c r="FI41" i="3"/>
  <c r="DF41" i="3"/>
  <c r="EM41" i="3"/>
  <c r="DM41" i="3"/>
  <c r="ET41" i="3"/>
  <c r="DO41" i="3"/>
  <c r="DO24" i="3"/>
  <c r="EV24" i="3"/>
  <c r="EV41" i="3"/>
  <c r="DV41" i="3"/>
  <c r="EC41" i="3"/>
  <c r="FJ41" i="3"/>
  <c r="DA41" i="3"/>
  <c r="DC41" i="3"/>
  <c r="EJ41" i="3"/>
  <c r="DJ41" i="3"/>
  <c r="DQ41" i="3"/>
  <c r="DS41" i="3"/>
  <c r="EZ41" i="3"/>
  <c r="DZ41" i="3"/>
  <c r="FG41" i="3"/>
  <c r="DB41" i="3"/>
  <c r="DI41" i="3"/>
  <c r="DK41" i="3"/>
  <c r="ER41" i="3"/>
  <c r="DR41" i="3"/>
  <c r="DY41" i="3"/>
  <c r="FF41" i="3"/>
  <c r="EA41" i="3"/>
  <c r="FH41" i="3"/>
  <c r="DE41" i="3"/>
  <c r="DW41" i="3"/>
  <c r="FD41" i="3"/>
  <c r="DN41" i="3"/>
  <c r="EU41" i="3"/>
  <c r="DU41" i="3"/>
  <c r="FB41" i="3"/>
  <c r="CZ41" i="3"/>
  <c r="DG41" i="3"/>
  <c r="KD41" i="3"/>
  <c r="KT41" i="3"/>
  <c r="KV41" i="3"/>
  <c r="JZ41" i="3"/>
  <c r="LB41" i="3"/>
  <c r="KY41" i="3"/>
  <c r="JE41" i="3"/>
  <c r="IX41" i="3"/>
  <c r="KH41" i="3"/>
  <c r="JY41" i="3"/>
  <c r="LA41" i="3"/>
  <c r="KZ41" i="3"/>
  <c r="KL41" i="3"/>
  <c r="JQ41" i="3"/>
  <c r="JM41" i="3"/>
  <c r="JB41" i="3"/>
  <c r="IZ41" i="3"/>
  <c r="JT41" i="3"/>
  <c r="JR41" i="3"/>
  <c r="H22" i="12"/>
  <c r="B22" i="12"/>
  <c r="KC41" i="3"/>
  <c r="KQ41" i="3"/>
  <c r="LF41" i="3"/>
  <c r="KB41" i="3"/>
  <c r="KN41" i="3"/>
  <c r="KM41" i="3"/>
  <c r="KE41" i="3"/>
  <c r="KS41" i="3"/>
  <c r="KG41" i="3"/>
  <c r="JK41" i="3"/>
  <c r="JC41" i="3"/>
  <c r="JS41" i="3"/>
  <c r="KJ41" i="3"/>
  <c r="IU41" i="3"/>
  <c r="KA41" i="3"/>
  <c r="KW41" i="3"/>
  <c r="KU41" i="3"/>
  <c r="KP41" i="3"/>
  <c r="KI41" i="3"/>
  <c r="KO41" i="3"/>
  <c r="KR41" i="3"/>
  <c r="JN41" i="3"/>
  <c r="JG41" i="3"/>
  <c r="KX41" i="3"/>
  <c r="JF41" i="3"/>
  <c r="JO41" i="3"/>
  <c r="KK41" i="3"/>
  <c r="JU41" i="3"/>
  <c r="KF41" i="3"/>
  <c r="CZ52" i="3"/>
  <c r="DA52" i="3"/>
  <c r="DA24" i="3"/>
  <c r="EH24" i="3"/>
  <c r="EH52" i="3"/>
  <c r="DE52" i="3"/>
  <c r="EL52" i="3"/>
  <c r="DI52" i="3"/>
  <c r="DM52" i="3"/>
  <c r="ET52" i="3"/>
  <c r="DQ52" i="3"/>
  <c r="DU52" i="3"/>
  <c r="FB52" i="3"/>
  <c r="DY52" i="3"/>
  <c r="FF52" i="3"/>
  <c r="EC52" i="3"/>
  <c r="FJ52" i="3"/>
  <c r="DF52" i="3"/>
  <c r="EM52" i="3"/>
  <c r="DH52" i="3"/>
  <c r="DO52" i="3"/>
  <c r="DV52" i="3"/>
  <c r="FC52" i="3"/>
  <c r="DX52" i="3"/>
  <c r="DC52" i="3"/>
  <c r="DJ52" i="3"/>
  <c r="DL52" i="3"/>
  <c r="ES52" i="3"/>
  <c r="DS52" i="3"/>
  <c r="DZ52" i="3"/>
  <c r="FG52" i="3"/>
  <c r="EB52" i="3"/>
  <c r="FI52" i="3"/>
  <c r="DB52" i="3"/>
  <c r="EI52" i="3"/>
  <c r="DD52" i="3"/>
  <c r="DK52" i="3"/>
  <c r="ER52" i="3"/>
  <c r="DR52" i="3"/>
  <c r="EY52" i="3"/>
  <c r="DT52" i="3"/>
  <c r="FA52" i="3"/>
  <c r="EA52" i="3"/>
  <c r="FH52" i="3"/>
  <c r="DG52" i="3"/>
  <c r="DN52" i="3"/>
  <c r="DW52" i="3"/>
  <c r="FD52" i="3"/>
  <c r="DP52" i="3"/>
  <c r="KW52" i="3"/>
  <c r="KZ52" i="3"/>
  <c r="KD52" i="3"/>
  <c r="KX52" i="3"/>
  <c r="KP52" i="3"/>
  <c r="IU52" i="3"/>
  <c r="KT52" i="3"/>
  <c r="KE52" i="3"/>
  <c r="JZ52" i="3"/>
  <c r="KI52" i="3"/>
  <c r="JO52" i="3"/>
  <c r="IS52" i="3"/>
  <c r="KR52" i="3"/>
  <c r="KU52" i="3"/>
  <c r="KO52" i="3"/>
  <c r="JM52" i="3"/>
  <c r="KL52" i="3"/>
  <c r="LA52" i="3"/>
  <c r="KJ52" i="3"/>
  <c r="JD52" i="3"/>
  <c r="JT52" i="3"/>
  <c r="KV52" i="3"/>
  <c r="KK52" i="3"/>
  <c r="KB52" i="3"/>
  <c r="KS52" i="3"/>
  <c r="KN52" i="3"/>
  <c r="H33" i="12"/>
  <c r="B33" i="12"/>
  <c r="KG52" i="3"/>
  <c r="KH52" i="3"/>
  <c r="JF52" i="3"/>
  <c r="JU52" i="3"/>
  <c r="KF52" i="3"/>
  <c r="KM52" i="3"/>
  <c r="KY52" i="3"/>
  <c r="JP52" i="3"/>
  <c r="IW52" i="3"/>
  <c r="JJ52" i="3"/>
  <c r="IV52" i="3"/>
  <c r="JY52" i="3"/>
  <c r="LF52" i="3"/>
  <c r="JG52" i="3"/>
  <c r="JH52" i="3"/>
  <c r="IT52" i="3"/>
  <c r="IX52" i="3"/>
  <c r="IR52" i="3"/>
  <c r="JN52" i="3"/>
  <c r="JE52" i="3"/>
  <c r="LB52" i="3"/>
  <c r="KA52" i="3"/>
  <c r="JQ52" i="3"/>
  <c r="JA52" i="3"/>
  <c r="JB52" i="3"/>
  <c r="JL52" i="3"/>
  <c r="JS52" i="3"/>
  <c r="JC52" i="3"/>
  <c r="JK52" i="3"/>
  <c r="JR52" i="3"/>
  <c r="JI52" i="3"/>
  <c r="KQ52" i="3"/>
  <c r="KC52" i="3"/>
  <c r="IZ52" i="3"/>
  <c r="DD51" i="3"/>
  <c r="DH51" i="3"/>
  <c r="EO51" i="3"/>
  <c r="DL51" i="3"/>
  <c r="DP51" i="3"/>
  <c r="DT51" i="3"/>
  <c r="FA51" i="3"/>
  <c r="DX51" i="3"/>
  <c r="FE51" i="3"/>
  <c r="EB51" i="3"/>
  <c r="FI51" i="3"/>
  <c r="DA51" i="3"/>
  <c r="EH51" i="3"/>
  <c r="DC51" i="3"/>
  <c r="EJ51" i="3"/>
  <c r="DJ51" i="3"/>
  <c r="DQ51" i="3"/>
  <c r="DS51" i="3"/>
  <c r="DZ51" i="3"/>
  <c r="FG51" i="3"/>
  <c r="CZ51" i="3"/>
  <c r="DE51" i="3"/>
  <c r="DG51" i="3"/>
  <c r="DN51" i="3"/>
  <c r="DU51" i="3"/>
  <c r="FB51" i="3"/>
  <c r="DW51" i="3"/>
  <c r="FD51" i="3"/>
  <c r="DF51" i="3"/>
  <c r="EM51" i="3"/>
  <c r="DM51" i="3"/>
  <c r="DO51" i="3"/>
  <c r="EV51" i="3"/>
  <c r="DV51" i="3"/>
  <c r="FC51" i="3"/>
  <c r="EC51" i="3"/>
  <c r="FJ51" i="3"/>
  <c r="DB51" i="3"/>
  <c r="EI51" i="3"/>
  <c r="DI51" i="3"/>
  <c r="DK51" i="3"/>
  <c r="DR51" i="3"/>
  <c r="DY51" i="3"/>
  <c r="FF51" i="3"/>
  <c r="EA51" i="3"/>
  <c r="FH51" i="3"/>
  <c r="JZ51" i="3"/>
  <c r="KX51" i="3"/>
  <c r="JD51" i="3"/>
  <c r="LA51" i="3"/>
  <c r="IU51" i="3"/>
  <c r="IZ51" i="3"/>
  <c r="LB51" i="3"/>
  <c r="KZ51" i="3"/>
  <c r="IR51" i="3"/>
  <c r="LF51" i="3"/>
  <c r="KI51" i="3"/>
  <c r="IY51" i="3"/>
  <c r="JT51" i="3"/>
  <c r="KK51" i="3"/>
  <c r="KB51" i="3"/>
  <c r="KQ51" i="3"/>
  <c r="KL51" i="3"/>
  <c r="KJ51" i="3"/>
  <c r="JS51" i="3"/>
  <c r="IS51" i="3"/>
  <c r="KU51" i="3"/>
  <c r="KW51" i="3"/>
  <c r="JP51" i="3"/>
  <c r="JI51" i="3"/>
  <c r="KF51" i="3"/>
  <c r="JY51" i="3"/>
  <c r="IT51" i="3"/>
  <c r="IV51" i="3"/>
  <c r="JC51" i="3"/>
  <c r="JR51" i="3"/>
  <c r="KC51" i="3"/>
  <c r="JE51" i="3"/>
  <c r="KH51" i="3"/>
  <c r="JK51" i="3"/>
  <c r="KY51" i="3"/>
  <c r="KE51" i="3"/>
  <c r="KG51" i="3"/>
  <c r="KV51" i="3"/>
  <c r="JN51" i="3"/>
  <c r="JJ51" i="3"/>
  <c r="JB51" i="3"/>
  <c r="JL51" i="3"/>
  <c r="JF51" i="3"/>
  <c r="KM51" i="3"/>
  <c r="KD51" i="3"/>
  <c r="KA51" i="3"/>
  <c r="KT51" i="3"/>
  <c r="KO51" i="3"/>
  <c r="KR51" i="3"/>
  <c r="JO51" i="3"/>
  <c r="IX51" i="3"/>
  <c r="KS51" i="3"/>
  <c r="KN51" i="3"/>
  <c r="JM51" i="3"/>
  <c r="JU51" i="3"/>
  <c r="JG51" i="3"/>
  <c r="JQ51" i="3"/>
  <c r="KP51" i="3"/>
  <c r="H32" i="12"/>
  <c r="B32" i="12"/>
  <c r="DC66" i="3"/>
  <c r="DG66" i="3"/>
  <c r="DK66" i="3"/>
  <c r="DO66" i="3"/>
  <c r="DS66" i="3"/>
  <c r="EZ66" i="3"/>
  <c r="DW66" i="3"/>
  <c r="FD66" i="3"/>
  <c r="EA66" i="3"/>
  <c r="FH66" i="3"/>
  <c r="CZ66" i="3"/>
  <c r="DA66" i="3"/>
  <c r="DE66" i="3"/>
  <c r="EL66" i="3"/>
  <c r="DI66" i="3"/>
  <c r="EP66" i="3"/>
  <c r="DM66" i="3"/>
  <c r="DQ66" i="3"/>
  <c r="DU66" i="3"/>
  <c r="DY66" i="3"/>
  <c r="FF66" i="3"/>
  <c r="EC66" i="3"/>
  <c r="FJ66" i="3"/>
  <c r="DH66" i="3"/>
  <c r="DP66" i="3"/>
  <c r="EW66" i="3"/>
  <c r="DX66" i="3"/>
  <c r="FE66" i="3"/>
  <c r="DF66" i="3"/>
  <c r="DN66" i="3"/>
  <c r="DV66" i="3"/>
  <c r="DB66" i="3"/>
  <c r="DJ66" i="3"/>
  <c r="DR66" i="3"/>
  <c r="DZ66" i="3"/>
  <c r="FG66" i="3"/>
  <c r="DT66" i="3"/>
  <c r="DL66" i="3"/>
  <c r="EB66" i="3"/>
  <c r="FI66" i="3"/>
  <c r="DD66" i="3"/>
  <c r="EK66" i="3"/>
  <c r="KT66" i="3"/>
  <c r="KW66" i="3"/>
  <c r="KE66" i="3"/>
  <c r="LA66" i="3"/>
  <c r="KR66" i="3"/>
  <c r="KB66" i="3"/>
  <c r="KC66" i="3"/>
  <c r="KF66" i="3"/>
  <c r="KQ66" i="3"/>
  <c r="KM66" i="3"/>
  <c r="KV66" i="3"/>
  <c r="KI66" i="3"/>
  <c r="KZ66" i="3"/>
  <c r="LB66" i="3"/>
  <c r="KA66" i="3"/>
  <c r="KS66" i="3"/>
  <c r="IW66" i="3"/>
  <c r="KY66" i="3"/>
  <c r="LF66" i="3"/>
  <c r="KX66" i="3"/>
  <c r="H47" i="12"/>
  <c r="B47" i="12"/>
  <c r="JE66" i="3"/>
  <c r="KK66" i="3"/>
  <c r="JY66" i="3"/>
  <c r="IV66" i="3"/>
  <c r="KP66" i="3"/>
  <c r="KJ66" i="3"/>
  <c r="KN66" i="3"/>
  <c r="KU66" i="3"/>
  <c r="KO66" i="3"/>
  <c r="JP66" i="3"/>
  <c r="JA66" i="3"/>
  <c r="IR66" i="3"/>
  <c r="KH66" i="3"/>
  <c r="KD66" i="3"/>
  <c r="KG66" i="3"/>
  <c r="JR66" i="3"/>
  <c r="JG66" i="3"/>
  <c r="JH66" i="3"/>
  <c r="JJ66" i="3"/>
  <c r="JQ66" i="3"/>
  <c r="IX66" i="3"/>
  <c r="JI66" i="3"/>
  <c r="JS66" i="3"/>
  <c r="JZ66" i="3"/>
  <c r="IT66" i="3"/>
  <c r="KL66" i="3"/>
  <c r="JT66" i="3"/>
  <c r="JF66" i="3"/>
  <c r="IZ66" i="3"/>
  <c r="JK66" i="3"/>
  <c r="JB66" i="3"/>
  <c r="JU66" i="3"/>
  <c r="JN66" i="3"/>
  <c r="IY66" i="3"/>
  <c r="JM66" i="3"/>
  <c r="JL66" i="3"/>
  <c r="DC62" i="3"/>
  <c r="DG62" i="3"/>
  <c r="DQ62" i="3"/>
  <c r="EX62" i="3"/>
  <c r="DT62" i="3"/>
  <c r="DX62" i="3"/>
  <c r="EB62" i="3"/>
  <c r="FI62" i="3"/>
  <c r="CZ62" i="3"/>
  <c r="DA62" i="3"/>
  <c r="EH62" i="3"/>
  <c r="DE62" i="3"/>
  <c r="EL62" i="3"/>
  <c r="DI62" i="3"/>
  <c r="EP62" i="3"/>
  <c r="DL62" i="3"/>
  <c r="ES62" i="3"/>
  <c r="DO62" i="3"/>
  <c r="DR62" i="3"/>
  <c r="DV62" i="3"/>
  <c r="DZ62" i="3"/>
  <c r="FG62" i="3"/>
  <c r="DD62" i="3"/>
  <c r="EK62" i="3"/>
  <c r="DK62" i="3"/>
  <c r="ER62" i="3"/>
  <c r="DY62" i="3"/>
  <c r="FF62" i="3"/>
  <c r="DB62" i="3"/>
  <c r="EI62" i="3"/>
  <c r="DJ62" i="3"/>
  <c r="DP62" i="3"/>
  <c r="DW62" i="3"/>
  <c r="FD62" i="3"/>
  <c r="DF62" i="3"/>
  <c r="DM62" i="3"/>
  <c r="DS62" i="3"/>
  <c r="EA62" i="3"/>
  <c r="FH62" i="3"/>
  <c r="DU62" i="3"/>
  <c r="FB62" i="3"/>
  <c r="DN62" i="3"/>
  <c r="EC62" i="3"/>
  <c r="FJ62" i="3"/>
  <c r="DH62" i="3"/>
  <c r="KY62" i="3"/>
  <c r="KZ62" i="3"/>
  <c r="KI62" i="3"/>
  <c r="KT62" i="3"/>
  <c r="JY62" i="3"/>
  <c r="KB62" i="3"/>
  <c r="KK62" i="3"/>
  <c r="KE62" i="3"/>
  <c r="LF62" i="3"/>
  <c r="KC62" i="3"/>
  <c r="KM62" i="3"/>
  <c r="KR62" i="3"/>
  <c r="KF62" i="3"/>
  <c r="H43" i="12"/>
  <c r="B43" i="12"/>
  <c r="KS62" i="3"/>
  <c r="JZ62" i="3"/>
  <c r="KQ62" i="3"/>
  <c r="KJ62" i="3"/>
  <c r="KN62" i="3"/>
  <c r="KX62" i="3"/>
  <c r="LB62" i="3"/>
  <c r="KG62" i="3"/>
  <c r="KV62" i="3"/>
  <c r="JM62" i="3"/>
  <c r="KH62" i="3"/>
  <c r="KP62" i="3"/>
  <c r="KA62" i="3"/>
  <c r="KO62" i="3"/>
  <c r="KU62" i="3"/>
  <c r="LA62" i="3"/>
  <c r="KW62" i="3"/>
  <c r="IT62" i="3"/>
  <c r="KL62" i="3"/>
  <c r="JE62" i="3"/>
  <c r="IS62" i="3"/>
  <c r="JA62" i="3"/>
  <c r="JI62" i="3"/>
  <c r="JQ62" i="3"/>
  <c r="JU62" i="3"/>
  <c r="KD62" i="3"/>
  <c r="IZ62" i="3"/>
  <c r="JR62" i="3"/>
  <c r="JD62" i="3"/>
  <c r="IV62" i="3"/>
  <c r="JS62" i="3"/>
  <c r="JO62" i="3"/>
  <c r="IW62" i="3"/>
  <c r="JC62" i="3"/>
  <c r="JT62" i="3"/>
  <c r="DC57" i="3"/>
  <c r="DG57" i="3"/>
  <c r="DK57" i="3"/>
  <c r="ER57" i="3"/>
  <c r="DO57" i="3"/>
  <c r="DS57" i="3"/>
  <c r="DW57" i="3"/>
  <c r="EA57" i="3"/>
  <c r="FH57" i="3"/>
  <c r="DA57" i="3"/>
  <c r="EH57" i="3"/>
  <c r="DH57" i="3"/>
  <c r="EO57" i="3"/>
  <c r="DJ57" i="3"/>
  <c r="DQ57" i="3"/>
  <c r="EX57" i="3"/>
  <c r="DX57" i="3"/>
  <c r="FE57" i="3"/>
  <c r="DZ57" i="3"/>
  <c r="FG57" i="3"/>
  <c r="CZ57" i="3"/>
  <c r="DE57" i="3"/>
  <c r="EL57" i="3"/>
  <c r="DL57" i="3"/>
  <c r="DN57" i="3"/>
  <c r="DU57" i="3"/>
  <c r="FB57" i="3"/>
  <c r="EB57" i="3"/>
  <c r="FI57" i="3"/>
  <c r="DD57" i="3"/>
  <c r="EK57" i="3"/>
  <c r="DF57" i="3"/>
  <c r="DM57" i="3"/>
  <c r="DT57" i="3"/>
  <c r="FA57" i="3"/>
  <c r="DV57" i="3"/>
  <c r="EC57" i="3"/>
  <c r="FJ57" i="3"/>
  <c r="DB57" i="3"/>
  <c r="DI57" i="3"/>
  <c r="DP57" i="3"/>
  <c r="EW57" i="3"/>
  <c r="DY57" i="3"/>
  <c r="FF57" i="3"/>
  <c r="DR57" i="3"/>
  <c r="EY57" i="3"/>
  <c r="JQ57" i="3"/>
  <c r="KR57" i="3"/>
  <c r="KC57" i="3"/>
  <c r="KE57" i="3"/>
  <c r="IU57" i="3"/>
  <c r="KK57" i="3"/>
  <c r="H38" i="12"/>
  <c r="B38" i="12"/>
  <c r="LB57" i="3"/>
  <c r="KQ57" i="3"/>
  <c r="KO57" i="3"/>
  <c r="KI57" i="3"/>
  <c r="KT57" i="3"/>
  <c r="JK57" i="3"/>
  <c r="KL57" i="3"/>
  <c r="JF57" i="3"/>
  <c r="KW57" i="3"/>
  <c r="JZ57" i="3"/>
  <c r="JL57" i="3"/>
  <c r="KV57" i="3"/>
  <c r="KU57" i="3"/>
  <c r="KM57" i="3"/>
  <c r="KN57" i="3"/>
  <c r="KJ57" i="3"/>
  <c r="JR57" i="3"/>
  <c r="JJ57" i="3"/>
  <c r="JC57" i="3"/>
  <c r="KB57" i="3"/>
  <c r="JE57" i="3"/>
  <c r="KY57" i="3"/>
  <c r="LF57" i="3"/>
  <c r="JY57" i="3"/>
  <c r="JS57" i="3"/>
  <c r="IR57" i="3"/>
  <c r="JU57" i="3"/>
  <c r="JM57" i="3"/>
  <c r="JB57" i="3"/>
  <c r="JT57" i="3"/>
  <c r="KD57" i="3"/>
  <c r="LA57" i="3"/>
  <c r="KX57" i="3"/>
  <c r="KZ57" i="3"/>
  <c r="IZ57" i="3"/>
  <c r="KF57" i="3"/>
  <c r="KA57" i="3"/>
  <c r="JP57" i="3"/>
  <c r="JA57" i="3"/>
  <c r="IS57" i="3"/>
  <c r="KS57" i="3"/>
  <c r="KG57" i="3"/>
  <c r="KP57" i="3"/>
  <c r="JN57" i="3"/>
  <c r="JD57" i="3"/>
  <c r="IV57" i="3"/>
  <c r="IW57" i="3"/>
  <c r="IX57" i="3"/>
  <c r="KH57" i="3"/>
  <c r="JI57" i="3"/>
  <c r="JG57" i="3"/>
  <c r="DB49" i="3"/>
  <c r="DF49" i="3"/>
  <c r="EM49" i="3"/>
  <c r="DJ49" i="3"/>
  <c r="DN49" i="3"/>
  <c r="DR49" i="3"/>
  <c r="DU49" i="3"/>
  <c r="FB49" i="3"/>
  <c r="DY49" i="3"/>
  <c r="FF49" i="3"/>
  <c r="EC49" i="3"/>
  <c r="FJ49" i="3"/>
  <c r="DG49" i="3"/>
  <c r="DI49" i="3"/>
  <c r="EP49" i="3"/>
  <c r="DP49" i="3"/>
  <c r="DV49" i="3"/>
  <c r="DX49" i="3"/>
  <c r="DD49" i="3"/>
  <c r="EK49" i="3"/>
  <c r="DK49" i="3"/>
  <c r="ER49" i="3"/>
  <c r="DM49" i="3"/>
  <c r="DS49" i="3"/>
  <c r="EZ49" i="3"/>
  <c r="DZ49" i="3"/>
  <c r="FG49" i="3"/>
  <c r="EB49" i="3"/>
  <c r="FI49" i="3"/>
  <c r="CZ49" i="3"/>
  <c r="DC49" i="3"/>
  <c r="DE49" i="3"/>
  <c r="EL49" i="3"/>
  <c r="DL49" i="3"/>
  <c r="DT49" i="3"/>
  <c r="EA49" i="3"/>
  <c r="FH49" i="3"/>
  <c r="DQ49" i="3"/>
  <c r="DW49" i="3"/>
  <c r="DA49" i="3"/>
  <c r="EH49" i="3"/>
  <c r="DH49" i="3"/>
  <c r="DO49" i="3"/>
  <c r="JY49" i="3"/>
  <c r="KZ49" i="3"/>
  <c r="KT49" i="3"/>
  <c r="H30" i="12"/>
  <c r="B30" i="12"/>
  <c r="KR49" i="3"/>
  <c r="KY49" i="3"/>
  <c r="KN49" i="3"/>
  <c r="KF49" i="3"/>
  <c r="IU49" i="3"/>
  <c r="KJ49" i="3"/>
  <c r="JZ49" i="3"/>
  <c r="KS49" i="3"/>
  <c r="JP49" i="3"/>
  <c r="KK49" i="3"/>
  <c r="LF49" i="3"/>
  <c r="LA49" i="3"/>
  <c r="KO49" i="3"/>
  <c r="KQ49" i="3"/>
  <c r="KV49" i="3"/>
  <c r="KC49" i="3"/>
  <c r="KI49" i="3"/>
  <c r="JC49" i="3"/>
  <c r="JS49" i="3"/>
  <c r="KH49" i="3"/>
  <c r="JM49" i="3"/>
  <c r="LB49" i="3"/>
  <c r="KX49" i="3"/>
  <c r="KB49" i="3"/>
  <c r="KE49" i="3"/>
  <c r="IR49" i="3"/>
  <c r="KA49" i="3"/>
  <c r="JE49" i="3"/>
  <c r="KW49" i="3"/>
  <c r="JI49" i="3"/>
  <c r="KP49" i="3"/>
  <c r="KL49" i="3"/>
  <c r="KG49" i="3"/>
  <c r="KM49" i="3"/>
  <c r="KU49" i="3"/>
  <c r="IY49" i="3"/>
  <c r="IS49" i="3"/>
  <c r="JA49" i="3"/>
  <c r="JK49" i="3"/>
  <c r="KD49" i="3"/>
  <c r="JQ49" i="3"/>
  <c r="IW49" i="3"/>
  <c r="JF49" i="3"/>
  <c r="JT49" i="3"/>
  <c r="IX49" i="3"/>
  <c r="JR49" i="3"/>
  <c r="JG49" i="3"/>
  <c r="JU49" i="3"/>
  <c r="DB56" i="3"/>
  <c r="EI56" i="3"/>
  <c r="DI56" i="3"/>
  <c r="EP56" i="3"/>
  <c r="DM56" i="3"/>
  <c r="ET56" i="3"/>
  <c r="DQ56" i="3"/>
  <c r="DU56" i="3"/>
  <c r="FB56" i="3"/>
  <c r="DY56" i="3"/>
  <c r="FF56" i="3"/>
  <c r="EC56" i="3"/>
  <c r="FJ56" i="3"/>
  <c r="CZ56" i="3"/>
  <c r="DC56" i="3"/>
  <c r="DC24" i="3"/>
  <c r="EJ24" i="3"/>
  <c r="EJ56" i="3"/>
  <c r="DE56" i="3"/>
  <c r="DK56" i="3"/>
  <c r="ER56" i="3"/>
  <c r="DR56" i="3"/>
  <c r="DT56" i="3"/>
  <c r="FA56" i="3"/>
  <c r="EA56" i="3"/>
  <c r="FH56" i="3"/>
  <c r="DF56" i="3"/>
  <c r="DH56" i="3"/>
  <c r="DO56" i="3"/>
  <c r="DV56" i="3"/>
  <c r="FC56" i="3"/>
  <c r="DX56" i="3"/>
  <c r="FE56" i="3"/>
  <c r="DA56" i="3"/>
  <c r="DG56" i="3"/>
  <c r="EN56" i="3"/>
  <c r="DN56" i="3"/>
  <c r="DP56" i="3"/>
  <c r="EW56" i="3"/>
  <c r="DW56" i="3"/>
  <c r="DD56" i="3"/>
  <c r="EK56" i="3"/>
  <c r="DJ56" i="3"/>
  <c r="DL56" i="3"/>
  <c r="DS56" i="3"/>
  <c r="EZ56" i="3"/>
  <c r="DZ56" i="3"/>
  <c r="FG56" i="3"/>
  <c r="EB56" i="3"/>
  <c r="FI56" i="3"/>
  <c r="KI56" i="3"/>
  <c r="LF56" i="3"/>
  <c r="KN56" i="3"/>
  <c r="KA56" i="3"/>
  <c r="KH56" i="3"/>
  <c r="KT56" i="3"/>
  <c r="KQ56" i="3"/>
  <c r="LA56" i="3"/>
  <c r="KK56" i="3"/>
  <c r="IX56" i="3"/>
  <c r="IT56" i="3"/>
  <c r="KU56" i="3"/>
  <c r="KD56" i="3"/>
  <c r="JK56" i="3"/>
  <c r="JC56" i="3"/>
  <c r="JE56" i="3"/>
  <c r="JO56" i="3"/>
  <c r="JM56" i="3"/>
  <c r="KM56" i="3"/>
  <c r="JP56" i="3"/>
  <c r="JI56" i="3"/>
  <c r="IS56" i="3"/>
  <c r="JZ56" i="3"/>
  <c r="KV56" i="3"/>
  <c r="JL56" i="3"/>
  <c r="KY56" i="3"/>
  <c r="LB56" i="3"/>
  <c r="JJ56" i="3"/>
  <c r="JY56" i="3"/>
  <c r="KX56" i="3"/>
  <c r="KJ56" i="3"/>
  <c r="IR56" i="3"/>
  <c r="IZ56" i="3"/>
  <c r="KS56" i="3"/>
  <c r="KL56" i="3"/>
  <c r="JS56" i="3"/>
  <c r="JU56" i="3"/>
  <c r="JR56" i="3"/>
  <c r="IU56" i="3"/>
  <c r="KO56" i="3"/>
  <c r="KG56" i="3"/>
  <c r="KR56" i="3"/>
  <c r="KZ56" i="3"/>
  <c r="IY56" i="3"/>
  <c r="KB56" i="3"/>
  <c r="IW56" i="3"/>
  <c r="KF56" i="3"/>
  <c r="JD56" i="3"/>
  <c r="JF56" i="3"/>
  <c r="KC56" i="3"/>
  <c r="H37" i="12"/>
  <c r="B37" i="12"/>
  <c r="IV56" i="3"/>
  <c r="JG56" i="3"/>
  <c r="JB56" i="3"/>
  <c r="JQ56" i="3"/>
  <c r="KE56" i="3"/>
  <c r="KW56" i="3"/>
  <c r="JN56" i="3"/>
  <c r="JH56" i="3"/>
  <c r="JT56" i="3"/>
  <c r="JA56" i="3"/>
  <c r="KP56" i="3"/>
  <c r="DD63" i="3"/>
  <c r="DH63" i="3"/>
  <c r="EO63" i="3"/>
  <c r="DL63" i="3"/>
  <c r="DP63" i="3"/>
  <c r="DT63" i="3"/>
  <c r="DX63" i="3"/>
  <c r="EB63" i="3"/>
  <c r="FI63" i="3"/>
  <c r="DB63" i="3"/>
  <c r="EI63" i="3"/>
  <c r="DF63" i="3"/>
  <c r="EM63" i="3"/>
  <c r="DJ63" i="3"/>
  <c r="DN63" i="3"/>
  <c r="DR63" i="3"/>
  <c r="DV63" i="3"/>
  <c r="DZ63" i="3"/>
  <c r="FG63" i="3"/>
  <c r="DA63" i="3"/>
  <c r="DI63" i="3"/>
  <c r="EP63" i="3"/>
  <c r="DQ63" i="3"/>
  <c r="DY63" i="3"/>
  <c r="FF63" i="3"/>
  <c r="DG63" i="3"/>
  <c r="EN63" i="3"/>
  <c r="DO63" i="3"/>
  <c r="DW63" i="3"/>
  <c r="FD63" i="3"/>
  <c r="DC63" i="3"/>
  <c r="EJ63" i="3"/>
  <c r="DK63" i="3"/>
  <c r="DS63" i="3"/>
  <c r="EZ63" i="3"/>
  <c r="EA63" i="3"/>
  <c r="FH63" i="3"/>
  <c r="DM63" i="3"/>
  <c r="DE63" i="3"/>
  <c r="EL63" i="3"/>
  <c r="CZ63" i="3"/>
  <c r="DU63" i="3"/>
  <c r="FB63" i="3"/>
  <c r="EC63" i="3"/>
  <c r="FJ63" i="3"/>
  <c r="KY63" i="3"/>
  <c r="KX63" i="3"/>
  <c r="H44" i="12"/>
  <c r="B44" i="12"/>
  <c r="KB63" i="3"/>
  <c r="KT63" i="3"/>
  <c r="LF63" i="3"/>
  <c r="KU63" i="3"/>
  <c r="KZ63" i="3"/>
  <c r="KR63" i="3"/>
  <c r="KN63" i="3"/>
  <c r="LB63" i="3"/>
  <c r="JY63" i="3"/>
  <c r="JZ63" i="3"/>
  <c r="KC63" i="3"/>
  <c r="KI63" i="3"/>
  <c r="KS63" i="3"/>
  <c r="LA63" i="3"/>
  <c r="KM63" i="3"/>
  <c r="KQ63" i="3"/>
  <c r="KF63" i="3"/>
  <c r="KV63" i="3"/>
  <c r="JI63" i="3"/>
  <c r="KE63" i="3"/>
  <c r="IY63" i="3"/>
  <c r="IU63" i="3"/>
  <c r="KG63" i="3"/>
  <c r="JN63" i="3"/>
  <c r="IX63" i="3"/>
  <c r="IV63" i="3"/>
  <c r="KO63" i="3"/>
  <c r="KW63" i="3"/>
  <c r="KK63" i="3"/>
  <c r="KJ63" i="3"/>
  <c r="KP63" i="3"/>
  <c r="KL63" i="3"/>
  <c r="KH63" i="3"/>
  <c r="IR63" i="3"/>
  <c r="JQ63" i="3"/>
  <c r="KA63" i="3"/>
  <c r="JH63" i="3"/>
  <c r="JE63" i="3"/>
  <c r="JO63" i="3"/>
  <c r="JA63" i="3"/>
  <c r="IT63" i="3"/>
  <c r="IW63" i="3"/>
  <c r="JM63" i="3"/>
  <c r="JC63" i="3"/>
  <c r="JK63" i="3"/>
  <c r="IS63" i="3"/>
  <c r="JJ63" i="3"/>
  <c r="JD63" i="3"/>
  <c r="JR63" i="3"/>
  <c r="IZ63" i="3"/>
  <c r="JU63" i="3"/>
  <c r="KD63" i="3"/>
  <c r="JL63" i="3"/>
  <c r="JP63" i="3"/>
  <c r="JB63" i="3"/>
  <c r="JG63" i="3"/>
  <c r="JF63" i="3"/>
  <c r="JS63" i="3"/>
  <c r="JT63" i="3"/>
  <c r="AI94" i="11"/>
  <c r="AT94" i="11"/>
  <c r="AI42" i="11"/>
  <c r="AI62" i="11"/>
  <c r="AT62" i="11"/>
  <c r="AI53" i="11"/>
  <c r="AI66" i="11"/>
  <c r="EC24" i="3"/>
  <c r="FJ24" i="3"/>
  <c r="AM5" i="12"/>
  <c r="AG4" i="12"/>
  <c r="DW23" i="3"/>
  <c r="DL23" i="3"/>
  <c r="V4" i="12"/>
  <c r="DD23" i="3"/>
  <c r="N4" i="12"/>
  <c r="AF4" i="12"/>
  <c r="DV23" i="3"/>
  <c r="DX24" i="3"/>
  <c r="FE24" i="3"/>
  <c r="AH5" i="12"/>
  <c r="Z4" i="12"/>
  <c r="DP23" i="3"/>
  <c r="AD4" i="12"/>
  <c r="DT23" i="3"/>
  <c r="AI5" i="12"/>
  <c r="DY24" i="3"/>
  <c r="FF24" i="3"/>
  <c r="DM23" i="3"/>
  <c r="W4" i="12"/>
  <c r="DR23" i="3"/>
  <c r="AB4" i="12"/>
  <c r="AB5" i="12"/>
  <c r="O5" i="12"/>
  <c r="DS24" i="3"/>
  <c r="EZ24" i="3"/>
  <c r="AC5" i="12"/>
  <c r="S5" i="12"/>
  <c r="V5" i="12"/>
  <c r="U5" i="12"/>
  <c r="AI69" i="11"/>
  <c r="AI84" i="11"/>
  <c r="AT84" i="11"/>
  <c r="AI71" i="11"/>
  <c r="AI87" i="11"/>
  <c r="AT87" i="11"/>
  <c r="AI57" i="11"/>
  <c r="AI108" i="11"/>
  <c r="AT108" i="11"/>
  <c r="AK31" i="14"/>
  <c r="AK23" i="14"/>
  <c r="AK15" i="14"/>
  <c r="CS35" i="3"/>
  <c r="CT35" i="3"/>
  <c r="BK16" i="11"/>
  <c r="BL16" i="11"/>
  <c r="AU16" i="11"/>
  <c r="BL89" i="11"/>
  <c r="BK89" i="11"/>
  <c r="AP89" i="11"/>
  <c r="AO89" i="11"/>
  <c r="AM89" i="11"/>
  <c r="AN89" i="11"/>
  <c r="BK100" i="11"/>
  <c r="BL100" i="11"/>
  <c r="AM100" i="11"/>
  <c r="AP100" i="11"/>
  <c r="AO100" i="11"/>
  <c r="AN100" i="11"/>
  <c r="BL76" i="11"/>
  <c r="BK76" i="11"/>
  <c r="AO76" i="11"/>
  <c r="AM76" i="11"/>
  <c r="AP76" i="11"/>
  <c r="AN76" i="11"/>
  <c r="AI63" i="11"/>
  <c r="BK37" i="11"/>
  <c r="BL37" i="11"/>
  <c r="AU37" i="11"/>
  <c r="BK33" i="11"/>
  <c r="BL33" i="11"/>
  <c r="AU33" i="11"/>
  <c r="BL105" i="11"/>
  <c r="BK105" i="11"/>
  <c r="AO105" i="11"/>
  <c r="AN105" i="11"/>
  <c r="AP105" i="11"/>
  <c r="AM105" i="11"/>
  <c r="BL19" i="11"/>
  <c r="AU19" i="11"/>
  <c r="BK19" i="11"/>
  <c r="BK97" i="11"/>
  <c r="BL97" i="11"/>
  <c r="AM97" i="11"/>
  <c r="AO97" i="11"/>
  <c r="AN97" i="11"/>
  <c r="AP97" i="11"/>
  <c r="BL21" i="11"/>
  <c r="AU21" i="11"/>
  <c r="BK21" i="11"/>
  <c r="AB115" i="5"/>
  <c r="AB116" i="5"/>
  <c r="AC115" i="5" s="1"/>
  <c r="AD115" i="5" s="1"/>
  <c r="AB118" i="5" s="1"/>
  <c r="AB3" i="5" s="1"/>
  <c r="M4" i="5" s="1"/>
  <c r="AB114" i="5"/>
  <c r="AK29" i="14"/>
  <c r="AK13" i="14"/>
  <c r="B3" i="11"/>
  <c r="B3" i="5"/>
  <c r="AI35" i="5"/>
  <c r="AN39" i="5"/>
  <c r="AK24" i="14"/>
  <c r="AK8" i="14"/>
  <c r="BT35" i="14"/>
  <c r="CZ35" i="14"/>
  <c r="EF35" i="14"/>
  <c r="FL35" i="14"/>
  <c r="AK35" i="14"/>
  <c r="AK19" i="14"/>
  <c r="BL83" i="11"/>
  <c r="BK83" i="11"/>
  <c r="AO83" i="11"/>
  <c r="AM83" i="11"/>
  <c r="AN83" i="11"/>
  <c r="AP83" i="11"/>
  <c r="BL90" i="11"/>
  <c r="BK90" i="11"/>
  <c r="AN90" i="11"/>
  <c r="BK26" i="11"/>
  <c r="BL26" i="11"/>
  <c r="AU26" i="11"/>
  <c r="BK86" i="11"/>
  <c r="BL86" i="11"/>
  <c r="AN86" i="11"/>
  <c r="BK22" i="11"/>
  <c r="BL22" i="11"/>
  <c r="AU22" i="11"/>
  <c r="BK77" i="11"/>
  <c r="BL77" i="11"/>
  <c r="AM77" i="11"/>
  <c r="AO77" i="11"/>
  <c r="AN77" i="11"/>
  <c r="AP77" i="11"/>
  <c r="BL55" i="11"/>
  <c r="AU55" i="11"/>
  <c r="BK55" i="11"/>
  <c r="BL31" i="11"/>
  <c r="AU31" i="11"/>
  <c r="BK31" i="11"/>
  <c r="BL38" i="11"/>
  <c r="AU38" i="11"/>
  <c r="BK38" i="11"/>
  <c r="BL98" i="11"/>
  <c r="BK98" i="11"/>
  <c r="AO98" i="11"/>
  <c r="BK75" i="11"/>
  <c r="BL75" i="11"/>
  <c r="AO75" i="11"/>
  <c r="AM75" i="11"/>
  <c r="AN75" i="11"/>
  <c r="AP75" i="11"/>
  <c r="BK48" i="11"/>
  <c r="BL48" i="11"/>
  <c r="AU48" i="11"/>
  <c r="BL72" i="11"/>
  <c r="AU72" i="11"/>
  <c r="BK72" i="11"/>
  <c r="BK14" i="11"/>
  <c r="BL14" i="11"/>
  <c r="AU14" i="11"/>
  <c r="AK9" i="14"/>
  <c r="I68" i="12"/>
  <c r="A68" i="12"/>
  <c r="CY87" i="3"/>
  <c r="EF87" i="3"/>
  <c r="BW72" i="11"/>
  <c r="CY109" i="3"/>
  <c r="EF109" i="3"/>
  <c r="BW94" i="11"/>
  <c r="I90" i="12"/>
  <c r="A90" i="12"/>
  <c r="I29" i="12"/>
  <c r="A29" i="12"/>
  <c r="CY48" i="3"/>
  <c r="EF48" i="3"/>
  <c r="BW33" i="11"/>
  <c r="CZ97" i="3"/>
  <c r="DB97" i="3"/>
  <c r="DP97" i="3"/>
  <c r="EW97" i="3"/>
  <c r="EB97" i="3"/>
  <c r="FI97" i="3"/>
  <c r="KY97" i="3"/>
  <c r="KT97" i="3"/>
  <c r="LB97" i="3"/>
  <c r="DS97" i="3"/>
  <c r="EZ97" i="3"/>
  <c r="DT97" i="3"/>
  <c r="DC97" i="3"/>
  <c r="DW97" i="3"/>
  <c r="JY97" i="3"/>
  <c r="LD97" i="3"/>
  <c r="KR97" i="3"/>
  <c r="DD97" i="3"/>
  <c r="DR97" i="3"/>
  <c r="EY97" i="3"/>
  <c r="DM97" i="3"/>
  <c r="DQ97" i="3"/>
  <c r="EX97" i="3"/>
  <c r="EA97" i="3"/>
  <c r="FH97" i="3"/>
  <c r="DY97" i="3"/>
  <c r="FF97" i="3"/>
  <c r="KW97" i="3"/>
  <c r="DJ97" i="3"/>
  <c r="EQ97" i="3"/>
  <c r="LF97" i="3"/>
  <c r="DI97" i="3"/>
  <c r="EP97" i="3"/>
  <c r="EC97" i="3"/>
  <c r="FJ97" i="3"/>
  <c r="LA97" i="3"/>
  <c r="KV97" i="3"/>
  <c r="DH97" i="3"/>
  <c r="DX97" i="3"/>
  <c r="FE97" i="3"/>
  <c r="DU97" i="3"/>
  <c r="FB97" i="3"/>
  <c r="KU97" i="3"/>
  <c r="DA97" i="3"/>
  <c r="EH97" i="3"/>
  <c r="H78" i="12"/>
  <c r="B78" i="12"/>
  <c r="KK97" i="3"/>
  <c r="DN97" i="3"/>
  <c r="EU97" i="3"/>
  <c r="DL97" i="3"/>
  <c r="ES97" i="3"/>
  <c r="DK97" i="3"/>
  <c r="ER97" i="3"/>
  <c r="DO97" i="3"/>
  <c r="EV97" i="3"/>
  <c r="DF97" i="3"/>
  <c r="IY97" i="3"/>
  <c r="KQ97" i="3"/>
  <c r="JP97" i="3"/>
  <c r="DZ97" i="3"/>
  <c r="FG97" i="3"/>
  <c r="DE97" i="3"/>
  <c r="EL97" i="3"/>
  <c r="DV97" i="3"/>
  <c r="FC97" i="3"/>
  <c r="KE97" i="3"/>
  <c r="KM97" i="3"/>
  <c r="KC97" i="3"/>
  <c r="JQ97" i="3"/>
  <c r="KJ97" i="3"/>
  <c r="KA97" i="3"/>
  <c r="JL97" i="3"/>
  <c r="KX97" i="3"/>
  <c r="KB97" i="3"/>
  <c r="IR97" i="3"/>
  <c r="JW97" i="3"/>
  <c r="JK97" i="3"/>
  <c r="IV97" i="3"/>
  <c r="KL97" i="3"/>
  <c r="KZ97" i="3"/>
  <c r="KP97" i="3"/>
  <c r="JZ97" i="3"/>
  <c r="KI97" i="3"/>
  <c r="KS97" i="3"/>
  <c r="KD97" i="3"/>
  <c r="JG97" i="3"/>
  <c r="JT97" i="3"/>
  <c r="JB97" i="3"/>
  <c r="DG97" i="3"/>
  <c r="EN97" i="3"/>
  <c r="KN97" i="3"/>
  <c r="KO97" i="3"/>
  <c r="KF97" i="3"/>
  <c r="JJ97" i="3"/>
  <c r="IU97" i="3"/>
  <c r="KG97" i="3"/>
  <c r="JE97" i="3"/>
  <c r="IX97" i="3"/>
  <c r="IT97" i="3"/>
  <c r="JM97" i="3"/>
  <c r="KH97" i="3"/>
  <c r="JI97" i="3"/>
  <c r="IS97" i="3"/>
  <c r="JN97" i="3"/>
  <c r="JS97" i="3"/>
  <c r="JC97" i="3"/>
  <c r="JD97" i="3"/>
  <c r="IZ97" i="3"/>
  <c r="JU97" i="3"/>
  <c r="JO97" i="3"/>
  <c r="JR97" i="3"/>
  <c r="JA97" i="3"/>
  <c r="IW97" i="3"/>
  <c r="JH97" i="3"/>
  <c r="JF97" i="3"/>
  <c r="DR74" i="3"/>
  <c r="EY74" i="3"/>
  <c r="KO74" i="3"/>
  <c r="JS74" i="3"/>
  <c r="LA74" i="3"/>
  <c r="KL74" i="3"/>
  <c r="DF74" i="3"/>
  <c r="EC74" i="3"/>
  <c r="FJ74" i="3"/>
  <c r="KH74" i="3"/>
  <c r="EA74" i="3"/>
  <c r="FH74" i="3"/>
  <c r="KY74" i="3"/>
  <c r="EB74" i="3"/>
  <c r="FI74" i="3"/>
  <c r="DY74" i="3"/>
  <c r="FF74" i="3"/>
  <c r="JZ74" i="3"/>
  <c r="KG74" i="3"/>
  <c r="LF74" i="3"/>
  <c r="DQ74" i="3"/>
  <c r="EX74" i="3"/>
  <c r="DH74" i="3"/>
  <c r="EO74" i="3"/>
  <c r="DW74" i="3"/>
  <c r="IX74" i="3"/>
  <c r="JR74" i="3"/>
  <c r="JN74" i="3"/>
  <c r="JF74" i="3"/>
  <c r="KP74" i="3"/>
  <c r="IU74" i="3"/>
  <c r="IY74" i="3"/>
  <c r="JE74" i="3"/>
  <c r="IT74" i="3"/>
  <c r="JI74" i="3"/>
  <c r="IR74" i="3"/>
  <c r="KV74" i="3"/>
  <c r="DD74" i="3"/>
  <c r="EK74" i="3"/>
  <c r="JY74" i="3"/>
  <c r="DV74" i="3"/>
  <c r="FC74" i="3"/>
  <c r="KZ74" i="3"/>
  <c r="DU74" i="3"/>
  <c r="FB74" i="3"/>
  <c r="KN74" i="3"/>
  <c r="KI74" i="3"/>
  <c r="CZ74" i="3"/>
  <c r="DI74" i="3"/>
  <c r="DN74" i="3"/>
  <c r="DP74" i="3"/>
  <c r="EW74" i="3"/>
  <c r="DO74" i="3"/>
  <c r="JD74" i="3"/>
  <c r="JA74" i="3"/>
  <c r="JQ74" i="3"/>
  <c r="JT74" i="3"/>
  <c r="JB74" i="3"/>
  <c r="KC74" i="3"/>
  <c r="KE74" i="3"/>
  <c r="DT74" i="3"/>
  <c r="FA74" i="3"/>
  <c r="KX74" i="3"/>
  <c r="DX74" i="3"/>
  <c r="KU74" i="3"/>
  <c r="KT74" i="3"/>
  <c r="DZ74" i="3"/>
  <c r="FG74" i="3"/>
  <c r="KW74" i="3"/>
  <c r="KD74" i="3"/>
  <c r="KR74" i="3"/>
  <c r="KS74" i="3"/>
  <c r="DS74" i="3"/>
  <c r="DA74" i="3"/>
  <c r="KQ74" i="3"/>
  <c r="DK74" i="3"/>
  <c r="JH74" i="3"/>
  <c r="JL74" i="3"/>
  <c r="JK74" i="3"/>
  <c r="IV74" i="3"/>
  <c r="KA74" i="3"/>
  <c r="DL74" i="3"/>
  <c r="DE74" i="3"/>
  <c r="KK74" i="3"/>
  <c r="JU74" i="3"/>
  <c r="IZ74" i="3"/>
  <c r="DM74" i="3"/>
  <c r="LB74" i="3"/>
  <c r="DG74" i="3"/>
  <c r="JG74" i="3"/>
  <c r="KJ74" i="3"/>
  <c r="H55" i="12"/>
  <c r="B55" i="12"/>
  <c r="KF74" i="3"/>
  <c r="KB74" i="3"/>
  <c r="DB74" i="3"/>
  <c r="EI74" i="3"/>
  <c r="JJ74" i="3"/>
  <c r="DJ74" i="3"/>
  <c r="EQ74" i="3"/>
  <c r="JM74" i="3"/>
  <c r="DC74" i="3"/>
  <c r="EJ74" i="3"/>
  <c r="KM74" i="3"/>
  <c r="DS96" i="3"/>
  <c r="EZ96" i="3"/>
  <c r="DY96" i="3"/>
  <c r="FF96" i="3"/>
  <c r="DN96" i="3"/>
  <c r="EU96" i="3"/>
  <c r="KK96" i="3"/>
  <c r="EB96" i="3"/>
  <c r="FI96" i="3"/>
  <c r="KR96" i="3"/>
  <c r="DD96" i="3"/>
  <c r="EK96" i="3"/>
  <c r="KZ96" i="3"/>
  <c r="DW96" i="3"/>
  <c r="FD96" i="3"/>
  <c r="DZ96" i="3"/>
  <c r="FG96" i="3"/>
  <c r="DA96" i="3"/>
  <c r="EH96" i="3"/>
  <c r="DM96" i="3"/>
  <c r="ET96" i="3"/>
  <c r="DG96" i="3"/>
  <c r="EN96" i="3"/>
  <c r="DJ96" i="3"/>
  <c r="EQ96" i="3"/>
  <c r="H77" i="12"/>
  <c r="B77" i="12"/>
  <c r="EA96" i="3"/>
  <c r="FH96" i="3"/>
  <c r="CZ96" i="3"/>
  <c r="KC96" i="3"/>
  <c r="KQ96" i="3"/>
  <c r="KG96" i="3"/>
  <c r="DT96" i="3"/>
  <c r="FA96" i="3"/>
  <c r="KH96" i="3"/>
  <c r="DI96" i="3"/>
  <c r="EP96" i="3"/>
  <c r="KU96" i="3"/>
  <c r="EC96" i="3"/>
  <c r="FJ96" i="3"/>
  <c r="KF96" i="3"/>
  <c r="JZ96" i="3"/>
  <c r="KI96" i="3"/>
  <c r="KS96" i="3"/>
  <c r="KV96" i="3"/>
  <c r="DO96" i="3"/>
  <c r="EV96" i="3"/>
  <c r="KA96" i="3"/>
  <c r="JC96" i="3"/>
  <c r="KL96" i="3"/>
  <c r="JQ96" i="3"/>
  <c r="KP96" i="3"/>
  <c r="DB96" i="3"/>
  <c r="EI96" i="3"/>
  <c r="DE96" i="3"/>
  <c r="EL96" i="3"/>
  <c r="LF96" i="3"/>
  <c r="KM96" i="3"/>
  <c r="DP96" i="3"/>
  <c r="EW96" i="3"/>
  <c r="KY96" i="3"/>
  <c r="DC96" i="3"/>
  <c r="EJ96" i="3"/>
  <c r="KX96" i="3"/>
  <c r="DQ96" i="3"/>
  <c r="EX96" i="3"/>
  <c r="DU96" i="3"/>
  <c r="FB96" i="3"/>
  <c r="KB96" i="3"/>
  <c r="IV96" i="3"/>
  <c r="JP96" i="3"/>
  <c r="JN96" i="3"/>
  <c r="JB96" i="3"/>
  <c r="IW96" i="3"/>
  <c r="JG96" i="3"/>
  <c r="KO96" i="3"/>
  <c r="KD96" i="3"/>
  <c r="LB96" i="3"/>
  <c r="DV96" i="3"/>
  <c r="FC96" i="3"/>
  <c r="DH96" i="3"/>
  <c r="EO96" i="3"/>
  <c r="LA96" i="3"/>
  <c r="KW96" i="3"/>
  <c r="DL96" i="3"/>
  <c r="ES96" i="3"/>
  <c r="IR96" i="3"/>
  <c r="JW96" i="3"/>
  <c r="JS96" i="3"/>
  <c r="IZ96" i="3"/>
  <c r="IX96" i="3"/>
  <c r="KE96" i="3"/>
  <c r="DF96" i="3"/>
  <c r="EM96" i="3"/>
  <c r="KT96" i="3"/>
  <c r="KN96" i="3"/>
  <c r="JL96" i="3"/>
  <c r="JO96" i="3"/>
  <c r="DK96" i="3"/>
  <c r="ER96" i="3"/>
  <c r="KJ96" i="3"/>
  <c r="IS96" i="3"/>
  <c r="JR96" i="3"/>
  <c r="JM96" i="3"/>
  <c r="JJ96" i="3"/>
  <c r="IT96" i="3"/>
  <c r="JY96" i="3"/>
  <c r="LD96" i="3"/>
  <c r="JA96" i="3"/>
  <c r="JD96" i="3"/>
  <c r="JU96" i="3"/>
  <c r="JI96" i="3"/>
  <c r="DX96" i="3"/>
  <c r="FE96" i="3"/>
  <c r="JH96" i="3"/>
  <c r="JK96" i="3"/>
  <c r="IY96" i="3"/>
  <c r="IU96" i="3"/>
  <c r="JE96" i="3"/>
  <c r="JF96" i="3"/>
  <c r="DR96" i="3"/>
  <c r="EY96" i="3"/>
  <c r="JT96" i="3"/>
  <c r="I82" i="12"/>
  <c r="A82" i="12"/>
  <c r="CY101" i="3"/>
  <c r="EF101" i="3"/>
  <c r="BW86" i="11"/>
  <c r="CY45" i="3"/>
  <c r="EF45" i="3"/>
  <c r="BW30" i="11"/>
  <c r="I26" i="12"/>
  <c r="A26" i="12"/>
  <c r="DX102" i="3"/>
  <c r="FE102" i="3"/>
  <c r="JR102" i="3"/>
  <c r="KZ102" i="3"/>
  <c r="JQ102" i="3"/>
  <c r="KU102" i="3"/>
  <c r="IT102" i="3"/>
  <c r="DH102" i="3"/>
  <c r="KI102" i="3"/>
  <c r="DR102" i="3"/>
  <c r="EY102" i="3"/>
  <c r="DW102" i="3"/>
  <c r="FD102" i="3"/>
  <c r="DN102" i="3"/>
  <c r="EU102" i="3"/>
  <c r="KE102" i="3"/>
  <c r="DL102" i="3"/>
  <c r="DY102" i="3"/>
  <c r="FF102" i="3"/>
  <c r="KA102" i="3"/>
  <c r="DP102" i="3"/>
  <c r="EW102" i="3"/>
  <c r="JY102" i="3"/>
  <c r="LD102" i="3"/>
  <c r="KO102" i="3"/>
  <c r="DS102" i="3"/>
  <c r="DO102" i="3"/>
  <c r="EV102" i="3"/>
  <c r="KV102" i="3"/>
  <c r="DT102" i="3"/>
  <c r="FA102" i="3"/>
  <c r="JP102" i="3"/>
  <c r="JM102" i="3"/>
  <c r="IS102" i="3"/>
  <c r="JC102" i="3"/>
  <c r="JH102" i="3"/>
  <c r="KX102" i="3"/>
  <c r="IZ102" i="3"/>
  <c r="JF102" i="3"/>
  <c r="KS102" i="3"/>
  <c r="KL102" i="3"/>
  <c r="LF102" i="3"/>
  <c r="DK102" i="3"/>
  <c r="ER102" i="3"/>
  <c r="H83" i="12"/>
  <c r="B83" i="12"/>
  <c r="DM102" i="3"/>
  <c r="ET102" i="3"/>
  <c r="KF102" i="3"/>
  <c r="KT102" i="3"/>
  <c r="DE102" i="3"/>
  <c r="EL102" i="3"/>
  <c r="LA102" i="3"/>
  <c r="KG102" i="3"/>
  <c r="DF102" i="3"/>
  <c r="EM102" i="3"/>
  <c r="DU102" i="3"/>
  <c r="EB102" i="3"/>
  <c r="FI102" i="3"/>
  <c r="JJ102" i="3"/>
  <c r="JD102" i="3"/>
  <c r="JS102" i="3"/>
  <c r="JG102" i="3"/>
  <c r="JE102" i="3"/>
  <c r="LB102" i="3"/>
  <c r="DI102" i="3"/>
  <c r="EP102" i="3"/>
  <c r="DB102" i="3"/>
  <c r="EI102" i="3"/>
  <c r="DG102" i="3"/>
  <c r="KH102" i="3"/>
  <c r="DA102" i="3"/>
  <c r="EH102" i="3"/>
  <c r="KC102" i="3"/>
  <c r="EC102" i="3"/>
  <c r="FJ102" i="3"/>
  <c r="DV102" i="3"/>
  <c r="DJ102" i="3"/>
  <c r="EQ102" i="3"/>
  <c r="KK102" i="3"/>
  <c r="KP102" i="3"/>
  <c r="KQ102" i="3"/>
  <c r="JU102" i="3"/>
  <c r="IV102" i="3"/>
  <c r="JN102" i="3"/>
  <c r="JO102" i="3"/>
  <c r="KY102" i="3"/>
  <c r="KW102" i="3"/>
  <c r="DD102" i="3"/>
  <c r="EK102" i="3"/>
  <c r="JB102" i="3"/>
  <c r="IU102" i="3"/>
  <c r="IR102" i="3"/>
  <c r="JW102" i="3"/>
  <c r="IY102" i="3"/>
  <c r="JZ102" i="3"/>
  <c r="KD102" i="3"/>
  <c r="KM102" i="3"/>
  <c r="DC102" i="3"/>
  <c r="EJ102" i="3"/>
  <c r="JL102" i="3"/>
  <c r="JI102" i="3"/>
  <c r="IX102" i="3"/>
  <c r="CZ102" i="3"/>
  <c r="KB102" i="3"/>
  <c r="KR102" i="3"/>
  <c r="JK102" i="3"/>
  <c r="JA102" i="3"/>
  <c r="IW102" i="3"/>
  <c r="EA102" i="3"/>
  <c r="FH102" i="3"/>
  <c r="DZ102" i="3"/>
  <c r="FG102" i="3"/>
  <c r="KN102" i="3"/>
  <c r="KJ102" i="3"/>
  <c r="DQ102" i="3"/>
  <c r="EX102" i="3"/>
  <c r="JT102" i="3"/>
  <c r="KF104" i="3"/>
  <c r="KT104" i="3"/>
  <c r="DJ104" i="3"/>
  <c r="EQ104" i="3"/>
  <c r="DL104" i="3"/>
  <c r="ES104" i="3"/>
  <c r="KQ104" i="3"/>
  <c r="DX104" i="3"/>
  <c r="CZ104" i="3"/>
  <c r="KX104" i="3"/>
  <c r="JY104" i="3"/>
  <c r="LD104" i="3"/>
  <c r="DV104" i="3"/>
  <c r="FC104" i="3"/>
  <c r="KP104" i="3"/>
  <c r="DZ104" i="3"/>
  <c r="FG104" i="3"/>
  <c r="KW104" i="3"/>
  <c r="KU104" i="3"/>
  <c r="DW104" i="3"/>
  <c r="FD104" i="3"/>
  <c r="LF104" i="3"/>
  <c r="JB104" i="3"/>
  <c r="DT104" i="3"/>
  <c r="FA104" i="3"/>
  <c r="KE104" i="3"/>
  <c r="KK104" i="3"/>
  <c r="DY104" i="3"/>
  <c r="FF104" i="3"/>
  <c r="DG104" i="3"/>
  <c r="EN104" i="3"/>
  <c r="LA104" i="3"/>
  <c r="IU104" i="3"/>
  <c r="KS104" i="3"/>
  <c r="KN104" i="3"/>
  <c r="DI104" i="3"/>
  <c r="EP104" i="3"/>
  <c r="KZ104" i="3"/>
  <c r="KR104" i="3"/>
  <c r="DQ104" i="3"/>
  <c r="EX104" i="3"/>
  <c r="DO104" i="3"/>
  <c r="EV104" i="3"/>
  <c r="DA104" i="3"/>
  <c r="EH104" i="3"/>
  <c r="DD104" i="3"/>
  <c r="EK104" i="3"/>
  <c r="EB104" i="3"/>
  <c r="FI104" i="3"/>
  <c r="KM104" i="3"/>
  <c r="DE104" i="3"/>
  <c r="EL104" i="3"/>
  <c r="DK104" i="3"/>
  <c r="ER104" i="3"/>
  <c r="KI104" i="3"/>
  <c r="IS104" i="3"/>
  <c r="JF104" i="3"/>
  <c r="KH104" i="3"/>
  <c r="JK104" i="3"/>
  <c r="JA104" i="3"/>
  <c r="IW104" i="3"/>
  <c r="IY104" i="3"/>
  <c r="JC104" i="3"/>
  <c r="KG104" i="3"/>
  <c r="DP104" i="3"/>
  <c r="EW104" i="3"/>
  <c r="DN104" i="3"/>
  <c r="EU104" i="3"/>
  <c r="DH104" i="3"/>
  <c r="EO104" i="3"/>
  <c r="DF104" i="3"/>
  <c r="EM104" i="3"/>
  <c r="EC104" i="3"/>
  <c r="FJ104" i="3"/>
  <c r="EA104" i="3"/>
  <c r="FH104" i="3"/>
  <c r="KJ104" i="3"/>
  <c r="KB104" i="3"/>
  <c r="DC104" i="3"/>
  <c r="DB104" i="3"/>
  <c r="DR104" i="3"/>
  <c r="DM104" i="3"/>
  <c r="ET104" i="3"/>
  <c r="DU104" i="3"/>
  <c r="FB104" i="3"/>
  <c r="KV104" i="3"/>
  <c r="H85" i="12"/>
  <c r="B85" i="12"/>
  <c r="JQ104" i="3"/>
  <c r="JE104" i="3"/>
  <c r="JD104" i="3"/>
  <c r="JR104" i="3"/>
  <c r="JU104" i="3"/>
  <c r="JO104" i="3"/>
  <c r="KA104" i="3"/>
  <c r="DS104" i="3"/>
  <c r="LB104" i="3"/>
  <c r="KO104" i="3"/>
  <c r="JZ104" i="3"/>
  <c r="KD104" i="3"/>
  <c r="KC104" i="3"/>
  <c r="KY104" i="3"/>
  <c r="JL104" i="3"/>
  <c r="IR104" i="3"/>
  <c r="JW104" i="3"/>
  <c r="JT104" i="3"/>
  <c r="JH104" i="3"/>
  <c r="IX104" i="3"/>
  <c r="JJ104" i="3"/>
  <c r="JG104" i="3"/>
  <c r="IZ104" i="3"/>
  <c r="JN104" i="3"/>
  <c r="JI104" i="3"/>
  <c r="KL104" i="3"/>
  <c r="JM104" i="3"/>
  <c r="JP104" i="3"/>
  <c r="IT104" i="3"/>
  <c r="JS104" i="3"/>
  <c r="IV104" i="3"/>
  <c r="DS123" i="3"/>
  <c r="EA123" i="3"/>
  <c r="FH123" i="3"/>
  <c r="DF123" i="3"/>
  <c r="DR123" i="3"/>
  <c r="EY123" i="3"/>
  <c r="KU123" i="3"/>
  <c r="KW123" i="3"/>
  <c r="DT123" i="3"/>
  <c r="KJ123" i="3"/>
  <c r="KL123" i="3"/>
  <c r="DW123" i="3"/>
  <c r="FD123" i="3"/>
  <c r="KY123" i="3"/>
  <c r="H104" i="12"/>
  <c r="B104" i="12"/>
  <c r="DI123" i="3"/>
  <c r="DB123" i="3"/>
  <c r="KE123" i="3"/>
  <c r="KG123" i="3"/>
  <c r="DU123" i="3"/>
  <c r="FB123" i="3"/>
  <c r="DJ123" i="3"/>
  <c r="EQ123" i="3"/>
  <c r="KX123" i="3"/>
  <c r="KO123" i="3"/>
  <c r="DC123" i="3"/>
  <c r="EJ123" i="3"/>
  <c r="DE123" i="3"/>
  <c r="EL123" i="3"/>
  <c r="JZ123" i="3"/>
  <c r="LB123" i="3"/>
  <c r="KF123" i="3"/>
  <c r="KZ123" i="3"/>
  <c r="DQ123" i="3"/>
  <c r="EX123" i="3"/>
  <c r="KC123" i="3"/>
  <c r="DD123" i="3"/>
  <c r="EK123" i="3"/>
  <c r="IR123" i="3"/>
  <c r="JW123" i="3"/>
  <c r="JA123" i="3"/>
  <c r="DX123" i="3"/>
  <c r="FE123" i="3"/>
  <c r="KT123" i="3"/>
  <c r="EC123" i="3"/>
  <c r="FJ123" i="3"/>
  <c r="KQ123" i="3"/>
  <c r="KR123" i="3"/>
  <c r="DG123" i="3"/>
  <c r="EN123" i="3"/>
  <c r="DV123" i="3"/>
  <c r="FC123" i="3"/>
  <c r="KP123" i="3"/>
  <c r="DL123" i="3"/>
  <c r="KA123" i="3"/>
  <c r="KD123" i="3"/>
  <c r="JR123" i="3"/>
  <c r="JH123" i="3"/>
  <c r="DK123" i="3"/>
  <c r="ER123" i="3"/>
  <c r="DM123" i="3"/>
  <c r="ET123" i="3"/>
  <c r="KN123" i="3"/>
  <c r="KH123" i="3"/>
  <c r="DO123" i="3"/>
  <c r="EV123" i="3"/>
  <c r="CZ123" i="3"/>
  <c r="DA123" i="3"/>
  <c r="EH123" i="3"/>
  <c r="KB123" i="3"/>
  <c r="DP123" i="3"/>
  <c r="EW123" i="3"/>
  <c r="LF123" i="3"/>
  <c r="KV123" i="3"/>
  <c r="LA123" i="3"/>
  <c r="EB123" i="3"/>
  <c r="FI123" i="3"/>
  <c r="DY123" i="3"/>
  <c r="FF123" i="3"/>
  <c r="KI123" i="3"/>
  <c r="JD123" i="3"/>
  <c r="IU123" i="3"/>
  <c r="JI123" i="3"/>
  <c r="JU123" i="3"/>
  <c r="IT123" i="3"/>
  <c r="JF123" i="3"/>
  <c r="DN123" i="3"/>
  <c r="EU123" i="3"/>
  <c r="KS123" i="3"/>
  <c r="DH123" i="3"/>
  <c r="EO123" i="3"/>
  <c r="DZ123" i="3"/>
  <c r="FG123" i="3"/>
  <c r="KM123" i="3"/>
  <c r="KK123" i="3"/>
  <c r="JY123" i="3"/>
  <c r="LD123" i="3"/>
  <c r="IY123" i="3"/>
  <c r="JL123" i="3"/>
  <c r="JB123" i="3"/>
  <c r="JM123" i="3"/>
  <c r="IS123" i="3"/>
  <c r="JC123" i="3"/>
  <c r="JK123" i="3"/>
  <c r="IW123" i="3"/>
  <c r="JE123" i="3"/>
  <c r="JG123" i="3"/>
  <c r="JO123" i="3"/>
  <c r="IV123" i="3"/>
  <c r="JP123" i="3"/>
  <c r="IZ123" i="3"/>
  <c r="JT123" i="3"/>
  <c r="JN123" i="3"/>
  <c r="JQ123" i="3"/>
  <c r="JS123" i="3"/>
  <c r="JJ123" i="3"/>
  <c r="IX123" i="3"/>
  <c r="LF106" i="3"/>
  <c r="KU106" i="3"/>
  <c r="DR106" i="3"/>
  <c r="EY106" i="3"/>
  <c r="IR106" i="3"/>
  <c r="JW106" i="3"/>
  <c r="EB106" i="3"/>
  <c r="FI106" i="3"/>
  <c r="DV106" i="3"/>
  <c r="FC106" i="3"/>
  <c r="KY106" i="3"/>
  <c r="KJ106" i="3"/>
  <c r="DU106" i="3"/>
  <c r="FB106" i="3"/>
  <c r="DZ106" i="3"/>
  <c r="FG106" i="3"/>
  <c r="KI106" i="3"/>
  <c r="IY106" i="3"/>
  <c r="DO106" i="3"/>
  <c r="EV106" i="3"/>
  <c r="LB106" i="3"/>
  <c r="JY106" i="3"/>
  <c r="LD106" i="3"/>
  <c r="IW106" i="3"/>
  <c r="IT106" i="3"/>
  <c r="KH106" i="3"/>
  <c r="JT106" i="3"/>
  <c r="JH106" i="3"/>
  <c r="DT106" i="3"/>
  <c r="FA106" i="3"/>
  <c r="KD106" i="3"/>
  <c r="DX106" i="3"/>
  <c r="KQ106" i="3"/>
  <c r="DW106" i="3"/>
  <c r="FD106" i="3"/>
  <c r="KB106" i="3"/>
  <c r="DI106" i="3"/>
  <c r="EP106" i="3"/>
  <c r="H87" i="12"/>
  <c r="B87" i="12"/>
  <c r="KW106" i="3"/>
  <c r="KZ106" i="3"/>
  <c r="DL106" i="3"/>
  <c r="ES106" i="3"/>
  <c r="JD106" i="3"/>
  <c r="LA106" i="3"/>
  <c r="DP106" i="3"/>
  <c r="EW106" i="3"/>
  <c r="KP106" i="3"/>
  <c r="KX106" i="3"/>
  <c r="KT106" i="3"/>
  <c r="DN106" i="3"/>
  <c r="EU106" i="3"/>
  <c r="JE106" i="3"/>
  <c r="KE106" i="3"/>
  <c r="KV106" i="3"/>
  <c r="DQ106" i="3"/>
  <c r="IU106" i="3"/>
  <c r="JS106" i="3"/>
  <c r="IV106" i="3"/>
  <c r="KN106" i="3"/>
  <c r="CZ106" i="3"/>
  <c r="EA106" i="3"/>
  <c r="FH106" i="3"/>
  <c r="JZ106" i="3"/>
  <c r="JF106" i="3"/>
  <c r="KS106" i="3"/>
  <c r="DK106" i="3"/>
  <c r="ER106" i="3"/>
  <c r="KG106" i="3"/>
  <c r="DB106" i="3"/>
  <c r="EI106" i="3"/>
  <c r="JL106" i="3"/>
  <c r="DS106" i="3"/>
  <c r="EZ106" i="3"/>
  <c r="JJ106" i="3"/>
  <c r="KC106" i="3"/>
  <c r="DC106" i="3"/>
  <c r="KK106" i="3"/>
  <c r="JN106" i="3"/>
  <c r="JP106" i="3"/>
  <c r="IX106" i="3"/>
  <c r="JO106" i="3"/>
  <c r="DD106" i="3"/>
  <c r="EK106" i="3"/>
  <c r="DY106" i="3"/>
  <c r="FF106" i="3"/>
  <c r="DE106" i="3"/>
  <c r="EL106" i="3"/>
  <c r="KR106" i="3"/>
  <c r="KA106" i="3"/>
  <c r="DG106" i="3"/>
  <c r="EC106" i="3"/>
  <c r="FJ106" i="3"/>
  <c r="DM106" i="3"/>
  <c r="ET106" i="3"/>
  <c r="DF106" i="3"/>
  <c r="EM106" i="3"/>
  <c r="JA106" i="3"/>
  <c r="IZ106" i="3"/>
  <c r="DA106" i="3"/>
  <c r="EH106" i="3"/>
  <c r="KO106" i="3"/>
  <c r="IS106" i="3"/>
  <c r="KM106" i="3"/>
  <c r="DJ106" i="3"/>
  <c r="EQ106" i="3"/>
  <c r="JR106" i="3"/>
  <c r="JM106" i="3"/>
  <c r="JB106" i="3"/>
  <c r="JC106" i="3"/>
  <c r="DH106" i="3"/>
  <c r="EO106" i="3"/>
  <c r="KL106" i="3"/>
  <c r="JQ106" i="3"/>
  <c r="JU106" i="3"/>
  <c r="JI106" i="3"/>
  <c r="JG106" i="3"/>
  <c r="KF106" i="3"/>
  <c r="JK106" i="3"/>
  <c r="KK118" i="3"/>
  <c r="KI118" i="3"/>
  <c r="KO118" i="3"/>
  <c r="H99" i="12"/>
  <c r="B99" i="12"/>
  <c r="DT118" i="3"/>
  <c r="KE118" i="3"/>
  <c r="DS118" i="3"/>
  <c r="EZ118" i="3"/>
  <c r="KP118" i="3"/>
  <c r="EB118" i="3"/>
  <c r="FI118" i="3"/>
  <c r="DQ118" i="3"/>
  <c r="DW118" i="3"/>
  <c r="FD118" i="3"/>
  <c r="JY118" i="3"/>
  <c r="LD118" i="3"/>
  <c r="KS118" i="3"/>
  <c r="LB118" i="3"/>
  <c r="DI118" i="3"/>
  <c r="DD118" i="3"/>
  <c r="DB118" i="3"/>
  <c r="EI118" i="3"/>
  <c r="KJ118" i="3"/>
  <c r="JZ118" i="3"/>
  <c r="EA118" i="3"/>
  <c r="FH118" i="3"/>
  <c r="CZ118" i="3"/>
  <c r="DM118" i="3"/>
  <c r="ET118" i="3"/>
  <c r="DK118" i="3"/>
  <c r="DY118" i="3"/>
  <c r="FF118" i="3"/>
  <c r="DG118" i="3"/>
  <c r="EN118" i="3"/>
  <c r="KD118" i="3"/>
  <c r="IW118" i="3"/>
  <c r="JO118" i="3"/>
  <c r="JG118" i="3"/>
  <c r="IS118" i="3"/>
  <c r="KH118" i="3"/>
  <c r="KA118" i="3"/>
  <c r="DE118" i="3"/>
  <c r="EL118" i="3"/>
  <c r="DF118" i="3"/>
  <c r="DN118" i="3"/>
  <c r="EU118" i="3"/>
  <c r="DP118" i="3"/>
  <c r="EW118" i="3"/>
  <c r="KM118" i="3"/>
  <c r="DV118" i="3"/>
  <c r="KZ118" i="3"/>
  <c r="DR118" i="3"/>
  <c r="EY118" i="3"/>
  <c r="KC118" i="3"/>
  <c r="DC118" i="3"/>
  <c r="EJ118" i="3"/>
  <c r="KY118" i="3"/>
  <c r="DZ118" i="3"/>
  <c r="FG118" i="3"/>
  <c r="KB118" i="3"/>
  <c r="KF118" i="3"/>
  <c r="KU118" i="3"/>
  <c r="DL118" i="3"/>
  <c r="ES118" i="3"/>
  <c r="KW118" i="3"/>
  <c r="JI118" i="3"/>
  <c r="IX118" i="3"/>
  <c r="JE118" i="3"/>
  <c r="JK118" i="3"/>
  <c r="JC118" i="3"/>
  <c r="JQ118" i="3"/>
  <c r="IY118" i="3"/>
  <c r="DU118" i="3"/>
  <c r="LF118" i="3"/>
  <c r="KV118" i="3"/>
  <c r="DJ118" i="3"/>
  <c r="LA118" i="3"/>
  <c r="EC118" i="3"/>
  <c r="FJ118" i="3"/>
  <c r="DX118" i="3"/>
  <c r="FE118" i="3"/>
  <c r="KT118" i="3"/>
  <c r="DO118" i="3"/>
  <c r="KG118" i="3"/>
  <c r="JS118" i="3"/>
  <c r="IR118" i="3"/>
  <c r="JW118" i="3"/>
  <c r="JF118" i="3"/>
  <c r="IV118" i="3"/>
  <c r="IZ118" i="3"/>
  <c r="JD118" i="3"/>
  <c r="KL118" i="3"/>
  <c r="KR118" i="3"/>
  <c r="KN118" i="3"/>
  <c r="DH118" i="3"/>
  <c r="EO118" i="3"/>
  <c r="JL118" i="3"/>
  <c r="JN118" i="3"/>
  <c r="DA118" i="3"/>
  <c r="IU118" i="3"/>
  <c r="JR118" i="3"/>
  <c r="KQ118" i="3"/>
  <c r="JT118" i="3"/>
  <c r="JA118" i="3"/>
  <c r="JM118" i="3"/>
  <c r="IT118" i="3"/>
  <c r="KX118" i="3"/>
  <c r="JB118" i="3"/>
  <c r="JH118" i="3"/>
  <c r="JJ118" i="3"/>
  <c r="JP118" i="3"/>
  <c r="JU118" i="3"/>
  <c r="CY82" i="3"/>
  <c r="EF82" i="3"/>
  <c r="BW67" i="11"/>
  <c r="I63" i="12"/>
  <c r="A63" i="12"/>
  <c r="DP92" i="3"/>
  <c r="EW92" i="3"/>
  <c r="DR92" i="3"/>
  <c r="EY92" i="3"/>
  <c r="DB92" i="3"/>
  <c r="EI92" i="3"/>
  <c r="CZ92" i="3"/>
  <c r="LB92" i="3"/>
  <c r="DF92" i="3"/>
  <c r="DH92" i="3"/>
  <c r="EO92" i="3"/>
  <c r="DG92" i="3"/>
  <c r="DK92" i="3"/>
  <c r="ER92" i="3"/>
  <c r="EB92" i="3"/>
  <c r="FI92" i="3"/>
  <c r="DA92" i="3"/>
  <c r="KY92" i="3"/>
  <c r="KI92" i="3"/>
  <c r="KJ92" i="3"/>
  <c r="DS92" i="3"/>
  <c r="EZ92" i="3"/>
  <c r="DV92" i="3"/>
  <c r="FC92" i="3"/>
  <c r="DE92" i="3"/>
  <c r="KA92" i="3"/>
  <c r="DY92" i="3"/>
  <c r="FF92" i="3"/>
  <c r="DL92" i="3"/>
  <c r="EC92" i="3"/>
  <c r="FJ92" i="3"/>
  <c r="DN92" i="3"/>
  <c r="H73" i="12"/>
  <c r="B73" i="12"/>
  <c r="DM92" i="3"/>
  <c r="KE92" i="3"/>
  <c r="DW92" i="3"/>
  <c r="FD92" i="3"/>
  <c r="KC92" i="3"/>
  <c r="DT92" i="3"/>
  <c r="KH92" i="3"/>
  <c r="DD92" i="3"/>
  <c r="KT92" i="3"/>
  <c r="KS92" i="3"/>
  <c r="KK92" i="3"/>
  <c r="DZ92" i="3"/>
  <c r="FG92" i="3"/>
  <c r="KU92" i="3"/>
  <c r="KV92" i="3"/>
  <c r="KP92" i="3"/>
  <c r="KX92" i="3"/>
  <c r="LA92" i="3"/>
  <c r="JQ92" i="3"/>
  <c r="IS92" i="3"/>
  <c r="DX92" i="3"/>
  <c r="FE92" i="3"/>
  <c r="KN92" i="3"/>
  <c r="DJ92" i="3"/>
  <c r="EQ92" i="3"/>
  <c r="EA92" i="3"/>
  <c r="FH92" i="3"/>
  <c r="LF92" i="3"/>
  <c r="KM92" i="3"/>
  <c r="JZ92" i="3"/>
  <c r="KB92" i="3"/>
  <c r="KG92" i="3"/>
  <c r="KZ92" i="3"/>
  <c r="JY92" i="3"/>
  <c r="LD92" i="3"/>
  <c r="DC92" i="3"/>
  <c r="EJ92" i="3"/>
  <c r="KR92" i="3"/>
  <c r="KO92" i="3"/>
  <c r="KQ92" i="3"/>
  <c r="KF92" i="3"/>
  <c r="JR92" i="3"/>
  <c r="JJ92" i="3"/>
  <c r="JD92" i="3"/>
  <c r="JG92" i="3"/>
  <c r="KW92" i="3"/>
  <c r="KD92" i="3"/>
  <c r="DI92" i="3"/>
  <c r="EP92" i="3"/>
  <c r="DQ92" i="3"/>
  <c r="KL92" i="3"/>
  <c r="DO92" i="3"/>
  <c r="EV92" i="3"/>
  <c r="DU92" i="3"/>
  <c r="FB92" i="3"/>
  <c r="IT92" i="3"/>
  <c r="JS92" i="3"/>
  <c r="JM92" i="3"/>
  <c r="JP92" i="3"/>
  <c r="JB92" i="3"/>
  <c r="IY92" i="3"/>
  <c r="JL92" i="3"/>
  <c r="IZ92" i="3"/>
  <c r="JE92" i="3"/>
  <c r="IR92" i="3"/>
  <c r="JW92" i="3"/>
  <c r="JC92" i="3"/>
  <c r="JA92" i="3"/>
  <c r="JI92" i="3"/>
  <c r="JT92" i="3"/>
  <c r="JH92" i="3"/>
  <c r="IV92" i="3"/>
  <c r="IX92" i="3"/>
  <c r="JN92" i="3"/>
  <c r="IU92" i="3"/>
  <c r="JK92" i="3"/>
  <c r="IW92" i="3"/>
  <c r="JU92" i="3"/>
  <c r="JF92" i="3"/>
  <c r="JO92" i="3"/>
  <c r="KE119" i="3"/>
  <c r="KP119" i="3"/>
  <c r="DZ119" i="3"/>
  <c r="FG119" i="3"/>
  <c r="DP119" i="3"/>
  <c r="EW119" i="3"/>
  <c r="EA119" i="3"/>
  <c r="FH119" i="3"/>
  <c r="KH119" i="3"/>
  <c r="JY119" i="3"/>
  <c r="LD119" i="3"/>
  <c r="DV119" i="3"/>
  <c r="FC119" i="3"/>
  <c r="KZ119" i="3"/>
  <c r="KG119" i="3"/>
  <c r="KO119" i="3"/>
  <c r="KR119" i="3"/>
  <c r="KF119" i="3"/>
  <c r="KI119" i="3"/>
  <c r="JQ119" i="3"/>
  <c r="DC119" i="3"/>
  <c r="EJ119" i="3"/>
  <c r="DH119" i="3"/>
  <c r="EO119" i="3"/>
  <c r="KV119" i="3"/>
  <c r="KQ119" i="3"/>
  <c r="DY119" i="3"/>
  <c r="FF119" i="3"/>
  <c r="DR119" i="3"/>
  <c r="EY119" i="3"/>
  <c r="KM119" i="3"/>
  <c r="DJ119" i="3"/>
  <c r="EQ119" i="3"/>
  <c r="KN119" i="3"/>
  <c r="IR119" i="3"/>
  <c r="JW119" i="3"/>
  <c r="IV119" i="3"/>
  <c r="JM119" i="3"/>
  <c r="JL119" i="3"/>
  <c r="KL119" i="3"/>
  <c r="DW119" i="3"/>
  <c r="FD119" i="3"/>
  <c r="EB119" i="3"/>
  <c r="FI119" i="3"/>
  <c r="KB119" i="3"/>
  <c r="DF119" i="3"/>
  <c r="EM119" i="3"/>
  <c r="EC119" i="3"/>
  <c r="FJ119" i="3"/>
  <c r="KD119" i="3"/>
  <c r="IT119" i="3"/>
  <c r="JA119" i="3"/>
  <c r="DA119" i="3"/>
  <c r="EH119" i="3"/>
  <c r="DK119" i="3"/>
  <c r="ER119" i="3"/>
  <c r="KK119" i="3"/>
  <c r="DN119" i="3"/>
  <c r="EU119" i="3"/>
  <c r="KY119" i="3"/>
  <c r="KT119" i="3"/>
  <c r="DT119" i="3"/>
  <c r="FA119" i="3"/>
  <c r="DM119" i="3"/>
  <c r="ET119" i="3"/>
  <c r="IU119" i="3"/>
  <c r="DE119" i="3"/>
  <c r="EL119" i="3"/>
  <c r="JT119" i="3"/>
  <c r="JG119" i="3"/>
  <c r="JC119" i="3"/>
  <c r="DG119" i="3"/>
  <c r="EN119" i="3"/>
  <c r="CZ119" i="3"/>
  <c r="KA119" i="3"/>
  <c r="KC119" i="3"/>
  <c r="DX119" i="3"/>
  <c r="FE119" i="3"/>
  <c r="DI119" i="3"/>
  <c r="EP119" i="3"/>
  <c r="DU119" i="3"/>
  <c r="FB119" i="3"/>
  <c r="H100" i="12"/>
  <c r="B100" i="12"/>
  <c r="DQ119" i="3"/>
  <c r="EX119" i="3"/>
  <c r="JZ119" i="3"/>
  <c r="JO119" i="3"/>
  <c r="JD119" i="3"/>
  <c r="JP119" i="3"/>
  <c r="IS119" i="3"/>
  <c r="JS119" i="3"/>
  <c r="DO119" i="3"/>
  <c r="EV119" i="3"/>
  <c r="KS119" i="3"/>
  <c r="KW119" i="3"/>
  <c r="DD119" i="3"/>
  <c r="EK119" i="3"/>
  <c r="DB119" i="3"/>
  <c r="EI119" i="3"/>
  <c r="KU119" i="3"/>
  <c r="KX119" i="3"/>
  <c r="LB119" i="3"/>
  <c r="LF119" i="3"/>
  <c r="JF119" i="3"/>
  <c r="IY119" i="3"/>
  <c r="JB119" i="3"/>
  <c r="IW119" i="3"/>
  <c r="JN119" i="3"/>
  <c r="JU119" i="3"/>
  <c r="KJ119" i="3"/>
  <c r="LA119" i="3"/>
  <c r="JJ119" i="3"/>
  <c r="JK119" i="3"/>
  <c r="IX119" i="3"/>
  <c r="DL119" i="3"/>
  <c r="ES119" i="3"/>
  <c r="JI119" i="3"/>
  <c r="JH119" i="3"/>
  <c r="DS119" i="3"/>
  <c r="EZ119" i="3"/>
  <c r="JE119" i="3"/>
  <c r="IZ119" i="3"/>
  <c r="JR119" i="3"/>
  <c r="DO80" i="3"/>
  <c r="JA80" i="3"/>
  <c r="DN80" i="3"/>
  <c r="EU80" i="3"/>
  <c r="KL80" i="3"/>
  <c r="KS80" i="3"/>
  <c r="JH80" i="3"/>
  <c r="KW80" i="3"/>
  <c r="IU80" i="3"/>
  <c r="DE80" i="3"/>
  <c r="KR80" i="3"/>
  <c r="LA80" i="3"/>
  <c r="DY80" i="3"/>
  <c r="FF80" i="3"/>
  <c r="KZ80" i="3"/>
  <c r="KY80" i="3"/>
  <c r="DX80" i="3"/>
  <c r="FE80" i="3"/>
  <c r="KG80" i="3"/>
  <c r="DS80" i="3"/>
  <c r="DV80" i="3"/>
  <c r="FC80" i="3"/>
  <c r="DT80" i="3"/>
  <c r="FA80" i="3"/>
  <c r="DA80" i="3"/>
  <c r="EB80" i="3"/>
  <c r="FI80" i="3"/>
  <c r="IR80" i="3"/>
  <c r="JP80" i="3"/>
  <c r="JS80" i="3"/>
  <c r="DF80" i="3"/>
  <c r="KF80" i="3"/>
  <c r="JL80" i="3"/>
  <c r="JC80" i="3"/>
  <c r="JU80" i="3"/>
  <c r="KD80" i="3"/>
  <c r="DB80" i="3"/>
  <c r="EI80" i="3"/>
  <c r="KO80" i="3"/>
  <c r="DD80" i="3"/>
  <c r="KP80" i="3"/>
  <c r="KI80" i="3"/>
  <c r="DU80" i="3"/>
  <c r="DZ80" i="3"/>
  <c r="FG80" i="3"/>
  <c r="H61" i="12"/>
  <c r="B61" i="12"/>
  <c r="KM80" i="3"/>
  <c r="KN80" i="3"/>
  <c r="DJ80" i="3"/>
  <c r="DK80" i="3"/>
  <c r="ER80" i="3"/>
  <c r="JN80" i="3"/>
  <c r="JZ80" i="3"/>
  <c r="JR80" i="3"/>
  <c r="JQ80" i="3"/>
  <c r="JJ80" i="3"/>
  <c r="DH80" i="3"/>
  <c r="KT80" i="3"/>
  <c r="DR80" i="3"/>
  <c r="EY80" i="3"/>
  <c r="KV80" i="3"/>
  <c r="CZ80" i="3"/>
  <c r="KB80" i="3"/>
  <c r="DL80" i="3"/>
  <c r="DQ80" i="3"/>
  <c r="EX80" i="3"/>
  <c r="KX80" i="3"/>
  <c r="KQ80" i="3"/>
  <c r="KU80" i="3"/>
  <c r="KK80" i="3"/>
  <c r="EA80" i="3"/>
  <c r="FH80" i="3"/>
  <c r="DC80" i="3"/>
  <c r="JY80" i="3"/>
  <c r="JT80" i="3"/>
  <c r="KE80" i="3"/>
  <c r="DW80" i="3"/>
  <c r="LF80" i="3"/>
  <c r="KH80" i="3"/>
  <c r="DP80" i="3"/>
  <c r="EW80" i="3"/>
  <c r="KJ80" i="3"/>
  <c r="EC80" i="3"/>
  <c r="FJ80" i="3"/>
  <c r="JM80" i="3"/>
  <c r="KA80" i="3"/>
  <c r="DG80" i="3"/>
  <c r="KC80" i="3"/>
  <c r="IV80" i="3"/>
  <c r="DI80" i="3"/>
  <c r="DM80" i="3"/>
  <c r="LB80" i="3"/>
  <c r="JI80" i="3"/>
  <c r="JF80" i="3"/>
  <c r="DC95" i="3"/>
  <c r="DL95" i="3"/>
  <c r="ES95" i="3"/>
  <c r="KY95" i="3"/>
  <c r="JU95" i="3"/>
  <c r="JD95" i="3"/>
  <c r="IS95" i="3"/>
  <c r="JH95" i="3"/>
  <c r="JC95" i="3"/>
  <c r="JK95" i="3"/>
  <c r="DE95" i="3"/>
  <c r="EL95" i="3"/>
  <c r="KG95" i="3"/>
  <c r="KN95" i="3"/>
  <c r="DG95" i="3"/>
  <c r="DT95" i="3"/>
  <c r="FA95" i="3"/>
  <c r="KU95" i="3"/>
  <c r="KB95" i="3"/>
  <c r="KI95" i="3"/>
  <c r="DK95" i="3"/>
  <c r="ER95" i="3"/>
  <c r="LA95" i="3"/>
  <c r="DO95" i="3"/>
  <c r="EV95" i="3"/>
  <c r="DA95" i="3"/>
  <c r="EH95" i="3"/>
  <c r="KC95" i="3"/>
  <c r="JZ95" i="3"/>
  <c r="KK95" i="3"/>
  <c r="KQ95" i="3"/>
  <c r="KL95" i="3"/>
  <c r="JN95" i="3"/>
  <c r="JO95" i="3"/>
  <c r="IZ95" i="3"/>
  <c r="JR95" i="3"/>
  <c r="JP95" i="3"/>
  <c r="IW95" i="3"/>
  <c r="KH95" i="3"/>
  <c r="DU95" i="3"/>
  <c r="FB95" i="3"/>
  <c r="KE95" i="3"/>
  <c r="DR95" i="3"/>
  <c r="EY95" i="3"/>
  <c r="DZ95" i="3"/>
  <c r="FG95" i="3"/>
  <c r="EA95" i="3"/>
  <c r="FH95" i="3"/>
  <c r="DV95" i="3"/>
  <c r="FC95" i="3"/>
  <c r="DI95" i="3"/>
  <c r="EP95" i="3"/>
  <c r="KS95" i="3"/>
  <c r="DF95" i="3"/>
  <c r="EM95" i="3"/>
  <c r="KR95" i="3"/>
  <c r="JY95" i="3"/>
  <c r="LD95" i="3"/>
  <c r="DN95" i="3"/>
  <c r="EU95" i="3"/>
  <c r="DH95" i="3"/>
  <c r="EO95" i="3"/>
  <c r="H76" i="12"/>
  <c r="B76" i="12"/>
  <c r="IV95" i="3"/>
  <c r="JA95" i="3"/>
  <c r="JI95" i="3"/>
  <c r="JM95" i="3"/>
  <c r="JF95" i="3"/>
  <c r="IU95" i="3"/>
  <c r="KX95" i="3"/>
  <c r="EC95" i="3"/>
  <c r="FJ95" i="3"/>
  <c r="DB95" i="3"/>
  <c r="EI95" i="3"/>
  <c r="LF95" i="3"/>
  <c r="KT95" i="3"/>
  <c r="KM95" i="3"/>
  <c r="DJ95" i="3"/>
  <c r="EQ95" i="3"/>
  <c r="DW95" i="3"/>
  <c r="FD95" i="3"/>
  <c r="KV95" i="3"/>
  <c r="LB95" i="3"/>
  <c r="KZ95" i="3"/>
  <c r="KD95" i="3"/>
  <c r="KA95" i="3"/>
  <c r="JT95" i="3"/>
  <c r="JS95" i="3"/>
  <c r="DD95" i="3"/>
  <c r="EK95" i="3"/>
  <c r="DP95" i="3"/>
  <c r="EW95" i="3"/>
  <c r="DY95" i="3"/>
  <c r="FF95" i="3"/>
  <c r="JG95" i="3"/>
  <c r="JB95" i="3"/>
  <c r="IR95" i="3"/>
  <c r="JW95" i="3"/>
  <c r="KF95" i="3"/>
  <c r="KP95" i="3"/>
  <c r="CZ95" i="3"/>
  <c r="IY95" i="3"/>
  <c r="IT95" i="3"/>
  <c r="IX95" i="3"/>
  <c r="DM95" i="3"/>
  <c r="ET95" i="3"/>
  <c r="DQ95" i="3"/>
  <c r="EX95" i="3"/>
  <c r="KJ95" i="3"/>
  <c r="KW95" i="3"/>
  <c r="DS95" i="3"/>
  <c r="EZ95" i="3"/>
  <c r="JQ95" i="3"/>
  <c r="JJ95" i="3"/>
  <c r="DX95" i="3"/>
  <c r="JE95" i="3"/>
  <c r="EB95" i="3"/>
  <c r="FI95" i="3"/>
  <c r="JL95" i="3"/>
  <c r="KO95" i="3"/>
  <c r="CY58" i="3"/>
  <c r="EF58" i="3"/>
  <c r="BW43" i="11"/>
  <c r="I39" i="12"/>
  <c r="A39" i="12"/>
  <c r="DT73" i="3"/>
  <c r="FA73" i="3"/>
  <c r="IU73" i="3"/>
  <c r="JQ73" i="3"/>
  <c r="KK73" i="3"/>
  <c r="KP73" i="3"/>
  <c r="LB73" i="3"/>
  <c r="KO73" i="3"/>
  <c r="DZ73" i="3"/>
  <c r="FG73" i="3"/>
  <c r="KT73" i="3"/>
  <c r="KR73" i="3"/>
  <c r="DA73" i="3"/>
  <c r="DO73" i="3"/>
  <c r="KX73" i="3"/>
  <c r="KQ73" i="3"/>
  <c r="KC73" i="3"/>
  <c r="IY73" i="3"/>
  <c r="KE73" i="3"/>
  <c r="DB73" i="3"/>
  <c r="EI73" i="3"/>
  <c r="DQ73" i="3"/>
  <c r="EX73" i="3"/>
  <c r="H54" i="12"/>
  <c r="B54" i="12"/>
  <c r="KM73" i="3"/>
  <c r="KV73" i="3"/>
  <c r="DU73" i="3"/>
  <c r="FB73" i="3"/>
  <c r="DF73" i="3"/>
  <c r="KF73" i="3"/>
  <c r="JZ73" i="3"/>
  <c r="DI73" i="3"/>
  <c r="EP73" i="3"/>
  <c r="DK73" i="3"/>
  <c r="ER73" i="3"/>
  <c r="KZ73" i="3"/>
  <c r="DD73" i="3"/>
  <c r="JY73" i="3"/>
  <c r="DW73" i="3"/>
  <c r="FD73" i="3"/>
  <c r="EC73" i="3"/>
  <c r="FJ73" i="3"/>
  <c r="IZ73" i="3"/>
  <c r="KW73" i="3"/>
  <c r="DP73" i="3"/>
  <c r="DG73" i="3"/>
  <c r="EN73" i="3"/>
  <c r="JP73" i="3"/>
  <c r="KN73" i="3"/>
  <c r="DN73" i="3"/>
  <c r="KS73" i="3"/>
  <c r="KU73" i="3"/>
  <c r="DJ73" i="3"/>
  <c r="JS73" i="3"/>
  <c r="KB73" i="3"/>
  <c r="JC73" i="3"/>
  <c r="IW73" i="3"/>
  <c r="JD73" i="3"/>
  <c r="DL73" i="3"/>
  <c r="ES73" i="3"/>
  <c r="DS73" i="3"/>
  <c r="EZ73" i="3"/>
  <c r="DR73" i="3"/>
  <c r="LA73" i="3"/>
  <c r="KJ73" i="3"/>
  <c r="JK73" i="3"/>
  <c r="JE73" i="3"/>
  <c r="JM73" i="3"/>
  <c r="JO73" i="3"/>
  <c r="CZ73" i="3"/>
  <c r="KA73" i="3"/>
  <c r="DE73" i="3"/>
  <c r="EA73" i="3"/>
  <c r="FH73" i="3"/>
  <c r="DV73" i="3"/>
  <c r="FC73" i="3"/>
  <c r="DM73" i="3"/>
  <c r="KY73" i="3"/>
  <c r="EB73" i="3"/>
  <c r="FI73" i="3"/>
  <c r="KI73" i="3"/>
  <c r="IR73" i="3"/>
  <c r="IT73" i="3"/>
  <c r="JG73" i="3"/>
  <c r="KD73" i="3"/>
  <c r="JT73" i="3"/>
  <c r="KG73" i="3"/>
  <c r="DH73" i="3"/>
  <c r="LF73" i="3"/>
  <c r="KL73" i="3"/>
  <c r="DC73" i="3"/>
  <c r="EJ73" i="3"/>
  <c r="JL73" i="3"/>
  <c r="DX73" i="3"/>
  <c r="FE73" i="3"/>
  <c r="JF73" i="3"/>
  <c r="JR73" i="3"/>
  <c r="DY73" i="3"/>
  <c r="FF73" i="3"/>
  <c r="JN73" i="3"/>
  <c r="KH73" i="3"/>
  <c r="JI73" i="3"/>
  <c r="JA73" i="3"/>
  <c r="JU73" i="3"/>
  <c r="I99" i="12"/>
  <c r="A99" i="12"/>
  <c r="CY118" i="3"/>
  <c r="EF118" i="3"/>
  <c r="BW103" i="11"/>
  <c r="KD114" i="3"/>
  <c r="DS114" i="3"/>
  <c r="EZ114" i="3"/>
  <c r="DF114" i="3"/>
  <c r="LA114" i="3"/>
  <c r="DO114" i="3"/>
  <c r="EV114" i="3"/>
  <c r="DT114" i="3"/>
  <c r="DG114" i="3"/>
  <c r="EN114" i="3"/>
  <c r="IU114" i="3"/>
  <c r="KK114" i="3"/>
  <c r="LF114" i="3"/>
  <c r="DQ114" i="3"/>
  <c r="KJ114" i="3"/>
  <c r="KG114" i="3"/>
  <c r="KV114" i="3"/>
  <c r="DN114" i="3"/>
  <c r="EC114" i="3"/>
  <c r="FJ114" i="3"/>
  <c r="KP114" i="3"/>
  <c r="DY114" i="3"/>
  <c r="FF114" i="3"/>
  <c r="JY114" i="3"/>
  <c r="LD114" i="3"/>
  <c r="DC114" i="3"/>
  <c r="EJ114" i="3"/>
  <c r="KO114" i="3"/>
  <c r="KI114" i="3"/>
  <c r="JZ114" i="3"/>
  <c r="CZ114" i="3"/>
  <c r="DR114" i="3"/>
  <c r="EY114" i="3"/>
  <c r="KN114" i="3"/>
  <c r="KS114" i="3"/>
  <c r="DM114" i="3"/>
  <c r="ET114" i="3"/>
  <c r="DD114" i="3"/>
  <c r="EK114" i="3"/>
  <c r="KY114" i="3"/>
  <c r="DI114" i="3"/>
  <c r="EP114" i="3"/>
  <c r="DA114" i="3"/>
  <c r="EH114" i="3"/>
  <c r="KQ114" i="3"/>
  <c r="DE114" i="3"/>
  <c r="EL114" i="3"/>
  <c r="DV114" i="3"/>
  <c r="FC114" i="3"/>
  <c r="KF114" i="3"/>
  <c r="JU114" i="3"/>
  <c r="KE114" i="3"/>
  <c r="KR114" i="3"/>
  <c r="EB114" i="3"/>
  <c r="FI114" i="3"/>
  <c r="DZ114" i="3"/>
  <c r="FG114" i="3"/>
  <c r="KA114" i="3"/>
  <c r="EA114" i="3"/>
  <c r="FH114" i="3"/>
  <c r="LB114" i="3"/>
  <c r="KM114" i="3"/>
  <c r="JS114" i="3"/>
  <c r="IV114" i="3"/>
  <c r="KZ114" i="3"/>
  <c r="JE114" i="3"/>
  <c r="KU114" i="3"/>
  <c r="KX114" i="3"/>
  <c r="DB114" i="3"/>
  <c r="EI114" i="3"/>
  <c r="KT114" i="3"/>
  <c r="DH114" i="3"/>
  <c r="EO114" i="3"/>
  <c r="DL114" i="3"/>
  <c r="ES114" i="3"/>
  <c r="KC114" i="3"/>
  <c r="IR114" i="3"/>
  <c r="JW114" i="3"/>
  <c r="DP114" i="3"/>
  <c r="DW114" i="3"/>
  <c r="FD114" i="3"/>
  <c r="KH114" i="3"/>
  <c r="DU114" i="3"/>
  <c r="FB114" i="3"/>
  <c r="KW114" i="3"/>
  <c r="JR114" i="3"/>
  <c r="JI114" i="3"/>
  <c r="IX114" i="3"/>
  <c r="JO114" i="3"/>
  <c r="KB114" i="3"/>
  <c r="H95" i="12"/>
  <c r="B95" i="12"/>
  <c r="DJ114" i="3"/>
  <c r="EQ114" i="3"/>
  <c r="DK114" i="3"/>
  <c r="ER114" i="3"/>
  <c r="KL114" i="3"/>
  <c r="DX114" i="3"/>
  <c r="FE114" i="3"/>
  <c r="JN114" i="3"/>
  <c r="JQ114" i="3"/>
  <c r="IW114" i="3"/>
  <c r="JD114" i="3"/>
  <c r="JL114" i="3"/>
  <c r="JT114" i="3"/>
  <c r="JH114" i="3"/>
  <c r="JC114" i="3"/>
  <c r="JG114" i="3"/>
  <c r="JM114" i="3"/>
  <c r="JB114" i="3"/>
  <c r="IS114" i="3"/>
  <c r="JK114" i="3"/>
  <c r="IT114" i="3"/>
  <c r="JF114" i="3"/>
  <c r="IY114" i="3"/>
  <c r="JP114" i="3"/>
  <c r="JJ114" i="3"/>
  <c r="IZ114" i="3"/>
  <c r="JA114" i="3"/>
  <c r="I6" i="12"/>
  <c r="A6" i="12"/>
  <c r="CY25" i="3"/>
  <c r="EF25" i="3"/>
  <c r="BW10" i="11"/>
  <c r="CY73" i="3"/>
  <c r="EF73" i="3"/>
  <c r="BW58" i="11"/>
  <c r="I54" i="12"/>
  <c r="A54" i="12"/>
  <c r="CY40" i="3"/>
  <c r="EF40" i="3"/>
  <c r="BW25" i="11"/>
  <c r="I21" i="12"/>
  <c r="A21" i="12"/>
  <c r="DP76" i="3"/>
  <c r="EW76" i="3"/>
  <c r="LA76" i="3"/>
  <c r="DT76" i="3"/>
  <c r="FA76" i="3"/>
  <c r="DW76" i="3"/>
  <c r="FD76" i="3"/>
  <c r="DE76" i="3"/>
  <c r="EL76" i="3"/>
  <c r="DU76" i="3"/>
  <c r="FB76" i="3"/>
  <c r="KQ76" i="3"/>
  <c r="KN76" i="3"/>
  <c r="KC76" i="3"/>
  <c r="DK76" i="3"/>
  <c r="KB76" i="3"/>
  <c r="KT76" i="3"/>
  <c r="JJ76" i="3"/>
  <c r="KA76" i="3"/>
  <c r="JL76" i="3"/>
  <c r="EB76" i="3"/>
  <c r="FI76" i="3"/>
  <c r="JI76" i="3"/>
  <c r="DD76" i="3"/>
  <c r="DY76" i="3"/>
  <c r="FF76" i="3"/>
  <c r="DC76" i="3"/>
  <c r="DG76" i="3"/>
  <c r="KX76" i="3"/>
  <c r="JR76" i="3"/>
  <c r="DH76" i="3"/>
  <c r="DQ76" i="3"/>
  <c r="EX76" i="3"/>
  <c r="DO76" i="3"/>
  <c r="KW76" i="3"/>
  <c r="DS76" i="3"/>
  <c r="EZ76" i="3"/>
  <c r="DM76" i="3"/>
  <c r="KG76" i="3"/>
  <c r="KY76" i="3"/>
  <c r="DF76" i="3"/>
  <c r="EM76" i="3"/>
  <c r="EC76" i="3"/>
  <c r="FJ76" i="3"/>
  <c r="KE76" i="3"/>
  <c r="EA76" i="3"/>
  <c r="FH76" i="3"/>
  <c r="IS76" i="3"/>
  <c r="KJ76" i="3"/>
  <c r="DX76" i="3"/>
  <c r="FE76" i="3"/>
  <c r="DZ76" i="3"/>
  <c r="FG76" i="3"/>
  <c r="KZ76" i="3"/>
  <c r="JN76" i="3"/>
  <c r="IZ76" i="3"/>
  <c r="JB76" i="3"/>
  <c r="JT76" i="3"/>
  <c r="KU76" i="3"/>
  <c r="DJ76" i="3"/>
  <c r="EQ76" i="3"/>
  <c r="KI76" i="3"/>
  <c r="DA76" i="3"/>
  <c r="EH76" i="3"/>
  <c r="DI76" i="3"/>
  <c r="LF76" i="3"/>
  <c r="H57" i="12"/>
  <c r="B57" i="12"/>
  <c r="DN76" i="3"/>
  <c r="JP76" i="3"/>
  <c r="LB76" i="3"/>
  <c r="KO76" i="3"/>
  <c r="DV76" i="3"/>
  <c r="FC76" i="3"/>
  <c r="KP76" i="3"/>
  <c r="KR76" i="3"/>
  <c r="DB76" i="3"/>
  <c r="JY76" i="3"/>
  <c r="IW76" i="3"/>
  <c r="JK76" i="3"/>
  <c r="KD76" i="3"/>
  <c r="KS76" i="3"/>
  <c r="DR76" i="3"/>
  <c r="EY76" i="3"/>
  <c r="CZ76" i="3"/>
  <c r="KF76" i="3"/>
  <c r="KV76" i="3"/>
  <c r="KM76" i="3"/>
  <c r="DL76" i="3"/>
  <c r="KK76" i="3"/>
  <c r="JU76" i="3"/>
  <c r="KL76" i="3"/>
  <c r="KH76" i="3"/>
  <c r="JH76" i="3"/>
  <c r="JA76" i="3"/>
  <c r="JZ76" i="3"/>
  <c r="JQ76" i="3"/>
  <c r="JF76" i="3"/>
  <c r="JM76" i="3"/>
  <c r="IV76" i="3"/>
  <c r="JO76" i="3"/>
  <c r="IX76" i="3"/>
  <c r="IY76" i="3"/>
  <c r="JG76" i="3"/>
  <c r="JS76" i="3"/>
  <c r="CY99" i="3"/>
  <c r="EF99" i="3"/>
  <c r="BW84" i="11"/>
  <c r="I80" i="12"/>
  <c r="A80" i="12"/>
  <c r="CY61" i="3"/>
  <c r="EF61" i="3"/>
  <c r="BW46" i="11"/>
  <c r="I42" i="12"/>
  <c r="A42" i="12"/>
  <c r="DD85" i="3"/>
  <c r="DT85" i="3"/>
  <c r="FA85" i="3"/>
  <c r="DW85" i="3"/>
  <c r="DU85" i="3"/>
  <c r="FB85" i="3"/>
  <c r="DS85" i="3"/>
  <c r="DK85" i="3"/>
  <c r="ER85" i="3"/>
  <c r="KW85" i="3"/>
  <c r="DH85" i="3"/>
  <c r="DZ85" i="3"/>
  <c r="FG85" i="3"/>
  <c r="EC85" i="3"/>
  <c r="FJ85" i="3"/>
  <c r="EA85" i="3"/>
  <c r="FH85" i="3"/>
  <c r="DM85" i="3"/>
  <c r="DE85" i="3"/>
  <c r="EB85" i="3"/>
  <c r="FI85" i="3"/>
  <c r="JY85" i="3"/>
  <c r="LA85" i="3"/>
  <c r="DJ85" i="3"/>
  <c r="EQ85" i="3"/>
  <c r="KX85" i="3"/>
  <c r="KR85" i="3"/>
  <c r="KY85" i="3"/>
  <c r="DC85" i="3"/>
  <c r="DP85" i="3"/>
  <c r="EW85" i="3"/>
  <c r="DR85" i="3"/>
  <c r="EY85" i="3"/>
  <c r="DA85" i="3"/>
  <c r="EH85" i="3"/>
  <c r="LF85" i="3"/>
  <c r="CZ85" i="3"/>
  <c r="KI85" i="3"/>
  <c r="JZ85" i="3"/>
  <c r="KS85" i="3"/>
  <c r="DN85" i="3"/>
  <c r="KT85" i="3"/>
  <c r="DQ85" i="3"/>
  <c r="KB85" i="3"/>
  <c r="KL85" i="3"/>
  <c r="IW85" i="3"/>
  <c r="JP85" i="3"/>
  <c r="IX85" i="3"/>
  <c r="JI85" i="3"/>
  <c r="KV85" i="3"/>
  <c r="KO85" i="3"/>
  <c r="KG85" i="3"/>
  <c r="KU85" i="3"/>
  <c r="JG85" i="3"/>
  <c r="LB85" i="3"/>
  <c r="KP85" i="3"/>
  <c r="KN85" i="3"/>
  <c r="DY85" i="3"/>
  <c r="FF85" i="3"/>
  <c r="DL85" i="3"/>
  <c r="ES85" i="3"/>
  <c r="IY85" i="3"/>
  <c r="DI85" i="3"/>
  <c r="EP85" i="3"/>
  <c r="KJ85" i="3"/>
  <c r="KQ85" i="3"/>
  <c r="KA85" i="3"/>
  <c r="JJ85" i="3"/>
  <c r="IU85" i="3"/>
  <c r="KH85" i="3"/>
  <c r="KC85" i="3"/>
  <c r="DF85" i="3"/>
  <c r="EM85" i="3"/>
  <c r="DO85" i="3"/>
  <c r="EV85" i="3"/>
  <c r="H66" i="12"/>
  <c r="B66" i="12"/>
  <c r="KZ85" i="3"/>
  <c r="DG85" i="3"/>
  <c r="DB85" i="3"/>
  <c r="EI85" i="3"/>
  <c r="IT85" i="3"/>
  <c r="JN85" i="3"/>
  <c r="JD85" i="3"/>
  <c r="IR85" i="3"/>
  <c r="JQ85" i="3"/>
  <c r="KE85" i="3"/>
  <c r="KK85" i="3"/>
  <c r="JU85" i="3"/>
  <c r="JO85" i="3"/>
  <c r="JE85" i="3"/>
  <c r="KD85" i="3"/>
  <c r="IS85" i="3"/>
  <c r="JF85" i="3"/>
  <c r="JT85" i="3"/>
  <c r="JC85" i="3"/>
  <c r="JM85" i="3"/>
  <c r="DV85" i="3"/>
  <c r="FC85" i="3"/>
  <c r="DX85" i="3"/>
  <c r="JR85" i="3"/>
  <c r="JH85" i="3"/>
  <c r="JS85" i="3"/>
  <c r="JA85" i="3"/>
  <c r="JK85" i="3"/>
  <c r="JL85" i="3"/>
  <c r="IZ85" i="3"/>
  <c r="KF85" i="3"/>
  <c r="JB85" i="3"/>
  <c r="IV85" i="3"/>
  <c r="KM85" i="3"/>
  <c r="I95" i="12"/>
  <c r="A95" i="12"/>
  <c r="CY114" i="3"/>
  <c r="EF114" i="3"/>
  <c r="BW99" i="11"/>
  <c r="CZ78" i="3"/>
  <c r="KH78" i="3"/>
  <c r="KY78" i="3"/>
  <c r="DP78" i="3"/>
  <c r="EW78" i="3"/>
  <c r="KJ78" i="3"/>
  <c r="DI78" i="3"/>
  <c r="EP78" i="3"/>
  <c r="KC78" i="3"/>
  <c r="DU78" i="3"/>
  <c r="FB78" i="3"/>
  <c r="DO78" i="3"/>
  <c r="DL78" i="3"/>
  <c r="KQ78" i="3"/>
  <c r="DR78" i="3"/>
  <c r="EY78" i="3"/>
  <c r="KK78" i="3"/>
  <c r="JJ78" i="3"/>
  <c r="KX78" i="3"/>
  <c r="DS78" i="3"/>
  <c r="EZ78" i="3"/>
  <c r="DB78" i="3"/>
  <c r="EI78" i="3"/>
  <c r="KW78" i="3"/>
  <c r="DG78" i="3"/>
  <c r="KZ78" i="3"/>
  <c r="DY78" i="3"/>
  <c r="FF78" i="3"/>
  <c r="DH78" i="3"/>
  <c r="DZ78" i="3"/>
  <c r="FG78" i="3"/>
  <c r="KE78" i="3"/>
  <c r="KO78" i="3"/>
  <c r="H59" i="12"/>
  <c r="B59" i="12"/>
  <c r="KM78" i="3"/>
  <c r="KU78" i="3"/>
  <c r="IT78" i="3"/>
  <c r="DX78" i="3"/>
  <c r="FE78" i="3"/>
  <c r="EA78" i="3"/>
  <c r="FH78" i="3"/>
  <c r="LB78" i="3"/>
  <c r="DE78" i="3"/>
  <c r="EL78" i="3"/>
  <c r="DF78" i="3"/>
  <c r="DW78" i="3"/>
  <c r="FD78" i="3"/>
  <c r="JS78" i="3"/>
  <c r="IX78" i="3"/>
  <c r="KA78" i="3"/>
  <c r="DA78" i="3"/>
  <c r="EH78" i="3"/>
  <c r="DK78" i="3"/>
  <c r="ER78" i="3"/>
  <c r="KT78" i="3"/>
  <c r="DT78" i="3"/>
  <c r="FA78" i="3"/>
  <c r="JZ78" i="3"/>
  <c r="KN78" i="3"/>
  <c r="DJ78" i="3"/>
  <c r="KG78" i="3"/>
  <c r="JY78" i="3"/>
  <c r="KR78" i="3"/>
  <c r="KV78" i="3"/>
  <c r="DC78" i="3"/>
  <c r="EJ78" i="3"/>
  <c r="DD78" i="3"/>
  <c r="KF78" i="3"/>
  <c r="DM78" i="3"/>
  <c r="DN78" i="3"/>
  <c r="JP78" i="3"/>
  <c r="IR78" i="3"/>
  <c r="JG78" i="3"/>
  <c r="KD78" i="3"/>
  <c r="DV78" i="3"/>
  <c r="FC78" i="3"/>
  <c r="LA78" i="3"/>
  <c r="DQ78" i="3"/>
  <c r="EX78" i="3"/>
  <c r="EC78" i="3"/>
  <c r="FJ78" i="3"/>
  <c r="LF78" i="3"/>
  <c r="EB78" i="3"/>
  <c r="FI78" i="3"/>
  <c r="KI78" i="3"/>
  <c r="KS78" i="3"/>
  <c r="JM78" i="3"/>
  <c r="KP78" i="3"/>
  <c r="JT78" i="3"/>
  <c r="KB78" i="3"/>
  <c r="JR78" i="3"/>
  <c r="JE78" i="3"/>
  <c r="IS78" i="3"/>
  <c r="IY78" i="3"/>
  <c r="JK78" i="3"/>
  <c r="JB78" i="3"/>
  <c r="IU78" i="3"/>
  <c r="JN78" i="3"/>
  <c r="JQ78" i="3"/>
  <c r="JF78" i="3"/>
  <c r="JL78" i="3"/>
  <c r="JC78" i="3"/>
  <c r="IW78" i="3"/>
  <c r="JI78" i="3"/>
  <c r="JU78" i="3"/>
  <c r="JA78" i="3"/>
  <c r="JO78" i="3"/>
  <c r="KL78" i="3"/>
  <c r="IV78" i="3"/>
  <c r="JH78" i="3"/>
  <c r="JD78" i="3"/>
  <c r="IZ78" i="3"/>
  <c r="CY85" i="3"/>
  <c r="EF85" i="3"/>
  <c r="BW70" i="11"/>
  <c r="I66" i="12"/>
  <c r="A66" i="12"/>
  <c r="DJ93" i="3"/>
  <c r="EQ93" i="3"/>
  <c r="IS93" i="3"/>
  <c r="DT93" i="3"/>
  <c r="FA93" i="3"/>
  <c r="DL93" i="3"/>
  <c r="ES93" i="3"/>
  <c r="DE93" i="3"/>
  <c r="EL93" i="3"/>
  <c r="KV93" i="3"/>
  <c r="LB93" i="3"/>
  <c r="KU93" i="3"/>
  <c r="KF93" i="3"/>
  <c r="EB93" i="3"/>
  <c r="FI93" i="3"/>
  <c r="KY93" i="3"/>
  <c r="DK93" i="3"/>
  <c r="ER93" i="3"/>
  <c r="DI93" i="3"/>
  <c r="EP93" i="3"/>
  <c r="DX93" i="3"/>
  <c r="FE93" i="3"/>
  <c r="DM93" i="3"/>
  <c r="ET93" i="3"/>
  <c r="DD93" i="3"/>
  <c r="EK93" i="3"/>
  <c r="KE93" i="3"/>
  <c r="DW93" i="3"/>
  <c r="FD93" i="3"/>
  <c r="KZ93" i="3"/>
  <c r="DC93" i="3"/>
  <c r="EJ93" i="3"/>
  <c r="DY93" i="3"/>
  <c r="FF93" i="3"/>
  <c r="CZ93" i="3"/>
  <c r="JZ93" i="3"/>
  <c r="KR93" i="3"/>
  <c r="DA93" i="3"/>
  <c r="EH93" i="3"/>
  <c r="DP93" i="3"/>
  <c r="EW93" i="3"/>
  <c r="H74" i="12"/>
  <c r="B74" i="12"/>
  <c r="KM93" i="3"/>
  <c r="KG93" i="3"/>
  <c r="JC93" i="3"/>
  <c r="JA93" i="3"/>
  <c r="JJ93" i="3"/>
  <c r="IW93" i="3"/>
  <c r="JU93" i="3"/>
  <c r="JM93" i="3"/>
  <c r="JB93" i="3"/>
  <c r="LF93" i="3"/>
  <c r="DS93" i="3"/>
  <c r="EZ93" i="3"/>
  <c r="KP93" i="3"/>
  <c r="KK93" i="3"/>
  <c r="JD93" i="3"/>
  <c r="DB93" i="3"/>
  <c r="EI93" i="3"/>
  <c r="KD93" i="3"/>
  <c r="DZ93" i="3"/>
  <c r="FG93" i="3"/>
  <c r="EC93" i="3"/>
  <c r="FJ93" i="3"/>
  <c r="KJ93" i="3"/>
  <c r="KL93" i="3"/>
  <c r="IY93" i="3"/>
  <c r="JP93" i="3"/>
  <c r="KT93" i="3"/>
  <c r="KQ93" i="3"/>
  <c r="DQ93" i="3"/>
  <c r="EX93" i="3"/>
  <c r="DO93" i="3"/>
  <c r="EV93" i="3"/>
  <c r="DH93" i="3"/>
  <c r="EO93" i="3"/>
  <c r="KI93" i="3"/>
  <c r="IZ93" i="3"/>
  <c r="JL93" i="3"/>
  <c r="JK93" i="3"/>
  <c r="IX93" i="3"/>
  <c r="DF93" i="3"/>
  <c r="EM93" i="3"/>
  <c r="KA93" i="3"/>
  <c r="LA93" i="3"/>
  <c r="KC93" i="3"/>
  <c r="JQ93" i="3"/>
  <c r="JE93" i="3"/>
  <c r="EA93" i="3"/>
  <c r="FH93" i="3"/>
  <c r="KB93" i="3"/>
  <c r="KX93" i="3"/>
  <c r="DR93" i="3"/>
  <c r="EY93" i="3"/>
  <c r="JF93" i="3"/>
  <c r="IR93" i="3"/>
  <c r="JW93" i="3"/>
  <c r="KN93" i="3"/>
  <c r="DN93" i="3"/>
  <c r="EU93" i="3"/>
  <c r="KW93" i="3"/>
  <c r="KO93" i="3"/>
  <c r="DU93" i="3"/>
  <c r="FB93" i="3"/>
  <c r="IV93" i="3"/>
  <c r="DV93" i="3"/>
  <c r="FC93" i="3"/>
  <c r="KH93" i="3"/>
  <c r="JY93" i="3"/>
  <c r="LD93" i="3"/>
  <c r="JG93" i="3"/>
  <c r="JO93" i="3"/>
  <c r="JS93" i="3"/>
  <c r="IT93" i="3"/>
  <c r="DG93" i="3"/>
  <c r="EN93" i="3"/>
  <c r="JR93" i="3"/>
  <c r="JT93" i="3"/>
  <c r="IU93" i="3"/>
  <c r="JH93" i="3"/>
  <c r="JN93" i="3"/>
  <c r="JI93" i="3"/>
  <c r="KS93" i="3"/>
  <c r="CY59" i="3"/>
  <c r="EF59" i="3"/>
  <c r="BW44" i="11"/>
  <c r="I40" i="12"/>
  <c r="A40" i="12"/>
  <c r="CY77" i="3"/>
  <c r="EF77" i="3"/>
  <c r="BW62" i="11"/>
  <c r="I58" i="12"/>
  <c r="A58" i="12"/>
  <c r="CY26" i="3"/>
  <c r="EF26" i="3"/>
  <c r="BW11" i="11"/>
  <c r="I7" i="12"/>
  <c r="A7" i="12"/>
  <c r="CY36" i="3"/>
  <c r="EF36" i="3"/>
  <c r="BW21" i="11"/>
  <c r="I17" i="12"/>
  <c r="A17" i="12"/>
  <c r="CY32" i="3"/>
  <c r="EF32" i="3"/>
  <c r="BW17" i="11"/>
  <c r="I13" i="12"/>
  <c r="A13" i="12"/>
  <c r="CY47" i="3"/>
  <c r="EF47" i="3"/>
  <c r="BW32" i="11"/>
  <c r="I28" i="12"/>
  <c r="A28" i="12"/>
  <c r="CY91" i="3"/>
  <c r="EF91" i="3"/>
  <c r="BW76" i="11"/>
  <c r="I72" i="12"/>
  <c r="A72" i="12"/>
  <c r="I56" i="12"/>
  <c r="A56" i="12"/>
  <c r="CY75" i="3"/>
  <c r="EF75" i="3"/>
  <c r="BW60" i="11"/>
  <c r="DB112" i="3"/>
  <c r="KQ112" i="3"/>
  <c r="DU112" i="3"/>
  <c r="FB112" i="3"/>
  <c r="KY112" i="3"/>
  <c r="DA112" i="3"/>
  <c r="EH112" i="3"/>
  <c r="LF112" i="3"/>
  <c r="DS112" i="3"/>
  <c r="DV112" i="3"/>
  <c r="FC112" i="3"/>
  <c r="KT112" i="3"/>
  <c r="CZ112" i="3"/>
  <c r="KK112" i="3"/>
  <c r="KL112" i="3"/>
  <c r="KG112" i="3"/>
  <c r="KS112" i="3"/>
  <c r="DJ112" i="3"/>
  <c r="EQ112" i="3"/>
  <c r="KX112" i="3"/>
  <c r="KR112" i="3"/>
  <c r="DE112" i="3"/>
  <c r="EL112" i="3"/>
  <c r="DT112" i="3"/>
  <c r="FA112" i="3"/>
  <c r="DH112" i="3"/>
  <c r="EO112" i="3"/>
  <c r="LA112" i="3"/>
  <c r="DQ112" i="3"/>
  <c r="EX112" i="3"/>
  <c r="DK112" i="3"/>
  <c r="ER112" i="3"/>
  <c r="DF112" i="3"/>
  <c r="DX112" i="3"/>
  <c r="FE112" i="3"/>
  <c r="DR112" i="3"/>
  <c r="EY112" i="3"/>
  <c r="KW112" i="3"/>
  <c r="DO112" i="3"/>
  <c r="EV112" i="3"/>
  <c r="DC112" i="3"/>
  <c r="EJ112" i="3"/>
  <c r="KV112" i="3"/>
  <c r="DI112" i="3"/>
  <c r="DL112" i="3"/>
  <c r="DP112" i="3"/>
  <c r="EW112" i="3"/>
  <c r="DG112" i="3"/>
  <c r="LB112" i="3"/>
  <c r="DM112" i="3"/>
  <c r="ET112" i="3"/>
  <c r="KZ112" i="3"/>
  <c r="KU112" i="3"/>
  <c r="EC112" i="3"/>
  <c r="FJ112" i="3"/>
  <c r="JY112" i="3"/>
  <c r="LD112" i="3"/>
  <c r="KH112" i="3"/>
  <c r="KO112" i="3"/>
  <c r="JQ112" i="3"/>
  <c r="JZ112" i="3"/>
  <c r="JT112" i="3"/>
  <c r="DZ112" i="3"/>
  <c r="FG112" i="3"/>
  <c r="H93" i="12"/>
  <c r="B93" i="12"/>
  <c r="KB112" i="3"/>
  <c r="IS112" i="3"/>
  <c r="JD112" i="3"/>
  <c r="JA112" i="3"/>
  <c r="DN112" i="3"/>
  <c r="EU112" i="3"/>
  <c r="DW112" i="3"/>
  <c r="FD112" i="3"/>
  <c r="KM112" i="3"/>
  <c r="KF112" i="3"/>
  <c r="IT112" i="3"/>
  <c r="JP112" i="3"/>
  <c r="JC112" i="3"/>
  <c r="JN112" i="3"/>
  <c r="KJ112" i="3"/>
  <c r="DD112" i="3"/>
  <c r="EK112" i="3"/>
  <c r="EA112" i="3"/>
  <c r="FH112" i="3"/>
  <c r="KN112" i="3"/>
  <c r="KP112" i="3"/>
  <c r="IR112" i="3"/>
  <c r="JW112" i="3"/>
  <c r="KI112" i="3"/>
  <c r="JK112" i="3"/>
  <c r="DY112" i="3"/>
  <c r="FF112" i="3"/>
  <c r="KC112" i="3"/>
  <c r="JJ112" i="3"/>
  <c r="KE112" i="3"/>
  <c r="IW112" i="3"/>
  <c r="KD112" i="3"/>
  <c r="EB112" i="3"/>
  <c r="FI112" i="3"/>
  <c r="JO112" i="3"/>
  <c r="IV112" i="3"/>
  <c r="JU112" i="3"/>
  <c r="JL112" i="3"/>
  <c r="JB112" i="3"/>
  <c r="JR112" i="3"/>
  <c r="KA112" i="3"/>
  <c r="IU112" i="3"/>
  <c r="JH112" i="3"/>
  <c r="JM112" i="3"/>
  <c r="JG112" i="3"/>
  <c r="IY112" i="3"/>
  <c r="IX112" i="3"/>
  <c r="JE112" i="3"/>
  <c r="JS112" i="3"/>
  <c r="JF112" i="3"/>
  <c r="JI112" i="3"/>
  <c r="IZ112" i="3"/>
  <c r="DD31" i="3"/>
  <c r="DH31" i="3"/>
  <c r="EO31" i="3"/>
  <c r="DL31" i="3"/>
  <c r="DP31" i="3"/>
  <c r="EW31" i="3"/>
  <c r="DT31" i="3"/>
  <c r="FA31" i="3"/>
  <c r="DX31" i="3"/>
  <c r="FE31" i="3"/>
  <c r="EB31" i="3"/>
  <c r="FI31" i="3"/>
  <c r="DC31" i="3"/>
  <c r="EJ31" i="3"/>
  <c r="DG31" i="3"/>
  <c r="EN31" i="3"/>
  <c r="DK31" i="3"/>
  <c r="DO31" i="3"/>
  <c r="DS31" i="3"/>
  <c r="EZ31" i="3"/>
  <c r="DW31" i="3"/>
  <c r="FD31" i="3"/>
  <c r="EA31" i="3"/>
  <c r="FH31" i="3"/>
  <c r="CZ31" i="3"/>
  <c r="DA31" i="3"/>
  <c r="EH31" i="3"/>
  <c r="DE31" i="3"/>
  <c r="EL31" i="3"/>
  <c r="DI31" i="3"/>
  <c r="EP31" i="3"/>
  <c r="DM31" i="3"/>
  <c r="ET31" i="3"/>
  <c r="DQ31" i="3"/>
  <c r="EX31" i="3"/>
  <c r="DU31" i="3"/>
  <c r="FB31" i="3"/>
  <c r="DY31" i="3"/>
  <c r="FF31" i="3"/>
  <c r="EC31" i="3"/>
  <c r="FJ31" i="3"/>
  <c r="DN31" i="3"/>
  <c r="EU31" i="3"/>
  <c r="DJ31" i="3"/>
  <c r="EQ31" i="3"/>
  <c r="DZ31" i="3"/>
  <c r="FG31" i="3"/>
  <c r="DB31" i="3"/>
  <c r="EI31" i="3"/>
  <c r="DR31" i="3"/>
  <c r="EY31" i="3"/>
  <c r="DV31" i="3"/>
  <c r="FC31" i="3"/>
  <c r="DF31" i="3"/>
  <c r="EM31" i="3"/>
  <c r="KT31" i="3"/>
  <c r="KE31" i="3"/>
  <c r="H12" i="12"/>
  <c r="B12" i="12"/>
  <c r="KV31" i="3"/>
  <c r="KI31" i="3"/>
  <c r="JB31" i="3"/>
  <c r="KL31" i="3"/>
  <c r="JY31" i="3"/>
  <c r="LA31" i="3"/>
  <c r="KR31" i="3"/>
  <c r="KQ31" i="3"/>
  <c r="KN31" i="3"/>
  <c r="JS31" i="3"/>
  <c r="KD31" i="3"/>
  <c r="KC31" i="3"/>
  <c r="KK31" i="3"/>
  <c r="IW31" i="3"/>
  <c r="JC31" i="3"/>
  <c r="IS31" i="3"/>
  <c r="KU31" i="3"/>
  <c r="KS31" i="3"/>
  <c r="KG31" i="3"/>
  <c r="JA31" i="3"/>
  <c r="JR31" i="3"/>
  <c r="IU31" i="3"/>
  <c r="KB31" i="3"/>
  <c r="KX31" i="3"/>
  <c r="LB31" i="3"/>
  <c r="KO31" i="3"/>
  <c r="KF31" i="3"/>
  <c r="JZ31" i="3"/>
  <c r="IT31" i="3"/>
  <c r="LF31" i="3"/>
  <c r="KA31" i="3"/>
  <c r="IZ31" i="3"/>
  <c r="JP31" i="3"/>
  <c r="IY31" i="3"/>
  <c r="JK31" i="3"/>
  <c r="JL31" i="3"/>
  <c r="KH31" i="3"/>
  <c r="JU31" i="3"/>
  <c r="IX31" i="3"/>
  <c r="IV31" i="3"/>
  <c r="KY31" i="3"/>
  <c r="KM31" i="3"/>
  <c r="KJ31" i="3"/>
  <c r="KZ31" i="3"/>
  <c r="JG31" i="3"/>
  <c r="JQ31" i="3"/>
  <c r="JE31" i="3"/>
  <c r="JF31" i="3"/>
  <c r="JM31" i="3"/>
  <c r="IR31" i="3"/>
  <c r="JI31" i="3"/>
  <c r="JN31" i="3"/>
  <c r="JT31" i="3"/>
  <c r="JJ31" i="3"/>
  <c r="KW31" i="3"/>
  <c r="JO31" i="3"/>
  <c r="JD31" i="3"/>
  <c r="KP31" i="3"/>
  <c r="JH31" i="3"/>
  <c r="DC47" i="3"/>
  <c r="DG47" i="3"/>
  <c r="EN47" i="3"/>
  <c r="DK47" i="3"/>
  <c r="DO47" i="3"/>
  <c r="EV47" i="3"/>
  <c r="DS47" i="3"/>
  <c r="EZ47" i="3"/>
  <c r="DW47" i="3"/>
  <c r="FD47" i="3"/>
  <c r="EA47" i="3"/>
  <c r="FH47" i="3"/>
  <c r="CZ47" i="3"/>
  <c r="DE47" i="3"/>
  <c r="EL47" i="3"/>
  <c r="DL47" i="3"/>
  <c r="DN47" i="3"/>
  <c r="EU47" i="3"/>
  <c r="DU47" i="3"/>
  <c r="FB47" i="3"/>
  <c r="EB47" i="3"/>
  <c r="FI47" i="3"/>
  <c r="DB47" i="3"/>
  <c r="EI47" i="3"/>
  <c r="DI47" i="3"/>
  <c r="EP47" i="3"/>
  <c r="DP47" i="3"/>
  <c r="EW47" i="3"/>
  <c r="DR47" i="3"/>
  <c r="DY47" i="3"/>
  <c r="FF47" i="3"/>
  <c r="DA47" i="3"/>
  <c r="EH47" i="3"/>
  <c r="DH47" i="3"/>
  <c r="EO47" i="3"/>
  <c r="DJ47" i="3"/>
  <c r="EQ47" i="3"/>
  <c r="DQ47" i="3"/>
  <c r="DX47" i="3"/>
  <c r="DZ47" i="3"/>
  <c r="FG47" i="3"/>
  <c r="DD47" i="3"/>
  <c r="DV47" i="3"/>
  <c r="EC47" i="3"/>
  <c r="FJ47" i="3"/>
  <c r="DF47" i="3"/>
  <c r="EM47" i="3"/>
  <c r="DM47" i="3"/>
  <c r="ET47" i="3"/>
  <c r="DT47" i="3"/>
  <c r="FA47" i="3"/>
  <c r="KX47" i="3"/>
  <c r="KU47" i="3"/>
  <c r="KR47" i="3"/>
  <c r="LB47" i="3"/>
  <c r="KJ47" i="3"/>
  <c r="LA47" i="3"/>
  <c r="JY47" i="3"/>
  <c r="KO47" i="3"/>
  <c r="LF47" i="3"/>
  <c r="KS47" i="3"/>
  <c r="KI47" i="3"/>
  <c r="KN47" i="3"/>
  <c r="KM47" i="3"/>
  <c r="KV47" i="3"/>
  <c r="KY47" i="3"/>
  <c r="KA47" i="3"/>
  <c r="KK47" i="3"/>
  <c r="KF47" i="3"/>
  <c r="IU47" i="3"/>
  <c r="KC47" i="3"/>
  <c r="KT47" i="3"/>
  <c r="JZ47" i="3"/>
  <c r="KE47" i="3"/>
  <c r="KB47" i="3"/>
  <c r="KW47" i="3"/>
  <c r="JB47" i="3"/>
  <c r="IX47" i="3"/>
  <c r="IV47" i="3"/>
  <c r="IY47" i="3"/>
  <c r="KD47" i="3"/>
  <c r="KQ47" i="3"/>
  <c r="KZ47" i="3"/>
  <c r="H28" i="12"/>
  <c r="B28" i="12"/>
  <c r="KG47" i="3"/>
  <c r="IR47" i="3"/>
  <c r="KL47" i="3"/>
  <c r="KP47" i="3"/>
  <c r="JU47" i="3"/>
  <c r="JI47" i="3"/>
  <c r="IS47" i="3"/>
  <c r="JJ47" i="3"/>
  <c r="IW47" i="3"/>
  <c r="JA47" i="3"/>
  <c r="JM47" i="3"/>
  <c r="JN47" i="3"/>
  <c r="JK47" i="3"/>
  <c r="JH47" i="3"/>
  <c r="JL47" i="3"/>
  <c r="JD47" i="3"/>
  <c r="JP47" i="3"/>
  <c r="JR47" i="3"/>
  <c r="JF47" i="3"/>
  <c r="JC47" i="3"/>
  <c r="IZ47" i="3"/>
  <c r="JS47" i="3"/>
  <c r="JE47" i="3"/>
  <c r="JT47" i="3"/>
  <c r="KH47" i="3"/>
  <c r="JO47" i="3"/>
  <c r="JG47" i="3"/>
  <c r="JQ47" i="3"/>
  <c r="IT47" i="3"/>
  <c r="DC26" i="3"/>
  <c r="EJ26" i="3"/>
  <c r="DG26" i="3"/>
  <c r="DK26" i="3"/>
  <c r="ER26" i="3"/>
  <c r="DD26" i="3"/>
  <c r="DH26" i="3"/>
  <c r="DL26" i="3"/>
  <c r="ES26" i="3"/>
  <c r="CZ26" i="3"/>
  <c r="DF26" i="3"/>
  <c r="EM26" i="3"/>
  <c r="DP26" i="3"/>
  <c r="DT26" i="3"/>
  <c r="FA26" i="3"/>
  <c r="DX26" i="3"/>
  <c r="FE26" i="3"/>
  <c r="EB26" i="3"/>
  <c r="FI26" i="3"/>
  <c r="DA26" i="3"/>
  <c r="DI26" i="3"/>
  <c r="EP26" i="3"/>
  <c r="DO26" i="3"/>
  <c r="DS26" i="3"/>
  <c r="DW26" i="3"/>
  <c r="FD26" i="3"/>
  <c r="EA26" i="3"/>
  <c r="FH26" i="3"/>
  <c r="DE26" i="3"/>
  <c r="EL26" i="3"/>
  <c r="DM26" i="3"/>
  <c r="DQ26" i="3"/>
  <c r="DU26" i="3"/>
  <c r="FB26" i="3"/>
  <c r="DY26" i="3"/>
  <c r="FF26" i="3"/>
  <c r="EC26" i="3"/>
  <c r="FJ26" i="3"/>
  <c r="DZ26" i="3"/>
  <c r="FG26" i="3"/>
  <c r="DJ26" i="3"/>
  <c r="EQ26" i="3"/>
  <c r="DV26" i="3"/>
  <c r="FC26" i="3"/>
  <c r="DB26" i="3"/>
  <c r="EI26" i="3"/>
  <c r="DR26" i="3"/>
  <c r="EY26" i="3"/>
  <c r="DN26" i="3"/>
  <c r="KU26" i="3"/>
  <c r="JZ26" i="3"/>
  <c r="KZ26" i="3"/>
  <c r="LA26" i="3"/>
  <c r="KN26" i="3"/>
  <c r="LF26" i="3"/>
  <c r="KJ26" i="3"/>
  <c r="KT26" i="3"/>
  <c r="KS26" i="3"/>
  <c r="KO26" i="3"/>
  <c r="KY26" i="3"/>
  <c r="KV26" i="3"/>
  <c r="KC26" i="3"/>
  <c r="KX26" i="3"/>
  <c r="KG26" i="3"/>
  <c r="KF26" i="3"/>
  <c r="KD26" i="3"/>
  <c r="KA26" i="3"/>
  <c r="H7" i="12"/>
  <c r="B7" i="12"/>
  <c r="JR26" i="3"/>
  <c r="KI26" i="3"/>
  <c r="KB26" i="3"/>
  <c r="LB26" i="3"/>
  <c r="JY26" i="3"/>
  <c r="KM26" i="3"/>
  <c r="KQ26" i="3"/>
  <c r="KW26" i="3"/>
  <c r="KH26" i="3"/>
  <c r="KR26" i="3"/>
  <c r="KE26" i="3"/>
  <c r="KK26" i="3"/>
  <c r="JN26" i="3"/>
  <c r="JU26" i="3"/>
  <c r="JS26" i="3"/>
  <c r="JL26" i="3"/>
  <c r="JP26" i="3"/>
  <c r="JA26" i="3"/>
  <c r="KP26" i="3"/>
  <c r="JM26" i="3"/>
  <c r="JJ26" i="3"/>
  <c r="JT26" i="3"/>
  <c r="IT26" i="3"/>
  <c r="IU26" i="3"/>
  <c r="JE26" i="3"/>
  <c r="IW26" i="3"/>
  <c r="JQ26" i="3"/>
  <c r="JI26" i="3"/>
  <c r="KL26" i="3"/>
  <c r="IR26" i="3"/>
  <c r="JO26" i="3"/>
  <c r="JC26" i="3"/>
  <c r="JK26" i="3"/>
  <c r="JF26" i="3"/>
  <c r="JB26" i="3"/>
  <c r="JD26" i="3"/>
  <c r="IX26" i="3"/>
  <c r="DC34" i="3"/>
  <c r="EJ34" i="3"/>
  <c r="DG34" i="3"/>
  <c r="DK34" i="3"/>
  <c r="DO34" i="3"/>
  <c r="EV34" i="3"/>
  <c r="DS34" i="3"/>
  <c r="EZ34" i="3"/>
  <c r="DW34" i="3"/>
  <c r="FD34" i="3"/>
  <c r="EA34" i="3"/>
  <c r="FH34" i="3"/>
  <c r="DB34" i="3"/>
  <c r="EI34" i="3"/>
  <c r="DF34" i="3"/>
  <c r="EM34" i="3"/>
  <c r="DJ34" i="3"/>
  <c r="EQ34" i="3"/>
  <c r="DN34" i="3"/>
  <c r="DR34" i="3"/>
  <c r="EY34" i="3"/>
  <c r="DV34" i="3"/>
  <c r="FC34" i="3"/>
  <c r="DZ34" i="3"/>
  <c r="FG34" i="3"/>
  <c r="DD34" i="3"/>
  <c r="DH34" i="3"/>
  <c r="DL34" i="3"/>
  <c r="ES34" i="3"/>
  <c r="DP34" i="3"/>
  <c r="EW34" i="3"/>
  <c r="DT34" i="3"/>
  <c r="FA34" i="3"/>
  <c r="DX34" i="3"/>
  <c r="FE34" i="3"/>
  <c r="EB34" i="3"/>
  <c r="FI34" i="3"/>
  <c r="DM34" i="3"/>
  <c r="ET34" i="3"/>
  <c r="EC34" i="3"/>
  <c r="FJ34" i="3"/>
  <c r="DI34" i="3"/>
  <c r="EP34" i="3"/>
  <c r="DY34" i="3"/>
  <c r="FF34" i="3"/>
  <c r="DA34" i="3"/>
  <c r="EH34" i="3"/>
  <c r="DQ34" i="3"/>
  <c r="CZ34" i="3"/>
  <c r="DU34" i="3"/>
  <c r="DE34" i="3"/>
  <c r="EL34" i="3"/>
  <c r="KT34" i="3"/>
  <c r="KV34" i="3"/>
  <c r="KJ34" i="3"/>
  <c r="IR34" i="3"/>
  <c r="KF34" i="3"/>
  <c r="KX34" i="3"/>
  <c r="KC34" i="3"/>
  <c r="KZ34" i="3"/>
  <c r="LB34" i="3"/>
  <c r="IW34" i="3"/>
  <c r="KO34" i="3"/>
  <c r="KS34" i="3"/>
  <c r="JZ34" i="3"/>
  <c r="JK34" i="3"/>
  <c r="IU34" i="3"/>
  <c r="KE34" i="3"/>
  <c r="KG34" i="3"/>
  <c r="JQ34" i="3"/>
  <c r="JI34" i="3"/>
  <c r="KL34" i="3"/>
  <c r="JO34" i="3"/>
  <c r="JH34" i="3"/>
  <c r="KN34" i="3"/>
  <c r="KB34" i="3"/>
  <c r="IT34" i="3"/>
  <c r="KK34" i="3"/>
  <c r="KM34" i="3"/>
  <c r="KI34" i="3"/>
  <c r="KY34" i="3"/>
  <c r="H15" i="12"/>
  <c r="B15" i="12"/>
  <c r="KU34" i="3"/>
  <c r="JY34" i="3"/>
  <c r="JE34" i="3"/>
  <c r="JA34" i="3"/>
  <c r="KR34" i="3"/>
  <c r="LA34" i="3"/>
  <c r="KD34" i="3"/>
  <c r="JJ34" i="3"/>
  <c r="JR34" i="3"/>
  <c r="JP34" i="3"/>
  <c r="KH34" i="3"/>
  <c r="IX34" i="3"/>
  <c r="KP34" i="3"/>
  <c r="KQ34" i="3"/>
  <c r="LF34" i="3"/>
  <c r="JD34" i="3"/>
  <c r="KA34" i="3"/>
  <c r="KW34" i="3"/>
  <c r="JT34" i="3"/>
  <c r="JU34" i="3"/>
  <c r="JB34" i="3"/>
  <c r="JS34" i="3"/>
  <c r="IZ34" i="3"/>
  <c r="JL34" i="3"/>
  <c r="JN34" i="3"/>
  <c r="JG34" i="3"/>
  <c r="DB29" i="3"/>
  <c r="DF29" i="3"/>
  <c r="DJ29" i="3"/>
  <c r="EQ29" i="3"/>
  <c r="DN29" i="3"/>
  <c r="EU29" i="3"/>
  <c r="DR29" i="3"/>
  <c r="DV29" i="3"/>
  <c r="DZ29" i="3"/>
  <c r="FG29" i="3"/>
  <c r="CZ29" i="3"/>
  <c r="DA29" i="3"/>
  <c r="EH29" i="3"/>
  <c r="DE29" i="3"/>
  <c r="EL29" i="3"/>
  <c r="DI29" i="3"/>
  <c r="DM29" i="3"/>
  <c r="ET29" i="3"/>
  <c r="DQ29" i="3"/>
  <c r="EX29" i="3"/>
  <c r="DU29" i="3"/>
  <c r="DY29" i="3"/>
  <c r="FF29" i="3"/>
  <c r="EC29" i="3"/>
  <c r="FJ29" i="3"/>
  <c r="DC29" i="3"/>
  <c r="DG29" i="3"/>
  <c r="EN29" i="3"/>
  <c r="DK29" i="3"/>
  <c r="ER29" i="3"/>
  <c r="DO29" i="3"/>
  <c r="DS29" i="3"/>
  <c r="EZ29" i="3"/>
  <c r="DW29" i="3"/>
  <c r="FD29" i="3"/>
  <c r="EA29" i="3"/>
  <c r="FH29" i="3"/>
  <c r="DD29" i="3"/>
  <c r="EK29" i="3"/>
  <c r="DT29" i="3"/>
  <c r="FA29" i="3"/>
  <c r="DP29" i="3"/>
  <c r="DH29" i="3"/>
  <c r="EO29" i="3"/>
  <c r="DX29" i="3"/>
  <c r="EB29" i="3"/>
  <c r="FI29" i="3"/>
  <c r="DL29" i="3"/>
  <c r="ES29" i="3"/>
  <c r="KN29" i="3"/>
  <c r="LF29" i="3"/>
  <c r="KZ29" i="3"/>
  <c r="KD29" i="3"/>
  <c r="KR29" i="3"/>
  <c r="KX29" i="3"/>
  <c r="H10" i="12"/>
  <c r="B10" i="12"/>
  <c r="KS29" i="3"/>
  <c r="LA29" i="3"/>
  <c r="KV29" i="3"/>
  <c r="JZ29" i="3"/>
  <c r="KC29" i="3"/>
  <c r="KE29" i="3"/>
  <c r="KT29" i="3"/>
  <c r="JY29" i="3"/>
  <c r="KI29" i="3"/>
  <c r="KF29" i="3"/>
  <c r="KY29" i="3"/>
  <c r="KQ29" i="3"/>
  <c r="KO29" i="3"/>
  <c r="KB29" i="3"/>
  <c r="KG29" i="3"/>
  <c r="JD29" i="3"/>
  <c r="LB29" i="3"/>
  <c r="KA29" i="3"/>
  <c r="JU29" i="3"/>
  <c r="JE29" i="3"/>
  <c r="KW29" i="3"/>
  <c r="IZ29" i="3"/>
  <c r="KU29" i="3"/>
  <c r="KJ29" i="3"/>
  <c r="IR29" i="3"/>
  <c r="JK29" i="3"/>
  <c r="JS29" i="3"/>
  <c r="KH29" i="3"/>
  <c r="JB29" i="3"/>
  <c r="KK29" i="3"/>
  <c r="KM29" i="3"/>
  <c r="JR29" i="3"/>
  <c r="IS29" i="3"/>
  <c r="JL29" i="3"/>
  <c r="JG29" i="3"/>
  <c r="JO29" i="3"/>
  <c r="KP29" i="3"/>
  <c r="KL29" i="3"/>
  <c r="JI29" i="3"/>
  <c r="IY29" i="3"/>
  <c r="IW29" i="3"/>
  <c r="JT29" i="3"/>
  <c r="JF29" i="3"/>
  <c r="JQ29" i="3"/>
  <c r="IV29" i="3"/>
  <c r="DB37" i="3"/>
  <c r="EI37" i="3"/>
  <c r="DF37" i="3"/>
  <c r="EM37" i="3"/>
  <c r="DJ37" i="3"/>
  <c r="EQ37" i="3"/>
  <c r="DN37" i="3"/>
  <c r="EU37" i="3"/>
  <c r="DR37" i="3"/>
  <c r="EY37" i="3"/>
  <c r="DV37" i="3"/>
  <c r="DV24" i="3"/>
  <c r="FC24" i="3"/>
  <c r="FC37" i="3"/>
  <c r="DZ37" i="3"/>
  <c r="FG37" i="3"/>
  <c r="CZ37" i="3"/>
  <c r="DA37" i="3"/>
  <c r="EH37" i="3"/>
  <c r="DE37" i="3"/>
  <c r="DI37" i="3"/>
  <c r="EP37" i="3"/>
  <c r="DM37" i="3"/>
  <c r="DQ37" i="3"/>
  <c r="EX37" i="3"/>
  <c r="DU37" i="3"/>
  <c r="FB37" i="3"/>
  <c r="DY37" i="3"/>
  <c r="FF37" i="3"/>
  <c r="EC37" i="3"/>
  <c r="FJ37" i="3"/>
  <c r="DC37" i="3"/>
  <c r="EJ37" i="3"/>
  <c r="DG37" i="3"/>
  <c r="EN37" i="3"/>
  <c r="DK37" i="3"/>
  <c r="ER37" i="3"/>
  <c r="DO37" i="3"/>
  <c r="DS37" i="3"/>
  <c r="DW37" i="3"/>
  <c r="FD37" i="3"/>
  <c r="EA37" i="3"/>
  <c r="FH37" i="3"/>
  <c r="DL37" i="3"/>
  <c r="ES37" i="3"/>
  <c r="EB37" i="3"/>
  <c r="FI37" i="3"/>
  <c r="DH37" i="3"/>
  <c r="EO37" i="3"/>
  <c r="DX37" i="3"/>
  <c r="FE37" i="3"/>
  <c r="DP37" i="3"/>
  <c r="EW37" i="3"/>
  <c r="DT37" i="3"/>
  <c r="FA37" i="3"/>
  <c r="DD37" i="3"/>
  <c r="EK37" i="3"/>
  <c r="KZ37" i="3"/>
  <c r="KX37" i="3"/>
  <c r="KU37" i="3"/>
  <c r="KT37" i="3"/>
  <c r="H18" i="12"/>
  <c r="B18" i="12"/>
  <c r="IS37" i="3"/>
  <c r="KQ37" i="3"/>
  <c r="KN37" i="3"/>
  <c r="IU37" i="3"/>
  <c r="LF37" i="3"/>
  <c r="JQ37" i="3"/>
  <c r="KM37" i="3"/>
  <c r="KR37" i="3"/>
  <c r="KI37" i="3"/>
  <c r="IT37" i="3"/>
  <c r="JR37" i="3"/>
  <c r="KK37" i="3"/>
  <c r="KY37" i="3"/>
  <c r="JN37" i="3"/>
  <c r="KE37" i="3"/>
  <c r="KB37" i="3"/>
  <c r="IX37" i="3"/>
  <c r="KL37" i="3"/>
  <c r="KJ37" i="3"/>
  <c r="LA37" i="3"/>
  <c r="KF37" i="3"/>
  <c r="JY37" i="3"/>
  <c r="IR37" i="3"/>
  <c r="KS37" i="3"/>
  <c r="JE37" i="3"/>
  <c r="JJ37" i="3"/>
  <c r="KW37" i="3"/>
  <c r="JB37" i="3"/>
  <c r="LB37" i="3"/>
  <c r="KH37" i="3"/>
  <c r="KP37" i="3"/>
  <c r="IW37" i="3"/>
  <c r="KG37" i="3"/>
  <c r="KV37" i="3"/>
  <c r="KO37" i="3"/>
  <c r="JL37" i="3"/>
  <c r="KC37" i="3"/>
  <c r="IV37" i="3"/>
  <c r="JH37" i="3"/>
  <c r="KD37" i="3"/>
  <c r="KA37" i="3"/>
  <c r="JF37" i="3"/>
  <c r="JZ37" i="3"/>
  <c r="JM37" i="3"/>
  <c r="JT37" i="3"/>
  <c r="JC37" i="3"/>
  <c r="JG37" i="3"/>
  <c r="JU37" i="3"/>
  <c r="JK37" i="3"/>
  <c r="JA37" i="3"/>
  <c r="JS37" i="3"/>
  <c r="JI37" i="3"/>
  <c r="JO37" i="3"/>
  <c r="JP37" i="3"/>
  <c r="JD37" i="3"/>
  <c r="IZ37" i="3"/>
  <c r="IY37" i="3"/>
  <c r="DD55" i="3"/>
  <c r="EK55" i="3"/>
  <c r="DH55" i="3"/>
  <c r="DL55" i="3"/>
  <c r="DP55" i="3"/>
  <c r="EW55" i="3"/>
  <c r="DT55" i="3"/>
  <c r="DX55" i="3"/>
  <c r="FE55" i="3"/>
  <c r="EB55" i="3"/>
  <c r="FI55" i="3"/>
  <c r="DF55" i="3"/>
  <c r="DM55" i="3"/>
  <c r="DO55" i="3"/>
  <c r="EV55" i="3"/>
  <c r="DV55" i="3"/>
  <c r="FC55" i="3"/>
  <c r="EC55" i="3"/>
  <c r="FJ55" i="3"/>
  <c r="DA55" i="3"/>
  <c r="DC55" i="3"/>
  <c r="EJ55" i="3"/>
  <c r="DJ55" i="3"/>
  <c r="EQ55" i="3"/>
  <c r="DB55" i="3"/>
  <c r="EI55" i="3"/>
  <c r="DI55" i="3"/>
  <c r="EP55" i="3"/>
  <c r="DK55" i="3"/>
  <c r="DR55" i="3"/>
  <c r="DY55" i="3"/>
  <c r="FF55" i="3"/>
  <c r="CZ55" i="3"/>
  <c r="DG55" i="3"/>
  <c r="DN55" i="3"/>
  <c r="DU55" i="3"/>
  <c r="FB55" i="3"/>
  <c r="DS55" i="3"/>
  <c r="DZ55" i="3"/>
  <c r="FG55" i="3"/>
  <c r="DE55" i="3"/>
  <c r="DQ55" i="3"/>
  <c r="EX55" i="3"/>
  <c r="EA55" i="3"/>
  <c r="FH55" i="3"/>
  <c r="DW55" i="3"/>
  <c r="FD55" i="3"/>
  <c r="KC55" i="3"/>
  <c r="KT55" i="3"/>
  <c r="KZ55" i="3"/>
  <c r="KR55" i="3"/>
  <c r="JY55" i="3"/>
  <c r="LF55" i="3"/>
  <c r="KM55" i="3"/>
  <c r="KX55" i="3"/>
  <c r="JZ55" i="3"/>
  <c r="KJ55" i="3"/>
  <c r="KO55" i="3"/>
  <c r="KS55" i="3"/>
  <c r="KG55" i="3"/>
  <c r="KB55" i="3"/>
  <c r="KF55" i="3"/>
  <c r="LB55" i="3"/>
  <c r="IW55" i="3"/>
  <c r="IU55" i="3"/>
  <c r="JF55" i="3"/>
  <c r="IR55" i="3"/>
  <c r="JO55" i="3"/>
  <c r="JS55" i="3"/>
  <c r="JP55" i="3"/>
  <c r="KL55" i="3"/>
  <c r="JB55" i="3"/>
  <c r="KK55" i="3"/>
  <c r="KI55" i="3"/>
  <c r="KN55" i="3"/>
  <c r="KU55" i="3"/>
  <c r="KE55" i="3"/>
  <c r="LA55" i="3"/>
  <c r="IV55" i="3"/>
  <c r="IY55" i="3"/>
  <c r="JQ55" i="3"/>
  <c r="KH55" i="3"/>
  <c r="IZ55" i="3"/>
  <c r="JT55" i="3"/>
  <c r="KQ55" i="3"/>
  <c r="KV55" i="3"/>
  <c r="H36" i="12"/>
  <c r="B36" i="12"/>
  <c r="KY55" i="3"/>
  <c r="KW55" i="3"/>
  <c r="KA55" i="3"/>
  <c r="KD55" i="3"/>
  <c r="JH55" i="3"/>
  <c r="JU55" i="3"/>
  <c r="KP55" i="3"/>
  <c r="JA55" i="3"/>
  <c r="JE55" i="3"/>
  <c r="JN55" i="3"/>
  <c r="JK55" i="3"/>
  <c r="JR55" i="3"/>
  <c r="JI55" i="3"/>
  <c r="JM55" i="3"/>
  <c r="IT55" i="3"/>
  <c r="JG55" i="3"/>
  <c r="DC64" i="3"/>
  <c r="EJ64" i="3"/>
  <c r="DG64" i="3"/>
  <c r="EN64" i="3"/>
  <c r="DI64" i="3"/>
  <c r="DL64" i="3"/>
  <c r="ES64" i="3"/>
  <c r="DQ64" i="3"/>
  <c r="DU64" i="3"/>
  <c r="FB64" i="3"/>
  <c r="DY64" i="3"/>
  <c r="FF64" i="3"/>
  <c r="EC64" i="3"/>
  <c r="FJ64" i="3"/>
  <c r="CZ64" i="3"/>
  <c r="DA64" i="3"/>
  <c r="DE64" i="3"/>
  <c r="DH64" i="3"/>
  <c r="EO64" i="3"/>
  <c r="DK64" i="3"/>
  <c r="ER64" i="3"/>
  <c r="DM64" i="3"/>
  <c r="DS64" i="3"/>
  <c r="EZ64" i="3"/>
  <c r="DW64" i="3"/>
  <c r="FD64" i="3"/>
  <c r="EA64" i="3"/>
  <c r="FH64" i="3"/>
  <c r="DD64" i="3"/>
  <c r="DJ64" i="3"/>
  <c r="EQ64" i="3"/>
  <c r="DO64" i="3"/>
  <c r="EV64" i="3"/>
  <c r="DV64" i="3"/>
  <c r="FC64" i="3"/>
  <c r="DB64" i="3"/>
  <c r="EI64" i="3"/>
  <c r="DN64" i="3"/>
  <c r="EU64" i="3"/>
  <c r="DT64" i="3"/>
  <c r="FA64" i="3"/>
  <c r="EB64" i="3"/>
  <c r="FI64" i="3"/>
  <c r="DF64" i="3"/>
  <c r="DP64" i="3"/>
  <c r="EW64" i="3"/>
  <c r="DX64" i="3"/>
  <c r="FE64" i="3"/>
  <c r="DZ64" i="3"/>
  <c r="FG64" i="3"/>
  <c r="DR64" i="3"/>
  <c r="KT64" i="3"/>
  <c r="JY64" i="3"/>
  <c r="KD64" i="3"/>
  <c r="LA64" i="3"/>
  <c r="KU64" i="3"/>
  <c r="KX64" i="3"/>
  <c r="KB64" i="3"/>
  <c r="KY64" i="3"/>
  <c r="KV64" i="3"/>
  <c r="LB64" i="3"/>
  <c r="KO64" i="3"/>
  <c r="KS64" i="3"/>
  <c r="H45" i="12"/>
  <c r="B45" i="12"/>
  <c r="KI64" i="3"/>
  <c r="KA64" i="3"/>
  <c r="KF64" i="3"/>
  <c r="KJ64" i="3"/>
  <c r="KW64" i="3"/>
  <c r="IX64" i="3"/>
  <c r="JG64" i="3"/>
  <c r="JN64" i="3"/>
  <c r="JP64" i="3"/>
  <c r="IW64" i="3"/>
  <c r="KP64" i="3"/>
  <c r="LF64" i="3"/>
  <c r="IS64" i="3"/>
  <c r="KL64" i="3"/>
  <c r="KG64" i="3"/>
  <c r="JH64" i="3"/>
  <c r="IZ64" i="3"/>
  <c r="KH64" i="3"/>
  <c r="IU64" i="3"/>
  <c r="JA64" i="3"/>
  <c r="JC64" i="3"/>
  <c r="JK64" i="3"/>
  <c r="JL64" i="3"/>
  <c r="IY64" i="3"/>
  <c r="KN64" i="3"/>
  <c r="KE64" i="3"/>
  <c r="KK64" i="3"/>
  <c r="KM64" i="3"/>
  <c r="KQ64" i="3"/>
  <c r="JJ64" i="3"/>
  <c r="JO64" i="3"/>
  <c r="JZ64" i="3"/>
  <c r="KZ64" i="3"/>
  <c r="KC64" i="3"/>
  <c r="JU64" i="3"/>
  <c r="JD64" i="3"/>
  <c r="JI64" i="3"/>
  <c r="JQ64" i="3"/>
  <c r="IV64" i="3"/>
  <c r="IR64" i="3"/>
  <c r="JF64" i="3"/>
  <c r="JR64" i="3"/>
  <c r="IT64" i="3"/>
  <c r="JB64" i="3"/>
  <c r="JT64" i="3"/>
  <c r="JS64" i="3"/>
  <c r="KR64" i="3"/>
  <c r="JM64" i="3"/>
  <c r="JE64" i="3"/>
  <c r="DB43" i="3"/>
  <c r="EI43" i="3"/>
  <c r="DF43" i="3"/>
  <c r="DJ43" i="3"/>
  <c r="EQ43" i="3"/>
  <c r="DN43" i="3"/>
  <c r="DR43" i="3"/>
  <c r="EY43" i="3"/>
  <c r="DV43" i="3"/>
  <c r="DZ43" i="3"/>
  <c r="FG43" i="3"/>
  <c r="DG43" i="3"/>
  <c r="DI43" i="3"/>
  <c r="DP43" i="3"/>
  <c r="EW43" i="3"/>
  <c r="DW43" i="3"/>
  <c r="FD43" i="3"/>
  <c r="DY43" i="3"/>
  <c r="FF43" i="3"/>
  <c r="DD43" i="3"/>
  <c r="EK43" i="3"/>
  <c r="DK43" i="3"/>
  <c r="DM43" i="3"/>
  <c r="DT43" i="3"/>
  <c r="FA43" i="3"/>
  <c r="EA43" i="3"/>
  <c r="FH43" i="3"/>
  <c r="EC43" i="3"/>
  <c r="FJ43" i="3"/>
  <c r="CZ43" i="3"/>
  <c r="DC43" i="3"/>
  <c r="EJ43" i="3"/>
  <c r="DE43" i="3"/>
  <c r="DL43" i="3"/>
  <c r="DS43" i="3"/>
  <c r="EZ43" i="3"/>
  <c r="DU43" i="3"/>
  <c r="FB43" i="3"/>
  <c r="EB43" i="3"/>
  <c r="FI43" i="3"/>
  <c r="DQ43" i="3"/>
  <c r="EX43" i="3"/>
  <c r="DX43" i="3"/>
  <c r="FE43" i="3"/>
  <c r="DA43" i="3"/>
  <c r="DH43" i="3"/>
  <c r="DO43" i="3"/>
  <c r="KX43" i="3"/>
  <c r="KT43" i="3"/>
  <c r="KD43" i="3"/>
  <c r="KR43" i="3"/>
  <c r="KY43" i="3"/>
  <c r="KN43" i="3"/>
  <c r="KM43" i="3"/>
  <c r="KS43" i="3"/>
  <c r="KH43" i="3"/>
  <c r="H24" i="12"/>
  <c r="B24" i="12"/>
  <c r="KF43" i="3"/>
  <c r="KP43" i="3"/>
  <c r="JY43" i="3"/>
  <c r="LF43" i="3"/>
  <c r="LA43" i="3"/>
  <c r="KG43" i="3"/>
  <c r="JO43" i="3"/>
  <c r="JZ43" i="3"/>
  <c r="IR43" i="3"/>
  <c r="KW43" i="3"/>
  <c r="JL43" i="3"/>
  <c r="JM43" i="3"/>
  <c r="KE43" i="3"/>
  <c r="KU43" i="3"/>
  <c r="KB43" i="3"/>
  <c r="KC43" i="3"/>
  <c r="KJ43" i="3"/>
  <c r="JE43" i="3"/>
  <c r="JC43" i="3"/>
  <c r="JR43" i="3"/>
  <c r="KZ43" i="3"/>
  <c r="KV43" i="3"/>
  <c r="KI43" i="3"/>
  <c r="KK43" i="3"/>
  <c r="KL43" i="3"/>
  <c r="JH43" i="3"/>
  <c r="LB43" i="3"/>
  <c r="IY43" i="3"/>
  <c r="KQ43" i="3"/>
  <c r="KO43" i="3"/>
  <c r="KA43" i="3"/>
  <c r="JI43" i="3"/>
  <c r="JJ43" i="3"/>
  <c r="JS43" i="3"/>
  <c r="JK43" i="3"/>
  <c r="IV43" i="3"/>
  <c r="IU43" i="3"/>
  <c r="IZ43" i="3"/>
  <c r="JQ43" i="3"/>
  <c r="IT43" i="3"/>
  <c r="JT43" i="3"/>
  <c r="JU43" i="3"/>
  <c r="DB58" i="3"/>
  <c r="EI58" i="3"/>
  <c r="DD58" i="3"/>
  <c r="DD24" i="3"/>
  <c r="EK24" i="3"/>
  <c r="EK58" i="3"/>
  <c r="DH58" i="3"/>
  <c r="EO58" i="3"/>
  <c r="DL58" i="3"/>
  <c r="ES58" i="3"/>
  <c r="DP58" i="3"/>
  <c r="EW58" i="3"/>
  <c r="DT58" i="3"/>
  <c r="DT24" i="3"/>
  <c r="FA24" i="3"/>
  <c r="FA58" i="3"/>
  <c r="DX58" i="3"/>
  <c r="FE58" i="3"/>
  <c r="EB58" i="3"/>
  <c r="FI58" i="3"/>
  <c r="DA58" i="3"/>
  <c r="EH58" i="3"/>
  <c r="DF58" i="3"/>
  <c r="EM58" i="3"/>
  <c r="DM58" i="3"/>
  <c r="DO58" i="3"/>
  <c r="DV58" i="3"/>
  <c r="FC58" i="3"/>
  <c r="EC58" i="3"/>
  <c r="FJ58" i="3"/>
  <c r="CZ58" i="3"/>
  <c r="DJ58" i="3"/>
  <c r="DQ58" i="3"/>
  <c r="DS58" i="3"/>
  <c r="EZ58" i="3"/>
  <c r="DZ58" i="3"/>
  <c r="FG58" i="3"/>
  <c r="DC58" i="3"/>
  <c r="EJ58" i="3"/>
  <c r="DI58" i="3"/>
  <c r="DK58" i="3"/>
  <c r="ER58" i="3"/>
  <c r="DR58" i="3"/>
  <c r="DY58" i="3"/>
  <c r="FF58" i="3"/>
  <c r="EA58" i="3"/>
  <c r="FH58" i="3"/>
  <c r="DE58" i="3"/>
  <c r="EL58" i="3"/>
  <c r="DW58" i="3"/>
  <c r="DG58" i="3"/>
  <c r="EN58" i="3"/>
  <c r="DU58" i="3"/>
  <c r="FB58" i="3"/>
  <c r="DN58" i="3"/>
  <c r="JY58" i="3"/>
  <c r="KZ58" i="3"/>
  <c r="LB58" i="3"/>
  <c r="KX58" i="3"/>
  <c r="JZ58" i="3"/>
  <c r="KO58" i="3"/>
  <c r="KC58" i="3"/>
  <c r="LA58" i="3"/>
  <c r="KM58" i="3"/>
  <c r="KT58" i="3"/>
  <c r="KY58" i="3"/>
  <c r="IW58" i="3"/>
  <c r="KA58" i="3"/>
  <c r="KE58" i="3"/>
  <c r="KF58" i="3"/>
  <c r="KN58" i="3"/>
  <c r="KU58" i="3"/>
  <c r="JD58" i="3"/>
  <c r="IS58" i="3"/>
  <c r="JH58" i="3"/>
  <c r="JQ58" i="3"/>
  <c r="JT58" i="3"/>
  <c r="IX58" i="3"/>
  <c r="KK58" i="3"/>
  <c r="KB58" i="3"/>
  <c r="KI58" i="3"/>
  <c r="IT58" i="3"/>
  <c r="KW58" i="3"/>
  <c r="H39" i="12"/>
  <c r="B39" i="12"/>
  <c r="KD58" i="3"/>
  <c r="LF58" i="3"/>
  <c r="KQ58" i="3"/>
  <c r="KS58" i="3"/>
  <c r="JE58" i="3"/>
  <c r="IY58" i="3"/>
  <c r="JK58" i="3"/>
  <c r="JU58" i="3"/>
  <c r="KL58" i="3"/>
  <c r="JB58" i="3"/>
  <c r="IR58" i="3"/>
  <c r="JM58" i="3"/>
  <c r="JG58" i="3"/>
  <c r="IV58" i="3"/>
  <c r="JC58" i="3"/>
  <c r="KR58" i="3"/>
  <c r="KV58" i="3"/>
  <c r="KP58" i="3"/>
  <c r="JS58" i="3"/>
  <c r="IZ58" i="3"/>
  <c r="KG58" i="3"/>
  <c r="KJ58" i="3"/>
  <c r="IU58" i="3"/>
  <c r="JO58" i="3"/>
  <c r="JL58" i="3"/>
  <c r="JP58" i="3"/>
  <c r="JF58" i="3"/>
  <c r="KH58" i="3"/>
  <c r="JI58" i="3"/>
  <c r="JN58" i="3"/>
  <c r="JA58" i="3"/>
  <c r="JR58" i="3"/>
  <c r="JJ58" i="3"/>
  <c r="DB60" i="3"/>
  <c r="EI60" i="3"/>
  <c r="DD60" i="3"/>
  <c r="EK60" i="3"/>
  <c r="DG60" i="3"/>
  <c r="EN60" i="3"/>
  <c r="DK60" i="3"/>
  <c r="ER60" i="3"/>
  <c r="DO60" i="3"/>
  <c r="DS60" i="3"/>
  <c r="DW60" i="3"/>
  <c r="FD60" i="3"/>
  <c r="EA60" i="3"/>
  <c r="FH60" i="3"/>
  <c r="DE60" i="3"/>
  <c r="EL60" i="3"/>
  <c r="DL60" i="3"/>
  <c r="ES60" i="3"/>
  <c r="DN60" i="3"/>
  <c r="DU60" i="3"/>
  <c r="EB60" i="3"/>
  <c r="FI60" i="3"/>
  <c r="CZ60" i="3"/>
  <c r="DI60" i="3"/>
  <c r="EP60" i="3"/>
  <c r="DP60" i="3"/>
  <c r="EW60" i="3"/>
  <c r="DR60" i="3"/>
  <c r="EY60" i="3"/>
  <c r="DY60" i="3"/>
  <c r="FF60" i="3"/>
  <c r="DA60" i="3"/>
  <c r="DH60" i="3"/>
  <c r="EO60" i="3"/>
  <c r="DJ60" i="3"/>
  <c r="DQ60" i="3"/>
  <c r="EX60" i="3"/>
  <c r="DX60" i="3"/>
  <c r="DZ60" i="3"/>
  <c r="FG60" i="3"/>
  <c r="DV60" i="3"/>
  <c r="FC60" i="3"/>
  <c r="EC60" i="3"/>
  <c r="FJ60" i="3"/>
  <c r="DC60" i="3"/>
  <c r="EJ60" i="3"/>
  <c r="DF60" i="3"/>
  <c r="DM60" i="3"/>
  <c r="DT60" i="3"/>
  <c r="FA60" i="3"/>
  <c r="H41" i="12"/>
  <c r="B41" i="12"/>
  <c r="LF60" i="3"/>
  <c r="KD60" i="3"/>
  <c r="KK60" i="3"/>
  <c r="KX60" i="3"/>
  <c r="KR60" i="3"/>
  <c r="LA60" i="3"/>
  <c r="KE60" i="3"/>
  <c r="KW60" i="3"/>
  <c r="KP60" i="3"/>
  <c r="KZ60" i="3"/>
  <c r="KJ60" i="3"/>
  <c r="KC60" i="3"/>
  <c r="KI60" i="3"/>
  <c r="KM60" i="3"/>
  <c r="KY60" i="3"/>
  <c r="KO60" i="3"/>
  <c r="KN60" i="3"/>
  <c r="KB60" i="3"/>
  <c r="KF60" i="3"/>
  <c r="KA60" i="3"/>
  <c r="LB60" i="3"/>
  <c r="KU60" i="3"/>
  <c r="KT60" i="3"/>
  <c r="JF60" i="3"/>
  <c r="JD60" i="3"/>
  <c r="JJ60" i="3"/>
  <c r="IZ60" i="3"/>
  <c r="IX60" i="3"/>
  <c r="KH60" i="3"/>
  <c r="KQ60" i="3"/>
  <c r="KG60" i="3"/>
  <c r="JY60" i="3"/>
  <c r="JZ60" i="3"/>
  <c r="IU60" i="3"/>
  <c r="JL60" i="3"/>
  <c r="IR60" i="3"/>
  <c r="JN60" i="3"/>
  <c r="JR60" i="3"/>
  <c r="IW60" i="3"/>
  <c r="IY60" i="3"/>
  <c r="IT60" i="3"/>
  <c r="JA60" i="3"/>
  <c r="JO60" i="3"/>
  <c r="JS60" i="3"/>
  <c r="JU60" i="3"/>
  <c r="JT60" i="3"/>
  <c r="JQ60" i="3"/>
  <c r="KS60" i="3"/>
  <c r="KV60" i="3"/>
  <c r="JI60" i="3"/>
  <c r="IV60" i="3"/>
  <c r="JE60" i="3"/>
  <c r="KL60" i="3"/>
  <c r="JH60" i="3"/>
  <c r="JC60" i="3"/>
  <c r="DB69" i="3"/>
  <c r="EI69" i="3"/>
  <c r="DF69" i="3"/>
  <c r="DJ69" i="3"/>
  <c r="EQ69" i="3"/>
  <c r="DN69" i="3"/>
  <c r="DR69" i="3"/>
  <c r="DV69" i="3"/>
  <c r="DZ69" i="3"/>
  <c r="FG69" i="3"/>
  <c r="DD69" i="3"/>
  <c r="EK69" i="3"/>
  <c r="DH69" i="3"/>
  <c r="DL69" i="3"/>
  <c r="ES69" i="3"/>
  <c r="DP69" i="3"/>
  <c r="EW69" i="3"/>
  <c r="DT69" i="3"/>
  <c r="DX69" i="3"/>
  <c r="FE69" i="3"/>
  <c r="EB69" i="3"/>
  <c r="FI69" i="3"/>
  <c r="DG69" i="3"/>
  <c r="DO69" i="3"/>
  <c r="DW69" i="3"/>
  <c r="FD69" i="3"/>
  <c r="CZ69" i="3"/>
  <c r="DE69" i="3"/>
  <c r="DM69" i="3"/>
  <c r="ET69" i="3"/>
  <c r="DU69" i="3"/>
  <c r="FB69" i="3"/>
  <c r="EC69" i="3"/>
  <c r="FJ69" i="3"/>
  <c r="DA69" i="3"/>
  <c r="DI69" i="3"/>
  <c r="EP69" i="3"/>
  <c r="DQ69" i="3"/>
  <c r="EX69" i="3"/>
  <c r="DY69" i="3"/>
  <c r="FF69" i="3"/>
  <c r="DS69" i="3"/>
  <c r="EZ69" i="3"/>
  <c r="DK69" i="3"/>
  <c r="ER69" i="3"/>
  <c r="EA69" i="3"/>
  <c r="FH69" i="3"/>
  <c r="DC69" i="3"/>
  <c r="EJ69" i="3"/>
  <c r="KR69" i="3"/>
  <c r="KN69" i="3"/>
  <c r="JH69" i="3"/>
  <c r="H50" i="12"/>
  <c r="B50" i="12"/>
  <c r="KK69" i="3"/>
  <c r="JJ69" i="3"/>
  <c r="KE69" i="3"/>
  <c r="KG69" i="3"/>
  <c r="JP69" i="3"/>
  <c r="KS69" i="3"/>
  <c r="KT69" i="3"/>
  <c r="KO69" i="3"/>
  <c r="LF69" i="3"/>
  <c r="LA69" i="3"/>
  <c r="KI69" i="3"/>
  <c r="JC69" i="3"/>
  <c r="JB69" i="3"/>
  <c r="KQ69" i="3"/>
  <c r="KY69" i="3"/>
  <c r="JM69" i="3"/>
  <c r="KV69" i="3"/>
  <c r="KU69" i="3"/>
  <c r="KD69" i="3"/>
  <c r="KP69" i="3"/>
  <c r="KM69" i="3"/>
  <c r="KH69" i="3"/>
  <c r="JD69" i="3"/>
  <c r="LB69" i="3"/>
  <c r="IS69" i="3"/>
  <c r="KC69" i="3"/>
  <c r="KJ69" i="3"/>
  <c r="KX69" i="3"/>
  <c r="JZ69" i="3"/>
  <c r="KF69" i="3"/>
  <c r="KB69" i="3"/>
  <c r="JO69" i="3"/>
  <c r="JF69" i="3"/>
  <c r="JA69" i="3"/>
  <c r="JT69" i="3"/>
  <c r="IV69" i="3"/>
  <c r="KL69" i="3"/>
  <c r="JQ69" i="3"/>
  <c r="JR69" i="3"/>
  <c r="IZ69" i="3"/>
  <c r="JS69" i="3"/>
  <c r="JK69" i="3"/>
  <c r="JU69" i="3"/>
  <c r="IT69" i="3"/>
  <c r="JY69" i="3"/>
  <c r="JI69" i="3"/>
  <c r="KZ69" i="3"/>
  <c r="IU69" i="3"/>
  <c r="KA69" i="3"/>
  <c r="KW69" i="3"/>
  <c r="JE69" i="3"/>
  <c r="AI91" i="11"/>
  <c r="AT91" i="11"/>
  <c r="BL91" i="11"/>
  <c r="BK91" i="11"/>
  <c r="AM91" i="11"/>
  <c r="AP91" i="11"/>
  <c r="AN91" i="11"/>
  <c r="AO91" i="11"/>
  <c r="BL103" i="11"/>
  <c r="BK103" i="11"/>
  <c r="AN103" i="11"/>
  <c r="AO103" i="11"/>
  <c r="AM103" i="11"/>
  <c r="AP103" i="11"/>
  <c r="BK50" i="11"/>
  <c r="BL50" i="11"/>
  <c r="AU50" i="11"/>
  <c r="BL20" i="11"/>
  <c r="AU20" i="11"/>
  <c r="BK20" i="11"/>
  <c r="BL56" i="11"/>
  <c r="AU56" i="11"/>
  <c r="BK56" i="11"/>
  <c r="AH4" i="12"/>
  <c r="DX23" i="3"/>
  <c r="AF5" i="12"/>
  <c r="X4" i="12"/>
  <c r="DN23" i="3"/>
  <c r="AD5" i="12"/>
  <c r="DB23" i="3"/>
  <c r="L4" i="12"/>
  <c r="DS23" i="3"/>
  <c r="AC4" i="12"/>
  <c r="K4" i="12"/>
  <c r="DA23" i="3"/>
  <c r="AJ5" i="12"/>
  <c r="DZ24" i="3"/>
  <c r="FG24" i="3"/>
  <c r="AE4" i="12"/>
  <c r="DU23" i="3"/>
  <c r="K5" i="12"/>
  <c r="N5" i="12"/>
  <c r="W5" i="12"/>
  <c r="Q5" i="12"/>
  <c r="R5" i="12"/>
  <c r="BL68" i="11"/>
  <c r="AU68" i="11"/>
  <c r="BK68" i="11"/>
  <c r="BK41" i="11"/>
  <c r="BL41" i="11"/>
  <c r="AU41" i="11"/>
  <c r="BL96" i="11"/>
  <c r="BK96" i="11"/>
  <c r="AP96" i="11"/>
  <c r="AN96" i="11"/>
  <c r="AO96" i="11"/>
  <c r="AM96" i="11"/>
  <c r="BK29" i="11"/>
  <c r="BL29" i="11"/>
  <c r="AU29" i="11"/>
  <c r="AI99" i="11"/>
  <c r="AT99" i="11"/>
  <c r="BK99" i="11"/>
  <c r="BL99" i="11"/>
  <c r="AN99" i="11"/>
  <c r="AM99" i="11"/>
  <c r="AP99" i="11"/>
  <c r="AO99" i="11"/>
  <c r="BL102" i="11"/>
  <c r="BK102" i="11"/>
  <c r="AM102" i="11"/>
  <c r="AI73" i="11"/>
  <c r="BK45" i="11"/>
  <c r="BL45" i="11"/>
  <c r="AU45" i="11"/>
  <c r="BL47" i="11"/>
  <c r="AU47" i="11"/>
  <c r="BK47" i="11"/>
  <c r="BL34" i="11"/>
  <c r="AU34" i="11"/>
  <c r="BK34" i="11"/>
  <c r="AI52" i="11"/>
  <c r="AI16" i="11"/>
  <c r="AI89" i="11"/>
  <c r="AT89" i="11"/>
  <c r="AI100" i="11"/>
  <c r="AT100" i="11"/>
  <c r="AI37" i="11"/>
  <c r="AI33" i="11"/>
  <c r="BT37" i="14"/>
  <c r="CZ37" i="14"/>
  <c r="EF37" i="14"/>
  <c r="FL37" i="14"/>
  <c r="AK37" i="14"/>
  <c r="AK21" i="14"/>
  <c r="BK40" i="11"/>
  <c r="BL40" i="11"/>
  <c r="AU40" i="11"/>
  <c r="BL95" i="11"/>
  <c r="BK95" i="11"/>
  <c r="AP95" i="11"/>
  <c r="AO95" i="11"/>
  <c r="AN95" i="11"/>
  <c r="AM95" i="11"/>
  <c r="BL60" i="11"/>
  <c r="AU60" i="11"/>
  <c r="BK60" i="11"/>
  <c r="BK35" i="11"/>
  <c r="BL35" i="11"/>
  <c r="AU35" i="11"/>
  <c r="BL39" i="11"/>
  <c r="AU39" i="11"/>
  <c r="BK39" i="11"/>
  <c r="BL65" i="11"/>
  <c r="AU65" i="11"/>
  <c r="BK65" i="11"/>
  <c r="BK24" i="11"/>
  <c r="BL24" i="11"/>
  <c r="AU24" i="11"/>
  <c r="BL109" i="11"/>
  <c r="BK109" i="11"/>
  <c r="AP109" i="11"/>
  <c r="AN109" i="11"/>
  <c r="AO109" i="11"/>
  <c r="AM109" i="11"/>
  <c r="BL101" i="11"/>
  <c r="BK101" i="11"/>
  <c r="AO101" i="11"/>
  <c r="AM101" i="11"/>
  <c r="AN101" i="11"/>
  <c r="AP101" i="11"/>
  <c r="BL36" i="11"/>
  <c r="AU36" i="11"/>
  <c r="BK36" i="11"/>
  <c r="BL78" i="11"/>
  <c r="BK78" i="11"/>
  <c r="AN78" i="11"/>
  <c r="BK25" i="11"/>
  <c r="BL25" i="11"/>
  <c r="AU25" i="11"/>
  <c r="HK4" i="3"/>
  <c r="AL5" i="3"/>
  <c r="AL8" i="3"/>
  <c r="CF38" i="5"/>
  <c r="AK32" i="14"/>
  <c r="AK16" i="14"/>
  <c r="AI10" i="11"/>
  <c r="BL10" i="11"/>
  <c r="AU10" i="11"/>
  <c r="BK10" i="11"/>
  <c r="D111" i="11"/>
  <c r="D110" i="11"/>
  <c r="D112" i="11"/>
  <c r="I100" i="12"/>
  <c r="A100" i="12"/>
  <c r="CY119" i="3"/>
  <c r="EF119" i="3"/>
  <c r="BW104" i="11"/>
  <c r="CY111" i="3"/>
  <c r="EF111" i="3"/>
  <c r="BW96" i="11"/>
  <c r="I92" i="12"/>
  <c r="A92" i="12"/>
  <c r="CY30" i="3"/>
  <c r="EF30" i="3"/>
  <c r="BW15" i="11"/>
  <c r="I11" i="12"/>
  <c r="A11" i="12"/>
  <c r="CY120" i="3"/>
  <c r="EF120" i="3"/>
  <c r="BW105" i="11"/>
  <c r="I101" i="12"/>
  <c r="A101" i="12"/>
  <c r="CY84" i="3"/>
  <c r="EF84" i="3"/>
  <c r="BW69" i="11"/>
  <c r="I65" i="12"/>
  <c r="A65" i="12"/>
  <c r="KX98" i="3"/>
  <c r="LF98" i="3"/>
  <c r="KZ98" i="3"/>
  <c r="DR98" i="3"/>
  <c r="EY98" i="3"/>
  <c r="DE98" i="3"/>
  <c r="EL98" i="3"/>
  <c r="KW98" i="3"/>
  <c r="IR98" i="3"/>
  <c r="JW98" i="3"/>
  <c r="KA98" i="3"/>
  <c r="JH98" i="3"/>
  <c r="JA98" i="3"/>
  <c r="IZ98" i="3"/>
  <c r="KL98" i="3"/>
  <c r="KI98" i="3"/>
  <c r="EC98" i="3"/>
  <c r="FJ98" i="3"/>
  <c r="DQ98" i="3"/>
  <c r="EX98" i="3"/>
  <c r="H79" i="12"/>
  <c r="B79" i="12"/>
  <c r="KP98" i="3"/>
  <c r="LA98" i="3"/>
  <c r="JD98" i="3"/>
  <c r="JE98" i="3"/>
  <c r="IS98" i="3"/>
  <c r="DB98" i="3"/>
  <c r="EI98" i="3"/>
  <c r="DW98" i="3"/>
  <c r="FD98" i="3"/>
  <c r="JL98" i="3"/>
  <c r="JP98" i="3"/>
  <c r="KV98" i="3"/>
  <c r="DG98" i="3"/>
  <c r="DI98" i="3"/>
  <c r="EP98" i="3"/>
  <c r="IX98" i="3"/>
  <c r="KT98" i="3"/>
  <c r="LB98" i="3"/>
  <c r="EA98" i="3"/>
  <c r="FH98" i="3"/>
  <c r="KN98" i="3"/>
  <c r="KJ98" i="3"/>
  <c r="KM98" i="3"/>
  <c r="JQ98" i="3"/>
  <c r="DJ98" i="3"/>
  <c r="EQ98" i="3"/>
  <c r="IU98" i="3"/>
  <c r="IT98" i="3"/>
  <c r="DK98" i="3"/>
  <c r="ER98" i="3"/>
  <c r="KY98" i="3"/>
  <c r="KH98" i="3"/>
  <c r="KU98" i="3"/>
  <c r="DX98" i="3"/>
  <c r="FE98" i="3"/>
  <c r="KG98" i="3"/>
  <c r="KD98" i="3"/>
  <c r="DA98" i="3"/>
  <c r="DU98" i="3"/>
  <c r="FB98" i="3"/>
  <c r="KK98" i="3"/>
  <c r="DV98" i="3"/>
  <c r="FC98" i="3"/>
  <c r="KS98" i="3"/>
  <c r="CZ98" i="3"/>
  <c r="JT98" i="3"/>
  <c r="JF98" i="3"/>
  <c r="JM98" i="3"/>
  <c r="JU98" i="3"/>
  <c r="JJ98" i="3"/>
  <c r="EB98" i="3"/>
  <c r="FI98" i="3"/>
  <c r="DP98" i="3"/>
  <c r="EW98" i="3"/>
  <c r="DZ98" i="3"/>
  <c r="FG98" i="3"/>
  <c r="JK98" i="3"/>
  <c r="JZ98" i="3"/>
  <c r="KC98" i="3"/>
  <c r="JY98" i="3"/>
  <c r="LD98" i="3"/>
  <c r="DL98" i="3"/>
  <c r="ES98" i="3"/>
  <c r="DT98" i="3"/>
  <c r="FA98" i="3"/>
  <c r="DM98" i="3"/>
  <c r="ET98" i="3"/>
  <c r="KR98" i="3"/>
  <c r="KQ98" i="3"/>
  <c r="KB98" i="3"/>
  <c r="DN98" i="3"/>
  <c r="EU98" i="3"/>
  <c r="KF98" i="3"/>
  <c r="JO98" i="3"/>
  <c r="JS98" i="3"/>
  <c r="DO98" i="3"/>
  <c r="IV98" i="3"/>
  <c r="DS98" i="3"/>
  <c r="EZ98" i="3"/>
  <c r="JI98" i="3"/>
  <c r="JC98" i="3"/>
  <c r="KE98" i="3"/>
  <c r="DF98" i="3"/>
  <c r="EM98" i="3"/>
  <c r="JG98" i="3"/>
  <c r="JB98" i="3"/>
  <c r="JR98" i="3"/>
  <c r="DY98" i="3"/>
  <c r="FF98" i="3"/>
  <c r="DC98" i="3"/>
  <c r="EJ98" i="3"/>
  <c r="DD98" i="3"/>
  <c r="EK98" i="3"/>
  <c r="JN98" i="3"/>
  <c r="KO98" i="3"/>
  <c r="IW98" i="3"/>
  <c r="IY98" i="3"/>
  <c r="DH98" i="3"/>
  <c r="EO98" i="3"/>
  <c r="DO86" i="3"/>
  <c r="DV86" i="3"/>
  <c r="FC86" i="3"/>
  <c r="DR86" i="3"/>
  <c r="EA86" i="3"/>
  <c r="FH86" i="3"/>
  <c r="KU86" i="3"/>
  <c r="LF86" i="3"/>
  <c r="DF86" i="3"/>
  <c r="KK86" i="3"/>
  <c r="KD86" i="3"/>
  <c r="KR86" i="3"/>
  <c r="CZ86" i="3"/>
  <c r="KC86" i="3"/>
  <c r="KG86" i="3"/>
  <c r="KA86" i="3"/>
  <c r="KE86" i="3"/>
  <c r="KM86" i="3"/>
  <c r="JQ86" i="3"/>
  <c r="IW86" i="3"/>
  <c r="KI86" i="3"/>
  <c r="DA86" i="3"/>
  <c r="EH86" i="3"/>
  <c r="DL86" i="3"/>
  <c r="ES86" i="3"/>
  <c r="EB86" i="3"/>
  <c r="FI86" i="3"/>
  <c r="JY86" i="3"/>
  <c r="DD86" i="3"/>
  <c r="DH86" i="3"/>
  <c r="DK86" i="3"/>
  <c r="KX86" i="3"/>
  <c r="KF86" i="3"/>
  <c r="JP86" i="3"/>
  <c r="DJ86" i="3"/>
  <c r="JE86" i="3"/>
  <c r="IV86" i="3"/>
  <c r="KO86" i="3"/>
  <c r="JF86" i="3"/>
  <c r="KB86" i="3"/>
  <c r="DE86" i="3"/>
  <c r="EL86" i="3"/>
  <c r="LA86" i="3"/>
  <c r="DX86" i="3"/>
  <c r="JU86" i="3"/>
  <c r="KP86" i="3"/>
  <c r="DQ86" i="3"/>
  <c r="DN86" i="3"/>
  <c r="DB86" i="3"/>
  <c r="EI86" i="3"/>
  <c r="DC86" i="3"/>
  <c r="KW86" i="3"/>
  <c r="IT86" i="3"/>
  <c r="IU86" i="3"/>
  <c r="KJ86" i="3"/>
  <c r="JS86" i="3"/>
  <c r="KV86" i="3"/>
  <c r="DU86" i="3"/>
  <c r="LB86" i="3"/>
  <c r="DY86" i="3"/>
  <c r="FF86" i="3"/>
  <c r="KZ86" i="3"/>
  <c r="DM86" i="3"/>
  <c r="ET86" i="3"/>
  <c r="DP86" i="3"/>
  <c r="H67" i="12"/>
  <c r="B67" i="12"/>
  <c r="DG86" i="3"/>
  <c r="KN86" i="3"/>
  <c r="JB86" i="3"/>
  <c r="KL86" i="3"/>
  <c r="KT86" i="3"/>
  <c r="IS86" i="3"/>
  <c r="JR86" i="3"/>
  <c r="JZ86" i="3"/>
  <c r="JG86" i="3"/>
  <c r="DI86" i="3"/>
  <c r="EP86" i="3"/>
  <c r="EC86" i="3"/>
  <c r="FJ86" i="3"/>
  <c r="DT86" i="3"/>
  <c r="FA86" i="3"/>
  <c r="JO86" i="3"/>
  <c r="JD86" i="3"/>
  <c r="JT86" i="3"/>
  <c r="JN86" i="3"/>
  <c r="DS86" i="3"/>
  <c r="KQ86" i="3"/>
  <c r="KS86" i="3"/>
  <c r="DZ86" i="3"/>
  <c r="FG86" i="3"/>
  <c r="JL86" i="3"/>
  <c r="IR86" i="3"/>
  <c r="JI86" i="3"/>
  <c r="IX86" i="3"/>
  <c r="JA86" i="3"/>
  <c r="KY86" i="3"/>
  <c r="DW86" i="3"/>
  <c r="FD86" i="3"/>
  <c r="KH86" i="3"/>
  <c r="DT120" i="3"/>
  <c r="FA120" i="3"/>
  <c r="JY120" i="3"/>
  <c r="LD120" i="3"/>
  <c r="KF120" i="3"/>
  <c r="H101" i="12"/>
  <c r="B101" i="12"/>
  <c r="DG120" i="3"/>
  <c r="EN120" i="3"/>
  <c r="KC120" i="3"/>
  <c r="DB120" i="3"/>
  <c r="EI120" i="3"/>
  <c r="KX120" i="3"/>
  <c r="KV120" i="3"/>
  <c r="IY120" i="3"/>
  <c r="IR120" i="3"/>
  <c r="JW120" i="3"/>
  <c r="IS120" i="3"/>
  <c r="KZ120" i="3"/>
  <c r="DA120" i="3"/>
  <c r="EH120" i="3"/>
  <c r="LA120" i="3"/>
  <c r="KI120" i="3"/>
  <c r="KQ120" i="3"/>
  <c r="EA120" i="3"/>
  <c r="FH120" i="3"/>
  <c r="KR120" i="3"/>
  <c r="KD120" i="3"/>
  <c r="KA120" i="3"/>
  <c r="KO120" i="3"/>
  <c r="DC120" i="3"/>
  <c r="EJ120" i="3"/>
  <c r="KB120" i="3"/>
  <c r="DY120" i="3"/>
  <c r="FF120" i="3"/>
  <c r="DX120" i="3"/>
  <c r="FE120" i="3"/>
  <c r="JQ120" i="3"/>
  <c r="KL120" i="3"/>
  <c r="KG120" i="3"/>
  <c r="DV120" i="3"/>
  <c r="FC120" i="3"/>
  <c r="KN120" i="3"/>
  <c r="DE120" i="3"/>
  <c r="KY120" i="3"/>
  <c r="DK120" i="3"/>
  <c r="ER120" i="3"/>
  <c r="JL120" i="3"/>
  <c r="DR120" i="3"/>
  <c r="EY120" i="3"/>
  <c r="DS120" i="3"/>
  <c r="JZ120" i="3"/>
  <c r="DN120" i="3"/>
  <c r="EU120" i="3"/>
  <c r="JI120" i="3"/>
  <c r="KT120" i="3"/>
  <c r="DI120" i="3"/>
  <c r="EP120" i="3"/>
  <c r="DO120" i="3"/>
  <c r="DW120" i="3"/>
  <c r="FD120" i="3"/>
  <c r="LF120" i="3"/>
  <c r="JD120" i="3"/>
  <c r="JC120" i="3"/>
  <c r="JR120" i="3"/>
  <c r="IX120" i="3"/>
  <c r="IV120" i="3"/>
  <c r="KM120" i="3"/>
  <c r="CZ120" i="3"/>
  <c r="KU120" i="3"/>
  <c r="DL120" i="3"/>
  <c r="ES120" i="3"/>
  <c r="KP120" i="3"/>
  <c r="DQ120" i="3"/>
  <c r="EX120" i="3"/>
  <c r="KK120" i="3"/>
  <c r="JO120" i="3"/>
  <c r="KS120" i="3"/>
  <c r="KJ120" i="3"/>
  <c r="DZ120" i="3"/>
  <c r="FG120" i="3"/>
  <c r="IZ120" i="3"/>
  <c r="JB120" i="3"/>
  <c r="JK120" i="3"/>
  <c r="JU120" i="3"/>
  <c r="JE120" i="3"/>
  <c r="DF120" i="3"/>
  <c r="DU120" i="3"/>
  <c r="EB120" i="3"/>
  <c r="FI120" i="3"/>
  <c r="EC120" i="3"/>
  <c r="FJ120" i="3"/>
  <c r="DP120" i="3"/>
  <c r="DD120" i="3"/>
  <c r="JH120" i="3"/>
  <c r="IW120" i="3"/>
  <c r="KE120" i="3"/>
  <c r="DJ120" i="3"/>
  <c r="EQ120" i="3"/>
  <c r="JM120" i="3"/>
  <c r="JN120" i="3"/>
  <c r="DH120" i="3"/>
  <c r="JT120" i="3"/>
  <c r="DM120" i="3"/>
  <c r="JJ120" i="3"/>
  <c r="IU120" i="3"/>
  <c r="JF120" i="3"/>
  <c r="KW120" i="3"/>
  <c r="JP120" i="3"/>
  <c r="JA120" i="3"/>
  <c r="LB120" i="3"/>
  <c r="IT120" i="3"/>
  <c r="JS120" i="3"/>
  <c r="KH120" i="3"/>
  <c r="JG120" i="3"/>
  <c r="CZ116" i="3"/>
  <c r="KF116" i="3"/>
  <c r="JD116" i="3"/>
  <c r="LA116" i="3"/>
  <c r="DE116" i="3"/>
  <c r="EL116" i="3"/>
  <c r="DB116" i="3"/>
  <c r="DJ116" i="3"/>
  <c r="EQ116" i="3"/>
  <c r="KV116" i="3"/>
  <c r="EA116" i="3"/>
  <c r="FH116" i="3"/>
  <c r="DI116" i="3"/>
  <c r="EP116" i="3"/>
  <c r="KA116" i="3"/>
  <c r="KG116" i="3"/>
  <c r="DY116" i="3"/>
  <c r="FF116" i="3"/>
  <c r="H97" i="12"/>
  <c r="B97" i="12"/>
  <c r="DW116" i="3"/>
  <c r="DM116" i="3"/>
  <c r="LB116" i="3"/>
  <c r="DZ116" i="3"/>
  <c r="FG116" i="3"/>
  <c r="LF116" i="3"/>
  <c r="IR116" i="3"/>
  <c r="JW116" i="3"/>
  <c r="JY116" i="3"/>
  <c r="LD116" i="3"/>
  <c r="IZ116" i="3"/>
  <c r="DG116" i="3"/>
  <c r="KT116" i="3"/>
  <c r="JI116" i="3"/>
  <c r="KY116" i="3"/>
  <c r="DC116" i="3"/>
  <c r="DR116" i="3"/>
  <c r="EY116" i="3"/>
  <c r="EC116" i="3"/>
  <c r="FJ116" i="3"/>
  <c r="KU116" i="3"/>
  <c r="KQ116" i="3"/>
  <c r="JS116" i="3"/>
  <c r="KI116" i="3"/>
  <c r="DO116" i="3"/>
  <c r="EV116" i="3"/>
  <c r="KN116" i="3"/>
  <c r="KL116" i="3"/>
  <c r="JL116" i="3"/>
  <c r="KW116" i="3"/>
  <c r="DF116" i="3"/>
  <c r="DL116" i="3"/>
  <c r="ES116" i="3"/>
  <c r="KZ116" i="3"/>
  <c r="EB116" i="3"/>
  <c r="FI116" i="3"/>
  <c r="DX116" i="3"/>
  <c r="FE116" i="3"/>
  <c r="KM116" i="3"/>
  <c r="JJ116" i="3"/>
  <c r="KS116" i="3"/>
  <c r="DH116" i="3"/>
  <c r="KB116" i="3"/>
  <c r="IS116" i="3"/>
  <c r="KO116" i="3"/>
  <c r="KK116" i="3"/>
  <c r="IY116" i="3"/>
  <c r="IU116" i="3"/>
  <c r="DN116" i="3"/>
  <c r="EU116" i="3"/>
  <c r="DU116" i="3"/>
  <c r="KP116" i="3"/>
  <c r="DT116" i="3"/>
  <c r="KC116" i="3"/>
  <c r="DV116" i="3"/>
  <c r="FC116" i="3"/>
  <c r="DK116" i="3"/>
  <c r="KE116" i="3"/>
  <c r="DQ116" i="3"/>
  <c r="EX116" i="3"/>
  <c r="JF116" i="3"/>
  <c r="IW116" i="3"/>
  <c r="JK116" i="3"/>
  <c r="JU116" i="3"/>
  <c r="JR116" i="3"/>
  <c r="JB116" i="3"/>
  <c r="IT116" i="3"/>
  <c r="JZ116" i="3"/>
  <c r="JE116" i="3"/>
  <c r="KX116" i="3"/>
  <c r="KR116" i="3"/>
  <c r="DS116" i="3"/>
  <c r="EZ116" i="3"/>
  <c r="DD116" i="3"/>
  <c r="EK116" i="3"/>
  <c r="KJ116" i="3"/>
  <c r="KD116" i="3"/>
  <c r="DP116" i="3"/>
  <c r="EW116" i="3"/>
  <c r="DA116" i="3"/>
  <c r="EH116" i="3"/>
  <c r="JQ116" i="3"/>
  <c r="JG116" i="3"/>
  <c r="IV116" i="3"/>
  <c r="KH116" i="3"/>
  <c r="JT116" i="3"/>
  <c r="JH116" i="3"/>
  <c r="JC116" i="3"/>
  <c r="JO116" i="3"/>
  <c r="JN116" i="3"/>
  <c r="JM116" i="3"/>
  <c r="IX116" i="3"/>
  <c r="JP116" i="3"/>
  <c r="JA116" i="3"/>
  <c r="I85" i="12"/>
  <c r="A85" i="12"/>
  <c r="CY104" i="3"/>
  <c r="EF104" i="3"/>
  <c r="BW89" i="11"/>
  <c r="CY78" i="3"/>
  <c r="EF78" i="3"/>
  <c r="BW63" i="11"/>
  <c r="I59" i="12"/>
  <c r="A59" i="12"/>
  <c r="I61" i="12"/>
  <c r="A61" i="12"/>
  <c r="CY80" i="3"/>
  <c r="EF80" i="3"/>
  <c r="BW65" i="11"/>
  <c r="KZ121" i="3"/>
  <c r="KU121" i="3"/>
  <c r="DE121" i="3"/>
  <c r="EL121" i="3"/>
  <c r="KO121" i="3"/>
  <c r="DD121" i="3"/>
  <c r="EK121" i="3"/>
  <c r="DQ121" i="3"/>
  <c r="EX121" i="3"/>
  <c r="KW121" i="3"/>
  <c r="KS121" i="3"/>
  <c r="DL121" i="3"/>
  <c r="ES121" i="3"/>
  <c r="EC121" i="3"/>
  <c r="FJ121" i="3"/>
  <c r="IU121" i="3"/>
  <c r="LB121" i="3"/>
  <c r="IT121" i="3"/>
  <c r="KX121" i="3"/>
  <c r="DI121" i="3"/>
  <c r="EP121" i="3"/>
  <c r="KF121" i="3"/>
  <c r="DM121" i="3"/>
  <c r="ET121" i="3"/>
  <c r="KH121" i="3"/>
  <c r="KK121" i="3"/>
  <c r="CZ121" i="3"/>
  <c r="EA121" i="3"/>
  <c r="FH121" i="3"/>
  <c r="KA121" i="3"/>
  <c r="LA121" i="3"/>
  <c r="DF121" i="3"/>
  <c r="EM121" i="3"/>
  <c r="DW121" i="3"/>
  <c r="FD121" i="3"/>
  <c r="KQ121" i="3"/>
  <c r="KP121" i="3"/>
  <c r="DJ121" i="3"/>
  <c r="EQ121" i="3"/>
  <c r="DU121" i="3"/>
  <c r="FB121" i="3"/>
  <c r="DK121" i="3"/>
  <c r="ER121" i="3"/>
  <c r="DX121" i="3"/>
  <c r="FE121" i="3"/>
  <c r="KR121" i="3"/>
  <c r="DC121" i="3"/>
  <c r="EJ121" i="3"/>
  <c r="JY121" i="3"/>
  <c r="LD121" i="3"/>
  <c r="KE121" i="3"/>
  <c r="JA121" i="3"/>
  <c r="DT121" i="3"/>
  <c r="FA121" i="3"/>
  <c r="JR121" i="3"/>
  <c r="JQ121" i="3"/>
  <c r="DO121" i="3"/>
  <c r="EV121" i="3"/>
  <c r="DB121" i="3"/>
  <c r="EI121" i="3"/>
  <c r="JP121" i="3"/>
  <c r="KB121" i="3"/>
  <c r="KT121" i="3"/>
  <c r="DV121" i="3"/>
  <c r="FC121" i="3"/>
  <c r="KL121" i="3"/>
  <c r="EB121" i="3"/>
  <c r="FI121" i="3"/>
  <c r="KJ121" i="3"/>
  <c r="H102" i="12"/>
  <c r="B102" i="12"/>
  <c r="KD121" i="3"/>
  <c r="KV121" i="3"/>
  <c r="DG121" i="3"/>
  <c r="EN121" i="3"/>
  <c r="DA121" i="3"/>
  <c r="EH121" i="3"/>
  <c r="DS121" i="3"/>
  <c r="EZ121" i="3"/>
  <c r="DN121" i="3"/>
  <c r="EU121" i="3"/>
  <c r="JI121" i="3"/>
  <c r="JD121" i="3"/>
  <c r="JZ121" i="3"/>
  <c r="KN121" i="3"/>
  <c r="KG121" i="3"/>
  <c r="DZ121" i="3"/>
  <c r="FG121" i="3"/>
  <c r="JJ121" i="3"/>
  <c r="DP121" i="3"/>
  <c r="EW121" i="3"/>
  <c r="KY121" i="3"/>
  <c r="LF121" i="3"/>
  <c r="JL121" i="3"/>
  <c r="JG121" i="3"/>
  <c r="JH121" i="3"/>
  <c r="JC121" i="3"/>
  <c r="KI121" i="3"/>
  <c r="KC121" i="3"/>
  <c r="DR121" i="3"/>
  <c r="EY121" i="3"/>
  <c r="KM121" i="3"/>
  <c r="DH121" i="3"/>
  <c r="EO121" i="3"/>
  <c r="DY121" i="3"/>
  <c r="FF121" i="3"/>
  <c r="JF121" i="3"/>
  <c r="IZ121" i="3"/>
  <c r="JU121" i="3"/>
  <c r="JK121" i="3"/>
  <c r="IX121" i="3"/>
  <c r="IW121" i="3"/>
  <c r="JE121" i="3"/>
  <c r="IV121" i="3"/>
  <c r="JM121" i="3"/>
  <c r="JS121" i="3"/>
  <c r="IY121" i="3"/>
  <c r="JT121" i="3"/>
  <c r="JO121" i="3"/>
  <c r="JB121" i="3"/>
  <c r="IR121" i="3"/>
  <c r="JW121" i="3"/>
  <c r="IS121" i="3"/>
  <c r="JN121" i="3"/>
  <c r="I51" i="12"/>
  <c r="A51" i="12"/>
  <c r="CY70" i="3"/>
  <c r="EF70" i="3"/>
  <c r="BW55" i="11"/>
  <c r="CY69" i="3"/>
  <c r="EF69" i="3"/>
  <c r="BW54" i="11"/>
  <c r="I50" i="12"/>
  <c r="A50" i="12"/>
  <c r="CY116" i="3"/>
  <c r="EF116" i="3"/>
  <c r="BW101" i="11"/>
  <c r="I97" i="12"/>
  <c r="A97" i="12"/>
  <c r="CY33" i="3"/>
  <c r="EF33" i="3"/>
  <c r="BW18" i="11"/>
  <c r="I14" i="12"/>
  <c r="A14" i="12"/>
  <c r="DC91" i="3"/>
  <c r="EJ91" i="3"/>
  <c r="DY91" i="3"/>
  <c r="FF91" i="3"/>
  <c r="DV91" i="3"/>
  <c r="DB91" i="3"/>
  <c r="EI91" i="3"/>
  <c r="DA91" i="3"/>
  <c r="EH91" i="3"/>
  <c r="DL91" i="3"/>
  <c r="ES91" i="3"/>
  <c r="DZ91" i="3"/>
  <c r="FG91" i="3"/>
  <c r="DE91" i="3"/>
  <c r="EL91" i="3"/>
  <c r="KQ91" i="3"/>
  <c r="KI91" i="3"/>
  <c r="KB91" i="3"/>
  <c r="DW91" i="3"/>
  <c r="FD91" i="3"/>
  <c r="KR91" i="3"/>
  <c r="DG91" i="3"/>
  <c r="EN91" i="3"/>
  <c r="H72" i="12"/>
  <c r="B72" i="12"/>
  <c r="IR91" i="3"/>
  <c r="JW91" i="3"/>
  <c r="KS91" i="3"/>
  <c r="KK91" i="3"/>
  <c r="LA91" i="3"/>
  <c r="KT91" i="3"/>
  <c r="DN91" i="3"/>
  <c r="EU91" i="3"/>
  <c r="DX91" i="3"/>
  <c r="FE91" i="3"/>
  <c r="JY91" i="3"/>
  <c r="LD91" i="3"/>
  <c r="DQ91" i="3"/>
  <c r="EX91" i="3"/>
  <c r="KJ91" i="3"/>
  <c r="DM91" i="3"/>
  <c r="DJ91" i="3"/>
  <c r="LF91" i="3"/>
  <c r="DD91" i="3"/>
  <c r="EK91" i="3"/>
  <c r="KV91" i="3"/>
  <c r="DH91" i="3"/>
  <c r="EO91" i="3"/>
  <c r="KA91" i="3"/>
  <c r="CZ91" i="3"/>
  <c r="DP91" i="3"/>
  <c r="EW91" i="3"/>
  <c r="KO91" i="3"/>
  <c r="DS91" i="3"/>
  <c r="EZ91" i="3"/>
  <c r="DU91" i="3"/>
  <c r="FB91" i="3"/>
  <c r="DR91" i="3"/>
  <c r="KU91" i="3"/>
  <c r="JR91" i="3"/>
  <c r="IT91" i="3"/>
  <c r="JO91" i="3"/>
  <c r="JL91" i="3"/>
  <c r="KY91" i="3"/>
  <c r="KZ91" i="3"/>
  <c r="KW91" i="3"/>
  <c r="KF91" i="3"/>
  <c r="DT91" i="3"/>
  <c r="EC91" i="3"/>
  <c r="FJ91" i="3"/>
  <c r="KM91" i="3"/>
  <c r="KE91" i="3"/>
  <c r="DF91" i="3"/>
  <c r="EM91" i="3"/>
  <c r="KH91" i="3"/>
  <c r="DK91" i="3"/>
  <c r="ER91" i="3"/>
  <c r="JZ91" i="3"/>
  <c r="KN91" i="3"/>
  <c r="LB91" i="3"/>
  <c r="KC91" i="3"/>
  <c r="IW91" i="3"/>
  <c r="IY91" i="3"/>
  <c r="JH91" i="3"/>
  <c r="JQ91" i="3"/>
  <c r="JT91" i="3"/>
  <c r="JE91" i="3"/>
  <c r="DI91" i="3"/>
  <c r="EP91" i="3"/>
  <c r="EA91" i="3"/>
  <c r="FH91" i="3"/>
  <c r="KX91" i="3"/>
  <c r="EB91" i="3"/>
  <c r="FI91" i="3"/>
  <c r="DO91" i="3"/>
  <c r="EV91" i="3"/>
  <c r="KD91" i="3"/>
  <c r="KG91" i="3"/>
  <c r="JU91" i="3"/>
  <c r="KL91" i="3"/>
  <c r="KP91" i="3"/>
  <c r="JS91" i="3"/>
  <c r="JJ91" i="3"/>
  <c r="JM91" i="3"/>
  <c r="JF91" i="3"/>
  <c r="IU91" i="3"/>
  <c r="IV91" i="3"/>
  <c r="IS91" i="3"/>
  <c r="JK91" i="3"/>
  <c r="JN91" i="3"/>
  <c r="JD91" i="3"/>
  <c r="JA91" i="3"/>
  <c r="JI91" i="3"/>
  <c r="IZ91" i="3"/>
  <c r="JB91" i="3"/>
  <c r="JG91" i="3"/>
  <c r="JP91" i="3"/>
  <c r="IX91" i="3"/>
  <c r="JC91" i="3"/>
  <c r="CY90" i="3"/>
  <c r="EF90" i="3"/>
  <c r="BW75" i="11"/>
  <c r="I71" i="12"/>
  <c r="A71" i="12"/>
  <c r="I27" i="12"/>
  <c r="A27" i="12"/>
  <c r="CY46" i="3"/>
  <c r="EF46" i="3"/>
  <c r="BW31" i="11"/>
  <c r="JD94" i="3"/>
  <c r="KO94" i="3"/>
  <c r="LB94" i="3"/>
  <c r="DT94" i="3"/>
  <c r="FA94" i="3"/>
  <c r="KZ94" i="3"/>
  <c r="KB94" i="3"/>
  <c r="EC94" i="3"/>
  <c r="FJ94" i="3"/>
  <c r="DA94" i="3"/>
  <c r="EH94" i="3"/>
  <c r="KK94" i="3"/>
  <c r="H75" i="12"/>
  <c r="B75" i="12"/>
  <c r="DF94" i="3"/>
  <c r="EM94" i="3"/>
  <c r="JP94" i="3"/>
  <c r="DN94" i="3"/>
  <c r="EU94" i="3"/>
  <c r="KN94" i="3"/>
  <c r="DO94" i="3"/>
  <c r="EV94" i="3"/>
  <c r="DQ94" i="3"/>
  <c r="EX94" i="3"/>
  <c r="DB94" i="3"/>
  <c r="DD94" i="3"/>
  <c r="EK94" i="3"/>
  <c r="DV94" i="3"/>
  <c r="FC94" i="3"/>
  <c r="DK94" i="3"/>
  <c r="ER94" i="3"/>
  <c r="KF94" i="3"/>
  <c r="CZ94" i="3"/>
  <c r="DS94" i="3"/>
  <c r="LA94" i="3"/>
  <c r="KA94" i="3"/>
  <c r="DC94" i="3"/>
  <c r="EJ94" i="3"/>
  <c r="DH94" i="3"/>
  <c r="KG94" i="3"/>
  <c r="JA94" i="3"/>
  <c r="IW94" i="3"/>
  <c r="IY94" i="3"/>
  <c r="KI94" i="3"/>
  <c r="DI94" i="3"/>
  <c r="EP94" i="3"/>
  <c r="KH94" i="3"/>
  <c r="JH94" i="3"/>
  <c r="KC94" i="3"/>
  <c r="JT94" i="3"/>
  <c r="JO94" i="3"/>
  <c r="JN94" i="3"/>
  <c r="KM94" i="3"/>
  <c r="DW94" i="3"/>
  <c r="KU94" i="3"/>
  <c r="DR94" i="3"/>
  <c r="EY94" i="3"/>
  <c r="JZ94" i="3"/>
  <c r="KV94" i="3"/>
  <c r="IS94" i="3"/>
  <c r="DU94" i="3"/>
  <c r="FB94" i="3"/>
  <c r="DE94" i="3"/>
  <c r="EL94" i="3"/>
  <c r="KE94" i="3"/>
  <c r="DM94" i="3"/>
  <c r="ET94" i="3"/>
  <c r="KR94" i="3"/>
  <c r="IR94" i="3"/>
  <c r="JW94" i="3"/>
  <c r="JL94" i="3"/>
  <c r="JR94" i="3"/>
  <c r="KP94" i="3"/>
  <c r="JY94" i="3"/>
  <c r="LD94" i="3"/>
  <c r="KS94" i="3"/>
  <c r="EB94" i="3"/>
  <c r="FI94" i="3"/>
  <c r="JF94" i="3"/>
  <c r="JJ94" i="3"/>
  <c r="JU94" i="3"/>
  <c r="KQ94" i="3"/>
  <c r="KW94" i="3"/>
  <c r="DZ94" i="3"/>
  <c r="FG94" i="3"/>
  <c r="KD94" i="3"/>
  <c r="KX94" i="3"/>
  <c r="DP94" i="3"/>
  <c r="KJ94" i="3"/>
  <c r="JC94" i="3"/>
  <c r="IU94" i="3"/>
  <c r="JE94" i="3"/>
  <c r="KL94" i="3"/>
  <c r="JB94" i="3"/>
  <c r="KT94" i="3"/>
  <c r="DL94" i="3"/>
  <c r="ES94" i="3"/>
  <c r="DG94" i="3"/>
  <c r="EN94" i="3"/>
  <c r="DJ94" i="3"/>
  <c r="EQ94" i="3"/>
  <c r="DY94" i="3"/>
  <c r="FF94" i="3"/>
  <c r="JQ94" i="3"/>
  <c r="JS94" i="3"/>
  <c r="JG94" i="3"/>
  <c r="JI94" i="3"/>
  <c r="IX94" i="3"/>
  <c r="LF94" i="3"/>
  <c r="IT94" i="3"/>
  <c r="IV94" i="3"/>
  <c r="KY94" i="3"/>
  <c r="DX94" i="3"/>
  <c r="JK94" i="3"/>
  <c r="EA94" i="3"/>
  <c r="FH94" i="3"/>
  <c r="IZ94" i="3"/>
  <c r="JM94" i="3"/>
  <c r="CY115" i="3"/>
  <c r="EF115" i="3"/>
  <c r="BW100" i="11"/>
  <c r="I96" i="12"/>
  <c r="A96" i="12"/>
  <c r="CY110" i="3"/>
  <c r="EF110" i="3"/>
  <c r="BW95" i="11"/>
  <c r="I91" i="12"/>
  <c r="A91" i="12"/>
  <c r="CY37" i="3"/>
  <c r="EF37" i="3"/>
  <c r="BW22" i="11"/>
  <c r="I18" i="12"/>
  <c r="A18" i="12"/>
  <c r="LB99" i="3"/>
  <c r="DJ99" i="3"/>
  <c r="EQ99" i="3"/>
  <c r="DD99" i="3"/>
  <c r="JY99" i="3"/>
  <c r="LD99" i="3"/>
  <c r="KD99" i="3"/>
  <c r="DY99" i="3"/>
  <c r="FF99" i="3"/>
  <c r="KM99" i="3"/>
  <c r="EA99" i="3"/>
  <c r="FH99" i="3"/>
  <c r="DP99" i="3"/>
  <c r="DS99" i="3"/>
  <c r="CZ99" i="3"/>
  <c r="DH99" i="3"/>
  <c r="EO99" i="3"/>
  <c r="DW99" i="3"/>
  <c r="FD99" i="3"/>
  <c r="H80" i="12"/>
  <c r="B80" i="12"/>
  <c r="DF99" i="3"/>
  <c r="IS99" i="3"/>
  <c r="DO99" i="3"/>
  <c r="EV99" i="3"/>
  <c r="DA99" i="3"/>
  <c r="EH99" i="3"/>
  <c r="KY99" i="3"/>
  <c r="DT99" i="3"/>
  <c r="FA99" i="3"/>
  <c r="DL99" i="3"/>
  <c r="ES99" i="3"/>
  <c r="KW99" i="3"/>
  <c r="EB99" i="3"/>
  <c r="FI99" i="3"/>
  <c r="LF99" i="3"/>
  <c r="EC99" i="3"/>
  <c r="FJ99" i="3"/>
  <c r="DB99" i="3"/>
  <c r="DG99" i="3"/>
  <c r="EN99" i="3"/>
  <c r="DU99" i="3"/>
  <c r="IT99" i="3"/>
  <c r="KO99" i="3"/>
  <c r="KE99" i="3"/>
  <c r="IU99" i="3"/>
  <c r="KS99" i="3"/>
  <c r="DI99" i="3"/>
  <c r="EP99" i="3"/>
  <c r="KA99" i="3"/>
  <c r="DX99" i="3"/>
  <c r="FE99" i="3"/>
  <c r="DM99" i="3"/>
  <c r="ET99" i="3"/>
  <c r="KU99" i="3"/>
  <c r="DE99" i="3"/>
  <c r="KL99" i="3"/>
  <c r="JG99" i="3"/>
  <c r="IV99" i="3"/>
  <c r="KP99" i="3"/>
  <c r="JB99" i="3"/>
  <c r="JP99" i="3"/>
  <c r="DQ99" i="3"/>
  <c r="EX99" i="3"/>
  <c r="KV99" i="3"/>
  <c r="KX99" i="3"/>
  <c r="DN99" i="3"/>
  <c r="EU99" i="3"/>
  <c r="KQ99" i="3"/>
  <c r="JF99" i="3"/>
  <c r="IR99" i="3"/>
  <c r="JW99" i="3"/>
  <c r="DV99" i="3"/>
  <c r="FC99" i="3"/>
  <c r="KR99" i="3"/>
  <c r="KT99" i="3"/>
  <c r="DZ99" i="3"/>
  <c r="FG99" i="3"/>
  <c r="LA99" i="3"/>
  <c r="KN99" i="3"/>
  <c r="KI99" i="3"/>
  <c r="KC99" i="3"/>
  <c r="JQ99" i="3"/>
  <c r="JD99" i="3"/>
  <c r="JZ99" i="3"/>
  <c r="JS99" i="3"/>
  <c r="JR99" i="3"/>
  <c r="DR99" i="3"/>
  <c r="DK99" i="3"/>
  <c r="DC99" i="3"/>
  <c r="KZ99" i="3"/>
  <c r="KK99" i="3"/>
  <c r="KB99" i="3"/>
  <c r="KF99" i="3"/>
  <c r="KJ99" i="3"/>
  <c r="IW99" i="3"/>
  <c r="JI99" i="3"/>
  <c r="JN99" i="3"/>
  <c r="JC99" i="3"/>
  <c r="IZ99" i="3"/>
  <c r="JA99" i="3"/>
  <c r="JE99" i="3"/>
  <c r="KH99" i="3"/>
  <c r="JJ99" i="3"/>
  <c r="JH99" i="3"/>
  <c r="IX99" i="3"/>
  <c r="JO99" i="3"/>
  <c r="KG99" i="3"/>
  <c r="JK99" i="3"/>
  <c r="JU99" i="3"/>
  <c r="IY99" i="3"/>
  <c r="JM99" i="3"/>
  <c r="JT99" i="3"/>
  <c r="JL99" i="3"/>
  <c r="DS107" i="3"/>
  <c r="EZ107" i="3"/>
  <c r="EC107" i="3"/>
  <c r="FJ107" i="3"/>
  <c r="DQ107" i="3"/>
  <c r="EX107" i="3"/>
  <c r="DL107" i="3"/>
  <c r="KW107" i="3"/>
  <c r="DF107" i="3"/>
  <c r="DG107" i="3"/>
  <c r="KV107" i="3"/>
  <c r="EB107" i="3"/>
  <c r="FI107" i="3"/>
  <c r="KR107" i="3"/>
  <c r="LA107" i="3"/>
  <c r="KX107" i="3"/>
  <c r="KE107" i="3"/>
  <c r="DO107" i="3"/>
  <c r="EV107" i="3"/>
  <c r="DR107" i="3"/>
  <c r="DP107" i="3"/>
  <c r="EW107" i="3"/>
  <c r="DZ107" i="3"/>
  <c r="FG107" i="3"/>
  <c r="DE107" i="3"/>
  <c r="EL107" i="3"/>
  <c r="DH107" i="3"/>
  <c r="EO107" i="3"/>
  <c r="DW107" i="3"/>
  <c r="FD107" i="3"/>
  <c r="KI107" i="3"/>
  <c r="KC107" i="3"/>
  <c r="DJ107" i="3"/>
  <c r="EQ107" i="3"/>
  <c r="DC107" i="3"/>
  <c r="EJ107" i="3"/>
  <c r="IW107" i="3"/>
  <c r="DT107" i="3"/>
  <c r="FA107" i="3"/>
  <c r="DB107" i="3"/>
  <c r="EI107" i="3"/>
  <c r="DA107" i="3"/>
  <c r="EH107" i="3"/>
  <c r="KH107" i="3"/>
  <c r="JC107" i="3"/>
  <c r="JT107" i="3"/>
  <c r="JG107" i="3"/>
  <c r="CZ107" i="3"/>
  <c r="JY107" i="3"/>
  <c r="LD107" i="3"/>
  <c r="DN107" i="3"/>
  <c r="EU107" i="3"/>
  <c r="KA107" i="3"/>
  <c r="KU107" i="3"/>
  <c r="KB107" i="3"/>
  <c r="KK107" i="3"/>
  <c r="KP107" i="3"/>
  <c r="DX107" i="3"/>
  <c r="FE107" i="3"/>
  <c r="KF107" i="3"/>
  <c r="JZ107" i="3"/>
  <c r="H88" i="12"/>
  <c r="B88" i="12"/>
  <c r="EA107" i="3"/>
  <c r="FH107" i="3"/>
  <c r="DI107" i="3"/>
  <c r="EP107" i="3"/>
  <c r="IR107" i="3"/>
  <c r="JW107" i="3"/>
  <c r="KD107" i="3"/>
  <c r="KS107" i="3"/>
  <c r="KN107" i="3"/>
  <c r="LF107" i="3"/>
  <c r="KY107" i="3"/>
  <c r="DY107" i="3"/>
  <c r="FF107" i="3"/>
  <c r="JE107" i="3"/>
  <c r="KO107" i="3"/>
  <c r="DU107" i="3"/>
  <c r="FB107" i="3"/>
  <c r="KL107" i="3"/>
  <c r="JL107" i="3"/>
  <c r="JA107" i="3"/>
  <c r="JD107" i="3"/>
  <c r="JU107" i="3"/>
  <c r="IV107" i="3"/>
  <c r="JO107" i="3"/>
  <c r="KT107" i="3"/>
  <c r="DD107" i="3"/>
  <c r="KQ107" i="3"/>
  <c r="LB107" i="3"/>
  <c r="DV107" i="3"/>
  <c r="FC107" i="3"/>
  <c r="KZ107" i="3"/>
  <c r="DM107" i="3"/>
  <c r="ET107" i="3"/>
  <c r="IY107" i="3"/>
  <c r="KM107" i="3"/>
  <c r="DK107" i="3"/>
  <c r="IU107" i="3"/>
  <c r="JM107" i="3"/>
  <c r="KG107" i="3"/>
  <c r="JR107" i="3"/>
  <c r="IS107" i="3"/>
  <c r="JI107" i="3"/>
  <c r="KJ107" i="3"/>
  <c r="JS107" i="3"/>
  <c r="JK107" i="3"/>
  <c r="JQ107" i="3"/>
  <c r="JH107" i="3"/>
  <c r="IT107" i="3"/>
  <c r="IZ107" i="3"/>
  <c r="JF107" i="3"/>
  <c r="IX107" i="3"/>
  <c r="JN107" i="3"/>
  <c r="JJ107" i="3"/>
  <c r="JP107" i="3"/>
  <c r="JB107" i="3"/>
  <c r="CY81" i="3"/>
  <c r="EF81" i="3"/>
  <c r="BW66" i="11"/>
  <c r="I62" i="12"/>
  <c r="A62" i="12"/>
  <c r="CY96" i="3"/>
  <c r="EF96" i="3"/>
  <c r="BW81" i="11"/>
  <c r="I77" i="12"/>
  <c r="A77" i="12"/>
  <c r="KY79" i="3"/>
  <c r="DQ79" i="3"/>
  <c r="DH79" i="3"/>
  <c r="EO79" i="3"/>
  <c r="DB79" i="3"/>
  <c r="EI79" i="3"/>
  <c r="DY79" i="3"/>
  <c r="FF79" i="3"/>
  <c r="DR79" i="3"/>
  <c r="EY79" i="3"/>
  <c r="JY79" i="3"/>
  <c r="DA79" i="3"/>
  <c r="EH79" i="3"/>
  <c r="DW79" i="3"/>
  <c r="FD79" i="3"/>
  <c r="DZ79" i="3"/>
  <c r="FG79" i="3"/>
  <c r="EB79" i="3"/>
  <c r="FI79" i="3"/>
  <c r="KR79" i="3"/>
  <c r="DC79" i="3"/>
  <c r="EA79" i="3"/>
  <c r="FH79" i="3"/>
  <c r="DJ79" i="3"/>
  <c r="KD79" i="3"/>
  <c r="CZ79" i="3"/>
  <c r="DD79" i="3"/>
  <c r="DL79" i="3"/>
  <c r="DK79" i="3"/>
  <c r="ER79" i="3"/>
  <c r="DO79" i="3"/>
  <c r="DI79" i="3"/>
  <c r="LF79" i="3"/>
  <c r="DE79" i="3"/>
  <c r="EL79" i="3"/>
  <c r="DT79" i="3"/>
  <c r="FA79" i="3"/>
  <c r="DF79" i="3"/>
  <c r="EM79" i="3"/>
  <c r="KQ79" i="3"/>
  <c r="KV79" i="3"/>
  <c r="KC79" i="3"/>
  <c r="KX79" i="3"/>
  <c r="DP79" i="3"/>
  <c r="EW79" i="3"/>
  <c r="DS79" i="3"/>
  <c r="EZ79" i="3"/>
  <c r="DM79" i="3"/>
  <c r="DV79" i="3"/>
  <c r="FC79" i="3"/>
  <c r="KO79" i="3"/>
  <c r="KJ79" i="3"/>
  <c r="KN79" i="3"/>
  <c r="KI79" i="3"/>
  <c r="KG79" i="3"/>
  <c r="LA79" i="3"/>
  <c r="DU79" i="3"/>
  <c r="FB79" i="3"/>
  <c r="KB79" i="3"/>
  <c r="KS79" i="3"/>
  <c r="JN79" i="3"/>
  <c r="KP79" i="3"/>
  <c r="IX79" i="3"/>
  <c r="DG79" i="3"/>
  <c r="EN79" i="3"/>
  <c r="KW79" i="3"/>
  <c r="EC79" i="3"/>
  <c r="FJ79" i="3"/>
  <c r="KA79" i="3"/>
  <c r="KK79" i="3"/>
  <c r="KM79" i="3"/>
  <c r="DX79" i="3"/>
  <c r="FE79" i="3"/>
  <c r="KU79" i="3"/>
  <c r="LB79" i="3"/>
  <c r="KF79" i="3"/>
  <c r="KL79" i="3"/>
  <c r="KH79" i="3"/>
  <c r="JU79" i="3"/>
  <c r="JQ79" i="3"/>
  <c r="JK79" i="3"/>
  <c r="IU79" i="3"/>
  <c r="KZ79" i="3"/>
  <c r="H60" i="12"/>
  <c r="B60" i="12"/>
  <c r="KT79" i="3"/>
  <c r="DN79" i="3"/>
  <c r="KE79" i="3"/>
  <c r="IZ79" i="3"/>
  <c r="JG79" i="3"/>
  <c r="IS79" i="3"/>
  <c r="JR79" i="3"/>
  <c r="JS79" i="3"/>
  <c r="IY79" i="3"/>
  <c r="JP79" i="3"/>
  <c r="IW79" i="3"/>
  <c r="JJ79" i="3"/>
  <c r="JZ79" i="3"/>
  <c r="JI79" i="3"/>
  <c r="IV79" i="3"/>
  <c r="JO79" i="3"/>
  <c r="JH79" i="3"/>
  <c r="IT79" i="3"/>
  <c r="JC79" i="3"/>
  <c r="JB79" i="3"/>
  <c r="JT79" i="3"/>
  <c r="JM79" i="3"/>
  <c r="JL79" i="3"/>
  <c r="CY66" i="3"/>
  <c r="EF66" i="3"/>
  <c r="BW51" i="11"/>
  <c r="I47" i="12"/>
  <c r="A47" i="12"/>
  <c r="LF108" i="3"/>
  <c r="KC108" i="3"/>
  <c r="LB108" i="3"/>
  <c r="DP108" i="3"/>
  <c r="EW108" i="3"/>
  <c r="KT108" i="3"/>
  <c r="KR108" i="3"/>
  <c r="IT108" i="3"/>
  <c r="DA108" i="3"/>
  <c r="EH108" i="3"/>
  <c r="KU108" i="3"/>
  <c r="KM108" i="3"/>
  <c r="DM108" i="3"/>
  <c r="ET108" i="3"/>
  <c r="DY108" i="3"/>
  <c r="FF108" i="3"/>
  <c r="IS108" i="3"/>
  <c r="KX108" i="3"/>
  <c r="KS108" i="3"/>
  <c r="IU108" i="3"/>
  <c r="JB108" i="3"/>
  <c r="IR108" i="3"/>
  <c r="JW108" i="3"/>
  <c r="KD108" i="3"/>
  <c r="KZ108" i="3"/>
  <c r="DK108" i="3"/>
  <c r="ER108" i="3"/>
  <c r="H89" i="12"/>
  <c r="B89" i="12"/>
  <c r="JG108" i="3"/>
  <c r="IX108" i="3"/>
  <c r="DR108" i="3"/>
  <c r="EY108" i="3"/>
  <c r="KB108" i="3"/>
  <c r="EC108" i="3"/>
  <c r="FJ108" i="3"/>
  <c r="DW108" i="3"/>
  <c r="FD108" i="3"/>
  <c r="DL108" i="3"/>
  <c r="ES108" i="3"/>
  <c r="KI108" i="3"/>
  <c r="JH108" i="3"/>
  <c r="IW108" i="3"/>
  <c r="KW108" i="3"/>
  <c r="DI108" i="3"/>
  <c r="EP108" i="3"/>
  <c r="JI108" i="3"/>
  <c r="JS108" i="3"/>
  <c r="JP108" i="3"/>
  <c r="DZ108" i="3"/>
  <c r="FG108" i="3"/>
  <c r="DN108" i="3"/>
  <c r="EU108" i="3"/>
  <c r="DQ108" i="3"/>
  <c r="EX108" i="3"/>
  <c r="DG108" i="3"/>
  <c r="EN108" i="3"/>
  <c r="JF108" i="3"/>
  <c r="JN108" i="3"/>
  <c r="JR108" i="3"/>
  <c r="JY108" i="3"/>
  <c r="LD108" i="3"/>
  <c r="DH108" i="3"/>
  <c r="EO108" i="3"/>
  <c r="KA108" i="3"/>
  <c r="DV108" i="3"/>
  <c r="FC108" i="3"/>
  <c r="DJ108" i="3"/>
  <c r="EQ108" i="3"/>
  <c r="IV108" i="3"/>
  <c r="JM108" i="3"/>
  <c r="DC108" i="3"/>
  <c r="EJ108" i="3"/>
  <c r="DO108" i="3"/>
  <c r="EV108" i="3"/>
  <c r="KN108" i="3"/>
  <c r="DT108" i="3"/>
  <c r="FA108" i="3"/>
  <c r="JZ108" i="3"/>
  <c r="DU108" i="3"/>
  <c r="FB108" i="3"/>
  <c r="KG108" i="3"/>
  <c r="JL108" i="3"/>
  <c r="JJ108" i="3"/>
  <c r="KH108" i="3"/>
  <c r="JQ108" i="3"/>
  <c r="IY108" i="3"/>
  <c r="JK108" i="3"/>
  <c r="JD108" i="3"/>
  <c r="KO108" i="3"/>
  <c r="DX108" i="3"/>
  <c r="FE108" i="3"/>
  <c r="KV108" i="3"/>
  <c r="DD108" i="3"/>
  <c r="EK108" i="3"/>
  <c r="EB108" i="3"/>
  <c r="FI108" i="3"/>
  <c r="JU108" i="3"/>
  <c r="DB108" i="3"/>
  <c r="EI108" i="3"/>
  <c r="KL108" i="3"/>
  <c r="KK108" i="3"/>
  <c r="DF108" i="3"/>
  <c r="EM108" i="3"/>
  <c r="KP108" i="3"/>
  <c r="CZ108" i="3"/>
  <c r="JO108" i="3"/>
  <c r="KQ108" i="3"/>
  <c r="DE108" i="3"/>
  <c r="EL108" i="3"/>
  <c r="KE108" i="3"/>
  <c r="JA108" i="3"/>
  <c r="LA108" i="3"/>
  <c r="JT108" i="3"/>
  <c r="JC108" i="3"/>
  <c r="IZ108" i="3"/>
  <c r="DS108" i="3"/>
  <c r="EZ108" i="3"/>
  <c r="KJ108" i="3"/>
  <c r="EA108" i="3"/>
  <c r="FH108" i="3"/>
  <c r="KY108" i="3"/>
  <c r="KF108" i="3"/>
  <c r="JE108" i="3"/>
  <c r="CY27" i="3"/>
  <c r="EF27" i="3"/>
  <c r="BW12" i="11"/>
  <c r="I8" i="12"/>
  <c r="A8" i="12"/>
  <c r="CY117" i="3"/>
  <c r="EF117" i="3"/>
  <c r="BW102" i="11"/>
  <c r="I98" i="12"/>
  <c r="A98" i="12"/>
  <c r="CY38" i="3"/>
  <c r="EF38" i="3"/>
  <c r="BW23" i="11"/>
  <c r="I19" i="12"/>
  <c r="A19" i="12"/>
  <c r="CY51" i="3"/>
  <c r="EF51" i="3"/>
  <c r="BW36" i="11"/>
  <c r="I32" i="12"/>
  <c r="A32" i="12"/>
  <c r="DD35" i="3"/>
  <c r="DH35" i="3"/>
  <c r="DL35" i="3"/>
  <c r="ES35" i="3"/>
  <c r="DP35" i="3"/>
  <c r="EW35" i="3"/>
  <c r="DT35" i="3"/>
  <c r="DX35" i="3"/>
  <c r="FE35" i="3"/>
  <c r="EB35" i="3"/>
  <c r="FI35" i="3"/>
  <c r="DC35" i="3"/>
  <c r="DG35" i="3"/>
  <c r="DK35" i="3"/>
  <c r="DO35" i="3"/>
  <c r="EV35" i="3"/>
  <c r="DS35" i="3"/>
  <c r="EZ35" i="3"/>
  <c r="DW35" i="3"/>
  <c r="FD35" i="3"/>
  <c r="EA35" i="3"/>
  <c r="FH35" i="3"/>
  <c r="CZ35" i="3"/>
  <c r="DA35" i="3"/>
  <c r="DE35" i="3"/>
  <c r="DI35" i="3"/>
  <c r="EP35" i="3"/>
  <c r="DM35" i="3"/>
  <c r="ET35" i="3"/>
  <c r="DQ35" i="3"/>
  <c r="EX35" i="3"/>
  <c r="DU35" i="3"/>
  <c r="DY35" i="3"/>
  <c r="FF35" i="3"/>
  <c r="EC35" i="3"/>
  <c r="FJ35" i="3"/>
  <c r="DB35" i="3"/>
  <c r="EI35" i="3"/>
  <c r="DR35" i="3"/>
  <c r="DN35" i="3"/>
  <c r="EU35" i="3"/>
  <c r="DF35" i="3"/>
  <c r="DV35" i="3"/>
  <c r="DZ35" i="3"/>
  <c r="FG35" i="3"/>
  <c r="DJ35" i="3"/>
  <c r="KT35" i="3"/>
  <c r="KK35" i="3"/>
  <c r="LA35" i="3"/>
  <c r="KZ35" i="3"/>
  <c r="JY35" i="3"/>
  <c r="H16" i="12"/>
  <c r="B16" i="12"/>
  <c r="KE35" i="3"/>
  <c r="KY35" i="3"/>
  <c r="KC35" i="3"/>
  <c r="KX35" i="3"/>
  <c r="KN35" i="3"/>
  <c r="KB35" i="3"/>
  <c r="KV35" i="3"/>
  <c r="KQ35" i="3"/>
  <c r="KS35" i="3"/>
  <c r="KA35" i="3"/>
  <c r="LB35" i="3"/>
  <c r="JP35" i="3"/>
  <c r="IS35" i="3"/>
  <c r="JG35" i="3"/>
  <c r="KP35" i="3"/>
  <c r="JI35" i="3"/>
  <c r="JT35" i="3"/>
  <c r="JR35" i="3"/>
  <c r="JD35" i="3"/>
  <c r="JQ35" i="3"/>
  <c r="KM35" i="3"/>
  <c r="JO35" i="3"/>
  <c r="KU35" i="3"/>
  <c r="KW35" i="3"/>
  <c r="JF35" i="3"/>
  <c r="KL35" i="3"/>
  <c r="JE35" i="3"/>
  <c r="IR35" i="3"/>
  <c r="JU35" i="3"/>
  <c r="JA35" i="3"/>
  <c r="LF35" i="3"/>
  <c r="KR35" i="3"/>
  <c r="KO35" i="3"/>
  <c r="KF35" i="3"/>
  <c r="KI35" i="3"/>
  <c r="KG35" i="3"/>
  <c r="KJ35" i="3"/>
  <c r="JZ35" i="3"/>
  <c r="JK35" i="3"/>
  <c r="KH35" i="3"/>
  <c r="IT35" i="3"/>
  <c r="JL35" i="3"/>
  <c r="JB35" i="3"/>
  <c r="JS35" i="3"/>
  <c r="KD35" i="3"/>
  <c r="DD39" i="3"/>
  <c r="EK39" i="3"/>
  <c r="DH39" i="3"/>
  <c r="EO39" i="3"/>
  <c r="DL39" i="3"/>
  <c r="ES39" i="3"/>
  <c r="DP39" i="3"/>
  <c r="EW39" i="3"/>
  <c r="DT39" i="3"/>
  <c r="FA39" i="3"/>
  <c r="DX39" i="3"/>
  <c r="FE39" i="3"/>
  <c r="EB39" i="3"/>
  <c r="FI39" i="3"/>
  <c r="DC39" i="3"/>
  <c r="EJ39" i="3"/>
  <c r="DG39" i="3"/>
  <c r="EN39" i="3"/>
  <c r="DK39" i="3"/>
  <c r="ER39" i="3"/>
  <c r="DO39" i="3"/>
  <c r="DS39" i="3"/>
  <c r="EZ39" i="3"/>
  <c r="DW39" i="3"/>
  <c r="FD39" i="3"/>
  <c r="EA39" i="3"/>
  <c r="FH39" i="3"/>
  <c r="CZ39" i="3"/>
  <c r="DA39" i="3"/>
  <c r="EH39" i="3"/>
  <c r="DE39" i="3"/>
  <c r="EL39" i="3"/>
  <c r="DI39" i="3"/>
  <c r="DM39" i="3"/>
  <c r="ET39" i="3"/>
  <c r="DQ39" i="3"/>
  <c r="EX39" i="3"/>
  <c r="DU39" i="3"/>
  <c r="FB39" i="3"/>
  <c r="DY39" i="3"/>
  <c r="FF39" i="3"/>
  <c r="EC39" i="3"/>
  <c r="FJ39" i="3"/>
  <c r="DF39" i="3"/>
  <c r="DV39" i="3"/>
  <c r="FC39" i="3"/>
  <c r="DB39" i="3"/>
  <c r="EI39" i="3"/>
  <c r="DR39" i="3"/>
  <c r="EY39" i="3"/>
  <c r="DJ39" i="3"/>
  <c r="DZ39" i="3"/>
  <c r="FG39" i="3"/>
  <c r="DN39" i="3"/>
  <c r="KI39" i="3"/>
  <c r="KS39" i="3"/>
  <c r="KZ39" i="3"/>
  <c r="LB39" i="3"/>
  <c r="JY39" i="3"/>
  <c r="JZ39" i="3"/>
  <c r="KX39" i="3"/>
  <c r="KQ39" i="3"/>
  <c r="JH39" i="3"/>
  <c r="KU39" i="3"/>
  <c r="KK39" i="3"/>
  <c r="KP39" i="3"/>
  <c r="KV39" i="3"/>
  <c r="KE39" i="3"/>
  <c r="JL39" i="3"/>
  <c r="KR39" i="3"/>
  <c r="H20" i="12"/>
  <c r="B20" i="12"/>
  <c r="KN39" i="3"/>
  <c r="KO39" i="3"/>
  <c r="KF39" i="3"/>
  <c r="KD39" i="3"/>
  <c r="KW39" i="3"/>
  <c r="KG39" i="3"/>
  <c r="KJ39" i="3"/>
  <c r="KC39" i="3"/>
  <c r="LA39" i="3"/>
  <c r="LF39" i="3"/>
  <c r="KA39" i="3"/>
  <c r="JT39" i="3"/>
  <c r="KL39" i="3"/>
  <c r="JO39" i="3"/>
  <c r="IW39" i="3"/>
  <c r="JJ39" i="3"/>
  <c r="JG39" i="3"/>
  <c r="IX39" i="3"/>
  <c r="JN39" i="3"/>
  <c r="JB39" i="3"/>
  <c r="JE39" i="3"/>
  <c r="JD39" i="3"/>
  <c r="KB39" i="3"/>
  <c r="KT39" i="3"/>
  <c r="JM39" i="3"/>
  <c r="JI39" i="3"/>
  <c r="JU39" i="3"/>
  <c r="IV39" i="3"/>
  <c r="JP39" i="3"/>
  <c r="KM39" i="3"/>
  <c r="JQ39" i="3"/>
  <c r="JS39" i="3"/>
  <c r="IU39" i="3"/>
  <c r="IZ39" i="3"/>
  <c r="KH39" i="3"/>
  <c r="IT39" i="3"/>
  <c r="IY39" i="3"/>
  <c r="JR39" i="3"/>
  <c r="JA39" i="3"/>
  <c r="JF39" i="3"/>
  <c r="JK39" i="3"/>
  <c r="JC39" i="3"/>
  <c r="KY39" i="3"/>
  <c r="IR39" i="3"/>
  <c r="IS39" i="3"/>
  <c r="CZ42" i="3"/>
  <c r="DA42" i="3"/>
  <c r="EH42" i="3"/>
  <c r="DE42" i="3"/>
  <c r="DI42" i="3"/>
  <c r="EP42" i="3"/>
  <c r="DM42" i="3"/>
  <c r="ET42" i="3"/>
  <c r="DQ42" i="3"/>
  <c r="EX42" i="3"/>
  <c r="DU42" i="3"/>
  <c r="FB42" i="3"/>
  <c r="DY42" i="3"/>
  <c r="FF42" i="3"/>
  <c r="EC42" i="3"/>
  <c r="FJ42" i="3"/>
  <c r="DB42" i="3"/>
  <c r="EI42" i="3"/>
  <c r="DD42" i="3"/>
  <c r="DK42" i="3"/>
  <c r="ER42" i="3"/>
  <c r="DR42" i="3"/>
  <c r="EY42" i="3"/>
  <c r="DT42" i="3"/>
  <c r="EA42" i="3"/>
  <c r="FH42" i="3"/>
  <c r="DF42" i="3"/>
  <c r="DH42" i="3"/>
  <c r="EO42" i="3"/>
  <c r="DO42" i="3"/>
  <c r="DV42" i="3"/>
  <c r="FC42" i="3"/>
  <c r="DX42" i="3"/>
  <c r="FE42" i="3"/>
  <c r="DG42" i="3"/>
  <c r="DN42" i="3"/>
  <c r="EU42" i="3"/>
  <c r="DP42" i="3"/>
  <c r="EW42" i="3"/>
  <c r="DW42" i="3"/>
  <c r="FD42" i="3"/>
  <c r="EB42" i="3"/>
  <c r="FI42" i="3"/>
  <c r="DL42" i="3"/>
  <c r="ES42" i="3"/>
  <c r="DS42" i="3"/>
  <c r="DZ42" i="3"/>
  <c r="FG42" i="3"/>
  <c r="DC42" i="3"/>
  <c r="DJ42" i="3"/>
  <c r="EQ42" i="3"/>
  <c r="KG42" i="3"/>
  <c r="KB42" i="3"/>
  <c r="KZ42" i="3"/>
  <c r="LA42" i="3"/>
  <c r="KR42" i="3"/>
  <c r="KJ42" i="3"/>
  <c r="IW42" i="3"/>
  <c r="KF42" i="3"/>
  <c r="KE42" i="3"/>
  <c r="KK42" i="3"/>
  <c r="H23" i="12"/>
  <c r="B23" i="12"/>
  <c r="KW42" i="3"/>
  <c r="LF42" i="3"/>
  <c r="LB42" i="3"/>
  <c r="KY42" i="3"/>
  <c r="KN42" i="3"/>
  <c r="JI42" i="3"/>
  <c r="KS42" i="3"/>
  <c r="IR42" i="3"/>
  <c r="JJ42" i="3"/>
  <c r="JZ42" i="3"/>
  <c r="KP42" i="3"/>
  <c r="JQ42" i="3"/>
  <c r="JE42" i="3"/>
  <c r="JU42" i="3"/>
  <c r="KD42" i="3"/>
  <c r="KU42" i="3"/>
  <c r="KC42" i="3"/>
  <c r="KT42" i="3"/>
  <c r="KA42" i="3"/>
  <c r="KH42" i="3"/>
  <c r="KV42" i="3"/>
  <c r="KX42" i="3"/>
  <c r="JR42" i="3"/>
  <c r="JY42" i="3"/>
  <c r="JA42" i="3"/>
  <c r="JN42" i="3"/>
  <c r="IY42" i="3"/>
  <c r="KM42" i="3"/>
  <c r="KI42" i="3"/>
  <c r="KQ42" i="3"/>
  <c r="KO42" i="3"/>
  <c r="IS42" i="3"/>
  <c r="JP42" i="3"/>
  <c r="JD42" i="3"/>
  <c r="JG42" i="3"/>
  <c r="IX42" i="3"/>
  <c r="IT42" i="3"/>
  <c r="JM42" i="3"/>
  <c r="JB42" i="3"/>
  <c r="JH42" i="3"/>
  <c r="JL42" i="3"/>
  <c r="IZ42" i="3"/>
  <c r="JS42" i="3"/>
  <c r="JK42" i="3"/>
  <c r="IV42" i="3"/>
  <c r="IU42" i="3"/>
  <c r="JC42" i="3"/>
  <c r="JF42" i="3"/>
  <c r="KL42" i="3"/>
  <c r="JO42" i="3"/>
  <c r="JT42" i="3"/>
  <c r="CZ32" i="3"/>
  <c r="DA32" i="3"/>
  <c r="DE32" i="3"/>
  <c r="EL32" i="3"/>
  <c r="DI32" i="3"/>
  <c r="EP32" i="3"/>
  <c r="DM32" i="3"/>
  <c r="ET32" i="3"/>
  <c r="DQ32" i="3"/>
  <c r="DU32" i="3"/>
  <c r="DY32" i="3"/>
  <c r="FF32" i="3"/>
  <c r="EC32" i="3"/>
  <c r="FJ32" i="3"/>
  <c r="DD32" i="3"/>
  <c r="DH32" i="3"/>
  <c r="DL32" i="3"/>
  <c r="ES32" i="3"/>
  <c r="DP32" i="3"/>
  <c r="EW32" i="3"/>
  <c r="DT32" i="3"/>
  <c r="FA32" i="3"/>
  <c r="DX32" i="3"/>
  <c r="FE32" i="3"/>
  <c r="EB32" i="3"/>
  <c r="FI32" i="3"/>
  <c r="DB32" i="3"/>
  <c r="DF32" i="3"/>
  <c r="EM32" i="3"/>
  <c r="DJ32" i="3"/>
  <c r="EQ32" i="3"/>
  <c r="DN32" i="3"/>
  <c r="EU32" i="3"/>
  <c r="DR32" i="3"/>
  <c r="EY32" i="3"/>
  <c r="DV32" i="3"/>
  <c r="FC32" i="3"/>
  <c r="DZ32" i="3"/>
  <c r="FG32" i="3"/>
  <c r="DC32" i="3"/>
  <c r="EJ32" i="3"/>
  <c r="DS32" i="3"/>
  <c r="DO32" i="3"/>
  <c r="DG32" i="3"/>
  <c r="DW32" i="3"/>
  <c r="FD32" i="3"/>
  <c r="DK32" i="3"/>
  <c r="EA32" i="3"/>
  <c r="FH32" i="3"/>
  <c r="LB32" i="3"/>
  <c r="KE32" i="3"/>
  <c r="KI32" i="3"/>
  <c r="KB32" i="3"/>
  <c r="LA32" i="3"/>
  <c r="KP32" i="3"/>
  <c r="KY32" i="3"/>
  <c r="KV32" i="3"/>
  <c r="KS32" i="3"/>
  <c r="IX32" i="3"/>
  <c r="KD32" i="3"/>
  <c r="KU32" i="3"/>
  <c r="KL32" i="3"/>
  <c r="JJ32" i="3"/>
  <c r="JP32" i="3"/>
  <c r="IU32" i="3"/>
  <c r="JS32" i="3"/>
  <c r="JB32" i="3"/>
  <c r="JF32" i="3"/>
  <c r="JQ32" i="3"/>
  <c r="JY32" i="3"/>
  <c r="H13" i="12"/>
  <c r="B13" i="12"/>
  <c r="KC32" i="3"/>
  <c r="KW32" i="3"/>
  <c r="KR32" i="3"/>
  <c r="LF32" i="3"/>
  <c r="KX32" i="3"/>
  <c r="KA32" i="3"/>
  <c r="KJ32" i="3"/>
  <c r="KT32" i="3"/>
  <c r="KO32" i="3"/>
  <c r="KH32" i="3"/>
  <c r="JO32" i="3"/>
  <c r="JU32" i="3"/>
  <c r="JN32" i="3"/>
  <c r="JR32" i="3"/>
  <c r="IR32" i="3"/>
  <c r="JT32" i="3"/>
  <c r="IT32" i="3"/>
  <c r="JH32" i="3"/>
  <c r="IW32" i="3"/>
  <c r="KQ32" i="3"/>
  <c r="KK32" i="3"/>
  <c r="KG32" i="3"/>
  <c r="KN32" i="3"/>
  <c r="KZ32" i="3"/>
  <c r="KM32" i="3"/>
  <c r="JD32" i="3"/>
  <c r="JL32" i="3"/>
  <c r="JE32" i="3"/>
  <c r="JZ32" i="3"/>
  <c r="KF32" i="3"/>
  <c r="DC50" i="3"/>
  <c r="EJ50" i="3"/>
  <c r="DG50" i="3"/>
  <c r="EN50" i="3"/>
  <c r="DK50" i="3"/>
  <c r="ER50" i="3"/>
  <c r="DO50" i="3"/>
  <c r="DS50" i="3"/>
  <c r="EZ50" i="3"/>
  <c r="DW50" i="3"/>
  <c r="FD50" i="3"/>
  <c r="EA50" i="3"/>
  <c r="FH50" i="3"/>
  <c r="CZ50" i="3"/>
  <c r="DE50" i="3"/>
  <c r="EL50" i="3"/>
  <c r="DL50" i="3"/>
  <c r="ES50" i="3"/>
  <c r="DN50" i="3"/>
  <c r="DU50" i="3"/>
  <c r="FB50" i="3"/>
  <c r="EB50" i="3"/>
  <c r="FI50" i="3"/>
  <c r="DB50" i="3"/>
  <c r="DI50" i="3"/>
  <c r="EP50" i="3"/>
  <c r="DP50" i="3"/>
  <c r="DR50" i="3"/>
  <c r="DY50" i="3"/>
  <c r="FF50" i="3"/>
  <c r="DA50" i="3"/>
  <c r="EH50" i="3"/>
  <c r="DH50" i="3"/>
  <c r="DJ50" i="3"/>
  <c r="DQ50" i="3"/>
  <c r="EX50" i="3"/>
  <c r="DX50" i="3"/>
  <c r="DZ50" i="3"/>
  <c r="FG50" i="3"/>
  <c r="DF50" i="3"/>
  <c r="EM50" i="3"/>
  <c r="DM50" i="3"/>
  <c r="DT50" i="3"/>
  <c r="DV50" i="3"/>
  <c r="FC50" i="3"/>
  <c r="EC50" i="3"/>
  <c r="FJ50" i="3"/>
  <c r="DD50" i="3"/>
  <c r="EK50" i="3"/>
  <c r="KU50" i="3"/>
  <c r="KF50" i="3"/>
  <c r="KD50" i="3"/>
  <c r="KR50" i="3"/>
  <c r="KX50" i="3"/>
  <c r="H31" i="12"/>
  <c r="B31" i="12"/>
  <c r="JY50" i="3"/>
  <c r="JI50" i="3"/>
  <c r="IR50" i="3"/>
  <c r="IY50" i="3"/>
  <c r="KA50" i="3"/>
  <c r="KB50" i="3"/>
  <c r="KM50" i="3"/>
  <c r="KV50" i="3"/>
  <c r="LB50" i="3"/>
  <c r="KE50" i="3"/>
  <c r="KS50" i="3"/>
  <c r="KG50" i="3"/>
  <c r="KQ50" i="3"/>
  <c r="LA50" i="3"/>
  <c r="LF50" i="3"/>
  <c r="KY50" i="3"/>
  <c r="KK50" i="3"/>
  <c r="KW50" i="3"/>
  <c r="JQ50" i="3"/>
  <c r="KC50" i="3"/>
  <c r="KJ50" i="3"/>
  <c r="KN50" i="3"/>
  <c r="JG50" i="3"/>
  <c r="KP50" i="3"/>
  <c r="KO50" i="3"/>
  <c r="KI50" i="3"/>
  <c r="KT50" i="3"/>
  <c r="KZ50" i="3"/>
  <c r="JZ50" i="3"/>
  <c r="KL50" i="3"/>
  <c r="KH50" i="3"/>
  <c r="IX50" i="3"/>
  <c r="JC50" i="3"/>
  <c r="JK50" i="3"/>
  <c r="JP50" i="3"/>
  <c r="JA50" i="3"/>
  <c r="JO50" i="3"/>
  <c r="IS50" i="3"/>
  <c r="IZ50" i="3"/>
  <c r="JE50" i="3"/>
  <c r="IW50" i="3"/>
  <c r="IV50" i="3"/>
  <c r="JU50" i="3"/>
  <c r="JS50" i="3"/>
  <c r="JN50" i="3"/>
  <c r="JR50" i="3"/>
  <c r="JM50" i="3"/>
  <c r="JT50" i="3"/>
  <c r="JD50" i="3"/>
  <c r="IU50" i="3"/>
  <c r="JB50" i="3"/>
  <c r="JF50" i="3"/>
  <c r="DD48" i="3"/>
  <c r="DH48" i="3"/>
  <c r="EO48" i="3"/>
  <c r="DL48" i="3"/>
  <c r="ES48" i="3"/>
  <c r="DP48" i="3"/>
  <c r="EW48" i="3"/>
  <c r="DT48" i="3"/>
  <c r="DX48" i="3"/>
  <c r="FE48" i="3"/>
  <c r="EB48" i="3"/>
  <c r="FI48" i="3"/>
  <c r="DA48" i="3"/>
  <c r="EH48" i="3"/>
  <c r="DC48" i="3"/>
  <c r="EJ48" i="3"/>
  <c r="DJ48" i="3"/>
  <c r="EQ48" i="3"/>
  <c r="DQ48" i="3"/>
  <c r="EX48" i="3"/>
  <c r="DS48" i="3"/>
  <c r="EZ48" i="3"/>
  <c r="DZ48" i="3"/>
  <c r="FG48" i="3"/>
  <c r="CZ48" i="3"/>
  <c r="DE48" i="3"/>
  <c r="EL48" i="3"/>
  <c r="DG48" i="3"/>
  <c r="DN48" i="3"/>
  <c r="EU48" i="3"/>
  <c r="DU48" i="3"/>
  <c r="FB48" i="3"/>
  <c r="DW48" i="3"/>
  <c r="FD48" i="3"/>
  <c r="DF48" i="3"/>
  <c r="EM48" i="3"/>
  <c r="DM48" i="3"/>
  <c r="DO48" i="3"/>
  <c r="EV48" i="3"/>
  <c r="DV48" i="3"/>
  <c r="FC48" i="3"/>
  <c r="EC48" i="3"/>
  <c r="FJ48" i="3"/>
  <c r="EA48" i="3"/>
  <c r="FH48" i="3"/>
  <c r="DK48" i="3"/>
  <c r="DR48" i="3"/>
  <c r="EY48" i="3"/>
  <c r="DY48" i="3"/>
  <c r="FF48" i="3"/>
  <c r="DI48" i="3"/>
  <c r="DB48" i="3"/>
  <c r="EI48" i="3"/>
  <c r="KU48" i="3"/>
  <c r="LF48" i="3"/>
  <c r="KD48" i="3"/>
  <c r="JY48" i="3"/>
  <c r="KK48" i="3"/>
  <c r="KC48" i="3"/>
  <c r="KL48" i="3"/>
  <c r="KA48" i="3"/>
  <c r="KB48" i="3"/>
  <c r="KW48" i="3"/>
  <c r="KQ48" i="3"/>
  <c r="JR48" i="3"/>
  <c r="JH48" i="3"/>
  <c r="KI48" i="3"/>
  <c r="LA48" i="3"/>
  <c r="KT48" i="3"/>
  <c r="KO48" i="3"/>
  <c r="JQ48" i="3"/>
  <c r="IX48" i="3"/>
  <c r="JL48" i="3"/>
  <c r="IT48" i="3"/>
  <c r="JM48" i="3"/>
  <c r="JF48" i="3"/>
  <c r="KY48" i="3"/>
  <c r="IZ48" i="3"/>
  <c r="IS48" i="3"/>
  <c r="JA48" i="3"/>
  <c r="KX48" i="3"/>
  <c r="KJ48" i="3"/>
  <c r="KV48" i="3"/>
  <c r="KP48" i="3"/>
  <c r="JB48" i="3"/>
  <c r="JP48" i="3"/>
  <c r="JC48" i="3"/>
  <c r="JU48" i="3"/>
  <c r="IW48" i="3"/>
  <c r="JI48" i="3"/>
  <c r="JJ48" i="3"/>
  <c r="IU48" i="3"/>
  <c r="LB48" i="3"/>
  <c r="KM48" i="3"/>
  <c r="KF48" i="3"/>
  <c r="KZ48" i="3"/>
  <c r="KR48" i="3"/>
  <c r="KS48" i="3"/>
  <c r="JN48" i="3"/>
  <c r="KH48" i="3"/>
  <c r="KG48" i="3"/>
  <c r="JT48" i="3"/>
  <c r="KE48" i="3"/>
  <c r="KN48" i="3"/>
  <c r="JS48" i="3"/>
  <c r="JK48" i="3"/>
  <c r="H29" i="12"/>
  <c r="B29" i="12"/>
  <c r="JG48" i="3"/>
  <c r="JZ48" i="3"/>
  <c r="IY48" i="3"/>
  <c r="JD48" i="3"/>
  <c r="DB46" i="3"/>
  <c r="DF46" i="3"/>
  <c r="DJ46" i="3"/>
  <c r="EQ46" i="3"/>
  <c r="DN46" i="3"/>
  <c r="EU46" i="3"/>
  <c r="DR46" i="3"/>
  <c r="EY46" i="3"/>
  <c r="DV46" i="3"/>
  <c r="FC46" i="3"/>
  <c r="DZ46" i="3"/>
  <c r="FG46" i="3"/>
  <c r="DG46" i="3"/>
  <c r="DI46" i="3"/>
  <c r="DP46" i="3"/>
  <c r="DW46" i="3"/>
  <c r="FD46" i="3"/>
  <c r="DY46" i="3"/>
  <c r="FF46" i="3"/>
  <c r="DD46" i="3"/>
  <c r="EK46" i="3"/>
  <c r="DK46" i="3"/>
  <c r="ER46" i="3"/>
  <c r="DM46" i="3"/>
  <c r="ET46" i="3"/>
  <c r="DT46" i="3"/>
  <c r="FA46" i="3"/>
  <c r="EA46" i="3"/>
  <c r="FH46" i="3"/>
  <c r="EC46" i="3"/>
  <c r="FJ46" i="3"/>
  <c r="CZ46" i="3"/>
  <c r="DC46" i="3"/>
  <c r="EJ46" i="3"/>
  <c r="DE46" i="3"/>
  <c r="DL46" i="3"/>
  <c r="ES46" i="3"/>
  <c r="DS46" i="3"/>
  <c r="EZ46" i="3"/>
  <c r="DU46" i="3"/>
  <c r="FB46" i="3"/>
  <c r="EB46" i="3"/>
  <c r="FI46" i="3"/>
  <c r="DA46" i="3"/>
  <c r="DH46" i="3"/>
  <c r="EO46" i="3"/>
  <c r="DO46" i="3"/>
  <c r="DQ46" i="3"/>
  <c r="EX46" i="3"/>
  <c r="DX46" i="3"/>
  <c r="FE46" i="3"/>
  <c r="KN46" i="3"/>
  <c r="KU46" i="3"/>
  <c r="KQ46" i="3"/>
  <c r="JY46" i="3"/>
  <c r="JI46" i="3"/>
  <c r="IU46" i="3"/>
  <c r="KK46" i="3"/>
  <c r="KF46" i="3"/>
  <c r="KX46" i="3"/>
  <c r="H27" i="12"/>
  <c r="B27" i="12"/>
  <c r="KI46" i="3"/>
  <c r="IS46" i="3"/>
  <c r="KJ46" i="3"/>
  <c r="JD46" i="3"/>
  <c r="KW46" i="3"/>
  <c r="LB46" i="3"/>
  <c r="KO46" i="3"/>
  <c r="KG46" i="3"/>
  <c r="KA46" i="3"/>
  <c r="JK46" i="3"/>
  <c r="IX46" i="3"/>
  <c r="KD46" i="3"/>
  <c r="JN46" i="3"/>
  <c r="JR46" i="3"/>
  <c r="IY46" i="3"/>
  <c r="IR46" i="3"/>
  <c r="KR46" i="3"/>
  <c r="LF46" i="3"/>
  <c r="JJ46" i="3"/>
  <c r="KS46" i="3"/>
  <c r="JP46" i="3"/>
  <c r="IW46" i="3"/>
  <c r="LA46" i="3"/>
  <c r="KC46" i="3"/>
  <c r="KE46" i="3"/>
  <c r="JZ46" i="3"/>
  <c r="KL46" i="3"/>
  <c r="JO46" i="3"/>
  <c r="JB46" i="3"/>
  <c r="JT46" i="3"/>
  <c r="JF46" i="3"/>
  <c r="JQ46" i="3"/>
  <c r="KZ46" i="3"/>
  <c r="KY46" i="3"/>
  <c r="KT46" i="3"/>
  <c r="KM46" i="3"/>
  <c r="IT46" i="3"/>
  <c r="KH46" i="3"/>
  <c r="JL46" i="3"/>
  <c r="JC46" i="3"/>
  <c r="JE46" i="3"/>
  <c r="IV46" i="3"/>
  <c r="JS46" i="3"/>
  <c r="JU46" i="3"/>
  <c r="JA46" i="3"/>
  <c r="JM46" i="3"/>
  <c r="KV46" i="3"/>
  <c r="IZ46" i="3"/>
  <c r="KP46" i="3"/>
  <c r="JH46" i="3"/>
  <c r="KB46" i="3"/>
  <c r="JG46" i="3"/>
  <c r="DB53" i="3"/>
  <c r="EI53" i="3"/>
  <c r="DF53" i="3"/>
  <c r="EM53" i="3"/>
  <c r="DJ53" i="3"/>
  <c r="EQ53" i="3"/>
  <c r="DN53" i="3"/>
  <c r="DR53" i="3"/>
  <c r="EY53" i="3"/>
  <c r="DV53" i="3"/>
  <c r="FC53" i="3"/>
  <c r="DZ53" i="3"/>
  <c r="FG53" i="3"/>
  <c r="DD53" i="3"/>
  <c r="EK53" i="3"/>
  <c r="DK53" i="3"/>
  <c r="ER53" i="3"/>
  <c r="DM53" i="3"/>
  <c r="ET53" i="3"/>
  <c r="DT53" i="3"/>
  <c r="EA53" i="3"/>
  <c r="FH53" i="3"/>
  <c r="EC53" i="3"/>
  <c r="FJ53" i="3"/>
  <c r="DA53" i="3"/>
  <c r="DH53" i="3"/>
  <c r="DO53" i="3"/>
  <c r="DQ53" i="3"/>
  <c r="DX53" i="3"/>
  <c r="FE53" i="3"/>
  <c r="DG53" i="3"/>
  <c r="DI53" i="3"/>
  <c r="EP53" i="3"/>
  <c r="DP53" i="3"/>
  <c r="DW53" i="3"/>
  <c r="FD53" i="3"/>
  <c r="DY53" i="3"/>
  <c r="FF53" i="3"/>
  <c r="DC53" i="3"/>
  <c r="EJ53" i="3"/>
  <c r="CZ53" i="3"/>
  <c r="DU53" i="3"/>
  <c r="EB53" i="3"/>
  <c r="FI53" i="3"/>
  <c r="DE53" i="3"/>
  <c r="EL53" i="3"/>
  <c r="DL53" i="3"/>
  <c r="ES53" i="3"/>
  <c r="DS53" i="3"/>
  <c r="EZ53" i="3"/>
  <c r="LA53" i="3"/>
  <c r="JD53" i="3"/>
  <c r="KG53" i="3"/>
  <c r="KB53" i="3"/>
  <c r="KN53" i="3"/>
  <c r="KC53" i="3"/>
  <c r="KJ53" i="3"/>
  <c r="IT53" i="3"/>
  <c r="JK53" i="3"/>
  <c r="JG53" i="3"/>
  <c r="KZ53" i="3"/>
  <c r="KY53" i="3"/>
  <c r="LF53" i="3"/>
  <c r="KI53" i="3"/>
  <c r="LB53" i="3"/>
  <c r="JB53" i="3"/>
  <c r="JI53" i="3"/>
  <c r="JP53" i="3"/>
  <c r="JC53" i="3"/>
  <c r="JU53" i="3"/>
  <c r="JQ53" i="3"/>
  <c r="IU53" i="3"/>
  <c r="KF53" i="3"/>
  <c r="KV53" i="3"/>
  <c r="KT53" i="3"/>
  <c r="IS53" i="3"/>
  <c r="JT53" i="3"/>
  <c r="KO53" i="3"/>
  <c r="KH53" i="3"/>
  <c r="KL53" i="3"/>
  <c r="H34" i="12"/>
  <c r="B34" i="12"/>
  <c r="KA53" i="3"/>
  <c r="JO53" i="3"/>
  <c r="IX53" i="3"/>
  <c r="JR53" i="3"/>
  <c r="IV53" i="3"/>
  <c r="JA53" i="3"/>
  <c r="KR53" i="3"/>
  <c r="JE53" i="3"/>
  <c r="KQ53" i="3"/>
  <c r="KP53" i="3"/>
  <c r="KM53" i="3"/>
  <c r="JZ53" i="3"/>
  <c r="KW53" i="3"/>
  <c r="KD53" i="3"/>
  <c r="JY53" i="3"/>
  <c r="JN53" i="3"/>
  <c r="IZ53" i="3"/>
  <c r="KU53" i="3"/>
  <c r="KE53" i="3"/>
  <c r="KK53" i="3"/>
  <c r="IY53" i="3"/>
  <c r="KX53" i="3"/>
  <c r="JJ53" i="3"/>
  <c r="IW53" i="3"/>
  <c r="KS53" i="3"/>
  <c r="JS53" i="3"/>
  <c r="DB59" i="3"/>
  <c r="EI59" i="3"/>
  <c r="DF59" i="3"/>
  <c r="DI59" i="3"/>
  <c r="DL59" i="3"/>
  <c r="ES59" i="3"/>
  <c r="DP59" i="3"/>
  <c r="EW59" i="3"/>
  <c r="DW59" i="3"/>
  <c r="EA59" i="3"/>
  <c r="FH59" i="3"/>
  <c r="DH59" i="3"/>
  <c r="EO59" i="3"/>
  <c r="DN59" i="3"/>
  <c r="DT59" i="3"/>
  <c r="DV59" i="3"/>
  <c r="FC59" i="3"/>
  <c r="EC59" i="3"/>
  <c r="FJ59" i="3"/>
  <c r="DD59" i="3"/>
  <c r="DK59" i="3"/>
  <c r="DR59" i="3"/>
  <c r="EY59" i="3"/>
  <c r="DX59" i="3"/>
  <c r="FE59" i="3"/>
  <c r="DZ59" i="3"/>
  <c r="FG59" i="3"/>
  <c r="CZ59" i="3"/>
  <c r="DC59" i="3"/>
  <c r="DE59" i="3"/>
  <c r="EL59" i="3"/>
  <c r="DJ59" i="3"/>
  <c r="EQ59" i="3"/>
  <c r="DQ59" i="3"/>
  <c r="DS59" i="3"/>
  <c r="EZ59" i="3"/>
  <c r="DY59" i="3"/>
  <c r="FF59" i="3"/>
  <c r="DO59" i="3"/>
  <c r="DU59" i="3"/>
  <c r="FB59" i="3"/>
  <c r="EB59" i="3"/>
  <c r="FI59" i="3"/>
  <c r="DG59" i="3"/>
  <c r="DM59" i="3"/>
  <c r="ET59" i="3"/>
  <c r="DA59" i="3"/>
  <c r="EH59" i="3"/>
  <c r="H40" i="12"/>
  <c r="B40" i="12"/>
  <c r="LA59" i="3"/>
  <c r="KX59" i="3"/>
  <c r="KU59" i="3"/>
  <c r="KB59" i="3"/>
  <c r="KQ59" i="3"/>
  <c r="KR59" i="3"/>
  <c r="KF59" i="3"/>
  <c r="KJ59" i="3"/>
  <c r="KL59" i="3"/>
  <c r="KN59" i="3"/>
  <c r="LB59" i="3"/>
  <c r="KS59" i="3"/>
  <c r="JY59" i="3"/>
  <c r="KI59" i="3"/>
  <c r="JZ59" i="3"/>
  <c r="KC59" i="3"/>
  <c r="KH59" i="3"/>
  <c r="KA59" i="3"/>
  <c r="IT59" i="3"/>
  <c r="KK59" i="3"/>
  <c r="KV59" i="3"/>
  <c r="KY59" i="3"/>
  <c r="KM59" i="3"/>
  <c r="KE59" i="3"/>
  <c r="KO59" i="3"/>
  <c r="KP59" i="3"/>
  <c r="KD59" i="3"/>
  <c r="KT59" i="3"/>
  <c r="LF59" i="3"/>
  <c r="KW59" i="3"/>
  <c r="KZ59" i="3"/>
  <c r="JS59" i="3"/>
  <c r="JA59" i="3"/>
  <c r="IR59" i="3"/>
  <c r="JG59" i="3"/>
  <c r="JB59" i="3"/>
  <c r="IV59" i="3"/>
  <c r="JM59" i="3"/>
  <c r="JU59" i="3"/>
  <c r="JQ59" i="3"/>
  <c r="IW59" i="3"/>
  <c r="JO59" i="3"/>
  <c r="JP59" i="3"/>
  <c r="JE59" i="3"/>
  <c r="JD59" i="3"/>
  <c r="IX59" i="3"/>
  <c r="JK59" i="3"/>
  <c r="JC59" i="3"/>
  <c r="JI59" i="3"/>
  <c r="JJ59" i="3"/>
  <c r="IS59" i="3"/>
  <c r="IY59" i="3"/>
  <c r="JL59" i="3"/>
  <c r="JN59" i="3"/>
  <c r="JH59" i="3"/>
  <c r="JT59" i="3"/>
  <c r="KG59" i="3"/>
  <c r="JF59" i="3"/>
  <c r="IZ59" i="3"/>
  <c r="JR59" i="3"/>
  <c r="IU59" i="3"/>
  <c r="DD67" i="3"/>
  <c r="DH67" i="3"/>
  <c r="DL67" i="3"/>
  <c r="ES67" i="3"/>
  <c r="DP67" i="3"/>
  <c r="EW67" i="3"/>
  <c r="DT67" i="3"/>
  <c r="FA67" i="3"/>
  <c r="DX67" i="3"/>
  <c r="EB67" i="3"/>
  <c r="FI67" i="3"/>
  <c r="DB67" i="3"/>
  <c r="DF67" i="3"/>
  <c r="DJ67" i="3"/>
  <c r="DN67" i="3"/>
  <c r="DR67" i="3"/>
  <c r="EY67" i="3"/>
  <c r="DV67" i="3"/>
  <c r="FC67" i="3"/>
  <c r="DZ67" i="3"/>
  <c r="FG67" i="3"/>
  <c r="CZ67" i="3"/>
  <c r="DE67" i="3"/>
  <c r="DM67" i="3"/>
  <c r="ET67" i="3"/>
  <c r="DU67" i="3"/>
  <c r="FB67" i="3"/>
  <c r="EC67" i="3"/>
  <c r="FJ67" i="3"/>
  <c r="DC67" i="3"/>
  <c r="EJ67" i="3"/>
  <c r="DK67" i="3"/>
  <c r="ER67" i="3"/>
  <c r="DS67" i="3"/>
  <c r="EZ67" i="3"/>
  <c r="EA67" i="3"/>
  <c r="FH67" i="3"/>
  <c r="DG67" i="3"/>
  <c r="EN67" i="3"/>
  <c r="DO67" i="3"/>
  <c r="EV67" i="3"/>
  <c r="DW67" i="3"/>
  <c r="DI67" i="3"/>
  <c r="DA67" i="3"/>
  <c r="EH67" i="3"/>
  <c r="DQ67" i="3"/>
  <c r="DY67" i="3"/>
  <c r="FF67" i="3"/>
  <c r="JN67" i="3"/>
  <c r="KK67" i="3"/>
  <c r="KF67" i="3"/>
  <c r="KE67" i="3"/>
  <c r="KN67" i="3"/>
  <c r="KC67" i="3"/>
  <c r="JY67" i="3"/>
  <c r="H48" i="12"/>
  <c r="B48" i="12"/>
  <c r="KY67" i="3"/>
  <c r="KS67" i="3"/>
  <c r="KR67" i="3"/>
  <c r="JZ67" i="3"/>
  <c r="KX67" i="3"/>
  <c r="KO67" i="3"/>
  <c r="LF67" i="3"/>
  <c r="KD67" i="3"/>
  <c r="KU67" i="3"/>
  <c r="KW67" i="3"/>
  <c r="JD67" i="3"/>
  <c r="JP67" i="3"/>
  <c r="IU67" i="3"/>
  <c r="KP67" i="3"/>
  <c r="KH67" i="3"/>
  <c r="KT67" i="3"/>
  <c r="KB67" i="3"/>
  <c r="KV67" i="3"/>
  <c r="KM67" i="3"/>
  <c r="KI67" i="3"/>
  <c r="JJ67" i="3"/>
  <c r="JQ67" i="3"/>
  <c r="JL67" i="3"/>
  <c r="JG67" i="3"/>
  <c r="JU67" i="3"/>
  <c r="JT67" i="3"/>
  <c r="KA67" i="3"/>
  <c r="KJ67" i="3"/>
  <c r="LA67" i="3"/>
  <c r="KG67" i="3"/>
  <c r="JK67" i="3"/>
  <c r="JC67" i="3"/>
  <c r="KQ67" i="3"/>
  <c r="LB67" i="3"/>
  <c r="KZ67" i="3"/>
  <c r="JR67" i="3"/>
  <c r="JE67" i="3"/>
  <c r="IV67" i="3"/>
  <c r="JF67" i="3"/>
  <c r="IX67" i="3"/>
  <c r="IY67" i="3"/>
  <c r="JS67" i="3"/>
  <c r="KL67" i="3"/>
  <c r="JM67" i="3"/>
  <c r="DE71" i="3"/>
  <c r="EL71" i="3"/>
  <c r="DF71" i="3"/>
  <c r="EM71" i="3"/>
  <c r="DG71" i="3"/>
  <c r="DH71" i="3"/>
  <c r="EO71" i="3"/>
  <c r="DI71" i="3"/>
  <c r="DJ71" i="3"/>
  <c r="DK71" i="3"/>
  <c r="DL71" i="3"/>
  <c r="ES71" i="3"/>
  <c r="DM71" i="3"/>
  <c r="DN71" i="3"/>
  <c r="DO71" i="3"/>
  <c r="EV71" i="3"/>
  <c r="DP71" i="3"/>
  <c r="EW71" i="3"/>
  <c r="DQ71" i="3"/>
  <c r="EX71" i="3"/>
  <c r="DR71" i="3"/>
  <c r="EY71" i="3"/>
  <c r="DS71" i="3"/>
  <c r="EZ71" i="3"/>
  <c r="DT71" i="3"/>
  <c r="FA71" i="3"/>
  <c r="DX71" i="3"/>
  <c r="FE71" i="3"/>
  <c r="EB71" i="3"/>
  <c r="FI71" i="3"/>
  <c r="DC71" i="3"/>
  <c r="DV71" i="3"/>
  <c r="DZ71" i="3"/>
  <c r="FG71" i="3"/>
  <c r="DY71" i="3"/>
  <c r="FF71" i="3"/>
  <c r="CZ71" i="3"/>
  <c r="DA71" i="3"/>
  <c r="EH71" i="3"/>
  <c r="DB71" i="3"/>
  <c r="EI71" i="3"/>
  <c r="DW71" i="3"/>
  <c r="FD71" i="3"/>
  <c r="EA71" i="3"/>
  <c r="FH71" i="3"/>
  <c r="EC71" i="3"/>
  <c r="FJ71" i="3"/>
  <c r="DU71" i="3"/>
  <c r="FB71" i="3"/>
  <c r="DD71" i="3"/>
  <c r="KK71" i="3"/>
  <c r="JY71" i="3"/>
  <c r="KX71" i="3"/>
  <c r="KT71" i="3"/>
  <c r="KR71" i="3"/>
  <c r="LA71" i="3"/>
  <c r="KY71" i="3"/>
  <c r="H52" i="12"/>
  <c r="B52" i="12"/>
  <c r="KU71" i="3"/>
  <c r="KZ71" i="3"/>
  <c r="LB71" i="3"/>
  <c r="KW71" i="3"/>
  <c r="KF71" i="3"/>
  <c r="KJ71" i="3"/>
  <c r="JZ71" i="3"/>
  <c r="KH71" i="3"/>
  <c r="KE71" i="3"/>
  <c r="KB71" i="3"/>
  <c r="KN71" i="3"/>
  <c r="KC71" i="3"/>
  <c r="JO71" i="3"/>
  <c r="JQ71" i="3"/>
  <c r="JH71" i="3"/>
  <c r="JU71" i="3"/>
  <c r="IT71" i="3"/>
  <c r="KD71" i="3"/>
  <c r="KV71" i="3"/>
  <c r="KQ71" i="3"/>
  <c r="KM71" i="3"/>
  <c r="IR71" i="3"/>
  <c r="KI71" i="3"/>
  <c r="KA71" i="3"/>
  <c r="JM71" i="3"/>
  <c r="KP71" i="3"/>
  <c r="JK71" i="3"/>
  <c r="JS71" i="3"/>
  <c r="JG71" i="3"/>
  <c r="IS71" i="3"/>
  <c r="IW71" i="3"/>
  <c r="LF71" i="3"/>
  <c r="KO71" i="3"/>
  <c r="KS71" i="3"/>
  <c r="KL71" i="3"/>
  <c r="KG71" i="3"/>
  <c r="IU71" i="3"/>
  <c r="JR71" i="3"/>
  <c r="IX71" i="3"/>
  <c r="JJ71" i="3"/>
  <c r="JI71" i="3"/>
  <c r="JL71" i="3"/>
  <c r="JT71" i="3"/>
  <c r="JP71" i="3"/>
  <c r="AI103" i="11"/>
  <c r="AT103" i="11"/>
  <c r="AI20" i="11"/>
  <c r="J4" i="12"/>
  <c r="CZ23" i="3"/>
  <c r="DC23" i="3"/>
  <c r="M4" i="12"/>
  <c r="EB24" i="3"/>
  <c r="FI24" i="3"/>
  <c r="AL5" i="12"/>
  <c r="EA24" i="3"/>
  <c r="FH24" i="3"/>
  <c r="AK5" i="12"/>
  <c r="DF23" i="3"/>
  <c r="P4" i="12"/>
  <c r="Q4" i="12"/>
  <c r="DG23" i="3"/>
  <c r="EA23" i="3"/>
  <c r="AK4" i="12"/>
  <c r="DQ23" i="3"/>
  <c r="AA4" i="12"/>
  <c r="DE23" i="3"/>
  <c r="O4" i="12"/>
  <c r="T5" i="12"/>
  <c r="X5" i="12"/>
  <c r="Y5" i="12"/>
  <c r="M5" i="12"/>
  <c r="CZ24" i="3"/>
  <c r="EG24" i="3"/>
  <c r="J5" i="12"/>
  <c r="AI68" i="11"/>
  <c r="AT68" i="11"/>
  <c r="AI41" i="11"/>
  <c r="AT41" i="11"/>
  <c r="AI96" i="11"/>
  <c r="AT96" i="11"/>
  <c r="AI29" i="11"/>
  <c r="AI102" i="11"/>
  <c r="AT102" i="11"/>
  <c r="AI45" i="11"/>
  <c r="AT45" i="11"/>
  <c r="AI47" i="11"/>
  <c r="AI34" i="11"/>
  <c r="AI39" i="5"/>
  <c r="BK74" i="11"/>
  <c r="BL74" i="11"/>
  <c r="AU74" i="11"/>
  <c r="BK32" i="11"/>
  <c r="BL32" i="11"/>
  <c r="AU32" i="11"/>
  <c r="BK93" i="11"/>
  <c r="BL93" i="11"/>
  <c r="AM93" i="11"/>
  <c r="AN93" i="11"/>
  <c r="AO93" i="11"/>
  <c r="AP93" i="11"/>
  <c r="AI76" i="11"/>
  <c r="AT76" i="11"/>
  <c r="BL63" i="11"/>
  <c r="AU63" i="11"/>
  <c r="BK63" i="11"/>
  <c r="BL85" i="11"/>
  <c r="BK85" i="11"/>
  <c r="AP85" i="11"/>
  <c r="AM85" i="11"/>
  <c r="AO85" i="11"/>
  <c r="AN85" i="11"/>
  <c r="BK30" i="11"/>
  <c r="BL30" i="11"/>
  <c r="AU30" i="11"/>
  <c r="AI46" i="11"/>
  <c r="BL46" i="11"/>
  <c r="AU46" i="11"/>
  <c r="BK46" i="11"/>
  <c r="BL81" i="11"/>
  <c r="BK81" i="11"/>
  <c r="AN81" i="11"/>
  <c r="AP81" i="11"/>
  <c r="AM81" i="11"/>
  <c r="AO81" i="11"/>
  <c r="BL28" i="11"/>
  <c r="AU28" i="11"/>
  <c r="BK28" i="11"/>
  <c r="AI105" i="11"/>
  <c r="AT105" i="11"/>
  <c r="BL12" i="11"/>
  <c r="AU12" i="11"/>
  <c r="BK12" i="11"/>
  <c r="EL46" i="3"/>
  <c r="EP46" i="3"/>
  <c r="EI46" i="3"/>
  <c r="EZ42" i="3"/>
  <c r="EK42" i="3"/>
  <c r="EL42" i="3"/>
  <c r="EQ91" i="3"/>
  <c r="FC91" i="3"/>
  <c r="EY64" i="3"/>
  <c r="EM64" i="3"/>
  <c r="EV37" i="3"/>
  <c r="ET37" i="3"/>
  <c r="EX47" i="3"/>
  <c r="ES47" i="3"/>
  <c r="ER31" i="3"/>
  <c r="EW114" i="3"/>
  <c r="FA114" i="3"/>
  <c r="FE95" i="3"/>
  <c r="EH80" i="3"/>
  <c r="EN106" i="3"/>
  <c r="EX106" i="3"/>
  <c r="FC102" i="3"/>
  <c r="ER63" i="3"/>
  <c r="EH63" i="3"/>
  <c r="EM57" i="3"/>
  <c r="EI66" i="3"/>
  <c r="EN51" i="3"/>
  <c r="EI28" i="3"/>
  <c r="ER103" i="3"/>
  <c r="EY75" i="3"/>
  <c r="EI100" i="3"/>
  <c r="EL100" i="3"/>
  <c r="EY100" i="3"/>
  <c r="EO65" i="3"/>
  <c r="EN38" i="3"/>
  <c r="EK30" i="3"/>
  <c r="EZ44" i="3"/>
  <c r="EJ44" i="3"/>
  <c r="ES88" i="3"/>
  <c r="FD88" i="3"/>
  <c r="EQ122" i="3"/>
  <c r="EU122" i="3"/>
  <c r="EU113" i="3"/>
  <c r="EL124" i="3"/>
  <c r="ER87" i="3"/>
  <c r="EN46" i="3"/>
  <c r="FA42" i="3"/>
  <c r="EY91" i="3"/>
  <c r="ET91" i="3"/>
  <c r="FE60" i="3"/>
  <c r="FD58" i="3"/>
  <c r="EY58" i="3"/>
  <c r="EK47" i="3"/>
  <c r="EY47" i="3"/>
  <c r="EJ47" i="3"/>
  <c r="EK31" i="3"/>
  <c r="FE85" i="3"/>
  <c r="EJ85" i="3"/>
  <c r="EZ85" i="3"/>
  <c r="EN102" i="3"/>
  <c r="ES102" i="3"/>
  <c r="FE63" i="3"/>
  <c r="EQ56" i="3"/>
  <c r="FC57" i="3"/>
  <c r="ES57" i="3"/>
  <c r="FC66" i="3"/>
  <c r="FB66" i="3"/>
  <c r="EZ52" i="3"/>
  <c r="FE52" i="3"/>
  <c r="EX52" i="3"/>
  <c r="ES36" i="3"/>
  <c r="FC75" i="3"/>
  <c r="FC68" i="3"/>
  <c r="EM40" i="3"/>
  <c r="FA40" i="3"/>
  <c r="EL40" i="3"/>
  <c r="EZ38" i="3"/>
  <c r="EH30" i="3"/>
  <c r="FB30" i="3"/>
  <c r="EP30" i="3"/>
  <c r="FD30" i="3"/>
  <c r="EZ54" i="3"/>
  <c r="EU88" i="3"/>
  <c r="EJ122" i="3"/>
  <c r="EY122" i="3"/>
  <c r="EH122" i="3"/>
  <c r="ET113" i="3"/>
  <c r="EY113" i="3"/>
  <c r="EK124" i="3"/>
  <c r="FB124" i="3"/>
  <c r="CE39" i="5"/>
  <c r="AN35" i="5"/>
  <c r="J60" i="5"/>
  <c r="EW46" i="3"/>
  <c r="EM46" i="3"/>
  <c r="EM42" i="3"/>
  <c r="EQ39" i="3"/>
  <c r="EM39" i="3"/>
  <c r="EP79" i="3"/>
  <c r="EX79" i="3"/>
  <c r="EM107" i="3"/>
  <c r="EY99" i="3"/>
  <c r="EI99" i="3"/>
  <c r="EZ99" i="3"/>
  <c r="FE94" i="3"/>
  <c r="FA91" i="3"/>
  <c r="EI116" i="3"/>
  <c r="EV98" i="3"/>
  <c r="EH98" i="3"/>
  <c r="EN98" i="3"/>
  <c r="EP58" i="3"/>
  <c r="EL64" i="3"/>
  <c r="EP64" i="3"/>
  <c r="EZ37" i="3"/>
  <c r="FE47" i="3"/>
  <c r="ES31" i="3"/>
  <c r="FD85" i="3"/>
  <c r="EU114" i="3"/>
  <c r="EX114" i="3"/>
  <c r="EM114" i="3"/>
  <c r="EN95" i="3"/>
  <c r="EJ95" i="3"/>
  <c r="EJ106" i="3"/>
  <c r="FE106" i="3"/>
  <c r="FB102" i="3"/>
  <c r="EZ102" i="3"/>
  <c r="EO102" i="3"/>
  <c r="EL74" i="3"/>
  <c r="EY63" i="3"/>
  <c r="EW63" i="3"/>
  <c r="FD56" i="3"/>
  <c r="EO56" i="3"/>
  <c r="EK51" i="3"/>
  <c r="EV36" i="3"/>
  <c r="FC28" i="3"/>
  <c r="EK28" i="3"/>
  <c r="EX28" i="3"/>
  <c r="EU103" i="3"/>
  <c r="FA100" i="3"/>
  <c r="EY65" i="3"/>
  <c r="EJ65" i="3"/>
  <c r="EW68" i="3"/>
  <c r="EX68" i="3"/>
  <c r="EL38" i="3"/>
  <c r="EY30" i="3"/>
  <c r="EI44" i="3"/>
  <c r="ET54" i="3"/>
  <c r="EY54" i="3"/>
  <c r="ET122" i="3"/>
  <c r="FE113" i="3"/>
  <c r="EP113" i="3"/>
  <c r="FE124" i="3"/>
  <c r="EU124" i="3"/>
  <c r="FD72" i="3"/>
  <c r="FB87" i="3"/>
  <c r="EQ67" i="3"/>
  <c r="FE67" i="3"/>
  <c r="EX59" i="3"/>
  <c r="FD59" i="3"/>
  <c r="EM59" i="3"/>
  <c r="EO53" i="3"/>
  <c r="FA53" i="3"/>
  <c r="FA50" i="3"/>
  <c r="FE50" i="3"/>
  <c r="EY35" i="3"/>
  <c r="EL35" i="3"/>
  <c r="EK35" i="3"/>
  <c r="EN69" i="3"/>
  <c r="ES80" i="3"/>
  <c r="EK117" i="3"/>
  <c r="EL117" i="3"/>
  <c r="EJ117" i="3"/>
  <c r="EP110" i="3"/>
  <c r="FB110" i="3"/>
  <c r="EI105" i="3"/>
  <c r="EQ105" i="3"/>
  <c r="EU60" i="3"/>
  <c r="FC71" i="3"/>
  <c r="FB53" i="3"/>
  <c r="EI50" i="3"/>
  <c r="EK32" i="3"/>
  <c r="EX32" i="3"/>
  <c r="EH32" i="3"/>
  <c r="EU39" i="3"/>
  <c r="FC35" i="3"/>
  <c r="EJ35" i="3"/>
  <c r="EX86" i="3"/>
  <c r="EY55" i="3"/>
  <c r="ES55" i="3"/>
  <c r="EW29" i="3"/>
  <c r="EM29" i="3"/>
  <c r="FB118" i="3"/>
  <c r="FA118" i="3"/>
  <c r="EP123" i="3"/>
  <c r="EZ123" i="3"/>
  <c r="EI104" i="3"/>
  <c r="EU63" i="3"/>
  <c r="EM56" i="3"/>
  <c r="EY62" i="3"/>
  <c r="ES27" i="3"/>
  <c r="EZ90" i="3"/>
  <c r="EM70" i="3"/>
  <c r="EI70" i="3"/>
  <c r="EH70" i="3"/>
  <c r="EU79" i="3"/>
  <c r="ER71" i="3"/>
  <c r="ES79" i="3"/>
  <c r="EY107" i="3"/>
  <c r="EN107" i="3"/>
  <c r="ER99" i="3"/>
  <c r="FD94" i="3"/>
  <c r="EI94" i="3"/>
  <c r="EM116" i="3"/>
  <c r="EJ116" i="3"/>
  <c r="EN116" i="3"/>
  <c r="FD116" i="3"/>
  <c r="EO120" i="3"/>
  <c r="EM120" i="3"/>
  <c r="EW86" i="3"/>
  <c r="ET43" i="3"/>
  <c r="EN26" i="3"/>
  <c r="EN112" i="3"/>
  <c r="FD49" i="3"/>
  <c r="EW49" i="3"/>
  <c r="EQ49" i="3"/>
  <c r="EI41" i="3"/>
  <c r="ES41" i="3"/>
  <c r="AT34" i="11"/>
  <c r="AT29" i="11"/>
  <c r="AT20" i="11"/>
  <c r="EK71" i="3"/>
  <c r="EQ71" i="3"/>
  <c r="EM67" i="3"/>
  <c r="EW53" i="3"/>
  <c r="EX53" i="3"/>
  <c r="EP48" i="3"/>
  <c r="ET48" i="3"/>
  <c r="FA48" i="3"/>
  <c r="EK48" i="3"/>
  <c r="EY50" i="3"/>
  <c r="ET79" i="3"/>
  <c r="ER107" i="3"/>
  <c r="EK107" i="3"/>
  <c r="EW99" i="3"/>
  <c r="EW94" i="3"/>
  <c r="EO94" i="3"/>
  <c r="EZ94" i="3"/>
  <c r="FA116" i="3"/>
  <c r="ET120" i="3"/>
  <c r="EZ86" i="3"/>
  <c r="FB86" i="3"/>
  <c r="AT73" i="11"/>
  <c r="FC69" i="3"/>
  <c r="EM69" i="3"/>
  <c r="EZ60" i="3"/>
  <c r="EM43" i="3"/>
  <c r="EH64" i="3"/>
  <c r="ER55" i="3"/>
  <c r="EJ29" i="3"/>
  <c r="EI29" i="3"/>
  <c r="FB34" i="3"/>
  <c r="EX26" i="3"/>
  <c r="EH26" i="3"/>
  <c r="EW26" i="3"/>
  <c r="EO26" i="3"/>
  <c r="EI112" i="3"/>
  <c r="ES76" i="3"/>
  <c r="EY73" i="3"/>
  <c r="EQ73" i="3"/>
  <c r="EW73" i="3"/>
  <c r="EK92" i="3"/>
  <c r="EM92" i="3"/>
  <c r="EQ118" i="3"/>
  <c r="ES123" i="3"/>
  <c r="EJ104" i="3"/>
  <c r="AT71" i="11"/>
  <c r="AT42" i="11"/>
  <c r="EI57" i="3"/>
  <c r="ET57" i="3"/>
  <c r="EQ57" i="3"/>
  <c r="FD57" i="3"/>
  <c r="EN57" i="3"/>
  <c r="ET62" i="3"/>
  <c r="EQ62" i="3"/>
  <c r="FA62" i="3"/>
  <c r="EY66" i="3"/>
  <c r="EU66" i="3"/>
  <c r="EQ51" i="3"/>
  <c r="EW52" i="3"/>
  <c r="EK52" i="3"/>
  <c r="EY41" i="3"/>
  <c r="FE41" i="3"/>
  <c r="EN28" i="3"/>
  <c r="EH28" i="3"/>
  <c r="EM27" i="3"/>
  <c r="FE27" i="3"/>
  <c r="EN90" i="3"/>
  <c r="EO103" i="3"/>
  <c r="EY103" i="3"/>
  <c r="FB81" i="3"/>
  <c r="FA75" i="3"/>
  <c r="EW75" i="3"/>
  <c r="EK75" i="3"/>
  <c r="EO109" i="3"/>
  <c r="EY68" i="3"/>
  <c r="FB68" i="3"/>
  <c r="EL68" i="3"/>
  <c r="EU61" i="3"/>
  <c r="FB61" i="3"/>
  <c r="EM25" i="3"/>
  <c r="AT46" i="11"/>
  <c r="AT47" i="11"/>
  <c r="ET71" i="3"/>
  <c r="EL67" i="3"/>
  <c r="EI67" i="3"/>
  <c r="EN48" i="3"/>
  <c r="EO50" i="3"/>
  <c r="EW50" i="3"/>
  <c r="FB32" i="3"/>
  <c r="EO35" i="3"/>
  <c r="ES107" i="3"/>
  <c r="EJ99" i="3"/>
  <c r="EK120" i="3"/>
  <c r="FB120" i="3"/>
  <c r="EN86" i="3"/>
  <c r="FE86" i="3"/>
  <c r="AT10" i="11"/>
  <c r="AT33" i="11"/>
  <c r="AT16" i="11"/>
  <c r="AT52" i="11"/>
  <c r="EO69" i="3"/>
  <c r="EY69" i="3"/>
  <c r="ET60" i="3"/>
  <c r="EQ60" i="3"/>
  <c r="EX58" i="3"/>
  <c r="EL43" i="3"/>
  <c r="EP43" i="3"/>
  <c r="EX64" i="3"/>
  <c r="EZ55" i="3"/>
  <c r="EH55" i="3"/>
  <c r="FA55" i="3"/>
  <c r="EV29" i="3"/>
  <c r="ET26" i="3"/>
  <c r="EZ26" i="3"/>
  <c r="EK26" i="3"/>
  <c r="ES112" i="3"/>
  <c r="EM112" i="3"/>
  <c r="EM78" i="3"/>
  <c r="EO78" i="3"/>
  <c r="ES78" i="3"/>
  <c r="EX85" i="3"/>
  <c r="ET85" i="3"/>
  <c r="EO85" i="3"/>
  <c r="EI76" i="3"/>
  <c r="EJ76" i="3"/>
  <c r="EM73" i="3"/>
  <c r="EX92" i="3"/>
  <c r="EL92" i="3"/>
  <c r="EH118" i="3"/>
  <c r="ER118" i="3"/>
  <c r="EP118" i="3"/>
  <c r="FA123" i="3"/>
  <c r="EM123" i="3"/>
  <c r="EZ74" i="3"/>
  <c r="FE74" i="3"/>
  <c r="FD74" i="3"/>
  <c r="EM74" i="3"/>
  <c r="EO97" i="3"/>
  <c r="FD97" i="3"/>
  <c r="AT63" i="11"/>
  <c r="AT66" i="11"/>
  <c r="EX63" i="3"/>
  <c r="EK63" i="3"/>
  <c r="EI49" i="3"/>
  <c r="EU57" i="3"/>
  <c r="EZ57" i="3"/>
  <c r="EQ66" i="3"/>
  <c r="ET51" i="3"/>
  <c r="EU51" i="3"/>
  <c r="ER28" i="3"/>
  <c r="EY28" i="3"/>
  <c r="EM81" i="3"/>
  <c r="EV83" i="3"/>
  <c r="EU117" i="3"/>
  <c r="EK110" i="3"/>
  <c r="EL105" i="3"/>
  <c r="EU105" i="3"/>
  <c r="EH61" i="3"/>
  <c r="EQ111" i="3"/>
  <c r="EV111" i="3"/>
  <c r="EV122" i="3"/>
  <c r="EM113" i="3"/>
  <c r="EL113" i="3"/>
  <c r="EH113" i="3"/>
  <c r="FD124" i="3"/>
  <c r="FC72" i="3"/>
  <c r="ET72" i="3"/>
  <c r="ER86" i="3"/>
  <c r="EM86" i="3"/>
  <c r="EY86" i="3"/>
  <c r="AT37" i="11"/>
  <c r="FA69" i="3"/>
  <c r="EM60" i="3"/>
  <c r="FB60" i="3"/>
  <c r="EH43" i="3"/>
  <c r="EU43" i="3"/>
  <c r="EM55" i="3"/>
  <c r="EP29" i="3"/>
  <c r="EX34" i="3"/>
  <c r="EU34" i="3"/>
  <c r="ER34" i="3"/>
  <c r="EV26" i="3"/>
  <c r="EP112" i="3"/>
  <c r="EZ112" i="3"/>
  <c r="EH73" i="3"/>
  <c r="EM80" i="3"/>
  <c r="EL80" i="3"/>
  <c r="FA92" i="3"/>
  <c r="ET92" i="3"/>
  <c r="EI123" i="3"/>
  <c r="EZ104" i="3"/>
  <c r="EY104" i="3"/>
  <c r="FE104" i="3"/>
  <c r="EM97" i="3"/>
  <c r="EJ97" i="3"/>
  <c r="EI97" i="3"/>
  <c r="FA49" i="3"/>
  <c r="ET49" i="3"/>
  <c r="FC49" i="3"/>
  <c r="FC62" i="3"/>
  <c r="EU27" i="3"/>
  <c r="EO90" i="3"/>
  <c r="FC109" i="3"/>
  <c r="EI109" i="3"/>
  <c r="EM109" i="3"/>
  <c r="EJ109" i="3"/>
  <c r="EK109" i="3"/>
  <c r="FE83" i="3"/>
  <c r="EW83" i="3"/>
  <c r="EY117" i="3"/>
  <c r="FC117" i="3"/>
  <c r="EO110" i="3"/>
  <c r="EZ105" i="3"/>
  <c r="FE89" i="3"/>
  <c r="EX66" i="3"/>
  <c r="EH66" i="3"/>
  <c r="EJ66" i="3"/>
  <c r="EW51" i="3"/>
  <c r="EP52" i="3"/>
  <c r="EH41" i="3"/>
  <c r="EU36" i="3"/>
  <c r="EJ28" i="3"/>
  <c r="FD27" i="3"/>
  <c r="FA27" i="3"/>
  <c r="ET90" i="3"/>
  <c r="EV90" i="3"/>
  <c r="EW90" i="3"/>
  <c r="EX101" i="3"/>
  <c r="FD103" i="3"/>
  <c r="FE103" i="3"/>
  <c r="EX81" i="3"/>
  <c r="EQ75" i="3"/>
  <c r="EV109" i="3"/>
  <c r="EV100" i="3"/>
  <c r="ER100" i="3"/>
  <c r="EQ100" i="3"/>
  <c r="EU100" i="3"/>
  <c r="ET110" i="3"/>
  <c r="EV105" i="3"/>
  <c r="EJ105" i="3"/>
  <c r="EP65" i="3"/>
  <c r="EP61" i="3"/>
  <c r="ER61" i="3"/>
  <c r="EU40" i="3"/>
  <c r="EQ38" i="3"/>
  <c r="FD38" i="3"/>
  <c r="ET44" i="3"/>
  <c r="EN44" i="3"/>
  <c r="ER54" i="3"/>
  <c r="EN89" i="3"/>
  <c r="EI111" i="3"/>
  <c r="EM111" i="3"/>
  <c r="EH111" i="3"/>
  <c r="EP111" i="3"/>
  <c r="EV77" i="3"/>
  <c r="ES122" i="3"/>
  <c r="ER122" i="3"/>
  <c r="EW124" i="3"/>
  <c r="FA124" i="3"/>
  <c r="EI124" i="3"/>
  <c r="EJ72" i="3"/>
  <c r="EX72" i="3"/>
  <c r="EH72" i="3"/>
  <c r="EK72" i="3"/>
  <c r="FE84" i="3"/>
  <c r="ET84" i="3"/>
  <c r="EQ30" i="3"/>
  <c r="EO54" i="3"/>
  <c r="EM54" i="3"/>
  <c r="FD54" i="3"/>
  <c r="EN54" i="3"/>
  <c r="ET25" i="3"/>
  <c r="ES45" i="3"/>
  <c r="EL89" i="3"/>
  <c r="EJ89" i="3"/>
  <c r="FC88" i="3"/>
  <c r="EV88" i="3"/>
  <c r="EZ88" i="3"/>
  <c r="ER88" i="3"/>
  <c r="ES111" i="3"/>
  <c r="EP77" i="3"/>
  <c r="FB122" i="3"/>
  <c r="EK122" i="3"/>
  <c r="EV113" i="3"/>
  <c r="EP124" i="3"/>
  <c r="EM72" i="3"/>
  <c r="ES30" i="3"/>
  <c r="EX25" i="3"/>
  <c r="EY45" i="3"/>
  <c r="EV89" i="3"/>
  <c r="FB89" i="3"/>
  <c r="EI77" i="3"/>
  <c r="EN77" i="3"/>
  <c r="FC77" i="3"/>
  <c r="FD77" i="3"/>
  <c r="EM122" i="3"/>
  <c r="EO113" i="3"/>
  <c r="EX124" i="3"/>
  <c r="EO124" i="3"/>
  <c r="EY72" i="3"/>
  <c r="EV72" i="3"/>
  <c r="EI72" i="3"/>
  <c r="EO72" i="3"/>
  <c r="FD82" i="3"/>
  <c r="EU87" i="3"/>
  <c r="EN87" i="3"/>
  <c r="FB84" i="3"/>
  <c r="EP39" i="3"/>
  <c r="ER47" i="3"/>
  <c r="EV76" i="3"/>
  <c r="ET80" i="3"/>
  <c r="ER74" i="3"/>
  <c r="EV74" i="3"/>
  <c r="EP67" i="3"/>
  <c r="EP59" i="3"/>
  <c r="ER59" i="3"/>
  <c r="FA59" i="3"/>
  <c r="EH53" i="3"/>
  <c r="EH46" i="3"/>
  <c r="ER48" i="3"/>
  <c r="ET50" i="3"/>
  <c r="EH35" i="3"/>
  <c r="EO86" i="3"/>
  <c r="EL69" i="3"/>
  <c r="EH60" i="3"/>
  <c r="EL55" i="3"/>
  <c r="EP76" i="3"/>
  <c r="ER76" i="3"/>
  <c r="EL73" i="3"/>
  <c r="EP80" i="3"/>
  <c r="AT57" i="11"/>
  <c r="AT69" i="11"/>
  <c r="AT53" i="11"/>
  <c r="EX56" i="3"/>
  <c r="ES66" i="3"/>
  <c r="EM66" i="3"/>
  <c r="FC103" i="3"/>
  <c r="EM83" i="3"/>
  <c r="ES117" i="3"/>
  <c r="EU110" i="3"/>
  <c r="ET105" i="3"/>
  <c r="FA68" i="3"/>
  <c r="EZ68" i="3"/>
  <c r="ES61" i="3"/>
  <c r="FC113" i="3"/>
  <c r="EQ124" i="3"/>
  <c r="ES124" i="3"/>
  <c r="ER43" i="3"/>
  <c r="EL37" i="3"/>
  <c r="EL85" i="3"/>
  <c r="EX49" i="3"/>
  <c r="EM75" i="3"/>
  <c r="EX110" i="3"/>
  <c r="EQ110" i="3"/>
  <c r="EZ111" i="3"/>
  <c r="J40" i="5"/>
  <c r="J41" i="5"/>
  <c r="J43" i="5"/>
  <c r="EV65" i="3"/>
  <c r="FE68" i="3"/>
  <c r="EN68" i="3"/>
  <c r="EP70" i="3"/>
  <c r="ER70" i="3"/>
  <c r="FE40" i="3"/>
  <c r="EP40" i="3"/>
  <c r="FA33" i="3"/>
  <c r="ER33" i="3"/>
  <c r="EX38" i="3"/>
  <c r="EK38" i="3"/>
  <c r="EU38" i="3"/>
  <c r="ET30" i="3"/>
  <c r="FA30" i="3"/>
  <c r="EU30" i="3"/>
  <c r="FE44" i="3"/>
  <c r="ER44" i="3"/>
  <c r="EW88" i="3"/>
  <c r="FB111" i="3"/>
  <c r="EW111" i="3"/>
  <c r="EL77" i="3"/>
  <c r="EI122" i="3"/>
  <c r="FC122" i="3"/>
  <c r="EW113" i="3"/>
  <c r="FC124" i="3"/>
  <c r="FA72" i="3"/>
  <c r="FD87" i="3"/>
  <c r="FC84" i="3"/>
  <c r="EP84" i="3"/>
  <c r="EM65" i="3"/>
  <c r="EN65" i="3"/>
  <c r="EK70" i="3"/>
  <c r="EJ70" i="3"/>
  <c r="EO61" i="3"/>
  <c r="EM61" i="3"/>
  <c r="FE33" i="3"/>
  <c r="FC38" i="3"/>
  <c r="EJ38" i="3"/>
  <c r="FC30" i="3"/>
  <c r="EY44" i="3"/>
  <c r="EK54" i="3"/>
  <c r="EP54" i="3"/>
  <c r="EM88" i="3"/>
  <c r="FE88" i="3"/>
  <c r="FD111" i="3"/>
  <c r="EJ111" i="3"/>
  <c r="EY111" i="3"/>
  <c r="EZ122" i="3"/>
  <c r="EP122" i="3"/>
  <c r="EK113" i="3"/>
  <c r="ES113" i="3"/>
  <c r="EV124" i="3"/>
  <c r="FC63" i="3"/>
  <c r="FA63" i="3"/>
  <c r="EJ49" i="3"/>
  <c r="FE49" i="3"/>
  <c r="EY49" i="3"/>
  <c r="EM62" i="3"/>
  <c r="FA66" i="3"/>
  <c r="EL51" i="3"/>
  <c r="EX51" i="3"/>
  <c r="ES51" i="3"/>
  <c r="EJ52" i="3"/>
  <c r="EO52" i="3"/>
  <c r="ER36" i="3"/>
  <c r="EV28" i="3"/>
  <c r="EP28" i="3"/>
  <c r="EH101" i="3"/>
  <c r="EU101" i="3"/>
  <c r="EQ101" i="3"/>
  <c r="EI101" i="3"/>
  <c r="EK103" i="3"/>
  <c r="EZ103" i="3"/>
  <c r="FD81" i="3"/>
  <c r="ET81" i="3"/>
  <c r="FE75" i="3"/>
  <c r="FB115" i="3"/>
  <c r="EN115" i="3"/>
  <c r="FB83" i="3"/>
  <c r="EX83" i="3"/>
  <c r="EH100" i="3"/>
  <c r="EY105" i="3"/>
  <c r="EQ65" i="3"/>
  <c r="FE61" i="3"/>
  <c r="ET61" i="3"/>
  <c r="EO33" i="3"/>
  <c r="EV33" i="3"/>
  <c r="FB38" i="3"/>
  <c r="EO44" i="3"/>
  <c r="FB44" i="3"/>
  <c r="EW122" i="3"/>
  <c r="EN122" i="3"/>
  <c r="EZ113" i="3"/>
  <c r="EI113" i="3"/>
  <c r="EJ113" i="3"/>
  <c r="ER124" i="3"/>
  <c r="EM124" i="3"/>
  <c r="EZ72" i="3"/>
  <c r="EI84" i="3"/>
  <c r="FD84" i="3"/>
  <c r="EV80" i="3"/>
  <c r="EZ81" i="3"/>
  <c r="EN81" i="3"/>
  <c r="EP81" i="3"/>
  <c r="ES83" i="3"/>
  <c r="EL83" i="3"/>
  <c r="EH77" i="3"/>
  <c r="EW77" i="3"/>
  <c r="EY77" i="3"/>
  <c r="LD87" i="3"/>
  <c r="EO87" i="3"/>
  <c r="EX84" i="3"/>
  <c r="AX42" i="5"/>
  <c r="AM56" i="11"/>
  <c r="EV31" i="3"/>
  <c r="ET78" i="3"/>
  <c r="EQ78" i="3"/>
  <c r="EV78" i="3"/>
  <c r="ET74" i="3"/>
  <c r="EO49" i="3"/>
  <c r="ER66" i="3"/>
  <c r="ER51" i="3"/>
  <c r="EN52" i="3"/>
  <c r="FA81" i="3"/>
  <c r="EZ83" i="3"/>
  <c r="EI65" i="3"/>
  <c r="EO25" i="3"/>
  <c r="EQ77" i="3"/>
  <c r="EY87" i="3"/>
  <c r="EP87" i="3"/>
  <c r="FA87" i="3"/>
  <c r="EW84" i="3"/>
  <c r="D64" i="5"/>
  <c r="D65" i="5" s="1"/>
  <c r="EJ79" i="3"/>
  <c r="EV86" i="3"/>
  <c r="EH69" i="3"/>
  <c r="LD60" i="3"/>
  <c r="ET58" i="3"/>
  <c r="EU55" i="3"/>
  <c r="EN34" i="3"/>
  <c r="EK76" i="3"/>
  <c r="EN80" i="3"/>
  <c r="EU74" i="3"/>
  <c r="AM19" i="11"/>
  <c r="AX19" i="11"/>
  <c r="EO62" i="3"/>
  <c r="EN66" i="3"/>
  <c r="EU81" i="3"/>
  <c r="EL81" i="3"/>
  <c r="EV75" i="3"/>
  <c r="ER75" i="3"/>
  <c r="EN75" i="3"/>
  <c r="EK83" i="3"/>
  <c r="EN70" i="3"/>
  <c r="EN82" i="3"/>
  <c r="EN71" i="3"/>
  <c r="EK79" i="3"/>
  <c r="EJ86" i="3"/>
  <c r="AM28" i="11"/>
  <c r="EN59" i="3"/>
  <c r="EV53" i="3"/>
  <c r="EU53" i="3"/>
  <c r="EV46" i="3"/>
  <c r="EV50" i="3"/>
  <c r="EQ86" i="3"/>
  <c r="ET64" i="3"/>
  <c r="EO55" i="3"/>
  <c r="EK78" i="3"/>
  <c r="EK85" i="3"/>
  <c r="EJ80" i="3"/>
  <c r="ES74" i="3"/>
  <c r="EH74" i="3"/>
  <c r="EP74" i="3"/>
  <c r="ES63" i="3"/>
  <c r="ES56" i="3"/>
  <c r="ES49" i="3"/>
  <c r="EP57" i="3"/>
  <c r="EO41" i="3"/>
  <c r="EH36" i="3"/>
  <c r="EK81" i="3"/>
  <c r="EO75" i="3"/>
  <c r="EN83" i="3"/>
  <c r="EJ83" i="3"/>
  <c r="FD45" i="3"/>
  <c r="EO77" i="3"/>
  <c r="EU77" i="3"/>
  <c r="EY82" i="3"/>
  <c r="EU84" i="3"/>
  <c r="CE37" i="5"/>
  <c r="E69" i="5"/>
  <c r="E70" i="5"/>
  <c r="G70" i="5"/>
  <c r="I49" i="5" s="1"/>
  <c r="CD47" i="5"/>
  <c r="AX65" i="11"/>
  <c r="AR65" i="11" s="1"/>
  <c r="LD55" i="3"/>
  <c r="LD34" i="3"/>
  <c r="EK34" i="3"/>
  <c r="EP71" i="3"/>
  <c r="LD67" i="3"/>
  <c r="EX67" i="3"/>
  <c r="EK67" i="3"/>
  <c r="EV59" i="3"/>
  <c r="EK59" i="3"/>
  <c r="EU59" i="3"/>
  <c r="LD53" i="3"/>
  <c r="LD50" i="3"/>
  <c r="EQ50" i="3"/>
  <c r="ER32" i="3"/>
  <c r="EZ32" i="3"/>
  <c r="EI32" i="3"/>
  <c r="LD42" i="3"/>
  <c r="EJ42" i="3"/>
  <c r="EN42" i="3"/>
  <c r="FB35" i="3"/>
  <c r="EN35" i="3"/>
  <c r="FA35" i="3"/>
  <c r="EQ79" i="3"/>
  <c r="LD79" i="3"/>
  <c r="EL99" i="3"/>
  <c r="EM99" i="3"/>
  <c r="EK99" i="3"/>
  <c r="FB116" i="3"/>
  <c r="EO116" i="3"/>
  <c r="EW120" i="3"/>
  <c r="EV120" i="3"/>
  <c r="LD69" i="3"/>
  <c r="EV69" i="3"/>
  <c r="EU69" i="3"/>
  <c r="EQ58" i="3"/>
  <c r="EV58" i="3"/>
  <c r="EN43" i="3"/>
  <c r="LD64" i="3"/>
  <c r="FE29" i="3"/>
  <c r="EO34" i="3"/>
  <c r="EU78" i="3"/>
  <c r="EO73" i="3"/>
  <c r="EV73" i="3"/>
  <c r="FB80" i="3"/>
  <c r="EU92" i="3"/>
  <c r="EK118" i="3"/>
  <c r="EN74" i="3"/>
  <c r="ET97" i="3"/>
  <c r="CZ23" i="14"/>
  <c r="EF23" i="14"/>
  <c r="FL23" i="14"/>
  <c r="EV63" i="3"/>
  <c r="EH56" i="3"/>
  <c r="EY56" i="3"/>
  <c r="LD49" i="3"/>
  <c r="EU49" i="3"/>
  <c r="LD57" i="3"/>
  <c r="EV57" i="3"/>
  <c r="EU62" i="3"/>
  <c r="EV62" i="3"/>
  <c r="ET66" i="3"/>
  <c r="EV66" i="3"/>
  <c r="EY51" i="3"/>
  <c r="EZ51" i="3"/>
  <c r="CZ12" i="14"/>
  <c r="EF12" i="14"/>
  <c r="FL12" i="14"/>
  <c r="CZ28" i="14"/>
  <c r="EF28" i="14"/>
  <c r="FL28" i="14"/>
  <c r="EL25" i="3"/>
  <c r="ER25" i="3"/>
  <c r="EI89" i="3"/>
  <c r="ER89" i="3"/>
  <c r="EX89" i="3"/>
  <c r="LD89" i="3"/>
  <c r="EJ88" i="3"/>
  <c r="EK88" i="3"/>
  <c r="EL82" i="3"/>
  <c r="LD82" i="3"/>
  <c r="EV82" i="3"/>
  <c r="EI87" i="3"/>
  <c r="EW87" i="3"/>
  <c r="EK87" i="3"/>
  <c r="EL87" i="3"/>
  <c r="EL84" i="3"/>
  <c r="LD71" i="3"/>
  <c r="CZ32" i="14"/>
  <c r="EF32" i="14"/>
  <c r="FL32" i="14"/>
  <c r="LD73" i="3"/>
  <c r="AX48" i="11"/>
  <c r="AR48" i="11" s="1"/>
  <c r="CZ8" i="14"/>
  <c r="EF8" i="14"/>
  <c r="FL8" i="14"/>
  <c r="LD66" i="3"/>
  <c r="LD59" i="3"/>
  <c r="AX50" i="11"/>
  <c r="CZ10" i="14"/>
  <c r="EF10" i="14"/>
  <c r="FL10" i="14"/>
  <c r="EJ71" i="3"/>
  <c r="EU67" i="3"/>
  <c r="EJ59" i="3"/>
  <c r="EN53" i="3"/>
  <c r="EU50" i="3"/>
  <c r="LD32" i="3"/>
  <c r="EN32" i="3"/>
  <c r="EO32" i="3"/>
  <c r="LD39" i="3"/>
  <c r="EV39" i="3"/>
  <c r="LD35" i="3"/>
  <c r="EM35" i="3"/>
  <c r="EV79" i="3"/>
  <c r="EZ120" i="3"/>
  <c r="EK86" i="3"/>
  <c r="CZ21" i="14"/>
  <c r="EF21" i="14"/>
  <c r="FL21" i="14"/>
  <c r="EU58" i="3"/>
  <c r="EV43" i="3"/>
  <c r="ES43" i="3"/>
  <c r="FC43" i="3"/>
  <c r="EK64" i="3"/>
  <c r="EN55" i="3"/>
  <c r="LD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M29" i="3"/>
  <c r="JW29" i="3"/>
  <c r="FB29" i="3"/>
  <c r="FC29" i="3"/>
  <c r="LD26" i="3"/>
  <c r="EU26" i="3"/>
  <c r="FC47" i="3"/>
  <c r="LD31" i="3"/>
  <c r="EN85" i="3"/>
  <c r="EU85" i="3"/>
  <c r="ET76" i="3"/>
  <c r="ET73" i="3"/>
  <c r="EU73" i="3"/>
  <c r="EK73" i="3"/>
  <c r="EO80" i="3"/>
  <c r="EQ80" i="3"/>
  <c r="EZ80" i="3"/>
  <c r="ES92" i="3"/>
  <c r="EN92" i="3"/>
  <c r="FC118" i="3"/>
  <c r="EM118" i="3"/>
  <c r="EX118" i="3"/>
  <c r="EK97" i="3"/>
  <c r="CZ15" i="14"/>
  <c r="EF15" i="14"/>
  <c r="FL15" i="14"/>
  <c r="CZ31" i="14"/>
  <c r="EF31" i="14"/>
  <c r="FL31" i="14"/>
  <c r="LD63" i="3"/>
  <c r="ET63" i="3"/>
  <c r="EQ63" i="3"/>
  <c r="EU56" i="3"/>
  <c r="EL56" i="3"/>
  <c r="EV49" i="3"/>
  <c r="EN62" i="3"/>
  <c r="LD51" i="3"/>
  <c r="EP51" i="3"/>
  <c r="LD27" i="3"/>
  <c r="FC27" i="3"/>
  <c r="EV27" i="3"/>
  <c r="ER81" i="3"/>
  <c r="ET75" i="3"/>
  <c r="EQ109" i="3"/>
  <c r="CZ22" i="14"/>
  <c r="EF22" i="14"/>
  <c r="FL22" i="14"/>
  <c r="CZ27" i="14"/>
  <c r="EF27" i="14"/>
  <c r="FL27" i="14"/>
  <c r="EY70" i="3"/>
  <c r="EO40" i="3"/>
  <c r="LD30" i="3"/>
  <c r="ER30" i="3"/>
  <c r="EU44" i="3"/>
  <c r="FE77" i="3"/>
  <c r="LD77" i="3"/>
  <c r="EW72" i="3"/>
  <c r="EJ82" i="3"/>
  <c r="EK82" i="3"/>
  <c r="EZ82" i="3"/>
  <c r="LD58" i="3"/>
  <c r="LD43" i="3"/>
  <c r="LD85" i="3"/>
  <c r="CZ19" i="14"/>
  <c r="EF19" i="14"/>
  <c r="FL19" i="14"/>
  <c r="CZ13" i="14"/>
  <c r="EF13" i="14"/>
  <c r="FL13" i="14"/>
  <c r="LD56" i="3"/>
  <c r="LD62" i="3"/>
  <c r="EK45" i="3"/>
  <c r="AX30" i="11"/>
  <c r="EU71" i="3"/>
  <c r="FD67" i="3"/>
  <c r="EO67" i="3"/>
  <c r="LD46" i="3"/>
  <c r="LD48" i="3"/>
  <c r="EV32" i="3"/>
  <c r="EV42" i="3"/>
  <c r="EQ35" i="3"/>
  <c r="ER35" i="3"/>
  <c r="FB99" i="3"/>
  <c r="ER116" i="3"/>
  <c r="ET116" i="3"/>
  <c r="EL120" i="3"/>
  <c r="EU86" i="3"/>
  <c r="LD86" i="3"/>
  <c r="CZ16" i="14"/>
  <c r="EF16" i="14"/>
  <c r="FL16" i="14"/>
  <c r="EV60" i="3"/>
  <c r="EO43" i="3"/>
  <c r="ET55" i="3"/>
  <c r="LD37" i="3"/>
  <c r="EY29" i="3"/>
  <c r="LD47" i="3"/>
  <c r="LD78" i="3"/>
  <c r="EN78" i="3"/>
  <c r="LD76" i="3"/>
  <c r="EU76" i="3"/>
  <c r="EO76" i="3"/>
  <c r="EN76" i="3"/>
  <c r="FD80" i="3"/>
  <c r="LD80" i="3"/>
  <c r="EK80" i="3"/>
  <c r="EH92" i="3"/>
  <c r="EV118" i="3"/>
  <c r="LD74" i="3"/>
  <c r="FA97" i="3"/>
  <c r="CZ9" i="14"/>
  <c r="EF9" i="14"/>
  <c r="FL9" i="14"/>
  <c r="CZ24" i="14"/>
  <c r="EF24" i="14"/>
  <c r="FL24" i="14"/>
  <c r="CZ29" i="14"/>
  <c r="EF29" i="14"/>
  <c r="FL29" i="14"/>
  <c r="EV56" i="3"/>
  <c r="EN49" i="3"/>
  <c r="EJ57" i="3"/>
  <c r="EZ62" i="3"/>
  <c r="EW62" i="3"/>
  <c r="FE62" i="3"/>
  <c r="EJ62" i="3"/>
  <c r="EO66" i="3"/>
  <c r="EQ41" i="3"/>
  <c r="FC41" i="3"/>
  <c r="FE28" i="3"/>
  <c r="AT24" i="11"/>
  <c r="AT50" i="11"/>
  <c r="EU52" i="3"/>
  <c r="EQ52" i="3"/>
  <c r="EV52" i="3"/>
  <c r="LD41" i="3"/>
  <c r="EP41" i="3"/>
  <c r="EX41" i="3"/>
  <c r="EW41" i="3"/>
  <c r="LD28" i="3"/>
  <c r="ES28"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M27" i="3"/>
  <c r="JW27" i="3"/>
  <c r="EQ27" i="3"/>
  <c r="EZ27" i="3"/>
  <c r="EH90" i="3"/>
  <c r="EK90" i="3"/>
  <c r="EQ90" i="3"/>
  <c r="EQ81" i="3"/>
  <c r="EO81" i="3"/>
  <c r="LD75" i="3"/>
  <c r="EP75" i="3"/>
  <c r="EX109" i="3"/>
  <c r="EY83" i="3"/>
  <c r="ER83" i="3"/>
  <c r="AT30" i="11"/>
  <c r="AT74" i="11"/>
  <c r="AT56" i="11"/>
  <c r="EW65" i="3"/>
  <c r="LD68" i="3"/>
  <c r="ER68" i="3"/>
  <c r="LD70" i="3"/>
  <c r="EO70" i="3"/>
  <c r="ET70" i="3"/>
  <c r="EV70" i="3"/>
  <c r="EV61" i="3"/>
  <c r="EV40" i="3"/>
  <c r="ET40" i="3"/>
  <c r="LD33" i="3"/>
  <c r="ET33" i="3"/>
  <c r="EU33" i="3"/>
  <c r="EV38" i="3"/>
  <c r="EV44" i="3"/>
  <c r="EL54" i="3"/>
  <c r="EV54" i="3"/>
  <c r="LD25" i="3"/>
  <c r="FB25" i="3"/>
  <c r="FE25" i="3"/>
  <c r="EI25" i="3"/>
  <c r="LD45" i="3"/>
  <c r="EM45" i="3"/>
  <c r="EP89" i="3"/>
  <c r="EM89" i="3"/>
  <c r="EW89" i="3"/>
  <c r="EN88" i="3"/>
  <c r="FA88" i="3"/>
  <c r="EP88" i="3"/>
  <c r="EX88" i="3"/>
  <c r="EI88" i="3"/>
  <c r="EL88" i="3"/>
  <c r="EQ88" i="3"/>
  <c r="EZ77" i="3"/>
  <c r="EQ72" i="3"/>
  <c r="EL72" i="3"/>
  <c r="EU72" i="3"/>
  <c r="ES82" i="3"/>
  <c r="FE82" i="3"/>
  <c r="EM82" i="3"/>
  <c r="EM87" i="3"/>
  <c r="EH87" i="3"/>
  <c r="EY84" i="3"/>
  <c r="EN84" i="3"/>
  <c r="EJ84" i="3"/>
  <c r="AT64" i="11"/>
  <c r="AT55" i="11"/>
  <c r="AT12" i="11"/>
  <c r="AT38" i="11"/>
  <c r="CE36" i="5"/>
  <c r="AS36" i="5"/>
  <c r="AT54" i="11"/>
  <c r="AT40" i="11"/>
  <c r="CE38" i="5"/>
  <c r="AS38" i="5"/>
  <c r="AT21" i="11"/>
  <c r="AT51" i="11"/>
  <c r="AT11" i="11"/>
  <c r="AT25" i="11"/>
  <c r="AT14" i="11"/>
  <c r="AT43" i="11"/>
  <c r="AT49" i="11"/>
  <c r="AT39" i="11"/>
  <c r="AT22" i="11"/>
  <c r="AT65" i="11"/>
  <c r="CE35" i="5"/>
  <c r="AS35" i="5"/>
  <c r="AT17" i="11"/>
  <c r="LD52" i="3"/>
  <c r="EN41" i="3"/>
  <c r="FC36" i="3"/>
  <c r="FC90" i="3"/>
  <c r="LD81" i="3"/>
  <c r="EI75" i="3"/>
  <c r="EU75" i="3"/>
  <c r="EY109" i="3"/>
  <c r="EL109" i="3"/>
  <c r="AT28" i="11"/>
  <c r="EU65" i="3"/>
  <c r="ER65" i="3"/>
  <c r="EL65" i="3"/>
  <c r="EU68" i="3"/>
  <c r="EU70" i="3"/>
  <c r="EQ70" i="3"/>
  <c r="ES70" i="3"/>
  <c r="EL70" i="3"/>
  <c r="LD61" i="3"/>
  <c r="EQ61" i="3"/>
  <c r="EN40" i="3"/>
  <c r="EW33" i="3"/>
  <c r="EX44" i="3"/>
  <c r="LD54" i="3"/>
  <c r="EQ54" i="3"/>
  <c r="EU54" i="3"/>
  <c r="EW54" i="3"/>
  <c r="EQ25" i="3"/>
  <c r="EN25" i="3"/>
  <c r="EP45" i="3"/>
  <c r="EV45" i="3"/>
  <c r="FB45" i="3"/>
  <c r="EW45" i="3"/>
  <c r="EK89" i="3"/>
  <c r="EH89" i="3"/>
  <c r="EY89" i="3"/>
  <c r="LD88" i="3"/>
  <c r="EH88" i="3"/>
  <c r="ER77" i="3"/>
  <c r="ES77" i="3"/>
  <c r="EP72" i="3"/>
  <c r="LD72" i="3"/>
  <c r="ES72" i="3"/>
  <c r="EP82" i="3"/>
  <c r="EQ82" i="3"/>
  <c r="EU82" i="3"/>
  <c r="FB82" i="3"/>
  <c r="FE87" i="3"/>
  <c r="EQ87" i="3"/>
  <c r="ET87" i="3"/>
  <c r="ER84" i="3"/>
  <c r="EZ84" i="3"/>
  <c r="M3" i="11"/>
  <c r="AT72" i="11"/>
  <c r="AT58" i="11"/>
  <c r="AT44" i="11"/>
  <c r="AT60" i="11"/>
  <c r="AT15" i="11"/>
  <c r="E111" i="11"/>
  <c r="E112" i="11"/>
  <c r="E113" i="11"/>
  <c r="E110" i="11"/>
  <c r="AT23" i="11"/>
  <c r="AT36" i="11"/>
  <c r="AT13" i="11"/>
  <c r="AT61" i="11"/>
  <c r="AT26" i="11"/>
  <c r="AT19" i="11"/>
  <c r="EL41" i="3"/>
  <c r="FA41" i="3"/>
  <c r="EK41" i="3"/>
  <c r="LD36" i="3"/>
  <c r="EI36" i="3"/>
  <c r="EW36" i="3"/>
  <c r="ET36" i="3"/>
  <c r="EI27" i="3"/>
  <c r="EN27" i="3"/>
  <c r="EM90" i="3"/>
  <c r="FE90" i="3"/>
  <c r="ES81" i="3"/>
  <c r="EJ81" i="3"/>
  <c r="EV81" i="3"/>
  <c r="ES75" i="3"/>
  <c r="FD109" i="3"/>
  <c r="EH109" i="3"/>
  <c r="EP83" i="3"/>
  <c r="EO83" i="3"/>
  <c r="LD83" i="3"/>
  <c r="AT32" i="11"/>
  <c r="LD65" i="3"/>
  <c r="EX65" i="3"/>
  <c r="EH65" i="3"/>
  <c r="EM68" i="3"/>
  <c r="EV68" i="3"/>
  <c r="ET68" i="3"/>
  <c r="EW70" i="3"/>
  <c r="LD40" i="3"/>
  <c r="EW40" i="3"/>
  <c r="EX40" i="3"/>
  <c r="EX33" i="3"/>
  <c r="LD38" i="3"/>
  <c r="EP38" i="3"/>
  <c r="EZ30" i="3"/>
  <c r="LD44" i="3"/>
  <c r="ES54" i="3"/>
  <c r="ES25" i="3"/>
  <c r="EZ25" i="3"/>
  <c r="EY88" i="3"/>
  <c r="EM77" i="3"/>
  <c r="EK77" i="3"/>
  <c r="EJ77" i="3"/>
  <c r="EX77" i="3"/>
  <c r="ET77" i="3"/>
  <c r="ER82" i="3"/>
  <c r="EO82" i="3"/>
  <c r="FA82" i="3"/>
  <c r="EX82" i="3"/>
  <c r="EJ87" i="3"/>
  <c r="EV87" i="3"/>
  <c r="EX87" i="3"/>
  <c r="EK84" i="3"/>
  <c r="ES84" i="3"/>
  <c r="LD84" i="3"/>
  <c r="EO84" i="3"/>
  <c r="AT48" i="11"/>
  <c r="AT31" i="11"/>
  <c r="AT59" i="11"/>
  <c r="AT27" i="11"/>
  <c r="AT67" i="11"/>
  <c r="AT35" i="11"/>
  <c r="AT18" i="11"/>
  <c r="AT70" i="11"/>
  <c r="EG71" i="3"/>
  <c r="ED71" i="3"/>
  <c r="EG67" i="3"/>
  <c r="ED67" i="3"/>
  <c r="LT53" i="3"/>
  <c r="MD53" i="3"/>
  <c r="MJ53" i="3"/>
  <c r="LW53" i="3"/>
  <c r="LO53" i="3"/>
  <c r="LV53" i="3"/>
  <c r="MI53" i="3"/>
  <c r="LX53" i="3"/>
  <c r="LZ53" i="3"/>
  <c r="LK53" i="3"/>
  <c r="LI53" i="3"/>
  <c r="MB53" i="3"/>
  <c r="LU53" i="3"/>
  <c r="LY53" i="3"/>
  <c r="LR53" i="3"/>
  <c r="MA53" i="3"/>
  <c r="MH53" i="3"/>
  <c r="LQ53" i="3"/>
  <c r="MC53" i="3"/>
  <c r="MK53" i="3"/>
  <c r="LS53" i="3"/>
  <c r="LP53" i="3"/>
  <c r="LM53" i="3"/>
  <c r="LJ53" i="3"/>
  <c r="LL53" i="3"/>
  <c r="MF53" i="3"/>
  <c r="ME53" i="3"/>
  <c r="LH53" i="3"/>
  <c r="MG53" i="3"/>
  <c r="LN53" i="3"/>
  <c r="EG46" i="3"/>
  <c r="ED46" i="3"/>
  <c r="LK50" i="3"/>
  <c r="MA50" i="3"/>
  <c r="LQ50" i="3"/>
  <c r="LM50" i="3"/>
  <c r="LN50" i="3"/>
  <c r="LY50" i="3"/>
  <c r="LI50" i="3"/>
  <c r="LH50" i="3"/>
  <c r="LS50" i="3"/>
  <c r="MI50" i="3"/>
  <c r="MB50" i="3"/>
  <c r="LZ50" i="3"/>
  <c r="MF50" i="3"/>
  <c r="LP50" i="3"/>
  <c r="MJ50" i="3"/>
  <c r="LW50" i="3"/>
  <c r="LL50" i="3"/>
  <c r="MG50" i="3"/>
  <c r="MH50" i="3"/>
  <c r="LJ50" i="3"/>
  <c r="MC50" i="3"/>
  <c r="MD50" i="3"/>
  <c r="LV50" i="3"/>
  <c r="LU50" i="3"/>
  <c r="LT50" i="3"/>
  <c r="LR50" i="3"/>
  <c r="ME50" i="3"/>
  <c r="MK50" i="3"/>
  <c r="LO50" i="3"/>
  <c r="LX50" i="3"/>
  <c r="LH42" i="3"/>
  <c r="MJ42" i="3"/>
  <c r="LR42" i="3"/>
  <c r="LT42" i="3"/>
  <c r="LM42" i="3"/>
  <c r="LK42" i="3"/>
  <c r="MF42" i="3"/>
  <c r="LS42" i="3"/>
  <c r="MG42" i="3"/>
  <c r="LZ42" i="3"/>
  <c r="LI42" i="3"/>
  <c r="LN42" i="3"/>
  <c r="MH42" i="3"/>
  <c r="LW42" i="3"/>
  <c r="LJ42" i="3"/>
  <c r="MD42" i="3"/>
  <c r="LU42" i="3"/>
  <c r="MK42" i="3"/>
  <c r="LO42" i="3"/>
  <c r="MC42" i="3"/>
  <c r="LX42" i="3"/>
  <c r="LY42" i="3"/>
  <c r="LQ42" i="3"/>
  <c r="LV42" i="3"/>
  <c r="ME42" i="3"/>
  <c r="MI42" i="3"/>
  <c r="MB42" i="3"/>
  <c r="LP42" i="3"/>
  <c r="LL42" i="3"/>
  <c r="MA42" i="3"/>
  <c r="EG39" i="3"/>
  <c r="ED39" i="3"/>
  <c r="EG35" i="3"/>
  <c r="ED35" i="3"/>
  <c r="ED79" i="3"/>
  <c r="EG79" i="3"/>
  <c r="ED107" i="3"/>
  <c r="EG107" i="3"/>
  <c r="EG116" i="3"/>
  <c r="ED116" i="3"/>
  <c r="MF120" i="3"/>
  <c r="MD120" i="3"/>
  <c r="LR120" i="3"/>
  <c r="LS120" i="3"/>
  <c r="MI120" i="3"/>
  <c r="LP120" i="3"/>
  <c r="LX120" i="3"/>
  <c r="MG120" i="3"/>
  <c r="MA120" i="3"/>
  <c r="LN120" i="3"/>
  <c r="ME120" i="3"/>
  <c r="LK120" i="3"/>
  <c r="LQ120" i="3"/>
  <c r="LL120" i="3"/>
  <c r="LY120" i="3"/>
  <c r="LH120" i="3"/>
  <c r="MM120" i="3"/>
  <c r="LU120" i="3"/>
  <c r="LW120" i="3"/>
  <c r="LJ120" i="3"/>
  <c r="MK120" i="3"/>
  <c r="MJ120" i="3"/>
  <c r="LM120" i="3"/>
  <c r="LV120" i="3"/>
  <c r="LT120" i="3"/>
  <c r="LO120" i="3"/>
  <c r="MB120" i="3"/>
  <c r="LZ120" i="3"/>
  <c r="LI120" i="3"/>
  <c r="MH120" i="3"/>
  <c r="MC120" i="3"/>
  <c r="LX69" i="3"/>
  <c r="MH69" i="3"/>
  <c r="LH69" i="3"/>
  <c r="LW69" i="3"/>
  <c r="LM69" i="3"/>
  <c r="MC69" i="3"/>
  <c r="LZ69" i="3"/>
  <c r="MG69" i="3"/>
  <c r="LU69" i="3"/>
  <c r="MD69" i="3"/>
  <c r="LL69" i="3"/>
  <c r="LK69" i="3"/>
  <c r="MI69" i="3"/>
  <c r="MJ69" i="3"/>
  <c r="MA69" i="3"/>
  <c r="MF69" i="3"/>
  <c r="LS69" i="3"/>
  <c r="MK69" i="3"/>
  <c r="ME69" i="3"/>
  <c r="LQ69" i="3"/>
  <c r="LI69" i="3"/>
  <c r="LR69" i="3"/>
  <c r="MB69" i="3"/>
  <c r="LN69" i="3"/>
  <c r="LP69" i="3"/>
  <c r="LT69" i="3"/>
  <c r="LO69" i="3"/>
  <c r="LJ69" i="3"/>
  <c r="LY69" i="3"/>
  <c r="LV69" i="3"/>
  <c r="EG58" i="3"/>
  <c r="ED58" i="3"/>
  <c r="EG43" i="3"/>
  <c r="ED43" i="3"/>
  <c r="LL64" i="3"/>
  <c r="LK64" i="3"/>
  <c r="LW64" i="3"/>
  <c r="LU64" i="3"/>
  <c r="ME64" i="3"/>
  <c r="MG64" i="3"/>
  <c r="MC64" i="3"/>
  <c r="LP64" i="3"/>
  <c r="MK64" i="3"/>
  <c r="LJ64" i="3"/>
  <c r="MJ64" i="3"/>
  <c r="LM64" i="3"/>
  <c r="LR64" i="3"/>
  <c r="LI64" i="3"/>
  <c r="MD64" i="3"/>
  <c r="LY64" i="3"/>
  <c r="MH64" i="3"/>
  <c r="LT64" i="3"/>
  <c r="LH64" i="3"/>
  <c r="MF64" i="3"/>
  <c r="LZ64" i="3"/>
  <c r="LN64" i="3"/>
  <c r="LV64" i="3"/>
  <c r="LS64" i="3"/>
  <c r="MA64" i="3"/>
  <c r="LX64" i="3"/>
  <c r="LO64" i="3"/>
  <c r="MI64" i="3"/>
  <c r="LQ64" i="3"/>
  <c r="MB64" i="3"/>
  <c r="EG26" i="3"/>
  <c r="ED26" i="3"/>
  <c r="LM47" i="3"/>
  <c r="MG47" i="3"/>
  <c r="MI47" i="3"/>
  <c r="LN47" i="3"/>
  <c r="LV47" i="3"/>
  <c r="MB47" i="3"/>
  <c r="MF47" i="3"/>
  <c r="LH47" i="3"/>
  <c r="MJ47" i="3"/>
  <c r="LI47" i="3"/>
  <c r="MC47" i="3"/>
  <c r="MA47" i="3"/>
  <c r="ME47" i="3"/>
  <c r="MK47" i="3"/>
  <c r="LR47" i="3"/>
  <c r="LQ47" i="3"/>
  <c r="LS47" i="3"/>
  <c r="LL47" i="3"/>
  <c r="LK47" i="3"/>
  <c r="MH47" i="3"/>
  <c r="LY47" i="3"/>
  <c r="LT47" i="3"/>
  <c r="MD47" i="3"/>
  <c r="LJ47" i="3"/>
  <c r="LX47" i="3"/>
  <c r="LW47" i="3"/>
  <c r="LO47" i="3"/>
  <c r="LZ47" i="3"/>
  <c r="LU47" i="3"/>
  <c r="LP47" i="3"/>
  <c r="LW31" i="3"/>
  <c r="LK31" i="3"/>
  <c r="ME31" i="3"/>
  <c r="LY31" i="3"/>
  <c r="MG31" i="3"/>
  <c r="LX31" i="3"/>
  <c r="MH31" i="3"/>
  <c r="LP31" i="3"/>
  <c r="LI31" i="3"/>
  <c r="MA31" i="3"/>
  <c r="LT31" i="3"/>
  <c r="LR31" i="3"/>
  <c r="LM31" i="3"/>
  <c r="LH31" i="3"/>
  <c r="LO31" i="3"/>
  <c r="MJ31" i="3"/>
  <c r="MK31" i="3"/>
  <c r="MC31" i="3"/>
  <c r="LS31" i="3"/>
  <c r="LL31" i="3"/>
  <c r="MF31" i="3"/>
  <c r="LZ31" i="3"/>
  <c r="LN31" i="3"/>
  <c r="LU31" i="3"/>
  <c r="LV31" i="3"/>
  <c r="LQ31" i="3"/>
  <c r="MD31" i="3"/>
  <c r="LJ31" i="3"/>
  <c r="MB31" i="3"/>
  <c r="MI31" i="3"/>
  <c r="EG31" i="3"/>
  <c r="ED31" i="3"/>
  <c r="ED78" i="3"/>
  <c r="EG78" i="3"/>
  <c r="LQ76" i="3"/>
  <c r="LU76" i="3"/>
  <c r="LJ76" i="3"/>
  <c r="MJ76" i="3"/>
  <c r="LX76" i="3"/>
  <c r="LV76" i="3"/>
  <c r="MD76" i="3"/>
  <c r="LW76" i="3"/>
  <c r="MG76" i="3"/>
  <c r="LI76" i="3"/>
  <c r="MC76" i="3"/>
  <c r="LZ76" i="3"/>
  <c r="MA76" i="3"/>
  <c r="LN76" i="3"/>
  <c r="LK76" i="3"/>
  <c r="LM76" i="3"/>
  <c r="MK76" i="3"/>
  <c r="ME76" i="3"/>
  <c r="MH76" i="3"/>
  <c r="MF76" i="3"/>
  <c r="LR76" i="3"/>
  <c r="LS76" i="3"/>
  <c r="MB76" i="3"/>
  <c r="MI76" i="3"/>
  <c r="LP76" i="3"/>
  <c r="LO76" i="3"/>
  <c r="LT76" i="3"/>
  <c r="LY76" i="3"/>
  <c r="LH76" i="3"/>
  <c r="LL76" i="3"/>
  <c r="MM76" i="3"/>
  <c r="ED95" i="3"/>
  <c r="EG95" i="3"/>
  <c r="LU95" i="3"/>
  <c r="LZ95" i="3"/>
  <c r="MC95" i="3"/>
  <c r="LN95" i="3"/>
  <c r="LK95" i="3"/>
  <c r="MB95" i="3"/>
  <c r="LR95" i="3"/>
  <c r="MH95" i="3"/>
  <c r="LL95" i="3"/>
  <c r="LM95" i="3"/>
  <c r="LW95" i="3"/>
  <c r="LY95" i="3"/>
  <c r="LX95" i="3"/>
  <c r="MG95" i="3"/>
  <c r="LQ95" i="3"/>
  <c r="MF95" i="3"/>
  <c r="LO95" i="3"/>
  <c r="LP95" i="3"/>
  <c r="ME95" i="3"/>
  <c r="MD95" i="3"/>
  <c r="MK95" i="3"/>
  <c r="LT95" i="3"/>
  <c r="LS95" i="3"/>
  <c r="MA95" i="3"/>
  <c r="MJ95" i="3"/>
  <c r="LV95" i="3"/>
  <c r="LJ95" i="3"/>
  <c r="LI95" i="3"/>
  <c r="MI95" i="3"/>
  <c r="LH95" i="3"/>
  <c r="MM95" i="3"/>
  <c r="EG106" i="3"/>
  <c r="ED106" i="3"/>
  <c r="EG104" i="3"/>
  <c r="ED104" i="3"/>
  <c r="MB96" i="3"/>
  <c r="LN96" i="3"/>
  <c r="MG96" i="3"/>
  <c r="LV96" i="3"/>
  <c r="LT96" i="3"/>
  <c r="LZ96" i="3"/>
  <c r="MF96" i="3"/>
  <c r="LW96" i="3"/>
  <c r="LH96" i="3"/>
  <c r="MM96" i="3"/>
  <c r="MD96" i="3"/>
  <c r="MI96" i="3"/>
  <c r="ME96" i="3"/>
  <c r="LK96" i="3"/>
  <c r="LQ96" i="3"/>
  <c r="LM96" i="3"/>
  <c r="LX96" i="3"/>
  <c r="LO96" i="3"/>
  <c r="LL96" i="3"/>
  <c r="LI96" i="3"/>
  <c r="MH96" i="3"/>
  <c r="MJ96" i="3"/>
  <c r="LU96" i="3"/>
  <c r="LS96" i="3"/>
  <c r="MC96" i="3"/>
  <c r="LR96" i="3"/>
  <c r="LP96" i="3"/>
  <c r="MA96" i="3"/>
  <c r="MK96" i="3"/>
  <c r="LY96" i="3"/>
  <c r="LJ96" i="3"/>
  <c r="EG74" i="3"/>
  <c r="ED74" i="3"/>
  <c r="LV63" i="3"/>
  <c r="LH63" i="3"/>
  <c r="MC63" i="3"/>
  <c r="MA63" i="3"/>
  <c r="MB63" i="3"/>
  <c r="ME63" i="3"/>
  <c r="LW63" i="3"/>
  <c r="LR63" i="3"/>
  <c r="MH63" i="3"/>
  <c r="LX63" i="3"/>
  <c r="LT63" i="3"/>
  <c r="LQ63" i="3"/>
  <c r="LU63" i="3"/>
  <c r="MJ63" i="3"/>
  <c r="LJ63" i="3"/>
  <c r="LM63" i="3"/>
  <c r="MG63" i="3"/>
  <c r="LP63" i="3"/>
  <c r="LN63" i="3"/>
  <c r="LS63" i="3"/>
  <c r="LI63" i="3"/>
  <c r="LY63" i="3"/>
  <c r="MD63" i="3"/>
  <c r="LL63" i="3"/>
  <c r="LK63" i="3"/>
  <c r="LO63" i="3"/>
  <c r="MF63" i="3"/>
  <c r="LZ63" i="3"/>
  <c r="MI63" i="3"/>
  <c r="MK63" i="3"/>
  <c r="EG63" i="3"/>
  <c r="ED63" i="3"/>
  <c r="LM56" i="3"/>
  <c r="MK56" i="3"/>
  <c r="MD56" i="3"/>
  <c r="ME56" i="3"/>
  <c r="LK56" i="3"/>
  <c r="LZ56" i="3"/>
  <c r="LL56" i="3"/>
  <c r="LY56" i="3"/>
  <c r="LI56" i="3"/>
  <c r="MC56" i="3"/>
  <c r="LX56" i="3"/>
  <c r="LW56" i="3"/>
  <c r="MJ56" i="3"/>
  <c r="LO56" i="3"/>
  <c r="MF56" i="3"/>
  <c r="MI56" i="3"/>
  <c r="LT56" i="3"/>
  <c r="MG56" i="3"/>
  <c r="LU56" i="3"/>
  <c r="LP56" i="3"/>
  <c r="MB56" i="3"/>
  <c r="LS56" i="3"/>
  <c r="LN56" i="3"/>
  <c r="MA56" i="3"/>
  <c r="LV56" i="3"/>
  <c r="LQ56" i="3"/>
  <c r="MH56" i="3"/>
  <c r="LH56" i="3"/>
  <c r="LJ56" i="3"/>
  <c r="LR56" i="3"/>
  <c r="EG56" i="3"/>
  <c r="ED56" i="3"/>
  <c r="EG49" i="3"/>
  <c r="ED49" i="3"/>
  <c r="LS62" i="3"/>
  <c r="MI62" i="3"/>
  <c r="LZ62" i="3"/>
  <c r="LT62" i="3"/>
  <c r="LX62" i="3"/>
  <c r="LY62" i="3"/>
  <c r="MD62" i="3"/>
  <c r="LO62" i="3"/>
  <c r="ME62" i="3"/>
  <c r="LU62" i="3"/>
  <c r="LM62" i="3"/>
  <c r="LN62" i="3"/>
  <c r="LQ62" i="3"/>
  <c r="LV62" i="3"/>
  <c r="LR62" i="3"/>
  <c r="LW62" i="3"/>
  <c r="MF62" i="3"/>
  <c r="MG62" i="3"/>
  <c r="MC62" i="3"/>
  <c r="MA62" i="3"/>
  <c r="MK62" i="3"/>
  <c r="LH62" i="3"/>
  <c r="LI62" i="3"/>
  <c r="LK62" i="3"/>
  <c r="LP62" i="3"/>
  <c r="MH62" i="3"/>
  <c r="LL62" i="3"/>
  <c r="MB62" i="3"/>
  <c r="LJ62" i="3"/>
  <c r="MJ62" i="3"/>
  <c r="EG66" i="3"/>
  <c r="ED66" i="3"/>
  <c r="LN36" i="3"/>
  <c r="MD36" i="3"/>
  <c r="LS36" i="3"/>
  <c r="LI36" i="3"/>
  <c r="MK36" i="3"/>
  <c r="LK36" i="3"/>
  <c r="MB36" i="3"/>
  <c r="LT36" i="3"/>
  <c r="LV36" i="3"/>
  <c r="LH36" i="3"/>
  <c r="MC36" i="3"/>
  <c r="LW36" i="3"/>
  <c r="LU36" i="3"/>
  <c r="MJ36" i="3"/>
  <c r="LO36" i="3"/>
  <c r="LJ36" i="3"/>
  <c r="LZ36" i="3"/>
  <c r="LM36" i="3"/>
  <c r="MI36" i="3"/>
  <c r="ME36" i="3"/>
  <c r="MF36" i="3"/>
  <c r="LQ36" i="3"/>
  <c r="MA36" i="3"/>
  <c r="LR36" i="3"/>
  <c r="LL36" i="3"/>
  <c r="MH36" i="3"/>
  <c r="LY36" i="3"/>
  <c r="LP36" i="3"/>
  <c r="MG36" i="3"/>
  <c r="LX36" i="3"/>
  <c r="ED103" i="3"/>
  <c r="EG103" i="3"/>
  <c r="EG115" i="3"/>
  <c r="ED115" i="3"/>
  <c r="LV109" i="3"/>
  <c r="MC109" i="3"/>
  <c r="MA109" i="3"/>
  <c r="LX109" i="3"/>
  <c r="LN109" i="3"/>
  <c r="LJ109" i="3"/>
  <c r="LT109" i="3"/>
  <c r="LO109" i="3"/>
  <c r="MD109" i="3"/>
  <c r="LU109" i="3"/>
  <c r="LH109" i="3"/>
  <c r="MM109" i="3"/>
  <c r="LS109" i="3"/>
  <c r="MK109" i="3"/>
  <c r="MJ109" i="3"/>
  <c r="LY109" i="3"/>
  <c r="LZ109" i="3"/>
  <c r="MB109" i="3"/>
  <c r="LR109" i="3"/>
  <c r="LL109" i="3"/>
  <c r="MH109" i="3"/>
  <c r="MI109" i="3"/>
  <c r="MF109" i="3"/>
  <c r="LW109" i="3"/>
  <c r="LP109" i="3"/>
  <c r="LQ109" i="3"/>
  <c r="LM109" i="3"/>
  <c r="MG109" i="3"/>
  <c r="ME109" i="3"/>
  <c r="LI109" i="3"/>
  <c r="LK109" i="3"/>
  <c r="ED83" i="3"/>
  <c r="EG83" i="3"/>
  <c r="LK70" i="3"/>
  <c r="MA70" i="3"/>
  <c r="LM70" i="3"/>
  <c r="MH70" i="3"/>
  <c r="MD70" i="3"/>
  <c r="MB70" i="3"/>
  <c r="LN70" i="3"/>
  <c r="LY70" i="3"/>
  <c r="LS70" i="3"/>
  <c r="MI70" i="3"/>
  <c r="LX70" i="3"/>
  <c r="LP70" i="3"/>
  <c r="LJ70" i="3"/>
  <c r="LZ70" i="3"/>
  <c r="LU70" i="3"/>
  <c r="LW70" i="3"/>
  <c r="LH70" i="3"/>
  <c r="MC70" i="3"/>
  <c r="LV70" i="3"/>
  <c r="LT70" i="3"/>
  <c r="MJ70" i="3"/>
  <c r="LL70" i="3"/>
  <c r="LR70" i="3"/>
  <c r="MG70" i="3"/>
  <c r="LI70" i="3"/>
  <c r="MF70" i="3"/>
  <c r="ME70" i="3"/>
  <c r="LQ70" i="3"/>
  <c r="LO70" i="3"/>
  <c r="MK70" i="3"/>
  <c r="EG70" i="3"/>
  <c r="ED70" i="3"/>
  <c r="EG61" i="3"/>
  <c r="ED61" i="3"/>
  <c r="LU33" i="3"/>
  <c r="LZ33" i="3"/>
  <c r="MH33" i="3"/>
  <c r="LJ33" i="3"/>
  <c r="LK33" i="3"/>
  <c r="MI33" i="3"/>
  <c r="MJ33" i="3"/>
  <c r="LP33" i="3"/>
  <c r="LV33" i="3"/>
  <c r="MK33" i="3"/>
  <c r="MB33" i="3"/>
  <c r="LY33" i="3"/>
  <c r="MD33" i="3"/>
  <c r="LT33" i="3"/>
  <c r="LW33" i="3"/>
  <c r="LO33" i="3"/>
  <c r="LM33" i="3"/>
  <c r="LL33" i="3"/>
  <c r="ME33" i="3"/>
  <c r="LH33" i="3"/>
  <c r="LQ33" i="3"/>
  <c r="MF33" i="3"/>
  <c r="LS33" i="3"/>
  <c r="LN33" i="3"/>
  <c r="LX33" i="3"/>
  <c r="MA33" i="3"/>
  <c r="MC33" i="3"/>
  <c r="LR33" i="3"/>
  <c r="LI33" i="3"/>
  <c r="MG33" i="3"/>
  <c r="EG33" i="3"/>
  <c r="ED33" i="3"/>
  <c r="LI30" i="3"/>
  <c r="LJ30" i="3"/>
  <c r="LO30" i="3"/>
  <c r="LL30" i="3"/>
  <c r="LY30" i="3"/>
  <c r="ME30" i="3"/>
  <c r="MG30" i="3"/>
  <c r="LH30" i="3"/>
  <c r="MA30" i="3"/>
  <c r="LW30" i="3"/>
  <c r="LS30" i="3"/>
  <c r="MC30" i="3"/>
  <c r="LM30" i="3"/>
  <c r="LV30" i="3"/>
  <c r="MK30" i="3"/>
  <c r="LK30" i="3"/>
  <c r="LZ30" i="3"/>
  <c r="LT30" i="3"/>
  <c r="MD30" i="3"/>
  <c r="MB30" i="3"/>
  <c r="LU30" i="3"/>
  <c r="MH30" i="3"/>
  <c r="LR30" i="3"/>
  <c r="LX30" i="3"/>
  <c r="MJ30" i="3"/>
  <c r="MI30" i="3"/>
  <c r="LN30" i="3"/>
  <c r="LP30" i="3"/>
  <c r="MF30" i="3"/>
  <c r="LQ30" i="3"/>
  <c r="EG30" i="3"/>
  <c r="ED30" i="3"/>
  <c r="MA44" i="3"/>
  <c r="LI44" i="3"/>
  <c r="LS44" i="3"/>
  <c r="LQ44" i="3"/>
  <c r="MH44" i="3"/>
  <c r="LK44" i="3"/>
  <c r="LO44" i="3"/>
  <c r="MC44" i="3"/>
  <c r="LU44" i="3"/>
  <c r="MG44" i="3"/>
  <c r="ME44" i="3"/>
  <c r="LY44" i="3"/>
  <c r="LT44" i="3"/>
  <c r="MD44" i="3"/>
  <c r="MI44" i="3"/>
  <c r="MK44" i="3"/>
  <c r="LW44" i="3"/>
  <c r="LR44" i="3"/>
  <c r="MB44" i="3"/>
  <c r="LJ44" i="3"/>
  <c r="LL44" i="3"/>
  <c r="MJ44" i="3"/>
  <c r="LZ44" i="3"/>
  <c r="MF44" i="3"/>
  <c r="LM44" i="3"/>
  <c r="LH44" i="3"/>
  <c r="LX44" i="3"/>
  <c r="LN44" i="3"/>
  <c r="LP44" i="3"/>
  <c r="LV44" i="3"/>
  <c r="EG44" i="3"/>
  <c r="ED44" i="3"/>
  <c r="JW19" i="3"/>
  <c r="LM111" i="3"/>
  <c r="MC111" i="3"/>
  <c r="LP111" i="3"/>
  <c r="LH111" i="3"/>
  <c r="MM111" i="3"/>
  <c r="MJ111" i="3"/>
  <c r="LR111" i="3"/>
  <c r="LX111" i="3"/>
  <c r="LN111" i="3"/>
  <c r="LU111" i="3"/>
  <c r="MK111" i="3"/>
  <c r="MA111" i="3"/>
  <c r="LW111" i="3"/>
  <c r="LS111" i="3"/>
  <c r="LT111" i="3"/>
  <c r="LZ111" i="3"/>
  <c r="LI111" i="3"/>
  <c r="LY111" i="3"/>
  <c r="LK111" i="3"/>
  <c r="MF111" i="3"/>
  <c r="MD111" i="3"/>
  <c r="MB111" i="3"/>
  <c r="MH111" i="3"/>
  <c r="MI111" i="3"/>
  <c r="MG111" i="3"/>
  <c r="ME111" i="3"/>
  <c r="LV111" i="3"/>
  <c r="LL111" i="3"/>
  <c r="LQ111" i="3"/>
  <c r="LJ111" i="3"/>
  <c r="LO111" i="3"/>
  <c r="EG111" i="3"/>
  <c r="ED111" i="3"/>
  <c r="LR113" i="3"/>
  <c r="LW113" i="3"/>
  <c r="MD113" i="3"/>
  <c r="LY113" i="3"/>
  <c r="MJ113" i="3"/>
  <c r="MC113" i="3"/>
  <c r="MI113" i="3"/>
  <c r="ME113" i="3"/>
  <c r="LO113" i="3"/>
  <c r="MA113" i="3"/>
  <c r="LH113" i="3"/>
  <c r="MM113" i="3"/>
  <c r="LP113" i="3"/>
  <c r="MG113" i="3"/>
  <c r="LT113" i="3"/>
  <c r="MF113" i="3"/>
  <c r="LU113" i="3"/>
  <c r="LS113" i="3"/>
  <c r="LM113" i="3"/>
  <c r="LV113" i="3"/>
  <c r="MK113" i="3"/>
  <c r="LK113" i="3"/>
  <c r="LZ113" i="3"/>
  <c r="MB113" i="3"/>
  <c r="LX113" i="3"/>
  <c r="LQ113" i="3"/>
  <c r="LI113" i="3"/>
  <c r="MH113" i="3"/>
  <c r="LJ113" i="3"/>
  <c r="LN113" i="3"/>
  <c r="LL113" i="3"/>
  <c r="LI124" i="3"/>
  <c r="LV124" i="3"/>
  <c r="LJ124" i="3"/>
  <c r="MC124" i="3"/>
  <c r="LR124" i="3"/>
  <c r="LK124" i="3"/>
  <c r="LH124" i="3"/>
  <c r="MM124" i="3"/>
  <c r="LS124" i="3"/>
  <c r="LX124" i="3"/>
  <c r="MJ124" i="3"/>
  <c r="LM124" i="3"/>
  <c r="LP124" i="3"/>
  <c r="LN124" i="3"/>
  <c r="LL124" i="3"/>
  <c r="MB124" i="3"/>
  <c r="LU124" i="3"/>
  <c r="MD124" i="3"/>
  <c r="ME124" i="3"/>
  <c r="LQ124" i="3"/>
  <c r="MI124" i="3"/>
  <c r="MA124" i="3"/>
  <c r="LW124" i="3"/>
  <c r="LO124" i="3"/>
  <c r="LY124" i="3"/>
  <c r="LT124" i="3"/>
  <c r="MG124" i="3"/>
  <c r="LZ124" i="3"/>
  <c r="MF124" i="3"/>
  <c r="MH124" i="3"/>
  <c r="MK124" i="3"/>
  <c r="MH87" i="3"/>
  <c r="LM87" i="3"/>
  <c r="MA87" i="3"/>
  <c r="LN87" i="3"/>
  <c r="LI87" i="3"/>
  <c r="LZ87" i="3"/>
  <c r="MB87" i="3"/>
  <c r="MJ87" i="3"/>
  <c r="MD87" i="3"/>
  <c r="LR87" i="3"/>
  <c r="MC87" i="3"/>
  <c r="MI87" i="3"/>
  <c r="LJ87" i="3"/>
  <c r="ME87" i="3"/>
  <c r="MF87" i="3"/>
  <c r="LV87" i="3"/>
  <c r="LT87" i="3"/>
  <c r="LW87" i="3"/>
  <c r="LS87" i="3"/>
  <c r="LX87" i="3"/>
  <c r="LU87" i="3"/>
  <c r="LY87" i="3"/>
  <c r="LP87" i="3"/>
  <c r="MG87" i="3"/>
  <c r="LK87" i="3"/>
  <c r="LO87" i="3"/>
  <c r="LH87" i="3"/>
  <c r="MK87" i="3"/>
  <c r="LL87" i="3"/>
  <c r="LQ87" i="3"/>
  <c r="LN71" i="3"/>
  <c r="MD71" i="3"/>
  <c r="LU71" i="3"/>
  <c r="LH71" i="3"/>
  <c r="MJ71" i="3"/>
  <c r="LL71" i="3"/>
  <c r="MB71" i="3"/>
  <c r="LY71" i="3"/>
  <c r="LV71" i="3"/>
  <c r="LK71" i="3"/>
  <c r="MF71" i="3"/>
  <c r="LW71" i="3"/>
  <c r="LX71" i="3"/>
  <c r="ME71" i="3"/>
  <c r="MI71" i="3"/>
  <c r="LJ71" i="3"/>
  <c r="LZ71" i="3"/>
  <c r="LP71" i="3"/>
  <c r="MK71" i="3"/>
  <c r="MC71" i="3"/>
  <c r="MG71" i="3"/>
  <c r="LI71" i="3"/>
  <c r="LS71" i="3"/>
  <c r="LO71" i="3"/>
  <c r="LR71" i="3"/>
  <c r="LM71" i="3"/>
  <c r="MA71" i="3"/>
  <c r="LQ71" i="3"/>
  <c r="LT71" i="3"/>
  <c r="MH71" i="3"/>
  <c r="EG59" i="3"/>
  <c r="ED59" i="3"/>
  <c r="MJ46" i="3"/>
  <c r="MG46" i="3"/>
  <c r="MH46" i="3"/>
  <c r="MI46" i="3"/>
  <c r="LY46" i="3"/>
  <c r="LH46" i="3"/>
  <c r="MB46" i="3"/>
  <c r="LJ46" i="3"/>
  <c r="LP46" i="3"/>
  <c r="LR46" i="3"/>
  <c r="LN46" i="3"/>
  <c r="LL46" i="3"/>
  <c r="LM46" i="3"/>
  <c r="MK46" i="3"/>
  <c r="LI46" i="3"/>
  <c r="LU46" i="3"/>
  <c r="LO46" i="3"/>
  <c r="LS46" i="3"/>
  <c r="MA46" i="3"/>
  <c r="MD46" i="3"/>
  <c r="LV46" i="3"/>
  <c r="LT46" i="3"/>
  <c r="ME46" i="3"/>
  <c r="MF46" i="3"/>
  <c r="LZ46" i="3"/>
  <c r="LK46" i="3"/>
  <c r="LQ46" i="3"/>
  <c r="LX46" i="3"/>
  <c r="MC46" i="3"/>
  <c r="LW46" i="3"/>
  <c r="EG48" i="3"/>
  <c r="ED48" i="3"/>
  <c r="MH99" i="3"/>
  <c r="MC99" i="3"/>
  <c r="MB99" i="3"/>
  <c r="LM99" i="3"/>
  <c r="MK99" i="3"/>
  <c r="LI99" i="3"/>
  <c r="MA99" i="3"/>
  <c r="ME99" i="3"/>
  <c r="LJ99" i="3"/>
  <c r="LO99" i="3"/>
  <c r="LY99" i="3"/>
  <c r="MI99" i="3"/>
  <c r="LZ99" i="3"/>
  <c r="LQ99" i="3"/>
  <c r="LP99" i="3"/>
  <c r="LR99" i="3"/>
  <c r="LH99" i="3"/>
  <c r="MM99" i="3"/>
  <c r="LN99" i="3"/>
  <c r="LW99" i="3"/>
  <c r="LK99" i="3"/>
  <c r="LV99" i="3"/>
  <c r="LX99" i="3"/>
  <c r="LT99" i="3"/>
  <c r="LU99" i="3"/>
  <c r="MF99" i="3"/>
  <c r="MD99" i="3"/>
  <c r="MG99" i="3"/>
  <c r="LS99" i="3"/>
  <c r="MJ99" i="3"/>
  <c r="LL99" i="3"/>
  <c r="EG94" i="3"/>
  <c r="ED94" i="3"/>
  <c r="ED120" i="3"/>
  <c r="EG120" i="3"/>
  <c r="ED98" i="3"/>
  <c r="EG98" i="3"/>
  <c r="EG69" i="3"/>
  <c r="ED69" i="3"/>
  <c r="EG60" i="3"/>
  <c r="ED60" i="3"/>
  <c r="ED112" i="3"/>
  <c r="EG112" i="3"/>
  <c r="LT112" i="3"/>
  <c r="MJ112" i="3"/>
  <c r="LY112" i="3"/>
  <c r="LV112" i="3"/>
  <c r="LW112" i="3"/>
  <c r="LQ112" i="3"/>
  <c r="LU112" i="3"/>
  <c r="LL112" i="3"/>
  <c r="MB112" i="3"/>
  <c r="LN112" i="3"/>
  <c r="MI112" i="3"/>
  <c r="MK112" i="3"/>
  <c r="LK112" i="3"/>
  <c r="LR112" i="3"/>
  <c r="MH112" i="3"/>
  <c r="LP112" i="3"/>
  <c r="MF112" i="3"/>
  <c r="LS112" i="3"/>
  <c r="LO112" i="3"/>
  <c r="LM112" i="3"/>
  <c r="LZ112" i="3"/>
  <c r="ME112" i="3"/>
  <c r="LX112" i="3"/>
  <c r="MG112" i="3"/>
  <c r="LI112" i="3"/>
  <c r="MA112" i="3"/>
  <c r="LH112" i="3"/>
  <c r="MM112" i="3"/>
  <c r="MC112" i="3"/>
  <c r="LJ112" i="3"/>
  <c r="MD112" i="3"/>
  <c r="EG93" i="3"/>
  <c r="ED93" i="3"/>
  <c r="EG85" i="3"/>
  <c r="ED85" i="3"/>
  <c r="EG114" i="3"/>
  <c r="ED114" i="3"/>
  <c r="MG80" i="3"/>
  <c r="MD80" i="3"/>
  <c r="LU80" i="3"/>
  <c r="LR80" i="3"/>
  <c r="LQ80" i="3"/>
  <c r="LW80" i="3"/>
  <c r="MB80" i="3"/>
  <c r="LN80" i="3"/>
  <c r="ME80" i="3"/>
  <c r="LO80" i="3"/>
  <c r="LP80" i="3"/>
  <c r="MF80" i="3"/>
  <c r="LX80" i="3"/>
  <c r="LI80" i="3"/>
  <c r="LZ80" i="3"/>
  <c r="MC80" i="3"/>
  <c r="LH80" i="3"/>
  <c r="LK80" i="3"/>
  <c r="MI80" i="3"/>
  <c r="MA80" i="3"/>
  <c r="LV80" i="3"/>
  <c r="LJ80" i="3"/>
  <c r="LL80" i="3"/>
  <c r="MH80" i="3"/>
  <c r="MJ80" i="3"/>
  <c r="LY80" i="3"/>
  <c r="LT80" i="3"/>
  <c r="MK80" i="3"/>
  <c r="LM80" i="3"/>
  <c r="LS80" i="3"/>
  <c r="EG80" i="3"/>
  <c r="ED80" i="3"/>
  <c r="EG119" i="3"/>
  <c r="ED119" i="3"/>
  <c r="EG92" i="3"/>
  <c r="ED92" i="3"/>
  <c r="MA118" i="3"/>
  <c r="LI118" i="3"/>
  <c r="LR118" i="3"/>
  <c r="MH118" i="3"/>
  <c r="LQ118" i="3"/>
  <c r="LZ118" i="3"/>
  <c r="LW118" i="3"/>
  <c r="LK118" i="3"/>
  <c r="LN118" i="3"/>
  <c r="MB118" i="3"/>
  <c r="MJ118" i="3"/>
  <c r="MG118" i="3"/>
  <c r="LJ118" i="3"/>
  <c r="MC118" i="3"/>
  <c r="ME118" i="3"/>
  <c r="LT118" i="3"/>
  <c r="LL118" i="3"/>
  <c r="LS118" i="3"/>
  <c r="MI118" i="3"/>
  <c r="LP118" i="3"/>
  <c r="LX118" i="3"/>
  <c r="MF118" i="3"/>
  <c r="MK118" i="3"/>
  <c r="LM118" i="3"/>
  <c r="MD118" i="3"/>
  <c r="LH118" i="3"/>
  <c r="MM118" i="3"/>
  <c r="LO118" i="3"/>
  <c r="LV118" i="3"/>
  <c r="LU118" i="3"/>
  <c r="LY118" i="3"/>
  <c r="LT123" i="3"/>
  <c r="MI123" i="3"/>
  <c r="MC123" i="3"/>
  <c r="MD123" i="3"/>
  <c r="LQ123" i="3"/>
  <c r="MG123" i="3"/>
  <c r="LR123" i="3"/>
  <c r="LW123" i="3"/>
  <c r="MB123" i="3"/>
  <c r="LO123" i="3"/>
  <c r="LL123" i="3"/>
  <c r="LZ123" i="3"/>
  <c r="LN123" i="3"/>
  <c r="LX123" i="3"/>
  <c r="ME123" i="3"/>
  <c r="LK123" i="3"/>
  <c r="LY123" i="3"/>
  <c r="MJ123" i="3"/>
  <c r="LP123" i="3"/>
  <c r="LI123" i="3"/>
  <c r="LH123" i="3"/>
  <c r="MM123" i="3"/>
  <c r="MH123" i="3"/>
  <c r="MK123" i="3"/>
  <c r="LS123" i="3"/>
  <c r="MF123" i="3"/>
  <c r="LU123" i="3"/>
  <c r="LJ123" i="3"/>
  <c r="LV123" i="3"/>
  <c r="LM123" i="3"/>
  <c r="MA123" i="3"/>
  <c r="EG123" i="3"/>
  <c r="ED123" i="3"/>
  <c r="LK97" i="3"/>
  <c r="LS97" i="3"/>
  <c r="LL97" i="3"/>
  <c r="LP97" i="3"/>
  <c r="LR97" i="3"/>
  <c r="MC97" i="3"/>
  <c r="LY97" i="3"/>
  <c r="MK97" i="3"/>
  <c r="LO97" i="3"/>
  <c r="MI97" i="3"/>
  <c r="MG97" i="3"/>
  <c r="LH97" i="3"/>
  <c r="MM97" i="3"/>
  <c r="LT97" i="3"/>
  <c r="MH97" i="3"/>
  <c r="LW97" i="3"/>
  <c r="LX97" i="3"/>
  <c r="MF97" i="3"/>
  <c r="LI97" i="3"/>
  <c r="ME97" i="3"/>
  <c r="MD97" i="3"/>
  <c r="LN97" i="3"/>
  <c r="LU97" i="3"/>
  <c r="LQ97" i="3"/>
  <c r="MB97" i="3"/>
  <c r="LJ97" i="3"/>
  <c r="MJ97" i="3"/>
  <c r="LV97" i="3"/>
  <c r="LZ97" i="3"/>
  <c r="LM97" i="3"/>
  <c r="MA97" i="3"/>
  <c r="LP57" i="3"/>
  <c r="MF57" i="3"/>
  <c r="LV57" i="3"/>
  <c r="LO57" i="3"/>
  <c r="LM57" i="3"/>
  <c r="LY57" i="3"/>
  <c r="MC57" i="3"/>
  <c r="LH57" i="3"/>
  <c r="LX57" i="3"/>
  <c r="LK57" i="3"/>
  <c r="MG57" i="3"/>
  <c r="MD57" i="3"/>
  <c r="ME57" i="3"/>
  <c r="LJ57" i="3"/>
  <c r="LZ57" i="3"/>
  <c r="LL57" i="3"/>
  <c r="MB57" i="3"/>
  <c r="LQ57" i="3"/>
  <c r="LI57" i="3"/>
  <c r="MK57" i="3"/>
  <c r="LN57" i="3"/>
  <c r="LS57" i="3"/>
  <c r="MI57" i="3"/>
  <c r="LW57" i="3"/>
  <c r="LT57" i="3"/>
  <c r="LU57" i="3"/>
  <c r="MA57" i="3"/>
  <c r="LR57" i="3"/>
  <c r="MJ57" i="3"/>
  <c r="MH57" i="3"/>
  <c r="EG62" i="3"/>
  <c r="ED62" i="3"/>
  <c r="MB52" i="3"/>
  <c r="LZ52" i="3"/>
  <c r="MK52" i="3"/>
  <c r="MG52" i="3"/>
  <c r="LN52" i="3"/>
  <c r="LM52" i="3"/>
  <c r="LS52" i="3"/>
  <c r="LJ52" i="3"/>
  <c r="LL52" i="3"/>
  <c r="LI52" i="3"/>
  <c r="LH52" i="3"/>
  <c r="LK52" i="3"/>
  <c r="LW52" i="3"/>
  <c r="LO52" i="3"/>
  <c r="LY52" i="3"/>
  <c r="MD52" i="3"/>
  <c r="ME52" i="3"/>
  <c r="LT52" i="3"/>
  <c r="LV52" i="3"/>
  <c r="MA52" i="3"/>
  <c r="MC52" i="3"/>
  <c r="MJ52" i="3"/>
  <c r="MI52" i="3"/>
  <c r="MH52" i="3"/>
  <c r="LX52" i="3"/>
  <c r="MF52" i="3"/>
  <c r="LP52" i="3"/>
  <c r="LQ52" i="3"/>
  <c r="LU52" i="3"/>
  <c r="LR52" i="3"/>
  <c r="EG27" i="3"/>
  <c r="ED27" i="3"/>
  <c r="LK101" i="3"/>
  <c r="LU101" i="3"/>
  <c r="LL101" i="3"/>
  <c r="LR101" i="3"/>
  <c r="LX101" i="3"/>
  <c r="MD101" i="3"/>
  <c r="MA101" i="3"/>
  <c r="LH101" i="3"/>
  <c r="MM101" i="3"/>
  <c r="MK101" i="3"/>
  <c r="LN101" i="3"/>
  <c r="LT101" i="3"/>
  <c r="MI101" i="3"/>
  <c r="ME101" i="3"/>
  <c r="MC101" i="3"/>
  <c r="MF101" i="3"/>
  <c r="LO101" i="3"/>
  <c r="LY101" i="3"/>
  <c r="LQ101" i="3"/>
  <c r="LW101" i="3"/>
  <c r="MG101" i="3"/>
  <c r="LM101" i="3"/>
  <c r="LJ101" i="3"/>
  <c r="LS101" i="3"/>
  <c r="MH101" i="3"/>
  <c r="LP101" i="3"/>
  <c r="LI101" i="3"/>
  <c r="LZ101" i="3"/>
  <c r="MJ101" i="3"/>
  <c r="LV101" i="3"/>
  <c r="MB101" i="3"/>
  <c r="EG81" i="3"/>
  <c r="ED81" i="3"/>
  <c r="EG109" i="3"/>
  <c r="ED109" i="3"/>
  <c r="LN83" i="3"/>
  <c r="LO83" i="3"/>
  <c r="LU83" i="3"/>
  <c r="MK83" i="3"/>
  <c r="LV83" i="3"/>
  <c r="LK83" i="3"/>
  <c r="LT83" i="3"/>
  <c r="LM83" i="3"/>
  <c r="LJ83" i="3"/>
  <c r="LS83" i="3"/>
  <c r="LH83" i="3"/>
  <c r="MJ83" i="3"/>
  <c r="LR83" i="3"/>
  <c r="LQ83" i="3"/>
  <c r="LW83" i="3"/>
  <c r="MD83" i="3"/>
  <c r="MB83" i="3"/>
  <c r="LI83" i="3"/>
  <c r="LZ83" i="3"/>
  <c r="MH83" i="3"/>
  <c r="MF83" i="3"/>
  <c r="MC83" i="3"/>
  <c r="MI83" i="3"/>
  <c r="MA83" i="3"/>
  <c r="LP83" i="3"/>
  <c r="LL83" i="3"/>
  <c r="LY83" i="3"/>
  <c r="ME83" i="3"/>
  <c r="MG83" i="3"/>
  <c r="LX83" i="3"/>
  <c r="ED100" i="3"/>
  <c r="EG100" i="3"/>
  <c r="LO105" i="3"/>
  <c r="ME105" i="3"/>
  <c r="LT105" i="3"/>
  <c r="LL105" i="3"/>
  <c r="LM105" i="3"/>
  <c r="LX105" i="3"/>
  <c r="LJ105" i="3"/>
  <c r="MK105" i="3"/>
  <c r="LK105" i="3"/>
  <c r="MA105" i="3"/>
  <c r="LN105" i="3"/>
  <c r="MJ105" i="3"/>
  <c r="MG105" i="3"/>
  <c r="LP105" i="3"/>
  <c r="MB105" i="3"/>
  <c r="LU105" i="3"/>
  <c r="MI105" i="3"/>
  <c r="LR105" i="3"/>
  <c r="MH105" i="3"/>
  <c r="LI105" i="3"/>
  <c r="LZ105" i="3"/>
  <c r="LH105" i="3"/>
  <c r="MM105" i="3"/>
  <c r="LW105" i="3"/>
  <c r="MD105" i="3"/>
  <c r="MF105" i="3"/>
  <c r="LQ105" i="3"/>
  <c r="MC105" i="3"/>
  <c r="LY105" i="3"/>
  <c r="LV105" i="3"/>
  <c r="LS105" i="3"/>
  <c r="LT61" i="3"/>
  <c r="MJ61" i="3"/>
  <c r="MC61" i="3"/>
  <c r="MA61" i="3"/>
  <c r="MD61" i="3"/>
  <c r="LI61" i="3"/>
  <c r="MG61" i="3"/>
  <c r="LL61" i="3"/>
  <c r="MB61" i="3"/>
  <c r="LR61" i="3"/>
  <c r="LN61" i="3"/>
  <c r="LJ61" i="3"/>
  <c r="LV61" i="3"/>
  <c r="LZ61" i="3"/>
  <c r="LY61" i="3"/>
  <c r="LP61" i="3"/>
  <c r="MF61" i="3"/>
  <c r="LW61" i="3"/>
  <c r="LU61" i="3"/>
  <c r="LS61" i="3"/>
  <c r="ME61" i="3"/>
  <c r="MK61" i="3"/>
  <c r="LH61" i="3"/>
  <c r="MI61" i="3"/>
  <c r="LX61" i="3"/>
  <c r="LK61" i="3"/>
  <c r="MH61" i="3"/>
  <c r="LO61" i="3"/>
  <c r="LM61" i="3"/>
  <c r="LQ61" i="3"/>
  <c r="LK40" i="3"/>
  <c r="MB40" i="3"/>
  <c r="LX40" i="3"/>
  <c r="MG40" i="3"/>
  <c r="LT40" i="3"/>
  <c r="LL40" i="3"/>
  <c r="LZ40" i="3"/>
  <c r="LV40" i="3"/>
  <c r="LR40" i="3"/>
  <c r="LS40" i="3"/>
  <c r="LI40" i="3"/>
  <c r="MA40" i="3"/>
  <c r="LJ40" i="3"/>
  <c r="LO40" i="3"/>
  <c r="MH40" i="3"/>
  <c r="LH40" i="3"/>
  <c r="MF40" i="3"/>
  <c r="LN40" i="3"/>
  <c r="MI40" i="3"/>
  <c r="LP40" i="3"/>
  <c r="LM40" i="3"/>
  <c r="LU40" i="3"/>
  <c r="MJ40" i="3"/>
  <c r="LQ40" i="3"/>
  <c r="MD40" i="3"/>
  <c r="MC40" i="3"/>
  <c r="LY40" i="3"/>
  <c r="MK40" i="3"/>
  <c r="LW40" i="3"/>
  <c r="ME40" i="3"/>
  <c r="LW38" i="3"/>
  <c r="MH38" i="3"/>
  <c r="LN38" i="3"/>
  <c r="MB38" i="3"/>
  <c r="LX38" i="3"/>
  <c r="MI38" i="3"/>
  <c r="MK38" i="3"/>
  <c r="LM38" i="3"/>
  <c r="LH38" i="3"/>
  <c r="LP38" i="3"/>
  <c r="MG38" i="3"/>
  <c r="MD38" i="3"/>
  <c r="LQ38" i="3"/>
  <c r="MJ38" i="3"/>
  <c r="MA38" i="3"/>
  <c r="LS38" i="3"/>
  <c r="LI38" i="3"/>
  <c r="LU38" i="3"/>
  <c r="LR38" i="3"/>
  <c r="LZ38" i="3"/>
  <c r="MF38" i="3"/>
  <c r="MC38" i="3"/>
  <c r="ME38" i="3"/>
  <c r="LY38" i="3"/>
  <c r="LO38" i="3"/>
  <c r="LT38" i="3"/>
  <c r="LV38" i="3"/>
  <c r="LK38" i="3"/>
  <c r="LL38" i="3"/>
  <c r="LJ38" i="3"/>
  <c r="LS54" i="3"/>
  <c r="MI54" i="3"/>
  <c r="LX54" i="3"/>
  <c r="LQ54" i="3"/>
  <c r="LU54" i="3"/>
  <c r="LT54" i="3"/>
  <c r="MK54" i="3"/>
  <c r="LK54" i="3"/>
  <c r="MA54" i="3"/>
  <c r="LM54" i="3"/>
  <c r="MH54" i="3"/>
  <c r="MF54" i="3"/>
  <c r="LP54" i="3"/>
  <c r="LN54" i="3"/>
  <c r="LV54" i="3"/>
  <c r="LO54" i="3"/>
  <c r="ME54" i="3"/>
  <c r="LR54" i="3"/>
  <c r="LJ54" i="3"/>
  <c r="LL54" i="3"/>
  <c r="MB54" i="3"/>
  <c r="LZ54" i="3"/>
  <c r="MJ54" i="3"/>
  <c r="MC54" i="3"/>
  <c r="LI54" i="3"/>
  <c r="LY54" i="3"/>
  <c r="LH54" i="3"/>
  <c r="MG54" i="3"/>
  <c r="MD54" i="3"/>
  <c r="LW54" i="3"/>
  <c r="EG54" i="3"/>
  <c r="ED54" i="3"/>
  <c r="LW89" i="3"/>
  <c r="MI89" i="3"/>
  <c r="MG89" i="3"/>
  <c r="LX89" i="3"/>
  <c r="LH89" i="3"/>
  <c r="MJ89" i="3"/>
  <c r="LL89" i="3"/>
  <c r="LQ89" i="3"/>
  <c r="LI89" i="3"/>
  <c r="LS89" i="3"/>
  <c r="LV89" i="3"/>
  <c r="LO89" i="3"/>
  <c r="MH89" i="3"/>
  <c r="LK89" i="3"/>
  <c r="LR89" i="3"/>
  <c r="MC89" i="3"/>
  <c r="MD89" i="3"/>
  <c r="LZ89" i="3"/>
  <c r="LJ89" i="3"/>
  <c r="ME89" i="3"/>
  <c r="LN89" i="3"/>
  <c r="LT89" i="3"/>
  <c r="LM89" i="3"/>
  <c r="MA89" i="3"/>
  <c r="LU89" i="3"/>
  <c r="LP89" i="3"/>
  <c r="MB89" i="3"/>
  <c r="MF89" i="3"/>
  <c r="LY89" i="3"/>
  <c r="MK89" i="3"/>
  <c r="EG122" i="3"/>
  <c r="ED122" i="3"/>
  <c r="LR122" i="3"/>
  <c r="LS122" i="3"/>
  <c r="MB122" i="3"/>
  <c r="LO122" i="3"/>
  <c r="MG122" i="3"/>
  <c r="LV122" i="3"/>
  <c r="LY122" i="3"/>
  <c r="LL122" i="3"/>
  <c r="LP122" i="3"/>
  <c r="LJ122" i="3"/>
  <c r="MK122" i="3"/>
  <c r="LW122" i="3"/>
  <c r="MF122" i="3"/>
  <c r="LN122" i="3"/>
  <c r="MH122" i="3"/>
  <c r="LZ122" i="3"/>
  <c r="MJ122" i="3"/>
  <c r="MI122" i="3"/>
  <c r="MA122" i="3"/>
  <c r="ME122" i="3"/>
  <c r="LK122" i="3"/>
  <c r="LI122" i="3"/>
  <c r="MC122" i="3"/>
  <c r="LH122" i="3"/>
  <c r="MM122" i="3"/>
  <c r="LU122" i="3"/>
  <c r="MD122" i="3"/>
  <c r="LQ122" i="3"/>
  <c r="LX122" i="3"/>
  <c r="LT122" i="3"/>
  <c r="LM122" i="3"/>
  <c r="EG113" i="3"/>
  <c r="ED113" i="3"/>
  <c r="LQ72" i="3"/>
  <c r="MG72" i="3"/>
  <c r="LS72" i="3"/>
  <c r="LO72" i="3"/>
  <c r="LJ72" i="3"/>
  <c r="LZ72" i="3"/>
  <c r="ME72" i="3"/>
  <c r="LM72" i="3"/>
  <c r="MC72" i="3"/>
  <c r="LN72" i="3"/>
  <c r="MI72" i="3"/>
  <c r="MJ72" i="3"/>
  <c r="LP72" i="3"/>
  <c r="LK72" i="3"/>
  <c r="LT72" i="3"/>
  <c r="MK72" i="3"/>
  <c r="LV72" i="3"/>
  <c r="MH72" i="3"/>
  <c r="LI72" i="3"/>
  <c r="LH72" i="3"/>
  <c r="MB72" i="3"/>
  <c r="LW72" i="3"/>
  <c r="LY72" i="3"/>
  <c r="MD72" i="3"/>
  <c r="MA72" i="3"/>
  <c r="LL72" i="3"/>
  <c r="MF72" i="3"/>
  <c r="LU72" i="3"/>
  <c r="LX72" i="3"/>
  <c r="LR72" i="3"/>
  <c r="AB112" i="11"/>
  <c r="AB113" i="11"/>
  <c r="AB114" i="11"/>
  <c r="LR67" i="3"/>
  <c r="MH67" i="3"/>
  <c r="LY67" i="3"/>
  <c r="LQ67" i="3"/>
  <c r="MA67" i="3"/>
  <c r="MB67" i="3"/>
  <c r="MG67" i="3"/>
  <c r="LN67" i="3"/>
  <c r="MD67" i="3"/>
  <c r="LT67" i="3"/>
  <c r="LK67" i="3"/>
  <c r="LP67" i="3"/>
  <c r="LS67" i="3"/>
  <c r="LW67" i="3"/>
  <c r="MC67" i="3"/>
  <c r="LI67" i="3"/>
  <c r="LX67" i="3"/>
  <c r="MK67" i="3"/>
  <c r="LJ67" i="3"/>
  <c r="LO67" i="3"/>
  <c r="MF67" i="3"/>
  <c r="LM67" i="3"/>
  <c r="LZ67" i="3"/>
  <c r="MJ67" i="3"/>
  <c r="LH67" i="3"/>
  <c r="LU67" i="3"/>
  <c r="LL67" i="3"/>
  <c r="LV67" i="3"/>
  <c r="ME67" i="3"/>
  <c r="MI67" i="3"/>
  <c r="EG53" i="3"/>
  <c r="ED53" i="3"/>
  <c r="LQ32" i="3"/>
  <c r="MK32" i="3"/>
  <c r="LR32" i="3"/>
  <c r="LX32" i="3"/>
  <c r="LP32" i="3"/>
  <c r="LN32" i="3"/>
  <c r="MH32" i="3"/>
  <c r="MI32" i="3"/>
  <c r="LS32" i="3"/>
  <c r="MG32" i="3"/>
  <c r="MJ32" i="3"/>
  <c r="MD32" i="3"/>
  <c r="LW32" i="3"/>
  <c r="LU32" i="3"/>
  <c r="LM32" i="3"/>
  <c r="MF32" i="3"/>
  <c r="LI32" i="3"/>
  <c r="LJ32" i="3"/>
  <c r="MC32" i="3"/>
  <c r="LZ32" i="3"/>
  <c r="LL32" i="3"/>
  <c r="MA32" i="3"/>
  <c r="MB32" i="3"/>
  <c r="LO32" i="3"/>
  <c r="LY32" i="3"/>
  <c r="LV32" i="3"/>
  <c r="LK32" i="3"/>
  <c r="ME32" i="3"/>
  <c r="LT32" i="3"/>
  <c r="LH32" i="3"/>
  <c r="EG32" i="3"/>
  <c r="ED32" i="3"/>
  <c r="EG42" i="3"/>
  <c r="ED42" i="3"/>
  <c r="LS39" i="3"/>
  <c r="LW39" i="3"/>
  <c r="LQ39" i="3"/>
  <c r="LN39" i="3"/>
  <c r="MH39" i="3"/>
  <c r="LZ39" i="3"/>
  <c r="MD39" i="3"/>
  <c r="MF39" i="3"/>
  <c r="MI39" i="3"/>
  <c r="LK39" i="3"/>
  <c r="ME39" i="3"/>
  <c r="MG39" i="3"/>
  <c r="MJ39" i="3"/>
  <c r="LT39" i="3"/>
  <c r="LJ39" i="3"/>
  <c r="LO39" i="3"/>
  <c r="LL39" i="3"/>
  <c r="LH39" i="3"/>
  <c r="LP39" i="3"/>
  <c r="LM39" i="3"/>
  <c r="MK39" i="3"/>
  <c r="LI39" i="3"/>
  <c r="LU39" i="3"/>
  <c r="MA39" i="3"/>
  <c r="LR39" i="3"/>
  <c r="MB39" i="3"/>
  <c r="MC39" i="3"/>
  <c r="LY39" i="3"/>
  <c r="LV39" i="3"/>
  <c r="LX39" i="3"/>
  <c r="LO35" i="3"/>
  <c r="ME35" i="3"/>
  <c r="LU35" i="3"/>
  <c r="LI35" i="3"/>
  <c r="LH35" i="3"/>
  <c r="LN35" i="3"/>
  <c r="MH35" i="3"/>
  <c r="LY35" i="3"/>
  <c r="LK35" i="3"/>
  <c r="MA35" i="3"/>
  <c r="LP35" i="3"/>
  <c r="MK35" i="3"/>
  <c r="MD35" i="3"/>
  <c r="MJ35" i="3"/>
  <c r="LV35" i="3"/>
  <c r="MG35" i="3"/>
  <c r="LS35" i="3"/>
  <c r="LZ35" i="3"/>
  <c r="LR35" i="3"/>
  <c r="LM35" i="3"/>
  <c r="LW35" i="3"/>
  <c r="MF35" i="3"/>
  <c r="MB35" i="3"/>
  <c r="LT35" i="3"/>
  <c r="LJ35" i="3"/>
  <c r="LX35" i="3"/>
  <c r="LL35" i="3"/>
  <c r="MI35" i="3"/>
  <c r="LQ35" i="3"/>
  <c r="MC35" i="3"/>
  <c r="EG108" i="3"/>
  <c r="ED108" i="3"/>
  <c r="LT108" i="3"/>
  <c r="MJ108" i="3"/>
  <c r="MC108" i="3"/>
  <c r="LY108" i="3"/>
  <c r="MI108" i="3"/>
  <c r="MK108" i="3"/>
  <c r="MG108" i="3"/>
  <c r="LP108" i="3"/>
  <c r="MF108" i="3"/>
  <c r="LW108" i="3"/>
  <c r="LQ108" i="3"/>
  <c r="LZ108" i="3"/>
  <c r="MA108" i="3"/>
  <c r="LN108" i="3"/>
  <c r="LX108" i="3"/>
  <c r="MH108" i="3"/>
  <c r="LI108" i="3"/>
  <c r="LU108" i="3"/>
  <c r="MB108" i="3"/>
  <c r="LJ108" i="3"/>
  <c r="LS108" i="3"/>
  <c r="LV108" i="3"/>
  <c r="LL108" i="3"/>
  <c r="LR108" i="3"/>
  <c r="LO108" i="3"/>
  <c r="MD108" i="3"/>
  <c r="ME108" i="3"/>
  <c r="LH108" i="3"/>
  <c r="MM108" i="3"/>
  <c r="LM108" i="3"/>
  <c r="LK108" i="3"/>
  <c r="MH79" i="3"/>
  <c r="LX79" i="3"/>
  <c r="MA79" i="3"/>
  <c r="MG79" i="3"/>
  <c r="MD79" i="3"/>
  <c r="LP79" i="3"/>
  <c r="LJ79" i="3"/>
  <c r="ME79" i="3"/>
  <c r="LY79" i="3"/>
  <c r="LU79" i="3"/>
  <c r="MK79" i="3"/>
  <c r="LW79" i="3"/>
  <c r="LR79" i="3"/>
  <c r="LN79" i="3"/>
  <c r="LV79" i="3"/>
  <c r="MB79" i="3"/>
  <c r="LZ79" i="3"/>
  <c r="LQ79" i="3"/>
  <c r="LT79" i="3"/>
  <c r="MF79" i="3"/>
  <c r="MC79" i="3"/>
  <c r="LL79" i="3"/>
  <c r="LO79" i="3"/>
  <c r="LM79" i="3"/>
  <c r="LH79" i="3"/>
  <c r="LS79" i="3"/>
  <c r="LK79" i="3"/>
  <c r="MI79" i="3"/>
  <c r="MJ79" i="3"/>
  <c r="LI79" i="3"/>
  <c r="LQ107" i="3"/>
  <c r="LT107" i="3"/>
  <c r="LL107" i="3"/>
  <c r="LS107" i="3"/>
  <c r="MG107" i="3"/>
  <c r="LK107" i="3"/>
  <c r="LW107" i="3"/>
  <c r="LI107" i="3"/>
  <c r="MK107" i="3"/>
  <c r="LR107" i="3"/>
  <c r="MH107" i="3"/>
  <c r="MA107" i="3"/>
  <c r="MI107" i="3"/>
  <c r="LO107" i="3"/>
  <c r="LH107" i="3"/>
  <c r="MM107" i="3"/>
  <c r="ME107" i="3"/>
  <c r="LU107" i="3"/>
  <c r="MB107" i="3"/>
  <c r="LN107" i="3"/>
  <c r="LM107" i="3"/>
  <c r="LP107" i="3"/>
  <c r="LJ107" i="3"/>
  <c r="LV107" i="3"/>
  <c r="MJ107" i="3"/>
  <c r="LX107" i="3"/>
  <c r="LY107" i="3"/>
  <c r="LZ107" i="3"/>
  <c r="MC107" i="3"/>
  <c r="MF107" i="3"/>
  <c r="MD107" i="3"/>
  <c r="ED99" i="3"/>
  <c r="EG99" i="3"/>
  <c r="ED91" i="3"/>
  <c r="EG91" i="3"/>
  <c r="MJ121" i="3"/>
  <c r="LL121" i="3"/>
  <c r="LH121" i="3"/>
  <c r="MM121" i="3"/>
  <c r="LI121" i="3"/>
  <c r="MA121" i="3"/>
  <c r="LP121" i="3"/>
  <c r="LO121" i="3"/>
  <c r="LN121" i="3"/>
  <c r="LU121" i="3"/>
  <c r="MC121" i="3"/>
  <c r="LZ121" i="3"/>
  <c r="LY121" i="3"/>
  <c r="MH121" i="3"/>
  <c r="LT121" i="3"/>
  <c r="LK121" i="3"/>
  <c r="MG121" i="3"/>
  <c r="LR121" i="3"/>
  <c r="MI121" i="3"/>
  <c r="LX121" i="3"/>
  <c r="MB121" i="3"/>
  <c r="ME121" i="3"/>
  <c r="LW121" i="3"/>
  <c r="LQ121" i="3"/>
  <c r="MK121" i="3"/>
  <c r="LJ121" i="3"/>
  <c r="MF121" i="3"/>
  <c r="MD121" i="3"/>
  <c r="LS121" i="3"/>
  <c r="LM121" i="3"/>
  <c r="LV121" i="3"/>
  <c r="LZ116" i="3"/>
  <c r="LY116" i="3"/>
  <c r="LX116" i="3"/>
  <c r="LO116" i="3"/>
  <c r="LS116" i="3"/>
  <c r="LH116" i="3"/>
  <c r="MM116" i="3"/>
  <c r="MA116" i="3"/>
  <c r="LW116" i="3"/>
  <c r="MD116" i="3"/>
  <c r="MF116" i="3"/>
  <c r="MC116" i="3"/>
  <c r="MK116" i="3"/>
  <c r="MH116" i="3"/>
  <c r="LU116" i="3"/>
  <c r="MI116" i="3"/>
  <c r="LN116" i="3"/>
  <c r="LJ116" i="3"/>
  <c r="ME116" i="3"/>
  <c r="MB116" i="3"/>
  <c r="LP116" i="3"/>
  <c r="LK116" i="3"/>
  <c r="LV116" i="3"/>
  <c r="LR116" i="3"/>
  <c r="LL116" i="3"/>
  <c r="MJ116" i="3"/>
  <c r="LQ116" i="3"/>
  <c r="MG116" i="3"/>
  <c r="LM116" i="3"/>
  <c r="LT116" i="3"/>
  <c r="LI116" i="3"/>
  <c r="EG86" i="3"/>
  <c r="ED86" i="3"/>
  <c r="LP58" i="3"/>
  <c r="MF58" i="3"/>
  <c r="LO58" i="3"/>
  <c r="MG58" i="3"/>
  <c r="ME58" i="3"/>
  <c r="LJ58" i="3"/>
  <c r="LR58" i="3"/>
  <c r="MK58" i="3"/>
  <c r="MI58" i="3"/>
  <c r="LQ58" i="3"/>
  <c r="MC58" i="3"/>
  <c r="MB58" i="3"/>
  <c r="LI58" i="3"/>
  <c r="LW58" i="3"/>
  <c r="LH58" i="3"/>
  <c r="LY58" i="3"/>
  <c r="LU58" i="3"/>
  <c r="LN58" i="3"/>
  <c r="LZ58" i="3"/>
  <c r="LT58" i="3"/>
  <c r="MJ58" i="3"/>
  <c r="MH58" i="3"/>
  <c r="LK58" i="3"/>
  <c r="LL58" i="3"/>
  <c r="MD58" i="3"/>
  <c r="LS58" i="3"/>
  <c r="MA58" i="3"/>
  <c r="LV58" i="3"/>
  <c r="LX58" i="3"/>
  <c r="LM58" i="3"/>
  <c r="EG64" i="3"/>
  <c r="ED64" i="3"/>
  <c r="EG55" i="3"/>
  <c r="ED55" i="3"/>
  <c r="MB34" i="3"/>
  <c r="MD34" i="3"/>
  <c r="LJ34" i="3"/>
  <c r="MA34" i="3"/>
  <c r="MH34" i="3"/>
  <c r="LR34" i="3"/>
  <c r="LY34" i="3"/>
  <c r="MI34" i="3"/>
  <c r="MF34" i="3"/>
  <c r="MK34" i="3"/>
  <c r="LN34" i="3"/>
  <c r="LK34" i="3"/>
  <c r="MC34" i="3"/>
  <c r="LV34" i="3"/>
  <c r="LX34" i="3"/>
  <c r="LH34" i="3"/>
  <c r="LM34" i="3"/>
  <c r="LL34" i="3"/>
  <c r="MG34" i="3"/>
  <c r="LT34" i="3"/>
  <c r="LZ34" i="3"/>
  <c r="LW34" i="3"/>
  <c r="LI34" i="3"/>
  <c r="LO34" i="3"/>
  <c r="MJ34" i="3"/>
  <c r="LQ34" i="3"/>
  <c r="ME34" i="3"/>
  <c r="LP34" i="3"/>
  <c r="LS34" i="3"/>
  <c r="LU34" i="3"/>
  <c r="LW93" i="3"/>
  <c r="LJ93" i="3"/>
  <c r="MK93" i="3"/>
  <c r="LV93" i="3"/>
  <c r="LQ93" i="3"/>
  <c r="MA93" i="3"/>
  <c r="LT93" i="3"/>
  <c r="LH93" i="3"/>
  <c r="MM93" i="3"/>
  <c r="LO93" i="3"/>
  <c r="MB93" i="3"/>
  <c r="LX93" i="3"/>
  <c r="MG93" i="3"/>
  <c r="LM93" i="3"/>
  <c r="LR93" i="3"/>
  <c r="LI93" i="3"/>
  <c r="MH93" i="3"/>
  <c r="LL93" i="3"/>
  <c r="LN93" i="3"/>
  <c r="LP93" i="3"/>
  <c r="ME93" i="3"/>
  <c r="LU93" i="3"/>
  <c r="MD93" i="3"/>
  <c r="MI93" i="3"/>
  <c r="LY93" i="3"/>
  <c r="LZ93" i="3"/>
  <c r="LS93" i="3"/>
  <c r="MC93" i="3"/>
  <c r="MF93" i="3"/>
  <c r="MJ93" i="3"/>
  <c r="LK93" i="3"/>
  <c r="LS78" i="3"/>
  <c r="LY78" i="3"/>
  <c r="LI78" i="3"/>
  <c r="LW78" i="3"/>
  <c r="LQ78" i="3"/>
  <c r="LN78" i="3"/>
  <c r="LJ78" i="3"/>
  <c r="ME78" i="3"/>
  <c r="MH78" i="3"/>
  <c r="MF78" i="3"/>
  <c r="LX78" i="3"/>
  <c r="MJ78" i="3"/>
  <c r="LU78" i="3"/>
  <c r="MD78" i="3"/>
  <c r="LV78" i="3"/>
  <c r="MK78" i="3"/>
  <c r="LT78" i="3"/>
  <c r="LR78" i="3"/>
  <c r="LH78" i="3"/>
  <c r="LZ78" i="3"/>
  <c r="MB78" i="3"/>
  <c r="LK78" i="3"/>
  <c r="MG78" i="3"/>
  <c r="MI78" i="3"/>
  <c r="LP78" i="3"/>
  <c r="MC78" i="3"/>
  <c r="MA78" i="3"/>
  <c r="LL78" i="3"/>
  <c r="LO78" i="3"/>
  <c r="LM78" i="3"/>
  <c r="LH85" i="3"/>
  <c r="LX85" i="3"/>
  <c r="LJ85" i="3"/>
  <c r="ME85" i="3"/>
  <c r="MC85" i="3"/>
  <c r="MH85" i="3"/>
  <c r="LK85" i="3"/>
  <c r="MA85" i="3"/>
  <c r="LT85" i="3"/>
  <c r="MJ85" i="3"/>
  <c r="LZ85" i="3"/>
  <c r="LV85" i="3"/>
  <c r="LY85" i="3"/>
  <c r="MG85" i="3"/>
  <c r="LR85" i="3"/>
  <c r="MB85" i="3"/>
  <c r="MK85" i="3"/>
  <c r="LI85" i="3"/>
  <c r="MD85" i="3"/>
  <c r="MF85" i="3"/>
  <c r="LN85" i="3"/>
  <c r="LS85" i="3"/>
  <c r="LP85" i="3"/>
  <c r="LU85" i="3"/>
  <c r="LQ85" i="3"/>
  <c r="LM85" i="3"/>
  <c r="LW85" i="3"/>
  <c r="LL85" i="3"/>
  <c r="LO85" i="3"/>
  <c r="MI85" i="3"/>
  <c r="EG76" i="3"/>
  <c r="ED76" i="3"/>
  <c r="LV73" i="3"/>
  <c r="LW73" i="3"/>
  <c r="MD73" i="3"/>
  <c r="MF73" i="3"/>
  <c r="LO73" i="3"/>
  <c r="LU73" i="3"/>
  <c r="LN73" i="3"/>
  <c r="LS73" i="3"/>
  <c r="LT73" i="3"/>
  <c r="LY73" i="3"/>
  <c r="LJ73" i="3"/>
  <c r="LH73" i="3"/>
  <c r="LR73" i="3"/>
  <c r="MJ73" i="3"/>
  <c r="LP73" i="3"/>
  <c r="LL73" i="3"/>
  <c r="MG73" i="3"/>
  <c r="ME73" i="3"/>
  <c r="LZ73" i="3"/>
  <c r="LM73" i="3"/>
  <c r="MI73" i="3"/>
  <c r="MK73" i="3"/>
  <c r="LX73" i="3"/>
  <c r="MH73" i="3"/>
  <c r="MA73" i="3"/>
  <c r="MC73" i="3"/>
  <c r="MB73" i="3"/>
  <c r="LI73" i="3"/>
  <c r="LQ73" i="3"/>
  <c r="LK73" i="3"/>
  <c r="EG118" i="3"/>
  <c r="ED118" i="3"/>
  <c r="MH106" i="3"/>
  <c r="LL106" i="3"/>
  <c r="MC106" i="3"/>
  <c r="LP106" i="3"/>
  <c r="LR106" i="3"/>
  <c r="MA106" i="3"/>
  <c r="MG106" i="3"/>
  <c r="LZ106" i="3"/>
  <c r="LI106" i="3"/>
  <c r="LV106" i="3"/>
  <c r="MB106" i="3"/>
  <c r="MJ106" i="3"/>
  <c r="LS106" i="3"/>
  <c r="LO106" i="3"/>
  <c r="LQ106" i="3"/>
  <c r="LM106" i="3"/>
  <c r="LW106" i="3"/>
  <c r="MD106" i="3"/>
  <c r="LN106" i="3"/>
  <c r="MI106" i="3"/>
  <c r="LJ106" i="3"/>
  <c r="LH106" i="3"/>
  <c r="MM106" i="3"/>
  <c r="LU106" i="3"/>
  <c r="LY106" i="3"/>
  <c r="MF106" i="3"/>
  <c r="LK106" i="3"/>
  <c r="LT106" i="3"/>
  <c r="LX106" i="3"/>
  <c r="MK106" i="3"/>
  <c r="ME106" i="3"/>
  <c r="EG102" i="3"/>
  <c r="ED102" i="3"/>
  <c r="LU102" i="3"/>
  <c r="ME102" i="3"/>
  <c r="LN102" i="3"/>
  <c r="LI102" i="3"/>
  <c r="LR102" i="3"/>
  <c r="MH102" i="3"/>
  <c r="LS102" i="3"/>
  <c r="MD102" i="3"/>
  <c r="LH102" i="3"/>
  <c r="MM102" i="3"/>
  <c r="LZ102" i="3"/>
  <c r="LX102" i="3"/>
  <c r="LK102" i="3"/>
  <c r="LM102" i="3"/>
  <c r="MI102" i="3"/>
  <c r="LL102" i="3"/>
  <c r="MC102" i="3"/>
  <c r="MG102" i="3"/>
  <c r="LT102" i="3"/>
  <c r="LV102" i="3"/>
  <c r="LQ102" i="3"/>
  <c r="MJ102" i="3"/>
  <c r="LP102" i="3"/>
  <c r="LO102" i="3"/>
  <c r="MF102" i="3"/>
  <c r="LY102" i="3"/>
  <c r="MK102" i="3"/>
  <c r="LJ102" i="3"/>
  <c r="MB102" i="3"/>
  <c r="MA102" i="3"/>
  <c r="LW102" i="3"/>
  <c r="ED96" i="3"/>
  <c r="EG96" i="3"/>
  <c r="ED97" i="3"/>
  <c r="EG97" i="3"/>
  <c r="LL49" i="3"/>
  <c r="LH49" i="3"/>
  <c r="MA49" i="3"/>
  <c r="MJ49" i="3"/>
  <c r="LM49" i="3"/>
  <c r="LV49" i="3"/>
  <c r="LO49" i="3"/>
  <c r="LN49" i="3"/>
  <c r="MD49" i="3"/>
  <c r="LK49" i="3"/>
  <c r="LR49" i="3"/>
  <c r="LU49" i="3"/>
  <c r="LJ49" i="3"/>
  <c r="LP49" i="3"/>
  <c r="LW49" i="3"/>
  <c r="MI49" i="3"/>
  <c r="LX49" i="3"/>
  <c r="LS49" i="3"/>
  <c r="MB49" i="3"/>
  <c r="LI49" i="3"/>
  <c r="MF49" i="3"/>
  <c r="MG49" i="3"/>
  <c r="MK49" i="3"/>
  <c r="ME49" i="3"/>
  <c r="LT49" i="3"/>
  <c r="MH49" i="3"/>
  <c r="LZ49" i="3"/>
  <c r="LQ49" i="3"/>
  <c r="MC49" i="3"/>
  <c r="LY49" i="3"/>
  <c r="EG57" i="3"/>
  <c r="ED57" i="3"/>
  <c r="MA66" i="3"/>
  <c r="MB66" i="3"/>
  <c r="MF66" i="3"/>
  <c r="LN66" i="3"/>
  <c r="LT66" i="3"/>
  <c r="LP66" i="3"/>
  <c r="LS66" i="3"/>
  <c r="LL66" i="3"/>
  <c r="LJ66" i="3"/>
  <c r="LU66" i="3"/>
  <c r="MH66" i="3"/>
  <c r="MK66" i="3"/>
  <c r="MJ66" i="3"/>
  <c r="LW66" i="3"/>
  <c r="LQ66" i="3"/>
  <c r="LY66" i="3"/>
  <c r="MD66" i="3"/>
  <c r="LI66" i="3"/>
  <c r="LH66" i="3"/>
  <c r="LM66" i="3"/>
  <c r="LV66" i="3"/>
  <c r="LK66" i="3"/>
  <c r="LX66" i="3"/>
  <c r="LR66" i="3"/>
  <c r="MG66" i="3"/>
  <c r="LZ66" i="3"/>
  <c r="ME66" i="3"/>
  <c r="MC66" i="3"/>
  <c r="MI66" i="3"/>
  <c r="LO66" i="3"/>
  <c r="EG51" i="3"/>
  <c r="ED51" i="3"/>
  <c r="LV90" i="3"/>
  <c r="LL90" i="3"/>
  <c r="MG90" i="3"/>
  <c r="MI90" i="3"/>
  <c r="MJ90" i="3"/>
  <c r="MK90" i="3"/>
  <c r="MF90" i="3"/>
  <c r="LR90" i="3"/>
  <c r="MH90" i="3"/>
  <c r="MB90" i="3"/>
  <c r="MA90" i="3"/>
  <c r="LY90" i="3"/>
  <c r="MC90" i="3"/>
  <c r="LO90" i="3"/>
  <c r="LJ90" i="3"/>
  <c r="LQ90" i="3"/>
  <c r="LH90" i="3"/>
  <c r="MM90" i="3"/>
  <c r="LK90" i="3"/>
  <c r="LN90" i="3"/>
  <c r="LW90" i="3"/>
  <c r="LP90" i="3"/>
  <c r="ME90" i="3"/>
  <c r="MD90" i="3"/>
  <c r="LT90" i="3"/>
  <c r="LS90" i="3"/>
  <c r="LX90" i="3"/>
  <c r="LU90" i="3"/>
  <c r="LM90" i="3"/>
  <c r="LI90" i="3"/>
  <c r="LZ90" i="3"/>
  <c r="ED101" i="3"/>
  <c r="EG101" i="3"/>
  <c r="LU103" i="3"/>
  <c r="LQ103" i="3"/>
  <c r="LZ103" i="3"/>
  <c r="LL103" i="3"/>
  <c r="LO103" i="3"/>
  <c r="MG103" i="3"/>
  <c r="MA103" i="3"/>
  <c r="LK103" i="3"/>
  <c r="MI103" i="3"/>
  <c r="MD103" i="3"/>
  <c r="LW103" i="3"/>
  <c r="MK103" i="3"/>
  <c r="LS103" i="3"/>
  <c r="LI103" i="3"/>
  <c r="LV103" i="3"/>
  <c r="LN103" i="3"/>
  <c r="ME103" i="3"/>
  <c r="LH103" i="3"/>
  <c r="MM103" i="3"/>
  <c r="LX103" i="3"/>
  <c r="MH103" i="3"/>
  <c r="LM103" i="3"/>
  <c r="MF103" i="3"/>
  <c r="LT103" i="3"/>
  <c r="MJ103" i="3"/>
  <c r="MB103" i="3"/>
  <c r="LP103" i="3"/>
  <c r="LR103" i="3"/>
  <c r="MC103" i="3"/>
  <c r="LJ103" i="3"/>
  <c r="LY103" i="3"/>
  <c r="LL81" i="3"/>
  <c r="MB81" i="3"/>
  <c r="LN81" i="3"/>
  <c r="MI81" i="3"/>
  <c r="ME81" i="3"/>
  <c r="LO81" i="3"/>
  <c r="LK81" i="3"/>
  <c r="LZ81" i="3"/>
  <c r="LT81" i="3"/>
  <c r="MJ81" i="3"/>
  <c r="LY81" i="3"/>
  <c r="LQ81" i="3"/>
  <c r="MA81" i="3"/>
  <c r="LU81" i="3"/>
  <c r="LM81" i="3"/>
  <c r="LH81" i="3"/>
  <c r="LX81" i="3"/>
  <c r="LI81" i="3"/>
  <c r="MD81" i="3"/>
  <c r="LW81" i="3"/>
  <c r="MK81" i="3"/>
  <c r="MG81" i="3"/>
  <c r="LV81" i="3"/>
  <c r="LP81" i="3"/>
  <c r="LR81" i="3"/>
  <c r="MF81" i="3"/>
  <c r="MC81" i="3"/>
  <c r="LJ81" i="3"/>
  <c r="MH81" i="3"/>
  <c r="LS81" i="3"/>
  <c r="LS75" i="3"/>
  <c r="LV75" i="3"/>
  <c r="LI75" i="3"/>
  <c r="MD75" i="3"/>
  <c r="MC75" i="3"/>
  <c r="LR75" i="3"/>
  <c r="LJ75" i="3"/>
  <c r="MK75" i="3"/>
  <c r="LM75" i="3"/>
  <c r="MI75" i="3"/>
  <c r="LN75" i="3"/>
  <c r="LU75" i="3"/>
  <c r="ME75" i="3"/>
  <c r="LQ75" i="3"/>
  <c r="MB75" i="3"/>
  <c r="LX75" i="3"/>
  <c r="LL75" i="3"/>
  <c r="LW75" i="3"/>
  <c r="LY75" i="3"/>
  <c r="MA75" i="3"/>
  <c r="MG75" i="3"/>
  <c r="LT75" i="3"/>
  <c r="LK75" i="3"/>
  <c r="MF75" i="3"/>
  <c r="MH75" i="3"/>
  <c r="LZ75" i="3"/>
  <c r="LP75" i="3"/>
  <c r="MJ75" i="3"/>
  <c r="LH75" i="3"/>
  <c r="LO75" i="3"/>
  <c r="LJ110" i="3"/>
  <c r="LZ110" i="3"/>
  <c r="LM110" i="3"/>
  <c r="MI110" i="3"/>
  <c r="ME110" i="3"/>
  <c r="MG110" i="3"/>
  <c r="LT110" i="3"/>
  <c r="LK110" i="3"/>
  <c r="LV110" i="3"/>
  <c r="LH110" i="3"/>
  <c r="MM110" i="3"/>
  <c r="MC110" i="3"/>
  <c r="LW110" i="3"/>
  <c r="LY110" i="3"/>
  <c r="MJ110" i="3"/>
  <c r="MF110" i="3"/>
  <c r="MD110" i="3"/>
  <c r="LI110" i="3"/>
  <c r="LQ110" i="3"/>
  <c r="LL110" i="3"/>
  <c r="MH110" i="3"/>
  <c r="LP110" i="3"/>
  <c r="MA110" i="3"/>
  <c r="LR110" i="3"/>
  <c r="LX110" i="3"/>
  <c r="LO110" i="3"/>
  <c r="MB110" i="3"/>
  <c r="MK110" i="3"/>
  <c r="LU110" i="3"/>
  <c r="LN110" i="3"/>
  <c r="LS110" i="3"/>
  <c r="MJ65" i="3"/>
  <c r="LP65" i="3"/>
  <c r="MA65" i="3"/>
  <c r="LN65" i="3"/>
  <c r="LO65" i="3"/>
  <c r="MI65" i="3"/>
  <c r="ME65" i="3"/>
  <c r="LI65" i="3"/>
  <c r="LR65" i="3"/>
  <c r="MG65" i="3"/>
  <c r="LH65" i="3"/>
  <c r="LQ65" i="3"/>
  <c r="MC65" i="3"/>
  <c r="LM65" i="3"/>
  <c r="LX65" i="3"/>
  <c r="MB65" i="3"/>
  <c r="MK65" i="3"/>
  <c r="LT65" i="3"/>
  <c r="MF65" i="3"/>
  <c r="LU65" i="3"/>
  <c r="MD65" i="3"/>
  <c r="LJ65" i="3"/>
  <c r="LW65" i="3"/>
  <c r="LK65" i="3"/>
  <c r="LV65" i="3"/>
  <c r="LY65" i="3"/>
  <c r="LL65" i="3"/>
  <c r="LS65" i="3"/>
  <c r="MH65" i="3"/>
  <c r="LZ65" i="3"/>
  <c r="EG65" i="3"/>
  <c r="ED65" i="3"/>
  <c r="LI68" i="3"/>
  <c r="LY68" i="3"/>
  <c r="LL68" i="3"/>
  <c r="MH68" i="3"/>
  <c r="ME68" i="3"/>
  <c r="LN68" i="3"/>
  <c r="LS68" i="3"/>
  <c r="LO68" i="3"/>
  <c r="LQ68" i="3"/>
  <c r="MG68" i="3"/>
  <c r="LW68" i="3"/>
  <c r="LP68" i="3"/>
  <c r="LT68" i="3"/>
  <c r="MF68" i="3"/>
  <c r="MJ68" i="3"/>
  <c r="LU68" i="3"/>
  <c r="MK68" i="3"/>
  <c r="MB68" i="3"/>
  <c r="LX68" i="3"/>
  <c r="MD68" i="3"/>
  <c r="LH68" i="3"/>
  <c r="MI68" i="3"/>
  <c r="LR68" i="3"/>
  <c r="MA68" i="3"/>
  <c r="LJ68" i="3"/>
  <c r="LZ68" i="3"/>
  <c r="MC68" i="3"/>
  <c r="LV68" i="3"/>
  <c r="LK68" i="3"/>
  <c r="LM68" i="3"/>
  <c r="EG38" i="3"/>
  <c r="ED38" i="3"/>
  <c r="EG25" i="3"/>
  <c r="ED25" i="3"/>
  <c r="MJ88" i="3"/>
  <c r="LI88" i="3"/>
  <c r="LM88" i="3"/>
  <c r="LH88" i="3"/>
  <c r="LJ88" i="3"/>
  <c r="LN88" i="3"/>
  <c r="LL88" i="3"/>
  <c r="MG88" i="3"/>
  <c r="MD88" i="3"/>
  <c r="LX88" i="3"/>
  <c r="MC88" i="3"/>
  <c r="LY88" i="3"/>
  <c r="LP88" i="3"/>
  <c r="MI88" i="3"/>
  <c r="LK88" i="3"/>
  <c r="LO88" i="3"/>
  <c r="MK88" i="3"/>
  <c r="MB88" i="3"/>
  <c r="LZ88" i="3"/>
  <c r="ME88" i="3"/>
  <c r="LV88" i="3"/>
  <c r="MA88" i="3"/>
  <c r="LW88" i="3"/>
  <c r="LS88" i="3"/>
  <c r="MF88" i="3"/>
  <c r="LQ88" i="3"/>
  <c r="LT88" i="3"/>
  <c r="LU88" i="3"/>
  <c r="MH88" i="3"/>
  <c r="LR88" i="3"/>
  <c r="LL77" i="3"/>
  <c r="MG77" i="3"/>
  <c r="LW77" i="3"/>
  <c r="MA77" i="3"/>
  <c r="MF77" i="3"/>
  <c r="LH77" i="3"/>
  <c r="MH77" i="3"/>
  <c r="LV77" i="3"/>
  <c r="MB77" i="3"/>
  <c r="MC77" i="3"/>
  <c r="LN77" i="3"/>
  <c r="MI77" i="3"/>
  <c r="LX77" i="3"/>
  <c r="LO77" i="3"/>
  <c r="LP77" i="3"/>
  <c r="LQ77" i="3"/>
  <c r="LY77" i="3"/>
  <c r="LZ77" i="3"/>
  <c r="LI77" i="3"/>
  <c r="LU77" i="3"/>
  <c r="MJ77" i="3"/>
  <c r="MK77" i="3"/>
  <c r="LR77" i="3"/>
  <c r="ME77" i="3"/>
  <c r="LM77" i="3"/>
  <c r="LJ77" i="3"/>
  <c r="MD77" i="3"/>
  <c r="LS77" i="3"/>
  <c r="LK77" i="3"/>
  <c r="LT77" i="3"/>
  <c r="EG77" i="3"/>
  <c r="ED77" i="3"/>
  <c r="ED124" i="3"/>
  <c r="EG124" i="3"/>
  <c r="ED87" i="3"/>
  <c r="EG87" i="3"/>
  <c r="ED84" i="3"/>
  <c r="EG84" i="3"/>
  <c r="LJ59" i="3"/>
  <c r="LR59" i="3"/>
  <c r="MB59" i="3"/>
  <c r="LT59" i="3"/>
  <c r="MK59" i="3"/>
  <c r="LL59" i="3"/>
  <c r="MC59" i="3"/>
  <c r="LI59" i="3"/>
  <c r="LV59" i="3"/>
  <c r="ME59" i="3"/>
  <c r="LK59" i="3"/>
  <c r="LN59" i="3"/>
  <c r="LM59" i="3"/>
  <c r="LZ59" i="3"/>
  <c r="MH59" i="3"/>
  <c r="MF59" i="3"/>
  <c r="LO59" i="3"/>
  <c r="MJ59" i="3"/>
  <c r="LU59" i="3"/>
  <c r="MA59" i="3"/>
  <c r="MD59" i="3"/>
  <c r="LS59" i="3"/>
  <c r="LQ59" i="3"/>
  <c r="MI59" i="3"/>
  <c r="LY59" i="3"/>
  <c r="LP59" i="3"/>
  <c r="MG59" i="3"/>
  <c r="LX59" i="3"/>
  <c r="LW59" i="3"/>
  <c r="LH59" i="3"/>
  <c r="LQ48" i="3"/>
  <c r="MG48" i="3"/>
  <c r="LV48" i="3"/>
  <c r="LT48" i="3"/>
  <c r="LO48" i="3"/>
  <c r="LW48" i="3"/>
  <c r="LS48" i="3"/>
  <c r="LM48" i="3"/>
  <c r="MC48" i="3"/>
  <c r="LP48" i="3"/>
  <c r="LN48" i="3"/>
  <c r="LJ48" i="3"/>
  <c r="LH48" i="3"/>
  <c r="LZ48" i="3"/>
  <c r="MD48" i="3"/>
  <c r="MK48" i="3"/>
  <c r="MB48" i="3"/>
  <c r="MJ48" i="3"/>
  <c r="LI48" i="3"/>
  <c r="LK48" i="3"/>
  <c r="MI48" i="3"/>
  <c r="LL48" i="3"/>
  <c r="LY48" i="3"/>
  <c r="MF48" i="3"/>
  <c r="MH48" i="3"/>
  <c r="LR48" i="3"/>
  <c r="MA48" i="3"/>
  <c r="ME48" i="3"/>
  <c r="LU48" i="3"/>
  <c r="LX48" i="3"/>
  <c r="EG50" i="3"/>
  <c r="ED50" i="3"/>
  <c r="LN94" i="3"/>
  <c r="MF94" i="3"/>
  <c r="MK94" i="3"/>
  <c r="MB94" i="3"/>
  <c r="LT94" i="3"/>
  <c r="MJ94" i="3"/>
  <c r="MH94" i="3"/>
  <c r="MA94" i="3"/>
  <c r="MD94" i="3"/>
  <c r="LV94" i="3"/>
  <c r="LJ94" i="3"/>
  <c r="LM94" i="3"/>
  <c r="LI94" i="3"/>
  <c r="LP94" i="3"/>
  <c r="LW94" i="3"/>
  <c r="LR94" i="3"/>
  <c r="LO94" i="3"/>
  <c r="MC94" i="3"/>
  <c r="LH94" i="3"/>
  <c r="MM94" i="3"/>
  <c r="LZ94" i="3"/>
  <c r="ME94" i="3"/>
  <c r="LX94" i="3"/>
  <c r="LL94" i="3"/>
  <c r="LS94" i="3"/>
  <c r="LQ94" i="3"/>
  <c r="LU94" i="3"/>
  <c r="LY94" i="3"/>
  <c r="LK94" i="3"/>
  <c r="MG94" i="3"/>
  <c r="MI94" i="3"/>
  <c r="LO91" i="3"/>
  <c r="LZ91" i="3"/>
  <c r="MB91" i="3"/>
  <c r="LT91" i="3"/>
  <c r="MG91" i="3"/>
  <c r="LW91" i="3"/>
  <c r="LM91" i="3"/>
  <c r="LP91" i="3"/>
  <c r="LN91" i="3"/>
  <c r="LJ91" i="3"/>
  <c r="LX91" i="3"/>
  <c r="LK91" i="3"/>
  <c r="LU91" i="3"/>
  <c r="MK91" i="3"/>
  <c r="MC91" i="3"/>
  <c r="ME91" i="3"/>
  <c r="MI91" i="3"/>
  <c r="LL91" i="3"/>
  <c r="LV91" i="3"/>
  <c r="MH91" i="3"/>
  <c r="LY91" i="3"/>
  <c r="MD91" i="3"/>
  <c r="LH91" i="3"/>
  <c r="MM91" i="3"/>
  <c r="LR91" i="3"/>
  <c r="MJ91" i="3"/>
  <c r="LQ91" i="3"/>
  <c r="LI91" i="3"/>
  <c r="MF91" i="3"/>
  <c r="LS91" i="3"/>
  <c r="MA91" i="3"/>
  <c r="EG121" i="3"/>
  <c r="ED121" i="3"/>
  <c r="LS86" i="3"/>
  <c r="MI86" i="3"/>
  <c r="LX86" i="3"/>
  <c r="LU86" i="3"/>
  <c r="LT86" i="3"/>
  <c r="LQ86" i="3"/>
  <c r="LL86" i="3"/>
  <c r="LO86" i="3"/>
  <c r="ME86" i="3"/>
  <c r="LR86" i="3"/>
  <c r="LN86" i="3"/>
  <c r="LJ86" i="3"/>
  <c r="LZ86" i="3"/>
  <c r="MG86" i="3"/>
  <c r="LY86" i="3"/>
  <c r="LH86" i="3"/>
  <c r="MB86" i="3"/>
  <c r="MF86" i="3"/>
  <c r="LK86" i="3"/>
  <c r="LM86" i="3"/>
  <c r="MJ86" i="3"/>
  <c r="LI86" i="3"/>
  <c r="MA86" i="3"/>
  <c r="MH86" i="3"/>
  <c r="LP86" i="3"/>
  <c r="LV86" i="3"/>
  <c r="MD86" i="3"/>
  <c r="LW86" i="3"/>
  <c r="MC86" i="3"/>
  <c r="MK86" i="3"/>
  <c r="LR98" i="3"/>
  <c r="MH98" i="3"/>
  <c r="LY98" i="3"/>
  <c r="LP98" i="3"/>
  <c r="LL98" i="3"/>
  <c r="LX98" i="3"/>
  <c r="MB98" i="3"/>
  <c r="LJ98" i="3"/>
  <c r="LZ98" i="3"/>
  <c r="LO98" i="3"/>
  <c r="MJ98" i="3"/>
  <c r="MC98" i="3"/>
  <c r="MF98" i="3"/>
  <c r="MA98" i="3"/>
  <c r="MI98" i="3"/>
  <c r="LN98" i="3"/>
  <c r="MD98" i="3"/>
  <c r="LT98" i="3"/>
  <c r="LH98" i="3"/>
  <c r="MM98" i="3"/>
  <c r="MK98" i="3"/>
  <c r="LM98" i="3"/>
  <c r="LK98" i="3"/>
  <c r="LS98" i="3"/>
  <c r="ME98" i="3"/>
  <c r="LQ98" i="3"/>
  <c r="LW98" i="3"/>
  <c r="LI98" i="3"/>
  <c r="MG98" i="3"/>
  <c r="LV98" i="3"/>
  <c r="LU98" i="3"/>
  <c r="LU60" i="3"/>
  <c r="MK60" i="3"/>
  <c r="LZ60" i="3"/>
  <c r="LV60" i="3"/>
  <c r="LX60" i="3"/>
  <c r="MA60" i="3"/>
  <c r="LK60" i="3"/>
  <c r="LM60" i="3"/>
  <c r="MC60" i="3"/>
  <c r="LO60" i="3"/>
  <c r="MJ60" i="3"/>
  <c r="MI60" i="3"/>
  <c r="LH60" i="3"/>
  <c r="LW60" i="3"/>
  <c r="MD60" i="3"/>
  <c r="LQ60" i="3"/>
  <c r="MG60" i="3"/>
  <c r="LT60" i="3"/>
  <c r="LN60" i="3"/>
  <c r="LP60" i="3"/>
  <c r="LR60" i="3"/>
  <c r="MF60" i="3"/>
  <c r="ME60" i="3"/>
  <c r="LS60" i="3"/>
  <c r="LI60" i="3"/>
  <c r="MB60" i="3"/>
  <c r="LJ60" i="3"/>
  <c r="LL60" i="3"/>
  <c r="MH60" i="3"/>
  <c r="LY60" i="3"/>
  <c r="LR43" i="3"/>
  <c r="MF43" i="3"/>
  <c r="MJ43" i="3"/>
  <c r="LH43" i="3"/>
  <c r="MD43" i="3"/>
  <c r="MG43" i="3"/>
  <c r="MK43" i="3"/>
  <c r="MI43" i="3"/>
  <c r="LS43" i="3"/>
  <c r="MA43" i="3"/>
  <c r="LU43" i="3"/>
  <c r="MH43" i="3"/>
  <c r="LI43" i="3"/>
  <c r="LW43" i="3"/>
  <c r="LY43" i="3"/>
  <c r="LK43" i="3"/>
  <c r="LO43" i="3"/>
  <c r="MB43" i="3"/>
  <c r="LP43" i="3"/>
  <c r="LV43" i="3"/>
  <c r="LJ43" i="3"/>
  <c r="LN43" i="3"/>
  <c r="LM43" i="3"/>
  <c r="ME43" i="3"/>
  <c r="LX43" i="3"/>
  <c r="LZ43" i="3"/>
  <c r="LL43" i="3"/>
  <c r="LQ43" i="3"/>
  <c r="MC43" i="3"/>
  <c r="LT43" i="3"/>
  <c r="MI55" i="3"/>
  <c r="LQ55" i="3"/>
  <c r="LJ55" i="3"/>
  <c r="ME55" i="3"/>
  <c r="LH55" i="3"/>
  <c r="MC55" i="3"/>
  <c r="MF55" i="3"/>
  <c r="MA55" i="3"/>
  <c r="LT55" i="3"/>
  <c r="MK55" i="3"/>
  <c r="LS55" i="3"/>
  <c r="LK55" i="3"/>
  <c r="LW55" i="3"/>
  <c r="LR55" i="3"/>
  <c r="LZ55" i="3"/>
  <c r="LU55" i="3"/>
  <c r="MD55" i="3"/>
  <c r="LV55" i="3"/>
  <c r="MH55" i="3"/>
  <c r="LP55" i="3"/>
  <c r="MJ55" i="3"/>
  <c r="MB55" i="3"/>
  <c r="LX55" i="3"/>
  <c r="LN55" i="3"/>
  <c r="MG55" i="3"/>
  <c r="LL55" i="3"/>
  <c r="LM55" i="3"/>
  <c r="LY55" i="3"/>
  <c r="LO55" i="3"/>
  <c r="LI55" i="3"/>
  <c r="LI37" i="3"/>
  <c r="LW37" i="3"/>
  <c r="MK37" i="3"/>
  <c r="LL37" i="3"/>
  <c r="LV37" i="3"/>
  <c r="LJ37" i="3"/>
  <c r="LR37" i="3"/>
  <c r="MH37" i="3"/>
  <c r="LS37" i="3"/>
  <c r="LM37" i="3"/>
  <c r="LX37" i="3"/>
  <c r="LK37" i="3"/>
  <c r="LZ37" i="3"/>
  <c r="MJ37" i="3"/>
  <c r="MI37" i="3"/>
  <c r="LY37" i="3"/>
  <c r="LQ37" i="3"/>
  <c r="MG37" i="3"/>
  <c r="LU37" i="3"/>
  <c r="LH37" i="3"/>
  <c r="MB37" i="3"/>
  <c r="MC37" i="3"/>
  <c r="LT37" i="3"/>
  <c r="MF37" i="3"/>
  <c r="LO37" i="3"/>
  <c r="LN37" i="3"/>
  <c r="ME37" i="3"/>
  <c r="MA37" i="3"/>
  <c r="MD37" i="3"/>
  <c r="LP37" i="3"/>
  <c r="EG37" i="3"/>
  <c r="ED37" i="3"/>
  <c r="EG29" i="3"/>
  <c r="ED29" i="3"/>
  <c r="EG34" i="3"/>
  <c r="ED34" i="3"/>
  <c r="MK26" i="3"/>
  <c r="LQ26" i="3"/>
  <c r="MJ26" i="3"/>
  <c r="MI26" i="3"/>
  <c r="LV26" i="3"/>
  <c r="LT26" i="3"/>
  <c r="LO26" i="3"/>
  <c r="MF26" i="3"/>
  <c r="LS26" i="3"/>
  <c r="LZ26" i="3"/>
  <c r="MD26" i="3"/>
  <c r="LU26" i="3"/>
  <c r="MH26" i="3"/>
  <c r="MC26" i="3"/>
  <c r="LY26" i="3"/>
  <c r="LJ26" i="3"/>
  <c r="ME26" i="3"/>
  <c r="LR26" i="3"/>
  <c r="LP26" i="3"/>
  <c r="LI26" i="3"/>
  <c r="MB26" i="3"/>
  <c r="LM26" i="3"/>
  <c r="MG26" i="3"/>
  <c r="LN26" i="3"/>
  <c r="LL26" i="3"/>
  <c r="LH26" i="3"/>
  <c r="LW26" i="3"/>
  <c r="MA26" i="3"/>
  <c r="LK26" i="3"/>
  <c r="LX26" i="3"/>
  <c r="EG47" i="3"/>
  <c r="ED47" i="3"/>
  <c r="CA106" i="11"/>
  <c r="G106" i="11"/>
  <c r="CA109" i="11"/>
  <c r="G109" i="11"/>
  <c r="CA104" i="11"/>
  <c r="G104" i="11"/>
  <c r="CA100" i="11"/>
  <c r="G100" i="11"/>
  <c r="CA96" i="11"/>
  <c r="G96" i="11"/>
  <c r="CA92" i="11"/>
  <c r="G92" i="11"/>
  <c r="CA88" i="11"/>
  <c r="G88" i="11"/>
  <c r="CA84" i="11"/>
  <c r="G84" i="11"/>
  <c r="CA80" i="11"/>
  <c r="G80" i="11"/>
  <c r="CA76" i="11"/>
  <c r="G76" i="11"/>
  <c r="CA105" i="11"/>
  <c r="G105" i="11"/>
  <c r="CA101" i="11"/>
  <c r="G101" i="11"/>
  <c r="CA97" i="11"/>
  <c r="G97" i="11"/>
  <c r="CA93" i="11"/>
  <c r="G93" i="11"/>
  <c r="CA89" i="11"/>
  <c r="G89" i="11"/>
  <c r="CA85" i="11"/>
  <c r="G85" i="11"/>
  <c r="CA81" i="11"/>
  <c r="G81" i="11"/>
  <c r="CA77" i="11"/>
  <c r="G77" i="11"/>
  <c r="CA107" i="11"/>
  <c r="G107" i="11"/>
  <c r="CA98" i="11"/>
  <c r="G98" i="11"/>
  <c r="CA90" i="11"/>
  <c r="G90" i="11"/>
  <c r="CA82" i="11"/>
  <c r="G82" i="11"/>
  <c r="CA102" i="11"/>
  <c r="G102" i="11"/>
  <c r="CA94" i="11"/>
  <c r="G94" i="11"/>
  <c r="CA86" i="11"/>
  <c r="G86" i="11"/>
  <c r="CA78" i="11"/>
  <c r="G78" i="11"/>
  <c r="CA108" i="11"/>
  <c r="G108" i="11"/>
  <c r="CA91" i="11"/>
  <c r="G91" i="11"/>
  <c r="CA75" i="11"/>
  <c r="G75" i="11"/>
  <c r="CA99" i="11"/>
  <c r="G99" i="11"/>
  <c r="CA83" i="11"/>
  <c r="G83" i="11"/>
  <c r="CA103" i="11"/>
  <c r="G103" i="11"/>
  <c r="CA79" i="11"/>
  <c r="G79" i="11"/>
  <c r="CA87" i="11"/>
  <c r="G87" i="11"/>
  <c r="CA95" i="11"/>
  <c r="G95" i="11"/>
  <c r="LW114" i="3"/>
  <c r="LV114" i="3"/>
  <c r="LS114" i="3"/>
  <c r="LX114" i="3"/>
  <c r="LY114" i="3"/>
  <c r="MD114" i="3"/>
  <c r="MG114" i="3"/>
  <c r="LQ114" i="3"/>
  <c r="MI114" i="3"/>
  <c r="LH114" i="3"/>
  <c r="MM114" i="3"/>
  <c r="LZ114" i="3"/>
  <c r="MB114" i="3"/>
  <c r="LL114" i="3"/>
  <c r="LU114" i="3"/>
  <c r="LP114" i="3"/>
  <c r="LJ114" i="3"/>
  <c r="LK114" i="3"/>
  <c r="ME114" i="3"/>
  <c r="MA114" i="3"/>
  <c r="LM114" i="3"/>
  <c r="LN114" i="3"/>
  <c r="MK114" i="3"/>
  <c r="LO114" i="3"/>
  <c r="MF114" i="3"/>
  <c r="LR114" i="3"/>
  <c r="LI114" i="3"/>
  <c r="MH114" i="3"/>
  <c r="MJ114" i="3"/>
  <c r="MC114" i="3"/>
  <c r="LT114" i="3"/>
  <c r="EG73" i="3"/>
  <c r="ED73" i="3"/>
  <c r="LI119" i="3"/>
  <c r="MB119" i="3"/>
  <c r="MC119" i="3"/>
  <c r="MH119" i="3"/>
  <c r="LP119" i="3"/>
  <c r="MK119" i="3"/>
  <c r="LT119" i="3"/>
  <c r="LS119" i="3"/>
  <c r="LQ119" i="3"/>
  <c r="LH119" i="3"/>
  <c r="MM119" i="3"/>
  <c r="MF119" i="3"/>
  <c r="LV119" i="3"/>
  <c r="MD119" i="3"/>
  <c r="LW119" i="3"/>
  <c r="LU119" i="3"/>
  <c r="MA119" i="3"/>
  <c r="MG119" i="3"/>
  <c r="LN119" i="3"/>
  <c r="MI119" i="3"/>
  <c r="MJ119" i="3"/>
  <c r="LJ119" i="3"/>
  <c r="LX119" i="3"/>
  <c r="LK119" i="3"/>
  <c r="LZ119" i="3"/>
  <c r="LR119" i="3"/>
  <c r="LL119" i="3"/>
  <c r="LO119" i="3"/>
  <c r="ME119" i="3"/>
  <c r="LY119" i="3"/>
  <c r="LM119" i="3"/>
  <c r="LH92" i="3"/>
  <c r="MM92" i="3"/>
  <c r="LX92" i="3"/>
  <c r="LM92" i="3"/>
  <c r="MH92" i="3"/>
  <c r="MG92" i="3"/>
  <c r="LI92" i="3"/>
  <c r="LU92" i="3"/>
  <c r="LN92" i="3"/>
  <c r="LP92" i="3"/>
  <c r="MF92" i="3"/>
  <c r="LW92" i="3"/>
  <c r="LS92" i="3"/>
  <c r="LY92" i="3"/>
  <c r="MA92" i="3"/>
  <c r="LJ92" i="3"/>
  <c r="LT92" i="3"/>
  <c r="MJ92" i="3"/>
  <c r="MC92" i="3"/>
  <c r="LZ92" i="3"/>
  <c r="MI92" i="3"/>
  <c r="MK92" i="3"/>
  <c r="MD92" i="3"/>
  <c r="LL92" i="3"/>
  <c r="LO92" i="3"/>
  <c r="MB92" i="3"/>
  <c r="LQ92" i="3"/>
  <c r="LK92" i="3"/>
  <c r="ME92" i="3"/>
  <c r="LV92" i="3"/>
  <c r="LR92" i="3"/>
  <c r="LH104" i="3"/>
  <c r="MM104" i="3"/>
  <c r="MJ104" i="3"/>
  <c r="LR104" i="3"/>
  <c r="LT104" i="3"/>
  <c r="MF104" i="3"/>
  <c r="LZ104" i="3"/>
  <c r="LO104" i="3"/>
  <c r="LU104" i="3"/>
  <c r="MA104" i="3"/>
  <c r="LY104" i="3"/>
  <c r="ME104" i="3"/>
  <c r="MB104" i="3"/>
  <c r="MH104" i="3"/>
  <c r="LP104" i="3"/>
  <c r="MD104" i="3"/>
  <c r="LQ104" i="3"/>
  <c r="LJ104" i="3"/>
  <c r="LL104" i="3"/>
  <c r="LW104" i="3"/>
  <c r="MG104" i="3"/>
  <c r="LS104" i="3"/>
  <c r="MC104" i="3"/>
  <c r="LM104" i="3"/>
  <c r="MK104" i="3"/>
  <c r="LX104" i="3"/>
  <c r="LV104" i="3"/>
  <c r="LK104" i="3"/>
  <c r="MI104" i="3"/>
  <c r="LI104" i="3"/>
  <c r="LN104" i="3"/>
  <c r="MI74" i="3"/>
  <c r="MH74" i="3"/>
  <c r="LV74" i="3"/>
  <c r="LS74" i="3"/>
  <c r="MJ74" i="3"/>
  <c r="MG74" i="3"/>
  <c r="LQ74" i="3"/>
  <c r="MK74" i="3"/>
  <c r="ME74" i="3"/>
  <c r="LP74" i="3"/>
  <c r="LY74" i="3"/>
  <c r="LU74" i="3"/>
  <c r="LK74" i="3"/>
  <c r="LX74" i="3"/>
  <c r="LT74" i="3"/>
  <c r="MF74" i="3"/>
  <c r="LN74" i="3"/>
  <c r="MA74" i="3"/>
  <c r="MD74" i="3"/>
  <c r="LO74" i="3"/>
  <c r="LH74" i="3"/>
  <c r="MB74" i="3"/>
  <c r="LZ74" i="3"/>
  <c r="LI74" i="3"/>
  <c r="LM74" i="3"/>
  <c r="LL74" i="3"/>
  <c r="MC74" i="3"/>
  <c r="LJ74" i="3"/>
  <c r="LR74" i="3"/>
  <c r="LW74" i="3"/>
  <c r="LS51" i="3"/>
  <c r="LL51" i="3"/>
  <c r="LX51" i="3"/>
  <c r="MJ51" i="3"/>
  <c r="LV51" i="3"/>
  <c r="LY51" i="3"/>
  <c r="LP51" i="3"/>
  <c r="LR51" i="3"/>
  <c r="LU51" i="3"/>
  <c r="LW51" i="3"/>
  <c r="LZ51" i="3"/>
  <c r="LM51" i="3"/>
  <c r="MC51" i="3"/>
  <c r="ME51" i="3"/>
  <c r="MH51" i="3"/>
  <c r="MD51" i="3"/>
  <c r="MK51" i="3"/>
  <c r="LJ51" i="3"/>
  <c r="LH51" i="3"/>
  <c r="LK51" i="3"/>
  <c r="LI51" i="3"/>
  <c r="MF51" i="3"/>
  <c r="MI51" i="3"/>
  <c r="LO51" i="3"/>
  <c r="LN51" i="3"/>
  <c r="MA51" i="3"/>
  <c r="LQ51" i="3"/>
  <c r="MB51" i="3"/>
  <c r="MG51" i="3"/>
  <c r="LT51" i="3"/>
  <c r="EG52" i="3"/>
  <c r="ED52" i="3"/>
  <c r="LI41" i="3"/>
  <c r="MG41" i="3"/>
  <c r="LN41" i="3"/>
  <c r="LV41" i="3"/>
  <c r="LZ41" i="3"/>
  <c r="LH41" i="3"/>
  <c r="LQ41" i="3"/>
  <c r="LW41" i="3"/>
  <c r="LO41" i="3"/>
  <c r="MD41" i="3"/>
  <c r="LY41" i="3"/>
  <c r="MC41" i="3"/>
  <c r="MH41" i="3"/>
  <c r="LX41" i="3"/>
  <c r="ME41" i="3"/>
  <c r="LM41" i="3"/>
  <c r="LS41" i="3"/>
  <c r="LT41" i="3"/>
  <c r="MB41" i="3"/>
  <c r="LK41" i="3"/>
  <c r="LL41" i="3"/>
  <c r="LR41" i="3"/>
  <c r="MA41" i="3"/>
  <c r="MJ41" i="3"/>
  <c r="LJ41" i="3"/>
  <c r="MK41" i="3"/>
  <c r="LP41" i="3"/>
  <c r="MF41" i="3"/>
  <c r="MI41" i="3"/>
  <c r="LU41" i="3"/>
  <c r="EG41" i="3"/>
  <c r="ED41" i="3"/>
  <c r="EG36" i="3"/>
  <c r="ED36" i="3"/>
  <c r="LR28" i="3"/>
  <c r="MH28" i="3"/>
  <c r="MA28" i="3"/>
  <c r="LT28" i="3"/>
  <c r="LQ28" i="3"/>
  <c r="LX28" i="3"/>
  <c r="MC28" i="3"/>
  <c r="LN28" i="3"/>
  <c r="MD28" i="3"/>
  <c r="LU28" i="3"/>
  <c r="LM28" i="3"/>
  <c r="LH28" i="3"/>
  <c r="LO28" i="3"/>
  <c r="LI28" i="3"/>
  <c r="LL28" i="3"/>
  <c r="LK28" i="3"/>
  <c r="MB28" i="3"/>
  <c r="MG28" i="3"/>
  <c r="LJ28" i="3"/>
  <c r="LP28" i="3"/>
  <c r="MI28" i="3"/>
  <c r="LS28" i="3"/>
  <c r="LZ28" i="3"/>
  <c r="MK28" i="3"/>
  <c r="MJ28" i="3"/>
  <c r="LW28" i="3"/>
  <c r="ME28" i="3"/>
  <c r="MF28" i="3"/>
  <c r="LY28" i="3"/>
  <c r="LV28" i="3"/>
  <c r="EG28" i="3"/>
  <c r="ED28" i="3"/>
  <c r="ED90" i="3"/>
  <c r="EG90" i="3"/>
  <c r="ED75" i="3"/>
  <c r="EG75" i="3"/>
  <c r="LI115" i="3"/>
  <c r="MK115" i="3"/>
  <c r="LW115" i="3"/>
  <c r="MA115" i="3"/>
  <c r="LV115" i="3"/>
  <c r="LX115" i="3"/>
  <c r="LR115" i="3"/>
  <c r="LK115" i="3"/>
  <c r="LL115" i="3"/>
  <c r="MB115" i="3"/>
  <c r="LU115" i="3"/>
  <c r="LQ115" i="3"/>
  <c r="LT115" i="3"/>
  <c r="LJ115" i="3"/>
  <c r="MC115" i="3"/>
  <c r="MJ115" i="3"/>
  <c r="LY115" i="3"/>
  <c r="LO115" i="3"/>
  <c r="LZ115" i="3"/>
  <c r="LP115" i="3"/>
  <c r="MF115" i="3"/>
  <c r="LS115" i="3"/>
  <c r="LN115" i="3"/>
  <c r="ME115" i="3"/>
  <c r="MH115" i="3"/>
  <c r="MD115" i="3"/>
  <c r="MG115" i="3"/>
  <c r="LH115" i="3"/>
  <c r="MM115" i="3"/>
  <c r="LM115" i="3"/>
  <c r="MI115" i="3"/>
  <c r="LL117" i="3"/>
  <c r="MF117" i="3"/>
  <c r="LW117" i="3"/>
  <c r="ME117" i="3"/>
  <c r="LH117" i="3"/>
  <c r="MM117" i="3"/>
  <c r="MJ117" i="3"/>
  <c r="LR117" i="3"/>
  <c r="LN117" i="3"/>
  <c r="LT117" i="3"/>
  <c r="MI117" i="3"/>
  <c r="LZ117" i="3"/>
  <c r="MH117" i="3"/>
  <c r="LI117" i="3"/>
  <c r="LS117" i="3"/>
  <c r="MD117" i="3"/>
  <c r="LX117" i="3"/>
  <c r="LK117" i="3"/>
  <c r="MG117" i="3"/>
  <c r="LQ117" i="3"/>
  <c r="LO117" i="3"/>
  <c r="MC117" i="3"/>
  <c r="LV117" i="3"/>
  <c r="LM117" i="3"/>
  <c r="MB117" i="3"/>
  <c r="LY117" i="3"/>
  <c r="LU117" i="3"/>
  <c r="LJ117" i="3"/>
  <c r="LP117" i="3"/>
  <c r="MK117" i="3"/>
  <c r="MA117" i="3"/>
  <c r="EG117" i="3"/>
  <c r="ED117" i="3"/>
  <c r="LL100" i="3"/>
  <c r="MB100" i="3"/>
  <c r="LO100" i="3"/>
  <c r="MK100" i="3"/>
  <c r="MI100" i="3"/>
  <c r="LM100" i="3"/>
  <c r="MH100" i="3"/>
  <c r="MA100" i="3"/>
  <c r="LT100" i="3"/>
  <c r="MJ100" i="3"/>
  <c r="LZ100" i="3"/>
  <c r="LV100" i="3"/>
  <c r="LS100" i="3"/>
  <c r="MG100" i="3"/>
  <c r="LI100" i="3"/>
  <c r="LH100" i="3"/>
  <c r="MM100" i="3"/>
  <c r="LX100" i="3"/>
  <c r="LJ100" i="3"/>
  <c r="ME100" i="3"/>
  <c r="MC100" i="3"/>
  <c r="MD100" i="3"/>
  <c r="LQ100" i="3"/>
  <c r="LY100" i="3"/>
  <c r="LU100" i="3"/>
  <c r="LR100" i="3"/>
  <c r="LN100" i="3"/>
  <c r="MF100" i="3"/>
  <c r="LW100" i="3"/>
  <c r="LP100" i="3"/>
  <c r="LK100" i="3"/>
  <c r="ED110" i="3"/>
  <c r="EG110" i="3"/>
  <c r="EG105" i="3"/>
  <c r="ED105" i="3"/>
  <c r="EG68" i="3"/>
  <c r="ED68" i="3"/>
  <c r="EG40" i="3"/>
  <c r="ED40" i="3"/>
  <c r="LM25" i="3"/>
  <c r="MC25" i="3"/>
  <c r="LR25" i="3"/>
  <c r="LH25" i="3"/>
  <c r="MJ25" i="3"/>
  <c r="LP25" i="3"/>
  <c r="LT25" i="3"/>
  <c r="MA25" i="3"/>
  <c r="LI25" i="3"/>
  <c r="LY25" i="3"/>
  <c r="LL25" i="3"/>
  <c r="MH25" i="3"/>
  <c r="MD25" i="3"/>
  <c r="MF25" i="3"/>
  <c r="LK25" i="3"/>
  <c r="LJ25" i="3"/>
  <c r="MG25" i="3"/>
  <c r="LO25" i="3"/>
  <c r="LZ25" i="3"/>
  <c r="MK25" i="3"/>
  <c r="LV25" i="3"/>
  <c r="MI25" i="3"/>
  <c r="LU25" i="3"/>
  <c r="MB25" i="3"/>
  <c r="LX25" i="3"/>
  <c r="LS25" i="3"/>
  <c r="LQ25" i="3"/>
  <c r="LN25" i="3"/>
  <c r="ME25" i="3"/>
  <c r="LW25" i="3"/>
  <c r="JW20" i="3"/>
  <c r="LP45" i="3"/>
  <c r="MF45" i="3"/>
  <c r="LW45" i="3"/>
  <c r="LO45" i="3"/>
  <c r="LQ45" i="3"/>
  <c r="LU45" i="3"/>
  <c r="MA45" i="3"/>
  <c r="LL45" i="3"/>
  <c r="MB45" i="3"/>
  <c r="LR45" i="3"/>
  <c r="LI45" i="3"/>
  <c r="MK45" i="3"/>
  <c r="LK45" i="3"/>
  <c r="LJ45" i="3"/>
  <c r="MG45" i="3"/>
  <c r="MJ45" i="3"/>
  <c r="LV45" i="3"/>
  <c r="ME45" i="3"/>
  <c r="LH45" i="3"/>
  <c r="LM45" i="3"/>
  <c r="MD45" i="3"/>
  <c r="LY45" i="3"/>
  <c r="LX45" i="3"/>
  <c r="MH45" i="3"/>
  <c r="MI45" i="3"/>
  <c r="LN45" i="3"/>
  <c r="LS45" i="3"/>
  <c r="LT45" i="3"/>
  <c r="MC45" i="3"/>
  <c r="LZ45" i="3"/>
  <c r="EG45" i="3"/>
  <c r="ED45" i="3"/>
  <c r="EG89" i="3"/>
  <c r="ED89" i="3"/>
  <c r="EG88" i="3"/>
  <c r="ED88" i="3"/>
  <c r="ED72" i="3"/>
  <c r="EG72" i="3"/>
  <c r="LJ82" i="3"/>
  <c r="MD82" i="3"/>
  <c r="LO82" i="3"/>
  <c r="LM82" i="3"/>
  <c r="LK82" i="3"/>
  <c r="MI82" i="3"/>
  <c r="LS82" i="3"/>
  <c r="MA82" i="3"/>
  <c r="LI82" i="3"/>
  <c r="MG82" i="3"/>
  <c r="MH82" i="3"/>
  <c r="LP82" i="3"/>
  <c r="LT82" i="3"/>
  <c r="LU82" i="3"/>
  <c r="LQ82" i="3"/>
  <c r="MB82" i="3"/>
  <c r="MF82" i="3"/>
  <c r="LY82" i="3"/>
  <c r="MJ82" i="3"/>
  <c r="LN82" i="3"/>
  <c r="MC82" i="3"/>
  <c r="LL82" i="3"/>
  <c r="LV82" i="3"/>
  <c r="MK82" i="3"/>
  <c r="LX82" i="3"/>
  <c r="LR82" i="3"/>
  <c r="ME82" i="3"/>
  <c r="LZ82" i="3"/>
  <c r="LH82" i="3"/>
  <c r="LW82" i="3"/>
  <c r="EG82" i="3"/>
  <c r="ED82" i="3"/>
  <c r="LI84" i="3"/>
  <c r="LY84" i="3"/>
  <c r="LL84" i="3"/>
  <c r="MH84" i="3"/>
  <c r="MD84" i="3"/>
  <c r="ME84" i="3"/>
  <c r="MA84" i="3"/>
  <c r="MI84" i="3"/>
  <c r="LQ84" i="3"/>
  <c r="MG84" i="3"/>
  <c r="LW84" i="3"/>
  <c r="LO84" i="3"/>
  <c r="LK84" i="3"/>
  <c r="LZ84" i="3"/>
  <c r="LX84" i="3"/>
  <c r="LU84" i="3"/>
  <c r="MK84" i="3"/>
  <c r="MB84" i="3"/>
  <c r="LV84" i="3"/>
  <c r="LT84" i="3"/>
  <c r="LP84" i="3"/>
  <c r="MF84" i="3"/>
  <c r="LR84" i="3"/>
  <c r="LS84" i="3"/>
  <c r="LH84" i="3"/>
  <c r="LJ84" i="3"/>
  <c r="MC84" i="3"/>
  <c r="LN84" i="3"/>
  <c r="MJ84" i="3"/>
  <c r="LM84" i="3"/>
  <c r="AX12" i="11"/>
  <c r="AX22" i="11"/>
  <c r="AR22" i="11" s="1"/>
  <c r="M22" i="11" s="1"/>
  <c r="AX26" i="11"/>
  <c r="H113" i="11"/>
  <c r="AX63" i="11"/>
  <c r="AX45" i="11"/>
  <c r="J113" i="11"/>
  <c r="JW76" i="3"/>
  <c r="AX56" i="11"/>
  <c r="J111" i="11"/>
  <c r="AX74" i="11"/>
  <c r="AR74" i="11" s="1"/>
  <c r="M74" i="11" s="1"/>
  <c r="AX28" i="11"/>
  <c r="MM32" i="3"/>
  <c r="JW32" i="3"/>
  <c r="MM54" i="3"/>
  <c r="JW54" i="3"/>
  <c r="AX36" i="11"/>
  <c r="AR36" i="11" s="1"/>
  <c r="M48" i="5"/>
  <c r="G69" i="5"/>
  <c r="I48" i="5"/>
  <c r="MM84" i="3"/>
  <c r="JW84" i="3"/>
  <c r="MM82" i="3"/>
  <c r="JW82" i="3"/>
  <c r="MM45" i="3"/>
  <c r="JW45" i="3"/>
  <c r="MM86" i="3"/>
  <c r="JW86" i="3"/>
  <c r="MM73" i="3"/>
  <c r="JW73" i="3"/>
  <c r="MM79" i="3"/>
  <c r="JW79" i="3"/>
  <c r="MM72" i="3"/>
  <c r="JW72" i="3"/>
  <c r="MM40" i="3"/>
  <c r="JW40" i="3"/>
  <c r="MM87" i="3"/>
  <c r="JW87" i="3"/>
  <c r="MM30" i="3"/>
  <c r="JW30" i="3"/>
  <c r="MM33" i="3"/>
  <c r="JW33" i="3"/>
  <c r="MM36" i="3"/>
  <c r="JW36" i="3"/>
  <c r="MM62" i="3"/>
  <c r="JW62" i="3"/>
  <c r="MM56" i="3"/>
  <c r="JW56" i="3"/>
  <c r="MM50" i="3"/>
  <c r="JW50" i="3"/>
  <c r="MM53" i="3"/>
  <c r="JW53" i="3"/>
  <c r="AX64" i="11"/>
  <c r="AX33" i="11"/>
  <c r="AX40" i="11"/>
  <c r="AX21" i="11"/>
  <c r="AR21" i="11" s="1"/>
  <c r="M21" i="11" s="1"/>
  <c r="AX16" i="11"/>
  <c r="AM41" i="11"/>
  <c r="AX41" i="11"/>
  <c r="AX71" i="11"/>
  <c r="AR71" i="11" s="1"/>
  <c r="AX53" i="11"/>
  <c r="AX11" i="11"/>
  <c r="AX61" i="11"/>
  <c r="AX59" i="11"/>
  <c r="AR59" i="11" s="1"/>
  <c r="AX62" i="11"/>
  <c r="AX70" i="11"/>
  <c r="AX44" i="11"/>
  <c r="MM51" i="3"/>
  <c r="JW51" i="3"/>
  <c r="MM74" i="3"/>
  <c r="JW74" i="3"/>
  <c r="MM48" i="3"/>
  <c r="JW48" i="3"/>
  <c r="MM65" i="3"/>
  <c r="JW65" i="3"/>
  <c r="MM66" i="3"/>
  <c r="JW66" i="3"/>
  <c r="MM58" i="3"/>
  <c r="JW58" i="3"/>
  <c r="MM38" i="3"/>
  <c r="JW38" i="3"/>
  <c r="MM83" i="3"/>
  <c r="JW83" i="3"/>
  <c r="MM46" i="3"/>
  <c r="JW46" i="3"/>
  <c r="MM70" i="3"/>
  <c r="JW70" i="3"/>
  <c r="MM69" i="3"/>
  <c r="JW69" i="3"/>
  <c r="MM42" i="3"/>
  <c r="JW42" i="3"/>
  <c r="AX51" i="11"/>
  <c r="AX38" i="11"/>
  <c r="AM24" i="11"/>
  <c r="AX24" i="11"/>
  <c r="AX49" i="11"/>
  <c r="AX37" i="11"/>
  <c r="AX68" i="11"/>
  <c r="AX54" i="11"/>
  <c r="AR54" i="11" s="1"/>
  <c r="AX31" i="11"/>
  <c r="AX14" i="11"/>
  <c r="AX25" i="11"/>
  <c r="AX73" i="11"/>
  <c r="AR73" i="11" s="1"/>
  <c r="M73" i="11" s="1"/>
  <c r="AX43" i="11"/>
  <c r="AX23" i="11"/>
  <c r="AX15" i="11"/>
  <c r="AX69" i="11"/>
  <c r="AR69" i="11" s="1"/>
  <c r="MM25" i="3"/>
  <c r="JW25" i="3"/>
  <c r="MM28" i="3"/>
  <c r="JW28" i="3"/>
  <c r="MM41" i="3"/>
  <c r="JW41" i="3"/>
  <c r="MM26" i="3"/>
  <c r="JW26" i="3"/>
  <c r="MM37" i="3"/>
  <c r="JW37" i="3"/>
  <c r="MM43" i="3"/>
  <c r="JW43" i="3"/>
  <c r="MM59" i="3"/>
  <c r="JW59" i="3"/>
  <c r="MM77" i="3"/>
  <c r="JW77" i="3"/>
  <c r="MM88" i="3"/>
  <c r="JW88" i="3"/>
  <c r="MM81" i="3"/>
  <c r="JW81" i="3"/>
  <c r="MM49" i="3"/>
  <c r="JW49" i="3"/>
  <c r="MM34" i="3"/>
  <c r="JW34" i="3"/>
  <c r="MM35" i="3"/>
  <c r="JW35" i="3"/>
  <c r="MM67" i="3"/>
  <c r="JW67" i="3"/>
  <c r="MM57" i="3"/>
  <c r="JW57" i="3"/>
  <c r="MM44" i="3"/>
  <c r="JW44" i="3"/>
  <c r="MM63" i="3"/>
  <c r="JW63" i="3"/>
  <c r="MM31" i="3"/>
  <c r="JW31" i="3"/>
  <c r="MM47" i="3"/>
  <c r="JW47" i="3"/>
  <c r="BW40" i="14"/>
  <c r="BW41" i="14"/>
  <c r="BX41" i="14"/>
  <c r="AM60" i="11"/>
  <c r="AX60" i="11"/>
  <c r="AR60" i="11" s="1"/>
  <c r="AX17" i="11"/>
  <c r="MM55" i="3"/>
  <c r="JW55" i="3"/>
  <c r="MM60" i="3"/>
  <c r="JW60" i="3"/>
  <c r="MM68" i="3"/>
  <c r="JW68" i="3"/>
  <c r="MM75" i="3"/>
  <c r="JW75" i="3"/>
  <c r="MM85" i="3"/>
  <c r="JW85" i="3"/>
  <c r="MM78" i="3"/>
  <c r="JW78" i="3"/>
  <c r="MM39" i="3"/>
  <c r="JW39" i="3"/>
  <c r="MM89" i="3"/>
  <c r="JW89" i="3"/>
  <c r="MM61" i="3"/>
  <c r="JW61" i="3"/>
  <c r="MM52" i="3"/>
  <c r="JW52" i="3"/>
  <c r="MM80" i="3"/>
  <c r="JW80" i="3"/>
  <c r="MM71" i="3"/>
  <c r="JW71" i="3"/>
  <c r="MM64" i="3"/>
  <c r="JW64" i="3"/>
  <c r="H110" i="11"/>
  <c r="AX55" i="11"/>
  <c r="AM20" i="11"/>
  <c r="AX20" i="11"/>
  <c r="AX39" i="11"/>
  <c r="AX46" i="11"/>
  <c r="AX72" i="11"/>
  <c r="AX52" i="11"/>
  <c r="AX18" i="11"/>
  <c r="AR18" i="11" s="1"/>
  <c r="AX58" i="11"/>
  <c r="FK82" i="3"/>
  <c r="FM82" i="3"/>
  <c r="C63" i="12"/>
  <c r="D63" i="12"/>
  <c r="FL82" i="3"/>
  <c r="FM89" i="3"/>
  <c r="C70" i="12"/>
  <c r="D70" i="12"/>
  <c r="FL89" i="3"/>
  <c r="FK89" i="3"/>
  <c r="FK75" i="3"/>
  <c r="FL75" i="3"/>
  <c r="FM75" i="3"/>
  <c r="C56" i="12"/>
  <c r="D56" i="12"/>
  <c r="AW75" i="11"/>
  <c r="AR75" i="11"/>
  <c r="M75" i="11"/>
  <c r="AW86" i="11"/>
  <c r="AR86" i="11"/>
  <c r="M86" i="11"/>
  <c r="AW82" i="11"/>
  <c r="AR82" i="11"/>
  <c r="M82" i="11"/>
  <c r="AW77" i="11"/>
  <c r="AR77" i="11"/>
  <c r="M77" i="11" s="1"/>
  <c r="AW93" i="11"/>
  <c r="AR93" i="11"/>
  <c r="M93" i="11"/>
  <c r="AW76" i="11"/>
  <c r="AW92" i="11"/>
  <c r="AW109" i="11"/>
  <c r="AR109" i="11"/>
  <c r="M109" i="11" s="1"/>
  <c r="FK87" i="3"/>
  <c r="FM87" i="3"/>
  <c r="C68" i="12"/>
  <c r="D68" i="12"/>
  <c r="FL87" i="3"/>
  <c r="FL101" i="3"/>
  <c r="FK101" i="3"/>
  <c r="FM101" i="3"/>
  <c r="FM96" i="3"/>
  <c r="FL96" i="3"/>
  <c r="FK96" i="3"/>
  <c r="FK86" i="3"/>
  <c r="FM86" i="3"/>
  <c r="C67" i="12"/>
  <c r="D67" i="12"/>
  <c r="FL86" i="3"/>
  <c r="FM108" i="3"/>
  <c r="FL108" i="3"/>
  <c r="FK108" i="3"/>
  <c r="FM32" i="3"/>
  <c r="C13" i="12"/>
  <c r="D13" i="12"/>
  <c r="FK32" i="3"/>
  <c r="FL32" i="3"/>
  <c r="FM53" i="3"/>
  <c r="C34" i="12"/>
  <c r="D34" i="12"/>
  <c r="FK53" i="3"/>
  <c r="FL53" i="3"/>
  <c r="FM100" i="3"/>
  <c r="FL100" i="3"/>
  <c r="FK100" i="3"/>
  <c r="FM112" i="3"/>
  <c r="FK112" i="3"/>
  <c r="FL112" i="3"/>
  <c r="FK94" i="3"/>
  <c r="FM94" i="3"/>
  <c r="FL94" i="3"/>
  <c r="FM48" i="3"/>
  <c r="C29" i="12"/>
  <c r="D29" i="12"/>
  <c r="FL48" i="3"/>
  <c r="FK48" i="3"/>
  <c r="FM59" i="3"/>
  <c r="C40" i="12"/>
  <c r="D40" i="12"/>
  <c r="FK59" i="3"/>
  <c r="FL59" i="3"/>
  <c r="FL111" i="3"/>
  <c r="FM111" i="3"/>
  <c r="FK111" i="3"/>
  <c r="FK103" i="3"/>
  <c r="FL103" i="3"/>
  <c r="FM103" i="3"/>
  <c r="FK116" i="3"/>
  <c r="FL116" i="3"/>
  <c r="FM116" i="3"/>
  <c r="FM39" i="3"/>
  <c r="C20" i="12"/>
  <c r="D20" i="12"/>
  <c r="FL39" i="3"/>
  <c r="FK39" i="3"/>
  <c r="FM71" i="3"/>
  <c r="C52" i="12"/>
  <c r="D52" i="12"/>
  <c r="FK71" i="3"/>
  <c r="FL71" i="3"/>
  <c r="FM40" i="3"/>
  <c r="C21" i="12"/>
  <c r="D21" i="12"/>
  <c r="FL40" i="3"/>
  <c r="FK40" i="3"/>
  <c r="FK105" i="3"/>
  <c r="FM105" i="3"/>
  <c r="FL105" i="3"/>
  <c r="FM28" i="3"/>
  <c r="C9" i="12"/>
  <c r="D9" i="12"/>
  <c r="FK28" i="3"/>
  <c r="FL28" i="3"/>
  <c r="FM36" i="3"/>
  <c r="C17" i="12"/>
  <c r="D17" i="12"/>
  <c r="FK36" i="3"/>
  <c r="FL36" i="3"/>
  <c r="AW95" i="11"/>
  <c r="AR95" i="11"/>
  <c r="M95" i="11" s="1"/>
  <c r="AW103" i="11"/>
  <c r="AR103" i="11"/>
  <c r="M103" i="11"/>
  <c r="AW91" i="11"/>
  <c r="AR91" i="11"/>
  <c r="M91" i="11"/>
  <c r="AW94" i="11"/>
  <c r="AR94" i="11"/>
  <c r="M94" i="11" s="1"/>
  <c r="AW90" i="11"/>
  <c r="AR90" i="11"/>
  <c r="M90" i="11" s="1"/>
  <c r="AW81" i="11"/>
  <c r="AR81" i="11"/>
  <c r="M81" i="11"/>
  <c r="AW97" i="11"/>
  <c r="AW80" i="11"/>
  <c r="AW96" i="11"/>
  <c r="AR96" i="11"/>
  <c r="M96" i="11" s="1"/>
  <c r="AW106" i="11"/>
  <c r="AR106" i="11"/>
  <c r="M106" i="11"/>
  <c r="FM29" i="3"/>
  <c r="C10" i="12"/>
  <c r="D10" i="12"/>
  <c r="FL29" i="3"/>
  <c r="FK29" i="3"/>
  <c r="FM37" i="3"/>
  <c r="C18" i="12"/>
  <c r="D18" i="12"/>
  <c r="FK37" i="3"/>
  <c r="FL37" i="3"/>
  <c r="FM50" i="3"/>
  <c r="C31" i="12"/>
  <c r="D31" i="12"/>
  <c r="FL50" i="3"/>
  <c r="FK50" i="3"/>
  <c r="FM77" i="3"/>
  <c r="C58" i="12"/>
  <c r="D58" i="12"/>
  <c r="FL77" i="3"/>
  <c r="FK77" i="3"/>
  <c r="FM38" i="3"/>
  <c r="C19" i="12"/>
  <c r="D19" i="12"/>
  <c r="FK38" i="3"/>
  <c r="FL38" i="3"/>
  <c r="FM65" i="3"/>
  <c r="C46" i="12"/>
  <c r="D46" i="12"/>
  <c r="FL65" i="3"/>
  <c r="FK65" i="3"/>
  <c r="FM51" i="3"/>
  <c r="C32" i="12"/>
  <c r="D32" i="12"/>
  <c r="FL51" i="3"/>
  <c r="FK51" i="3"/>
  <c r="FM57" i="3"/>
  <c r="C38" i="12"/>
  <c r="D38" i="12"/>
  <c r="FK57" i="3"/>
  <c r="FL57" i="3"/>
  <c r="FM102" i="3"/>
  <c r="FK102" i="3"/>
  <c r="FL102" i="3"/>
  <c r="FL118" i="3"/>
  <c r="FK118" i="3"/>
  <c r="FM118" i="3"/>
  <c r="FK76" i="3"/>
  <c r="FL76" i="3"/>
  <c r="FM76" i="3"/>
  <c r="C57" i="12"/>
  <c r="D57" i="12"/>
  <c r="FM64" i="3"/>
  <c r="C45" i="12"/>
  <c r="D45" i="12"/>
  <c r="FL64" i="3"/>
  <c r="FK64" i="3"/>
  <c r="FL91" i="3"/>
  <c r="FK91" i="3"/>
  <c r="FM91" i="3"/>
  <c r="AC113" i="11"/>
  <c r="AD113" i="11"/>
  <c r="AB116" i="11"/>
  <c r="AB3" i="11"/>
  <c r="M4" i="11"/>
  <c r="FM113" i="3"/>
  <c r="FK113" i="3"/>
  <c r="FL113" i="3"/>
  <c r="FL122" i="3"/>
  <c r="FM122" i="3"/>
  <c r="FK122" i="3"/>
  <c r="FM54" i="3"/>
  <c r="C35" i="12"/>
  <c r="D35" i="12"/>
  <c r="FL54" i="3"/>
  <c r="FK54" i="3"/>
  <c r="FK109" i="3"/>
  <c r="FM109" i="3"/>
  <c r="FL109" i="3"/>
  <c r="FM92" i="3"/>
  <c r="FL92" i="3"/>
  <c r="FK92" i="3"/>
  <c r="FM80" i="3"/>
  <c r="C61" i="12"/>
  <c r="D61" i="12"/>
  <c r="FK80" i="3"/>
  <c r="FL80" i="3"/>
  <c r="FK114" i="3"/>
  <c r="FM114" i="3"/>
  <c r="FL114" i="3"/>
  <c r="FM93" i="3"/>
  <c r="FL93" i="3"/>
  <c r="FK93" i="3"/>
  <c r="FM69" i="3"/>
  <c r="C50" i="12"/>
  <c r="D50" i="12"/>
  <c r="FL69" i="3"/>
  <c r="FK69" i="3"/>
  <c r="FL120" i="3"/>
  <c r="FM120" i="3"/>
  <c r="FK120" i="3"/>
  <c r="FM44" i="3"/>
  <c r="C25" i="12"/>
  <c r="D25" i="12"/>
  <c r="FK44" i="3"/>
  <c r="FL44" i="3"/>
  <c r="FM30" i="3"/>
  <c r="C11" i="12"/>
  <c r="D11" i="12"/>
  <c r="FK30" i="3"/>
  <c r="FL30" i="3"/>
  <c r="FM33" i="3"/>
  <c r="C14" i="12"/>
  <c r="D14" i="12"/>
  <c r="FK33" i="3"/>
  <c r="FL33" i="3"/>
  <c r="FM61" i="3"/>
  <c r="C42" i="12"/>
  <c r="D42" i="12"/>
  <c r="FL61" i="3"/>
  <c r="FK61" i="3"/>
  <c r="FM56" i="3"/>
  <c r="C37" i="12"/>
  <c r="D37" i="12"/>
  <c r="FL56" i="3"/>
  <c r="FK56" i="3"/>
  <c r="FM63" i="3"/>
  <c r="C44" i="12"/>
  <c r="D44" i="12"/>
  <c r="FK63" i="3"/>
  <c r="FL63" i="3"/>
  <c r="FK74" i="3"/>
  <c r="FM74" i="3"/>
  <c r="C55" i="12"/>
  <c r="D55" i="12"/>
  <c r="FL74" i="3"/>
  <c r="FK104" i="3"/>
  <c r="FL104" i="3"/>
  <c r="FM104" i="3"/>
  <c r="FM31" i="3"/>
  <c r="C12" i="12"/>
  <c r="D12" i="12"/>
  <c r="FL31" i="3"/>
  <c r="FK31" i="3"/>
  <c r="FM58" i="3"/>
  <c r="C39" i="12"/>
  <c r="D39" i="12"/>
  <c r="FK58" i="3"/>
  <c r="FL58" i="3"/>
  <c r="FL107" i="3"/>
  <c r="FK107" i="3"/>
  <c r="FM107" i="3"/>
  <c r="FL88" i="3"/>
  <c r="FM88" i="3"/>
  <c r="C69" i="12"/>
  <c r="D69" i="12"/>
  <c r="FK88" i="3"/>
  <c r="FM45" i="3"/>
  <c r="C26" i="12"/>
  <c r="D26" i="12"/>
  <c r="FL45" i="3"/>
  <c r="FK45" i="3"/>
  <c r="FK110" i="3"/>
  <c r="FL110" i="3"/>
  <c r="FM110" i="3"/>
  <c r="FL90" i="3"/>
  <c r="FM90" i="3"/>
  <c r="FK90" i="3"/>
  <c r="AW79" i="11"/>
  <c r="AR79" i="11"/>
  <c r="M79" i="11" s="1"/>
  <c r="AW83" i="11"/>
  <c r="AR83" i="11"/>
  <c r="M83" i="11" s="1"/>
  <c r="AW108" i="11"/>
  <c r="M108" i="11"/>
  <c r="AW102" i="11"/>
  <c r="AR102" i="11"/>
  <c r="M102" i="11"/>
  <c r="AW98" i="11"/>
  <c r="AR98" i="11"/>
  <c r="M98" i="11" s="1"/>
  <c r="AW85" i="11"/>
  <c r="AR85" i="11"/>
  <c r="M85" i="11" s="1"/>
  <c r="AW101" i="11"/>
  <c r="AR101" i="11"/>
  <c r="M101" i="11"/>
  <c r="AW84" i="11"/>
  <c r="AW100" i="11"/>
  <c r="FK84" i="3"/>
  <c r="FL84" i="3"/>
  <c r="FM84" i="3"/>
  <c r="C65" i="12"/>
  <c r="D65" i="12"/>
  <c r="FL124" i="3"/>
  <c r="FM124" i="3"/>
  <c r="FK124" i="3"/>
  <c r="FK97" i="3"/>
  <c r="FM97" i="3"/>
  <c r="FL97" i="3"/>
  <c r="FM42" i="3"/>
  <c r="C23" i="12"/>
  <c r="D23" i="12"/>
  <c r="FL42" i="3"/>
  <c r="FK42" i="3"/>
  <c r="FK83" i="3"/>
  <c r="FL83" i="3"/>
  <c r="FM83" i="3"/>
  <c r="C64" i="12"/>
  <c r="D64" i="12"/>
  <c r="FK95" i="3"/>
  <c r="FL95" i="3"/>
  <c r="FM95" i="3"/>
  <c r="FM78" i="3"/>
  <c r="C59" i="12"/>
  <c r="D59" i="12"/>
  <c r="FL78" i="3"/>
  <c r="FK78" i="3"/>
  <c r="FM35" i="3"/>
  <c r="C16" i="12"/>
  <c r="D16" i="12"/>
  <c r="FL35" i="3"/>
  <c r="FK35" i="3"/>
  <c r="FM46" i="3"/>
  <c r="C27" i="12"/>
  <c r="D27" i="12"/>
  <c r="FK46" i="3"/>
  <c r="FL46" i="3"/>
  <c r="FM67" i="3"/>
  <c r="C48" i="12"/>
  <c r="D48" i="12"/>
  <c r="FL67" i="3"/>
  <c r="FK67" i="3"/>
  <c r="FM72" i="3"/>
  <c r="C53" i="12"/>
  <c r="D53" i="12"/>
  <c r="FK72" i="3"/>
  <c r="FL72" i="3"/>
  <c r="FM68" i="3"/>
  <c r="C49" i="12"/>
  <c r="D49" i="12"/>
  <c r="FK68" i="3"/>
  <c r="FL68" i="3"/>
  <c r="FL117" i="3"/>
  <c r="FK117" i="3"/>
  <c r="FM117" i="3"/>
  <c r="FM41" i="3"/>
  <c r="C22" i="12"/>
  <c r="D22" i="12"/>
  <c r="FL41" i="3"/>
  <c r="FK41" i="3"/>
  <c r="FM52" i="3"/>
  <c r="C33" i="12"/>
  <c r="D33" i="12"/>
  <c r="FK52" i="3"/>
  <c r="FL52" i="3"/>
  <c r="FM73" i="3"/>
  <c r="C54" i="12"/>
  <c r="D54" i="12"/>
  <c r="FL73" i="3"/>
  <c r="FK73" i="3"/>
  <c r="AW87" i="11"/>
  <c r="AR87" i="11"/>
  <c r="M87" i="11" s="1"/>
  <c r="AW99" i="11"/>
  <c r="M99" i="11"/>
  <c r="AW78" i="11"/>
  <c r="AR78" i="11"/>
  <c r="M78" i="11"/>
  <c r="AW107" i="11"/>
  <c r="AR107" i="11"/>
  <c r="M107" i="11" s="1"/>
  <c r="AW89" i="11"/>
  <c r="AR89" i="11"/>
  <c r="M89" i="11" s="1"/>
  <c r="AW105" i="11"/>
  <c r="AR105" i="11"/>
  <c r="M105" i="11"/>
  <c r="AW88" i="11"/>
  <c r="AW104" i="11"/>
  <c r="FM47" i="3"/>
  <c r="C28" i="12"/>
  <c r="D28" i="12"/>
  <c r="FK47" i="3"/>
  <c r="FL47" i="3"/>
  <c r="FM34" i="3"/>
  <c r="C15" i="12"/>
  <c r="D15" i="12"/>
  <c r="FL34" i="3"/>
  <c r="FK34" i="3"/>
  <c r="FK121" i="3"/>
  <c r="FM121" i="3"/>
  <c r="FL121" i="3"/>
  <c r="FM25" i="3"/>
  <c r="C6" i="12"/>
  <c r="D6" i="12"/>
  <c r="FK25" i="3"/>
  <c r="FL25" i="3"/>
  <c r="FM55" i="3"/>
  <c r="C36" i="12"/>
  <c r="D36" i="12"/>
  <c r="FL55" i="3"/>
  <c r="FK55" i="3"/>
  <c r="FL99" i="3"/>
  <c r="FK99" i="3"/>
  <c r="FM99" i="3"/>
  <c r="FM81" i="3"/>
  <c r="C62" i="12"/>
  <c r="D62" i="12"/>
  <c r="FK81" i="3"/>
  <c r="FL81" i="3"/>
  <c r="FM27" i="3"/>
  <c r="C8" i="12"/>
  <c r="D8" i="12"/>
  <c r="FL27" i="3"/>
  <c r="FK27" i="3"/>
  <c r="FM62" i="3"/>
  <c r="C43" i="12"/>
  <c r="D43" i="12"/>
  <c r="FL62" i="3"/>
  <c r="FK62" i="3"/>
  <c r="FL123" i="3"/>
  <c r="FK123" i="3"/>
  <c r="FM123" i="3"/>
  <c r="FL119" i="3"/>
  <c r="FK119" i="3"/>
  <c r="FM119" i="3"/>
  <c r="FL85" i="3"/>
  <c r="FM85" i="3"/>
  <c r="C66" i="12"/>
  <c r="D66" i="12"/>
  <c r="FK85" i="3"/>
  <c r="FM60" i="3"/>
  <c r="C41" i="12"/>
  <c r="D41" i="12"/>
  <c r="FL60" i="3"/>
  <c r="FK60" i="3"/>
  <c r="FL98" i="3"/>
  <c r="FK98" i="3"/>
  <c r="FM98" i="3"/>
  <c r="FM70" i="3"/>
  <c r="C51" i="12"/>
  <c r="D51" i="12"/>
  <c r="FL70" i="3"/>
  <c r="FK70" i="3"/>
  <c r="FK115" i="3"/>
  <c r="FL115" i="3"/>
  <c r="FM115" i="3"/>
  <c r="FM66" i="3"/>
  <c r="C47" i="12"/>
  <c r="D47" i="12"/>
  <c r="FK66" i="3"/>
  <c r="FL66" i="3"/>
  <c r="FM49" i="3"/>
  <c r="C30" i="12"/>
  <c r="D30" i="12"/>
  <c r="FK49" i="3"/>
  <c r="FL49" i="3"/>
  <c r="FM106" i="3"/>
  <c r="FL106" i="3"/>
  <c r="FK106" i="3"/>
  <c r="FM26" i="3"/>
  <c r="C7" i="12"/>
  <c r="D7" i="12"/>
  <c r="FL26" i="3"/>
  <c r="FK26" i="3"/>
  <c r="FM43" i="3"/>
  <c r="C24" i="12"/>
  <c r="D24" i="12"/>
  <c r="FK43" i="3"/>
  <c r="FL43" i="3"/>
  <c r="FK79" i="3"/>
  <c r="FM79" i="3"/>
  <c r="C60" i="12"/>
  <c r="D60" i="12"/>
  <c r="FL79" i="3"/>
  <c r="AX57" i="11"/>
  <c r="AX47" i="11"/>
  <c r="AR47" i="11" s="1"/>
  <c r="M47" i="11" s="1"/>
  <c r="AX29" i="11"/>
  <c r="AX27" i="11"/>
  <c r="AX32" i="11"/>
  <c r="AX34" i="11"/>
  <c r="AX13" i="11"/>
  <c r="AX67" i="11"/>
  <c r="AX42" i="11"/>
  <c r="AX66" i="11"/>
  <c r="AR66" i="11" s="1"/>
  <c r="AX35" i="11"/>
  <c r="BX40" i="14"/>
  <c r="A10" i="14"/>
  <c r="E87" i="12"/>
  <c r="HA106" i="3"/>
  <c r="BX34" i="11"/>
  <c r="BX35" i="11"/>
  <c r="CA74" i="11"/>
  <c r="G74" i="11"/>
  <c r="HB49" i="3"/>
  <c r="HB47" i="3"/>
  <c r="HG39" i="3"/>
  <c r="BX100" i="11"/>
  <c r="HB115" i="3"/>
  <c r="HA70" i="3"/>
  <c r="HA78" i="3"/>
  <c r="HF68" i="3"/>
  <c r="E51" i="12"/>
  <c r="HA98" i="3"/>
  <c r="E79" i="12"/>
  <c r="HA123" i="3"/>
  <c r="E104" i="12"/>
  <c r="HA62" i="3"/>
  <c r="HA59" i="3"/>
  <c r="HF44" i="3"/>
  <c r="E43" i="12"/>
  <c r="BX12" i="11"/>
  <c r="BX13" i="11"/>
  <c r="CA17" i="11"/>
  <c r="G17" i="11"/>
  <c r="HB27" i="3"/>
  <c r="HB72" i="3"/>
  <c r="HG26" i="3"/>
  <c r="BX84" i="11"/>
  <c r="HB99" i="3"/>
  <c r="HA55" i="3"/>
  <c r="HA32" i="3"/>
  <c r="HF28" i="3"/>
  <c r="E36" i="12"/>
  <c r="BX10" i="11"/>
  <c r="BX11" i="11"/>
  <c r="CA57" i="11"/>
  <c r="G57" i="11"/>
  <c r="HB25" i="3"/>
  <c r="HB26" i="3"/>
  <c r="HB89" i="3"/>
  <c r="HG50" i="3"/>
  <c r="BX26" i="11"/>
  <c r="BX27" i="11"/>
  <c r="CA39" i="11"/>
  <c r="G39" i="11"/>
  <c r="HB41" i="3"/>
  <c r="HB31" i="3"/>
  <c r="HG32" i="3"/>
  <c r="E49" i="12"/>
  <c r="HA68" i="3"/>
  <c r="BX52" i="11"/>
  <c r="HB67" i="3"/>
  <c r="HB65" i="3"/>
  <c r="HG34" i="3"/>
  <c r="E59" i="12"/>
  <c r="E65" i="12"/>
  <c r="HA84" i="3"/>
  <c r="HA61" i="3"/>
  <c r="HF30" i="3"/>
  <c r="BX95" i="11"/>
  <c r="HB110" i="3"/>
  <c r="E26" i="12"/>
  <c r="HA45" i="3"/>
  <c r="HA88" i="3"/>
  <c r="HA82" i="3"/>
  <c r="HF37" i="3"/>
  <c r="E69" i="12"/>
  <c r="E39" i="12"/>
  <c r="HA58" i="3"/>
  <c r="HA64" i="3"/>
  <c r="HF58" i="3"/>
  <c r="HA31" i="3"/>
  <c r="HF31" i="3"/>
  <c r="E12" i="12"/>
  <c r="HA63" i="3"/>
  <c r="HF45" i="3"/>
  <c r="E44" i="12"/>
  <c r="HA56" i="3"/>
  <c r="HA75" i="3"/>
  <c r="HF85" i="3"/>
  <c r="E37" i="12"/>
  <c r="BX46" i="11"/>
  <c r="BX45" i="11"/>
  <c r="CA59" i="11"/>
  <c r="G59" i="11"/>
  <c r="HB61" i="3"/>
  <c r="HB55" i="3"/>
  <c r="HG29" i="3"/>
  <c r="E11" i="12"/>
  <c r="HA30" i="3"/>
  <c r="HA33" i="3"/>
  <c r="HF53" i="3"/>
  <c r="HA120" i="3"/>
  <c r="E101" i="12"/>
  <c r="BX99" i="11"/>
  <c r="HB114" i="3"/>
  <c r="BX65" i="11"/>
  <c r="HB80" i="3"/>
  <c r="HB28" i="3"/>
  <c r="HG62" i="3"/>
  <c r="HA109" i="3"/>
  <c r="E90" i="12"/>
  <c r="HA54" i="3"/>
  <c r="HA52" i="3"/>
  <c r="HF41" i="3"/>
  <c r="E35" i="12"/>
  <c r="HA122" i="3"/>
  <c r="E103" i="12"/>
  <c r="E57" i="12"/>
  <c r="HA76" i="3"/>
  <c r="E99" i="12"/>
  <c r="HA118" i="3"/>
  <c r="BX42" i="11"/>
  <c r="BX41" i="11"/>
  <c r="CA38" i="11"/>
  <c r="G38" i="11"/>
  <c r="HB57" i="3"/>
  <c r="HB54" i="3"/>
  <c r="HG42" i="3"/>
  <c r="BX62" i="11"/>
  <c r="HB77" i="3"/>
  <c r="HB69" i="3"/>
  <c r="HG47" i="3"/>
  <c r="E18" i="12"/>
  <c r="HA37" i="3"/>
  <c r="HA38" i="3"/>
  <c r="HF71" i="3"/>
  <c r="HA29" i="3"/>
  <c r="HF52" i="3"/>
  <c r="E10" i="12"/>
  <c r="E17" i="12"/>
  <c r="HA36" i="3"/>
  <c r="HA40" i="3"/>
  <c r="HF64" i="3"/>
  <c r="HA71" i="3"/>
  <c r="E52" i="12"/>
  <c r="HA39" i="3"/>
  <c r="E20" i="12"/>
  <c r="BX33" i="11"/>
  <c r="CA68" i="11"/>
  <c r="G68" i="11"/>
  <c r="HB48" i="3"/>
  <c r="HA112" i="3"/>
  <c r="E93" i="12"/>
  <c r="E81" i="12"/>
  <c r="HA100" i="3"/>
  <c r="BX38" i="11"/>
  <c r="BX37" i="11"/>
  <c r="CA15" i="11"/>
  <c r="G15" i="11"/>
  <c r="HB53" i="3"/>
  <c r="HB58" i="3"/>
  <c r="HG57" i="3"/>
  <c r="BX71" i="11"/>
  <c r="HB86" i="3"/>
  <c r="BX81" i="11"/>
  <c r="HB96" i="3"/>
  <c r="E56" i="12"/>
  <c r="BX74" i="11"/>
  <c r="HB83" i="3"/>
  <c r="HG49" i="3"/>
  <c r="E24" i="12"/>
  <c r="HA43" i="3"/>
  <c r="E7" i="12"/>
  <c r="HA26" i="3"/>
  <c r="HF51" i="3"/>
  <c r="BX91" i="11"/>
  <c r="HB106" i="3"/>
  <c r="HA66" i="3"/>
  <c r="HA74" i="3"/>
  <c r="HF60" i="3"/>
  <c r="E47" i="12"/>
  <c r="HA115" i="3"/>
  <c r="E96" i="12"/>
  <c r="BX55" i="11"/>
  <c r="HB70" i="3"/>
  <c r="HB78" i="3"/>
  <c r="HG68" i="3"/>
  <c r="BX70" i="11"/>
  <c r="BX69" i="11"/>
  <c r="CA41" i="11"/>
  <c r="G41" i="11"/>
  <c r="HB85" i="3"/>
  <c r="HA119" i="3"/>
  <c r="E100" i="12"/>
  <c r="BX47" i="11"/>
  <c r="CA65" i="11"/>
  <c r="G65" i="11"/>
  <c r="HB62" i="3"/>
  <c r="HB59" i="3"/>
  <c r="HG44" i="3"/>
  <c r="HA81" i="3"/>
  <c r="E62" i="12"/>
  <c r="BX40" i="11"/>
  <c r="BX39" i="11"/>
  <c r="CA29" i="11"/>
  <c r="G29" i="11"/>
  <c r="HB32" i="3"/>
  <c r="HG28" i="3"/>
  <c r="HA121" i="3"/>
  <c r="E102" i="12"/>
  <c r="HA34" i="3"/>
  <c r="HA25" i="3"/>
  <c r="HF88" i="3"/>
  <c r="E15" i="12"/>
  <c r="BX32" i="11"/>
  <c r="CA62" i="11"/>
  <c r="G62" i="11"/>
  <c r="HB88" i="3"/>
  <c r="HG38" i="3"/>
  <c r="HA73" i="3"/>
  <c r="HF81" i="3"/>
  <c r="E54" i="12"/>
  <c r="BX36" i="11"/>
  <c r="CA14" i="11"/>
  <c r="G14" i="11"/>
  <c r="HB52" i="3"/>
  <c r="HG40" i="3"/>
  <c r="BX102" i="11"/>
  <c r="HB117" i="3"/>
  <c r="BX57" i="11"/>
  <c r="BX56" i="11"/>
  <c r="CA23" i="11"/>
  <c r="G23" i="11"/>
  <c r="HG25" i="3"/>
  <c r="HA46" i="3"/>
  <c r="E27" i="12"/>
  <c r="E16" i="12"/>
  <c r="HA35" i="3"/>
  <c r="BX63" i="11"/>
  <c r="CA66" i="11"/>
  <c r="G66" i="11"/>
  <c r="BX68" i="11"/>
  <c r="HG48" i="3"/>
  <c r="E78" i="12"/>
  <c r="HA97" i="3"/>
  <c r="BX109" i="11"/>
  <c r="HB124" i="3"/>
  <c r="HA110" i="3"/>
  <c r="E91" i="12"/>
  <c r="BX30" i="11"/>
  <c r="BX31" i="11"/>
  <c r="CA48" i="11"/>
  <c r="G48" i="11"/>
  <c r="HB45" i="3"/>
  <c r="BX92" i="11"/>
  <c r="HB107" i="3"/>
  <c r="BX16" i="11"/>
  <c r="BX17" i="11"/>
  <c r="CA16" i="11"/>
  <c r="G16" i="11"/>
  <c r="HB84" i="3"/>
  <c r="HG31" i="3"/>
  <c r="E55" i="12"/>
  <c r="HA80" i="3"/>
  <c r="HF61" i="3"/>
  <c r="CA36" i="11"/>
  <c r="G36" i="11"/>
  <c r="HB56" i="3"/>
  <c r="E14" i="12"/>
  <c r="HA44" i="3"/>
  <c r="HF54" i="3"/>
  <c r="BX29" i="11"/>
  <c r="CA47" i="11"/>
  <c r="G47" i="11"/>
  <c r="HB44" i="3"/>
  <c r="HB51" i="3"/>
  <c r="HG55" i="3"/>
  <c r="E74" i="12"/>
  <c r="HA93" i="3"/>
  <c r="BX94" i="11"/>
  <c r="HB109" i="3"/>
  <c r="CA18" i="11"/>
  <c r="G18" i="11"/>
  <c r="HG41" i="3"/>
  <c r="E94" i="12"/>
  <c r="HA113" i="3"/>
  <c r="BX76" i="11"/>
  <c r="HB91" i="3"/>
  <c r="E45" i="12"/>
  <c r="HF59" i="3"/>
  <c r="HA102" i="3"/>
  <c r="E83" i="12"/>
  <c r="HA65" i="3"/>
  <c r="HA41" i="3"/>
  <c r="HF33" i="3"/>
  <c r="E46" i="12"/>
  <c r="BX23" i="11"/>
  <c r="BX24" i="11"/>
  <c r="CA32" i="11"/>
  <c r="G32" i="11"/>
  <c r="HB38" i="3"/>
  <c r="BX14" i="11"/>
  <c r="BX15" i="11"/>
  <c r="CA46" i="11"/>
  <c r="G46" i="11"/>
  <c r="HB29" i="3"/>
  <c r="HB30" i="3"/>
  <c r="HG52" i="3"/>
  <c r="CA40" i="11"/>
  <c r="G40" i="11"/>
  <c r="BX25" i="11"/>
  <c r="CA34" i="11"/>
  <c r="G34" i="11"/>
  <c r="HB39" i="3"/>
  <c r="HG84" i="3"/>
  <c r="BX88" i="11"/>
  <c r="HB103" i="3"/>
  <c r="BX96" i="11"/>
  <c r="HB111" i="3"/>
  <c r="BX44" i="11"/>
  <c r="BX43" i="11"/>
  <c r="CA49" i="11"/>
  <c r="G49" i="11"/>
  <c r="HG43" i="3"/>
  <c r="E75" i="12"/>
  <c r="HA94" i="3"/>
  <c r="BX85" i="11"/>
  <c r="HB100" i="3"/>
  <c r="HA27" i="3"/>
  <c r="HF27" i="3"/>
  <c r="E13" i="12"/>
  <c r="E89" i="12"/>
  <c r="HA108" i="3"/>
  <c r="E82" i="12"/>
  <c r="HA101" i="3"/>
  <c r="HA79" i="3"/>
  <c r="HF36" i="3"/>
  <c r="E63" i="12"/>
  <c r="HA67" i="3"/>
  <c r="HF35" i="3"/>
  <c r="E60" i="12"/>
  <c r="CA12" i="11"/>
  <c r="G12" i="11"/>
  <c r="HG51" i="3"/>
  <c r="HA49" i="3"/>
  <c r="HA47" i="3"/>
  <c r="HF39" i="3"/>
  <c r="E30" i="12"/>
  <c r="BX83" i="11"/>
  <c r="HB98" i="3"/>
  <c r="HA60" i="3"/>
  <c r="HF67" i="3"/>
  <c r="E41" i="12"/>
  <c r="E66" i="12"/>
  <c r="HA85" i="3"/>
  <c r="HF83" i="3"/>
  <c r="BX108" i="11"/>
  <c r="HB123" i="3"/>
  <c r="E80" i="12"/>
  <c r="HA99" i="3"/>
  <c r="E6" i="12"/>
  <c r="HA89" i="3"/>
  <c r="HF50" i="3"/>
  <c r="BX106" i="11"/>
  <c r="HB121" i="3"/>
  <c r="BX19" i="11"/>
  <c r="BX20" i="11"/>
  <c r="CA52" i="11"/>
  <c r="G52" i="11"/>
  <c r="HB34" i="3"/>
  <c r="BX58" i="11"/>
  <c r="CA27" i="11"/>
  <c r="G27" i="11"/>
  <c r="HB73" i="3"/>
  <c r="BX53" i="11"/>
  <c r="CA55" i="11"/>
  <c r="G55" i="11"/>
  <c r="HB68" i="3"/>
  <c r="BX21" i="11"/>
  <c r="CA64" i="11"/>
  <c r="G64" i="11"/>
  <c r="HB35" i="3"/>
  <c r="HG80" i="3"/>
  <c r="BX80" i="11"/>
  <c r="HB95" i="3"/>
  <c r="HA83" i="3"/>
  <c r="HA77" i="3"/>
  <c r="HF48" i="3"/>
  <c r="E64" i="12"/>
  <c r="E23" i="12"/>
  <c r="HA42" i="3"/>
  <c r="BX82" i="11"/>
  <c r="HB97" i="3"/>
  <c r="E105" i="12"/>
  <c r="HA124" i="3"/>
  <c r="BX75" i="11"/>
  <c r="HB90" i="3"/>
  <c r="CA43" i="11"/>
  <c r="G43" i="11"/>
  <c r="HB64" i="3"/>
  <c r="HG58" i="3"/>
  <c r="BX89" i="11"/>
  <c r="HB104" i="3"/>
  <c r="BX59" i="11"/>
  <c r="HB74" i="3"/>
  <c r="HG61" i="3"/>
  <c r="BX48" i="11"/>
  <c r="CA13" i="11"/>
  <c r="G13" i="11"/>
  <c r="HB63" i="3"/>
  <c r="HG45" i="3"/>
  <c r="CA69" i="11"/>
  <c r="G69" i="11"/>
  <c r="HB33" i="3"/>
  <c r="HG53" i="3"/>
  <c r="E50" i="12"/>
  <c r="HA69" i="3"/>
  <c r="HF46" i="3"/>
  <c r="BX78" i="11"/>
  <c r="HB93" i="3"/>
  <c r="HA28" i="3"/>
  <c r="HF62" i="3"/>
  <c r="E61" i="12"/>
  <c r="E73" i="12"/>
  <c r="HA92" i="3"/>
  <c r="BX49" i="11"/>
  <c r="CA21" i="11"/>
  <c r="G21" i="11"/>
  <c r="HB66" i="3"/>
  <c r="HG59" i="3"/>
  <c r="BX103" i="11"/>
  <c r="HB118" i="3"/>
  <c r="HA57" i="3"/>
  <c r="HF42" i="3"/>
  <c r="E38" i="12"/>
  <c r="E32" i="12"/>
  <c r="HA51" i="3"/>
  <c r="HA53" i="3"/>
  <c r="HF56" i="3"/>
  <c r="BX50" i="11"/>
  <c r="CA25" i="11"/>
  <c r="G25" i="11"/>
  <c r="HG33" i="3"/>
  <c r="E31" i="12"/>
  <c r="HA50" i="3"/>
  <c r="HF75" i="3"/>
  <c r="BX22" i="11"/>
  <c r="CA73" i="11"/>
  <c r="G73" i="11"/>
  <c r="HB37" i="3"/>
  <c r="HG71" i="3"/>
  <c r="CA67" i="11"/>
  <c r="G67" i="11"/>
  <c r="HB36" i="3"/>
  <c r="HA105" i="3"/>
  <c r="E86" i="12"/>
  <c r="E21" i="12"/>
  <c r="HA48" i="3"/>
  <c r="HF65" i="3"/>
  <c r="HB71" i="3"/>
  <c r="BX101" i="11"/>
  <c r="HB116" i="3"/>
  <c r="E84" i="12"/>
  <c r="HA103" i="3"/>
  <c r="E92" i="12"/>
  <c r="HA111" i="3"/>
  <c r="BX79" i="11"/>
  <c r="HB94" i="3"/>
  <c r="BX97" i="11"/>
  <c r="HB112" i="3"/>
  <c r="E34" i="12"/>
  <c r="HF57" i="3"/>
  <c r="BX93" i="11"/>
  <c r="HB108" i="3"/>
  <c r="HA87" i="3"/>
  <c r="E68" i="12"/>
  <c r="BX67" i="11"/>
  <c r="HB82" i="3"/>
  <c r="HB79" i="3"/>
  <c r="HG36" i="3"/>
  <c r="BX64" i="11"/>
  <c r="HG35" i="3"/>
  <c r="BX28" i="11"/>
  <c r="CA44" i="11"/>
  <c r="G44" i="11"/>
  <c r="HB43" i="3"/>
  <c r="HG82" i="3"/>
  <c r="BX51" i="11"/>
  <c r="HG60" i="3"/>
  <c r="CA51" i="11"/>
  <c r="G51" i="11"/>
  <c r="HB60" i="3"/>
  <c r="BX104" i="11"/>
  <c r="HB119" i="3"/>
  <c r="E8" i="12"/>
  <c r="HA72" i="3"/>
  <c r="HF26" i="3"/>
  <c r="BX66" i="11"/>
  <c r="CA58" i="11"/>
  <c r="G58" i="11"/>
  <c r="HB81" i="3"/>
  <c r="HG78" i="3"/>
  <c r="E28" i="12"/>
  <c r="HF38" i="3"/>
  <c r="E33" i="12"/>
  <c r="HF40" i="3"/>
  <c r="HF32" i="3"/>
  <c r="E22" i="12"/>
  <c r="E98" i="12"/>
  <c r="HA117" i="3"/>
  <c r="HF25" i="3"/>
  <c r="E53" i="12"/>
  <c r="E48" i="12"/>
  <c r="HF34" i="3"/>
  <c r="CA54" i="11"/>
  <c r="G54" i="11"/>
  <c r="HB46" i="3"/>
  <c r="HB50" i="3"/>
  <c r="HG74" i="3"/>
  <c r="E76" i="12"/>
  <c r="HA95" i="3"/>
  <c r="CA42" i="11"/>
  <c r="G42" i="11"/>
  <c r="HB42" i="3"/>
  <c r="HG73" i="3"/>
  <c r="HG30" i="3"/>
  <c r="HA90" i="3"/>
  <c r="E71" i="12"/>
  <c r="BX73" i="11"/>
  <c r="HG37" i="3"/>
  <c r="E88" i="12"/>
  <c r="HA107" i="3"/>
  <c r="E85" i="12"/>
  <c r="HA104" i="3"/>
  <c r="E42" i="12"/>
  <c r="HF29" i="3"/>
  <c r="BX18" i="11"/>
  <c r="CA50" i="11"/>
  <c r="G50" i="11"/>
  <c r="HG54" i="3"/>
  <c r="HF55" i="3"/>
  <c r="E25" i="12"/>
  <c r="BX105" i="11"/>
  <c r="HB120" i="3"/>
  <c r="BX54" i="11"/>
  <c r="CA63" i="11"/>
  <c r="G63" i="11"/>
  <c r="HG46" i="3"/>
  <c r="HA114" i="3"/>
  <c r="E95" i="12"/>
  <c r="BX77" i="11"/>
  <c r="HB92" i="3"/>
  <c r="BX107" i="11"/>
  <c r="HB122" i="3"/>
  <c r="BX98" i="11"/>
  <c r="HB113" i="3"/>
  <c r="E72" i="12"/>
  <c r="HA91" i="3"/>
  <c r="BX61" i="11"/>
  <c r="HB76" i="3"/>
  <c r="HG77" i="3"/>
  <c r="BX87" i="11"/>
  <c r="HB102" i="3"/>
  <c r="CA11" i="11"/>
  <c r="G11" i="11"/>
  <c r="HG56" i="3"/>
  <c r="E19" i="12"/>
  <c r="HF47" i="3"/>
  <c r="E58" i="12"/>
  <c r="BX72" i="11"/>
  <c r="CA10" i="11"/>
  <c r="G10" i="11"/>
  <c r="E9" i="12"/>
  <c r="HF63" i="3"/>
  <c r="BX90" i="11"/>
  <c r="HB105" i="3"/>
  <c r="CA37" i="11"/>
  <c r="G37" i="11"/>
  <c r="HB40" i="3"/>
  <c r="HG65" i="3"/>
  <c r="HA116" i="3"/>
  <c r="E97" i="12"/>
  <c r="HF43" i="3"/>
  <c r="E40" i="12"/>
  <c r="E29" i="12"/>
  <c r="HF66" i="3"/>
  <c r="CA26" i="11"/>
  <c r="G26" i="11"/>
  <c r="HG27" i="3"/>
  <c r="E67" i="12"/>
  <c r="HA86" i="3"/>
  <c r="E77" i="12"/>
  <c r="HA96" i="3"/>
  <c r="BX86" i="11"/>
  <c r="HB101" i="3"/>
  <c r="HB87" i="3"/>
  <c r="HG70" i="3"/>
  <c r="BX60" i="11"/>
  <c r="HB75" i="3"/>
  <c r="E70" i="12"/>
  <c r="HF49" i="3"/>
  <c r="HG67" i="3"/>
  <c r="HG64" i="3"/>
  <c r="HF74" i="3"/>
  <c r="CA60" i="11"/>
  <c r="G60" i="11"/>
  <c r="HF89" i="3"/>
  <c r="CA61" i="11"/>
  <c r="G61" i="11"/>
  <c r="HF69" i="3"/>
  <c r="HF72" i="3"/>
  <c r="CA70" i="11"/>
  <c r="G70" i="11"/>
  <c r="CA72" i="11"/>
  <c r="G72" i="11"/>
  <c r="CA45" i="11"/>
  <c r="G45" i="11"/>
  <c r="HG86" i="3"/>
  <c r="HF79" i="3"/>
  <c r="HG75" i="3"/>
  <c r="CA35" i="11"/>
  <c r="G35" i="11"/>
  <c r="CA19" i="11"/>
  <c r="G19" i="11"/>
  <c r="CA24" i="11"/>
  <c r="G24" i="11"/>
  <c r="CA33" i="11"/>
  <c r="G33" i="11"/>
  <c r="HF70" i="3"/>
  <c r="CA22" i="11"/>
  <c r="G22" i="11"/>
  <c r="HG63" i="3"/>
  <c r="HG72" i="3"/>
  <c r="HG69" i="3"/>
  <c r="HG83" i="3"/>
  <c r="HF86" i="3"/>
  <c r="HG66" i="3"/>
  <c r="CA71" i="11"/>
  <c r="G71" i="11"/>
  <c r="HG81" i="3"/>
  <c r="HF82" i="3"/>
  <c r="HG79" i="3"/>
  <c r="HF76" i="3"/>
  <c r="CA30" i="11"/>
  <c r="G30" i="11"/>
  <c r="CA53" i="11"/>
  <c r="G53" i="11"/>
  <c r="CA28" i="11"/>
  <c r="G28" i="11"/>
  <c r="HF73" i="3"/>
  <c r="HG76" i="3"/>
  <c r="HG88" i="3"/>
  <c r="HG85" i="3"/>
  <c r="HG87" i="3"/>
  <c r="HF80" i="3"/>
  <c r="HF77" i="3"/>
  <c r="HF87" i="3"/>
  <c r="HG89" i="3"/>
  <c r="CA31" i="11"/>
  <c r="G31" i="11"/>
  <c r="HF78" i="3"/>
  <c r="CA56" i="11"/>
  <c r="G56" i="11"/>
  <c r="HF84" i="3"/>
  <c r="CA20" i="11"/>
  <c r="G20" i="11"/>
  <c r="G112" i="11"/>
  <c r="BN17" i="11"/>
  <c r="AW17" i="11"/>
  <c r="G110" i="11"/>
  <c r="G113" i="11"/>
  <c r="G111" i="11"/>
  <c r="BN53" i="11"/>
  <c r="AW53" i="11"/>
  <c r="BN19" i="11"/>
  <c r="AW19" i="11"/>
  <c r="BN88" i="11"/>
  <c r="BN109" i="11"/>
  <c r="BN14" i="11"/>
  <c r="AW14" i="11"/>
  <c r="BN44" i="11"/>
  <c r="AW44" i="11"/>
  <c r="BN96" i="11"/>
  <c r="BN99" i="11"/>
  <c r="BN34" i="11"/>
  <c r="AW34" i="11"/>
  <c r="BN91" i="11"/>
  <c r="BN39" i="11"/>
  <c r="AW39" i="11"/>
  <c r="BN69" i="11"/>
  <c r="AW69" i="11"/>
  <c r="BN61" i="11"/>
  <c r="AW61" i="11"/>
  <c r="BN15" i="11"/>
  <c r="AW15" i="11"/>
  <c r="BN86" i="11"/>
  <c r="BN100" i="11"/>
  <c r="BN29" i="11"/>
  <c r="AW29" i="11"/>
  <c r="BN56" i="11"/>
  <c r="AW56" i="11"/>
  <c r="BN10" i="11"/>
  <c r="AW10" i="11"/>
  <c r="BN11" i="11"/>
  <c r="AW11" i="11"/>
  <c r="BN32" i="11"/>
  <c r="AW32" i="11"/>
  <c r="BN42" i="11"/>
  <c r="AW42" i="11"/>
  <c r="BN64" i="11"/>
  <c r="AW64" i="11"/>
  <c r="BN71" i="11"/>
  <c r="AW71" i="11"/>
  <c r="BN46" i="11"/>
  <c r="AW46" i="11"/>
  <c r="BN50" i="11"/>
  <c r="AW50" i="11"/>
  <c r="BN25" i="11"/>
  <c r="AW25" i="11"/>
  <c r="BN58" i="11"/>
  <c r="AW58" i="11"/>
  <c r="BN24" i="11"/>
  <c r="AW24" i="11"/>
  <c r="BN65" i="11"/>
  <c r="AW65" i="11"/>
  <c r="BN12" i="11"/>
  <c r="AW12" i="11"/>
  <c r="BN75" i="11"/>
  <c r="BN108" i="11"/>
  <c r="BN78" i="11"/>
  <c r="BN85" i="11"/>
  <c r="BN54" i="11"/>
  <c r="AW54" i="11"/>
  <c r="BN70" i="11"/>
  <c r="AW70" i="11"/>
  <c r="BN48" i="11"/>
  <c r="AW48" i="11"/>
  <c r="BN20" i="11"/>
  <c r="AW20" i="11"/>
  <c r="BN79" i="11"/>
  <c r="BN23" i="11"/>
  <c r="AW23" i="11"/>
  <c r="BN76" i="11"/>
  <c r="BN68" i="11"/>
  <c r="AW68" i="11"/>
  <c r="BN106" i="11"/>
  <c r="BN45" i="11"/>
  <c r="AW45" i="11"/>
  <c r="BN97" i="11"/>
  <c r="BN47" i="11"/>
  <c r="AW47" i="11"/>
  <c r="BN13" i="11"/>
  <c r="AW13" i="11"/>
  <c r="BN37" i="11"/>
  <c r="AW37" i="11"/>
  <c r="BN35" i="11"/>
  <c r="AW35" i="11"/>
  <c r="BN67" i="11"/>
  <c r="AW67" i="11"/>
  <c r="BN36" i="11"/>
  <c r="AW36" i="11"/>
  <c r="BN73" i="11"/>
  <c r="AW73" i="11"/>
  <c r="BN82" i="11"/>
  <c r="BN60" i="11"/>
  <c r="AW60" i="11"/>
  <c r="BN95" i="11"/>
  <c r="BN77" i="11"/>
  <c r="BN90" i="11"/>
  <c r="BN92" i="11"/>
  <c r="BN31" i="11"/>
  <c r="AW31" i="11"/>
  <c r="BN105" i="11"/>
  <c r="BN18" i="11"/>
  <c r="AW18" i="11"/>
  <c r="BN101" i="11"/>
  <c r="BN107" i="11"/>
  <c r="BN83" i="11"/>
  <c r="BN94" i="11"/>
  <c r="BN41" i="11"/>
  <c r="AW41" i="11"/>
  <c r="BN38" i="11"/>
  <c r="AW38" i="11"/>
  <c r="BN89" i="11"/>
  <c r="BN52" i="11"/>
  <c r="AW52" i="11"/>
  <c r="BN57" i="11"/>
  <c r="AW57" i="11"/>
  <c r="BN22" i="11"/>
  <c r="AW22" i="11"/>
  <c r="BN43" i="11"/>
  <c r="AW43" i="11"/>
  <c r="BN74" i="11"/>
  <c r="AW74" i="11"/>
  <c r="BN55" i="11"/>
  <c r="AW55" i="11"/>
  <c r="BN40" i="11"/>
  <c r="AW40" i="11"/>
  <c r="BN33" i="11"/>
  <c r="AW33" i="11"/>
  <c r="BN30" i="11"/>
  <c r="AW30" i="11"/>
  <c r="BN28" i="11"/>
  <c r="AW28" i="11"/>
  <c r="BN27" i="11"/>
  <c r="AW27" i="11"/>
  <c r="BN16" i="11"/>
  <c r="AW16" i="11"/>
  <c r="BN102" i="11"/>
  <c r="BN87" i="11"/>
  <c r="BN63" i="11"/>
  <c r="AW63" i="11"/>
  <c r="BN103" i="11"/>
  <c r="BN66" i="11"/>
  <c r="AW66" i="11"/>
  <c r="BN93" i="11"/>
  <c r="BN80" i="11"/>
  <c r="BN72" i="11"/>
  <c r="AW72" i="11"/>
  <c r="BN98" i="11"/>
  <c r="BN81" i="11"/>
  <c r="BN104" i="11"/>
  <c r="BN84" i="11"/>
  <c r="BN51" i="11"/>
  <c r="AW51" i="11"/>
  <c r="BN49" i="11"/>
  <c r="AW49" i="11"/>
  <c r="BN26" i="11"/>
  <c r="AW26" i="11"/>
  <c r="BN62" i="11"/>
  <c r="AW62" i="11"/>
  <c r="BN59" i="11"/>
  <c r="AW59" i="11"/>
  <c r="BN21" i="11"/>
  <c r="AW21" i="11"/>
  <c r="CJ35" i="3"/>
  <c r="CK35" i="3"/>
  <c r="CL35" i="3"/>
  <c r="CM35" i="3"/>
  <c r="BW121" i="3"/>
  <c r="BW103" i="3"/>
  <c r="BW122" i="3"/>
  <c r="BW112" i="3"/>
  <c r="BW119" i="3"/>
  <c r="BW100" i="3"/>
  <c r="BW110" i="3"/>
  <c r="BW93" i="3"/>
  <c r="BW124" i="3"/>
  <c r="BW107" i="3"/>
  <c r="BW106" i="3"/>
  <c r="BW95" i="3"/>
  <c r="BW102" i="3"/>
  <c r="BW97" i="3"/>
  <c r="BW108" i="3"/>
  <c r="BW116" i="3"/>
  <c r="BW90" i="3"/>
  <c r="BW101" i="3"/>
  <c r="BW105" i="3"/>
  <c r="BW115" i="3"/>
  <c r="BW99" i="3"/>
  <c r="BW111" i="3"/>
  <c r="BW96" i="3"/>
  <c r="BW118" i="3"/>
  <c r="BW94" i="3"/>
  <c r="BW123" i="3"/>
  <c r="BW117" i="3"/>
  <c r="BW109" i="3"/>
  <c r="BW98" i="3"/>
  <c r="BW113" i="3"/>
  <c r="BW114" i="3"/>
  <c r="BW120" i="3"/>
  <c r="BW92" i="3"/>
  <c r="BW91" i="3"/>
  <c r="BW104" i="3"/>
  <c r="CN35" i="3"/>
  <c r="CM2" i="3"/>
  <c r="CS2" i="3"/>
  <c r="CC95" i="3"/>
  <c r="CC104" i="3"/>
  <c r="CC98" i="3"/>
  <c r="CC102" i="3"/>
  <c r="CC91" i="3"/>
  <c r="CC106" i="3"/>
  <c r="CC99" i="3"/>
  <c r="CC114" i="3"/>
  <c r="CC110" i="3"/>
  <c r="CC107" i="3"/>
  <c r="CC100" i="3"/>
  <c r="CC105" i="3"/>
  <c r="CC115" i="3"/>
  <c r="CC118" i="3"/>
  <c r="CC109" i="3"/>
  <c r="CC112" i="3"/>
  <c r="CC119" i="3"/>
  <c r="CC120" i="3"/>
  <c r="CC92" i="3"/>
  <c r="CC96" i="3"/>
  <c r="CC93" i="3"/>
  <c r="CC116" i="3"/>
  <c r="CC124" i="3"/>
  <c r="CC108" i="3"/>
  <c r="CC103" i="3"/>
  <c r="CC113" i="3"/>
  <c r="CC111" i="3"/>
  <c r="CC101" i="3"/>
  <c r="CC97" i="3"/>
  <c r="CC94" i="3"/>
  <c r="CC123" i="3"/>
  <c r="CC121" i="3"/>
  <c r="CC90" i="3"/>
  <c r="CC117" i="3"/>
  <c r="CC122" i="3"/>
  <c r="BY27" i="3"/>
  <c r="BY31" i="3"/>
  <c r="BY32" i="3"/>
  <c r="CE34" i="3"/>
  <c r="CE35" i="3"/>
  <c r="BY41" i="3"/>
  <c r="CE39" i="3"/>
  <c r="CE43" i="3"/>
  <c r="CE45" i="3"/>
  <c r="BY55" i="3"/>
  <c r="CE56" i="3"/>
  <c r="BY61" i="3"/>
  <c r="BY65" i="3"/>
  <c r="BY67" i="3"/>
  <c r="BY72" i="3"/>
  <c r="CE71" i="3"/>
  <c r="CE73" i="3"/>
  <c r="CE75" i="3"/>
  <c r="BY79" i="3"/>
  <c r="BY82" i="3"/>
  <c r="BY84" i="3"/>
  <c r="CE85" i="3"/>
  <c r="BY88" i="3"/>
  <c r="BX90" i="3"/>
  <c r="BZ3" i="3"/>
  <c r="BY90" i="3"/>
  <c r="BX91" i="3"/>
  <c r="BL31" i="5"/>
  <c r="BL32" i="5"/>
  <c r="BL10" i="5"/>
  <c r="BL18" i="5"/>
  <c r="BL28" i="5"/>
  <c r="BL17" i="5"/>
  <c r="BL21" i="5"/>
  <c r="BL23" i="5"/>
  <c r="BL26" i="5"/>
  <c r="BL27" i="5"/>
  <c r="BL15" i="5"/>
  <c r="BL20" i="5"/>
  <c r="BL12" i="5"/>
  <c r="BL16" i="5"/>
  <c r="BL14" i="5"/>
  <c r="BL29" i="5"/>
  <c r="BL30" i="5"/>
  <c r="BL11" i="5"/>
  <c r="BL33" i="5"/>
  <c r="BL22" i="5"/>
  <c r="BL25" i="5"/>
  <c r="BL34" i="5"/>
  <c r="BL24" i="5"/>
  <c r="BL13" i="5"/>
  <c r="BL19" i="5"/>
  <c r="BY91" i="3"/>
  <c r="BX92" i="3"/>
  <c r="CD90" i="3"/>
  <c r="CF3" i="3"/>
  <c r="E41" i="5"/>
  <c r="E42" i="5"/>
  <c r="E43" i="5"/>
  <c r="E40" i="5"/>
  <c r="CE90" i="3"/>
  <c r="CD91" i="3"/>
  <c r="BY92" i="3"/>
  <c r="BX93" i="3"/>
  <c r="F24" i="5"/>
  <c r="BM24" i="5"/>
  <c r="BM17" i="5"/>
  <c r="F17" i="5"/>
  <c r="BM22" i="5"/>
  <c r="F22" i="5"/>
  <c r="F32" i="5"/>
  <c r="BM32" i="5"/>
  <c r="BM33" i="5"/>
  <c r="F33" i="5"/>
  <c r="BM27" i="5"/>
  <c r="F27" i="5"/>
  <c r="BM25" i="5"/>
  <c r="F25" i="5"/>
  <c r="BM14" i="5"/>
  <c r="F14" i="5"/>
  <c r="BM18" i="5"/>
  <c r="F18" i="5"/>
  <c r="F15" i="5"/>
  <c r="BM15" i="5"/>
  <c r="BM34" i="5"/>
  <c r="F34" i="5"/>
  <c r="BM26" i="5"/>
  <c r="F26" i="5"/>
  <c r="BM12" i="5"/>
  <c r="F12" i="5"/>
  <c r="F28" i="5"/>
  <c r="BM28" i="5"/>
  <c r="BM29" i="5"/>
  <c r="F29" i="5"/>
  <c r="BM11" i="5"/>
  <c r="F11" i="5"/>
  <c r="BM30" i="5"/>
  <c r="F30" i="5"/>
  <c r="BM10" i="5"/>
  <c r="F21" i="5"/>
  <c r="BM21" i="5"/>
  <c r="F23" i="5"/>
  <c r="BM23" i="5"/>
  <c r="F13" i="5"/>
  <c r="BM13" i="5"/>
  <c r="F31" i="5"/>
  <c r="BM31" i="5"/>
  <c r="BM16" i="5"/>
  <c r="F16" i="5"/>
  <c r="BM19" i="5"/>
  <c r="F19" i="5"/>
  <c r="F20" i="5"/>
  <c r="BM20" i="5"/>
  <c r="CE91" i="3"/>
  <c r="CD92" i="3"/>
  <c r="BY93" i="3"/>
  <c r="BX94" i="3"/>
  <c r="BN20" i="5"/>
  <c r="CK20" i="5"/>
  <c r="CA19" i="5"/>
  <c r="AM19" i="5"/>
  <c r="AN19" i="5"/>
  <c r="BN13" i="5"/>
  <c r="CK13" i="5"/>
  <c r="CA21" i="5"/>
  <c r="AM21" i="5"/>
  <c r="AN21" i="5"/>
  <c r="BN10" i="5"/>
  <c r="CK10" i="5"/>
  <c r="CA30" i="5"/>
  <c r="AM30" i="5"/>
  <c r="AN30" i="5"/>
  <c r="AI28" i="5"/>
  <c r="BN28" i="5"/>
  <c r="CK28" i="5"/>
  <c r="CA12" i="5"/>
  <c r="AM12" i="5"/>
  <c r="AN12" i="5"/>
  <c r="AI15" i="5"/>
  <c r="BN15" i="5"/>
  <c r="CK15" i="5"/>
  <c r="CA18" i="5"/>
  <c r="AM18" i="5"/>
  <c r="AN18" i="5"/>
  <c r="BN33" i="5"/>
  <c r="CK33" i="5"/>
  <c r="AI33" i="5"/>
  <c r="BN24" i="5"/>
  <c r="CK24" i="5"/>
  <c r="BN31" i="5"/>
  <c r="CK31" i="5"/>
  <c r="CA23" i="5"/>
  <c r="AM23" i="5"/>
  <c r="AN23" i="5"/>
  <c r="BN29" i="5"/>
  <c r="CK29" i="5"/>
  <c r="BN34" i="5"/>
  <c r="CK34" i="5"/>
  <c r="BN25" i="5"/>
  <c r="CK25" i="5"/>
  <c r="BN27" i="5"/>
  <c r="CK27" i="5"/>
  <c r="CA33" i="5"/>
  <c r="AM33" i="5"/>
  <c r="AN33" i="5"/>
  <c r="CA32" i="5"/>
  <c r="AM32" i="5"/>
  <c r="AN32" i="5"/>
  <c r="BN17" i="5"/>
  <c r="CK17" i="5"/>
  <c r="AI16" i="5"/>
  <c r="BN16" i="5"/>
  <c r="CK16" i="5"/>
  <c r="CA13" i="5"/>
  <c r="AM13" i="5"/>
  <c r="AN13" i="5"/>
  <c r="AI13" i="5"/>
  <c r="BN21" i="5"/>
  <c r="CK21" i="5"/>
  <c r="AI21" i="5"/>
  <c r="AN10" i="5"/>
  <c r="F43" i="5"/>
  <c r="F42" i="5"/>
  <c r="F40" i="5"/>
  <c r="F41" i="5"/>
  <c r="BN11" i="5"/>
  <c r="CK11" i="5"/>
  <c r="AI11" i="5"/>
  <c r="CA29" i="5"/>
  <c r="AM29" i="5"/>
  <c r="AN29" i="5"/>
  <c r="AI29" i="5"/>
  <c r="CA28" i="5"/>
  <c r="AM28" i="5"/>
  <c r="AN28" i="5"/>
  <c r="BN26" i="5"/>
  <c r="CK26" i="5"/>
  <c r="AI26" i="5"/>
  <c r="CA34" i="5"/>
  <c r="AM34" i="5"/>
  <c r="AN34" i="5"/>
  <c r="AI34" i="5"/>
  <c r="CA15" i="5"/>
  <c r="AM15" i="5"/>
  <c r="AN15" i="5"/>
  <c r="BN14" i="5"/>
  <c r="CK14" i="5"/>
  <c r="AI14" i="5"/>
  <c r="CA25" i="5"/>
  <c r="AM25" i="5"/>
  <c r="AN25" i="5"/>
  <c r="AI25" i="5"/>
  <c r="CA27" i="5"/>
  <c r="AM27" i="5"/>
  <c r="AN27" i="5"/>
  <c r="AI27" i="5"/>
  <c r="AI22" i="5"/>
  <c r="BN22" i="5"/>
  <c r="CK22" i="5"/>
  <c r="CA17" i="5"/>
  <c r="AM17" i="5"/>
  <c r="AN17" i="5"/>
  <c r="AI17" i="5"/>
  <c r="CA24" i="5"/>
  <c r="AM24" i="5"/>
  <c r="AN24" i="5"/>
  <c r="AI24" i="5"/>
  <c r="CA20" i="5"/>
  <c r="AM20" i="5"/>
  <c r="AN20" i="5"/>
  <c r="AI20" i="5"/>
  <c r="BN19" i="5"/>
  <c r="CK19" i="5"/>
  <c r="CA16" i="5"/>
  <c r="AM16" i="5"/>
  <c r="AN16" i="5"/>
  <c r="CA31" i="5"/>
  <c r="AM31" i="5"/>
  <c r="AN31" i="5"/>
  <c r="AI31" i="5"/>
  <c r="BN23" i="5"/>
  <c r="CK23" i="5"/>
  <c r="BN30" i="5"/>
  <c r="CK30" i="5"/>
  <c r="AI30" i="5"/>
  <c r="CA11" i="5"/>
  <c r="AM11" i="5"/>
  <c r="AN11" i="5"/>
  <c r="AI12" i="5"/>
  <c r="BN12" i="5"/>
  <c r="CK12" i="5"/>
  <c r="CA26" i="5"/>
  <c r="AM26" i="5"/>
  <c r="AN26" i="5"/>
  <c r="BN18" i="5"/>
  <c r="CK18" i="5"/>
  <c r="CA14" i="5"/>
  <c r="AM14" i="5"/>
  <c r="AN14" i="5"/>
  <c r="AI32" i="5"/>
  <c r="BN32" i="5"/>
  <c r="CK32" i="5"/>
  <c r="CA22" i="5"/>
  <c r="AM22" i="5"/>
  <c r="AN22" i="5"/>
  <c r="BY94" i="3"/>
  <c r="BX95" i="3"/>
  <c r="CE92" i="3"/>
  <c r="CD93" i="3"/>
  <c r="AS18" i="5"/>
  <c r="AS23" i="5"/>
  <c r="AS19" i="5"/>
  <c r="AS25" i="5"/>
  <c r="AS29" i="5"/>
  <c r="AS24" i="5"/>
  <c r="AS28" i="5"/>
  <c r="G42" i="5"/>
  <c r="G40" i="5"/>
  <c r="G59" i="5"/>
  <c r="G61" i="5"/>
  <c r="G57" i="5"/>
  <c r="G63" i="5"/>
  <c r="G43" i="5"/>
  <c r="G41" i="5"/>
  <c r="AS16" i="5"/>
  <c r="AS33" i="5"/>
  <c r="AS13" i="5"/>
  <c r="AS12" i="5"/>
  <c r="AS26" i="5"/>
  <c r="AI23" i="5"/>
  <c r="AS31" i="5"/>
  <c r="AS20" i="5"/>
  <c r="AS22" i="5"/>
  <c r="M25" i="5"/>
  <c r="AI18" i="5"/>
  <c r="M18" i="5"/>
  <c r="AS15" i="5"/>
  <c r="AI19" i="5"/>
  <c r="CE93" i="3"/>
  <c r="CD94" i="3"/>
  <c r="BY95" i="3"/>
  <c r="BX96" i="3"/>
  <c r="AS17" i="5"/>
  <c r="M17" i="5"/>
  <c r="M29" i="5"/>
  <c r="M33" i="5"/>
  <c r="AS34" i="5"/>
  <c r="M34" i="5"/>
  <c r="AS27" i="5"/>
  <c r="M27" i="5"/>
  <c r="AS32" i="5"/>
  <c r="M32" i="5"/>
  <c r="AS14" i="5"/>
  <c r="M14" i="5"/>
  <c r="AS21" i="5"/>
  <c r="M21" i="5"/>
  <c r="AS11" i="5"/>
  <c r="M11" i="5"/>
  <c r="AS30" i="5"/>
  <c r="M30" i="5"/>
  <c r="M23" i="5"/>
  <c r="M20" i="5"/>
  <c r="M13" i="5"/>
  <c r="M24" i="5"/>
  <c r="M26" i="5"/>
  <c r="M31" i="5"/>
  <c r="CB54" i="5"/>
  <c r="M28" i="5"/>
  <c r="M12" i="5"/>
  <c r="M19" i="5"/>
  <c r="M15" i="5"/>
  <c r="M22" i="5"/>
  <c r="G65" i="5"/>
  <c r="M16" i="5"/>
  <c r="BY96" i="3"/>
  <c r="BX97" i="3"/>
  <c r="CE94" i="3"/>
  <c r="CD95" i="3"/>
  <c r="BY97" i="3"/>
  <c r="BX98" i="3"/>
  <c r="CE95" i="3"/>
  <c r="CD96" i="3"/>
  <c r="BY98" i="3"/>
  <c r="BX99" i="3"/>
  <c r="CE96" i="3"/>
  <c r="CD97" i="3"/>
  <c r="BY99" i="3"/>
  <c r="BX100" i="3"/>
  <c r="CE97" i="3"/>
  <c r="CD98" i="3"/>
  <c r="CE98" i="3"/>
  <c r="CD99" i="3"/>
  <c r="BY100" i="3"/>
  <c r="BX101" i="3"/>
  <c r="CE99" i="3"/>
  <c r="CD100" i="3"/>
  <c r="BY101" i="3"/>
  <c r="BX102" i="3"/>
  <c r="BY102" i="3"/>
  <c r="BX103" i="3"/>
  <c r="CE100" i="3"/>
  <c r="CD101" i="3"/>
  <c r="BY103" i="3"/>
  <c r="BX104" i="3"/>
  <c r="CE101" i="3"/>
  <c r="CD102" i="3"/>
  <c r="CE102" i="3"/>
  <c r="CD103" i="3"/>
  <c r="BY104" i="3"/>
  <c r="BX105" i="3"/>
  <c r="CE103" i="3"/>
  <c r="CD104" i="3"/>
  <c r="BY105" i="3"/>
  <c r="BX106" i="3"/>
  <c r="BY106" i="3"/>
  <c r="BX107" i="3"/>
  <c r="CE104" i="3"/>
  <c r="CD105" i="3"/>
  <c r="BY107" i="3"/>
  <c r="BX108" i="3"/>
  <c r="CE105" i="3"/>
  <c r="CD106" i="3"/>
  <c r="BY108" i="3"/>
  <c r="BX109" i="3"/>
  <c r="CE106" i="3"/>
  <c r="CD107" i="3"/>
  <c r="BY109" i="3"/>
  <c r="BX110" i="3"/>
  <c r="CE107" i="3"/>
  <c r="CD108" i="3"/>
  <c r="BY110" i="3"/>
  <c r="BX111" i="3"/>
  <c r="CE108" i="3"/>
  <c r="CD109" i="3"/>
  <c r="BY111" i="3"/>
  <c r="BX112" i="3"/>
  <c r="CE109" i="3"/>
  <c r="CD110" i="3"/>
  <c r="CE110" i="3"/>
  <c r="CD111" i="3"/>
  <c r="BY112" i="3"/>
  <c r="BX113" i="3"/>
  <c r="CE111" i="3"/>
  <c r="CD112" i="3"/>
  <c r="BY113" i="3"/>
  <c r="BX114" i="3"/>
  <c r="BY114" i="3"/>
  <c r="BX115" i="3"/>
  <c r="CE112" i="3"/>
  <c r="CD113" i="3"/>
  <c r="BY115" i="3"/>
  <c r="BX116" i="3"/>
  <c r="CE113" i="3"/>
  <c r="CD114" i="3"/>
  <c r="CE114" i="3"/>
  <c r="CD115" i="3"/>
  <c r="BY116" i="3"/>
  <c r="BX117" i="3"/>
  <c r="BY117" i="3"/>
  <c r="BX118" i="3"/>
  <c r="CE115" i="3"/>
  <c r="CD116" i="3"/>
  <c r="BY118" i="3"/>
  <c r="BX119" i="3"/>
  <c r="CE116" i="3"/>
  <c r="CD117" i="3"/>
  <c r="CE117" i="3"/>
  <c r="CD118" i="3"/>
  <c r="BY119" i="3"/>
  <c r="BX120" i="3"/>
  <c r="BY120" i="3"/>
  <c r="BX121" i="3"/>
  <c r="CE118" i="3"/>
  <c r="CD119" i="3"/>
  <c r="BY121" i="3"/>
  <c r="BX122" i="3"/>
  <c r="CE119" i="3"/>
  <c r="CD120" i="3"/>
  <c r="CE120" i="3"/>
  <c r="CD121" i="3"/>
  <c r="BY122" i="3"/>
  <c r="BX123" i="3"/>
  <c r="CE121" i="3"/>
  <c r="CD122" i="3"/>
  <c r="BY123" i="3"/>
  <c r="BX124" i="3"/>
  <c r="BY124" i="3"/>
  <c r="CE122" i="3"/>
  <c r="CD123" i="3"/>
  <c r="CE123" i="3"/>
  <c r="CD124" i="3"/>
  <c r="CE124" i="3"/>
  <c r="D15" i="3"/>
  <c r="I10" i="5"/>
  <c r="AI10" i="5"/>
  <c r="CD10" i="5"/>
  <c r="AQ10" i="5"/>
  <c r="AS10" i="5"/>
  <c r="M10" i="5"/>
  <c r="AL36" i="3"/>
  <c r="F21" i="11"/>
  <c r="BM21" i="11"/>
  <c r="AV21" i="11"/>
  <c r="AL74" i="3"/>
  <c r="F59" i="11"/>
  <c r="BM59" i="11"/>
  <c r="AV59" i="11"/>
  <c r="M59" i="11"/>
  <c r="AL77" i="3"/>
  <c r="F62" i="11"/>
  <c r="BM62" i="11"/>
  <c r="AV62" i="11"/>
  <c r="AL41" i="3"/>
  <c r="F26" i="11"/>
  <c r="BM26" i="11"/>
  <c r="AV26" i="11"/>
  <c r="AR26" i="11"/>
  <c r="M26" i="11"/>
  <c r="AL64" i="3"/>
  <c r="F49" i="11"/>
  <c r="BM49" i="11"/>
  <c r="AV49" i="11"/>
  <c r="AR49" i="11"/>
  <c r="M49" i="11" s="1"/>
  <c r="AL66" i="3"/>
  <c r="F51" i="11"/>
  <c r="BM51" i="11"/>
  <c r="AV51" i="11"/>
  <c r="M51" i="11"/>
  <c r="AL87" i="3"/>
  <c r="F72" i="11"/>
  <c r="BM72" i="11"/>
  <c r="AV72" i="11"/>
  <c r="AR72" i="11"/>
  <c r="M72" i="11" s="1"/>
  <c r="AL81" i="3"/>
  <c r="F66" i="11"/>
  <c r="BM66" i="11"/>
  <c r="AV66" i="11"/>
  <c r="M66" i="11"/>
  <c r="AL78" i="3"/>
  <c r="F63" i="11"/>
  <c r="BM63" i="11"/>
  <c r="AV63" i="11"/>
  <c r="AR63" i="11"/>
  <c r="M63" i="11" s="1"/>
  <c r="AL31" i="3"/>
  <c r="F16" i="11"/>
  <c r="BM16" i="11"/>
  <c r="AV16" i="11"/>
  <c r="AR16" i="11"/>
  <c r="M16" i="11"/>
  <c r="AL42" i="3"/>
  <c r="F27" i="11"/>
  <c r="BM27" i="11"/>
  <c r="AV27" i="11"/>
  <c r="AR27" i="11"/>
  <c r="M27" i="11" s="1"/>
  <c r="AL43" i="3"/>
  <c r="F28" i="11"/>
  <c r="BM28" i="11"/>
  <c r="AV28" i="11"/>
  <c r="M28" i="11"/>
  <c r="AL45" i="3"/>
  <c r="F30" i="11"/>
  <c r="BM30" i="11"/>
  <c r="AV30" i="11"/>
  <c r="AR30" i="11"/>
  <c r="M30" i="11" s="1"/>
  <c r="AL48" i="3"/>
  <c r="F33" i="11"/>
  <c r="BM33" i="11"/>
  <c r="AV33" i="11"/>
  <c r="AR33" i="11"/>
  <c r="M33" i="11"/>
  <c r="AL55" i="3"/>
  <c r="F40" i="11"/>
  <c r="BM40" i="11"/>
  <c r="AV40" i="11"/>
  <c r="AR40" i="11"/>
  <c r="M40" i="11" s="1"/>
  <c r="AL70" i="3"/>
  <c r="F55" i="11"/>
  <c r="BM55" i="11"/>
  <c r="AV55" i="11"/>
  <c r="M55" i="11"/>
  <c r="AL89" i="3"/>
  <c r="F74" i="11"/>
  <c r="BM74" i="11"/>
  <c r="AV74" i="11"/>
  <c r="AL58" i="3"/>
  <c r="F43" i="11"/>
  <c r="BM43" i="11"/>
  <c r="AV43" i="11"/>
  <c r="M43" i="11"/>
  <c r="AL37" i="3"/>
  <c r="F22" i="11"/>
  <c r="BM22" i="11"/>
  <c r="AV22" i="11"/>
  <c r="AL72" i="3"/>
  <c r="F57" i="11"/>
  <c r="BM57" i="11"/>
  <c r="AV57" i="11"/>
  <c r="AR57" i="11"/>
  <c r="M57" i="11"/>
  <c r="AL67" i="3"/>
  <c r="F52" i="11"/>
  <c r="BM52" i="11"/>
  <c r="AV52" i="11"/>
  <c r="AR52" i="11"/>
  <c r="M52" i="11" s="1"/>
  <c r="AL53" i="3"/>
  <c r="F38" i="11"/>
  <c r="BM38" i="11"/>
  <c r="AV38" i="11"/>
  <c r="M38" i="11"/>
  <c r="AL56" i="3"/>
  <c r="F41" i="11"/>
  <c r="BM41" i="11"/>
  <c r="AV41" i="11"/>
  <c r="AR41" i="11"/>
  <c r="M41" i="11" s="1"/>
  <c r="AL33" i="3"/>
  <c r="F18" i="11"/>
  <c r="BM18" i="11"/>
  <c r="AV18" i="11"/>
  <c r="M18" i="11"/>
  <c r="AL46" i="3"/>
  <c r="F31" i="11"/>
  <c r="BM31" i="11"/>
  <c r="AV31" i="11"/>
  <c r="AR31" i="11"/>
  <c r="M31" i="11" s="1"/>
  <c r="AL75" i="3"/>
  <c r="F60" i="11"/>
  <c r="BM60" i="11"/>
  <c r="AV60" i="11"/>
  <c r="M60" i="11"/>
  <c r="AL88" i="3"/>
  <c r="F73" i="11"/>
  <c r="BM73" i="11"/>
  <c r="AV73" i="11"/>
  <c r="AL51" i="3"/>
  <c r="F36" i="11"/>
  <c r="BM36" i="11"/>
  <c r="AV36" i="11"/>
  <c r="M36" i="11"/>
  <c r="AL82" i="3"/>
  <c r="F67" i="11"/>
  <c r="BM67" i="11"/>
  <c r="AV67" i="11"/>
  <c r="AR67" i="11"/>
  <c r="M67" i="11" s="1"/>
  <c r="AL50" i="3"/>
  <c r="F35" i="11"/>
  <c r="BM35" i="11"/>
  <c r="AV35" i="11"/>
  <c r="AR35" i="11"/>
  <c r="M35" i="11"/>
  <c r="AL52" i="3"/>
  <c r="F37" i="11"/>
  <c r="BM37" i="11"/>
  <c r="AV37" i="11"/>
  <c r="AR37" i="11"/>
  <c r="M37" i="11" s="1"/>
  <c r="AL28" i="3"/>
  <c r="F13" i="11"/>
  <c r="BM13" i="11"/>
  <c r="AV13" i="11"/>
  <c r="M13" i="11"/>
  <c r="AL62" i="3"/>
  <c r="F47" i="11"/>
  <c r="BM47" i="11"/>
  <c r="AV47" i="11"/>
  <c r="AL60" i="3"/>
  <c r="F45" i="11"/>
  <c r="BM45" i="11"/>
  <c r="AV45" i="11"/>
  <c r="AR45" i="11"/>
  <c r="M45" i="11"/>
  <c r="AL83" i="3"/>
  <c r="F68" i="11"/>
  <c r="BM68" i="11"/>
  <c r="AV68" i="11"/>
  <c r="AR68" i="11"/>
  <c r="M68" i="11" s="1"/>
  <c r="AL38" i="3"/>
  <c r="F23" i="11"/>
  <c r="BM23" i="11"/>
  <c r="AV23" i="11"/>
  <c r="M23" i="11"/>
  <c r="AL35" i="3"/>
  <c r="F20" i="11"/>
  <c r="BM20" i="11"/>
  <c r="AV20" i="11"/>
  <c r="AR20" i="11"/>
  <c r="M20" i="11" s="1"/>
  <c r="AL63" i="3"/>
  <c r="F48" i="11"/>
  <c r="BM48" i="11"/>
  <c r="AV48" i="11"/>
  <c r="M48" i="11"/>
  <c r="AL85" i="3"/>
  <c r="F70" i="11"/>
  <c r="BM70" i="11"/>
  <c r="AV70" i="11"/>
  <c r="AL69" i="3"/>
  <c r="F54" i="11"/>
  <c r="BM54" i="11"/>
  <c r="AV54" i="11"/>
  <c r="M54" i="11"/>
  <c r="AL27" i="3"/>
  <c r="F12" i="11"/>
  <c r="BM12" i="11"/>
  <c r="AV12" i="11"/>
  <c r="AR12" i="11"/>
  <c r="M12" i="11" s="1"/>
  <c r="AL80" i="3"/>
  <c r="F65" i="11"/>
  <c r="BM65" i="11"/>
  <c r="AV65" i="11"/>
  <c r="M65" i="11"/>
  <c r="AL39" i="3"/>
  <c r="F24" i="11"/>
  <c r="BM24" i="11"/>
  <c r="AV24" i="11"/>
  <c r="AR24" i="11"/>
  <c r="M24" i="11" s="1"/>
  <c r="AL73" i="3"/>
  <c r="F58" i="11"/>
  <c r="BM58" i="11"/>
  <c r="AV58" i="11"/>
  <c r="AR58" i="11"/>
  <c r="M58" i="11"/>
  <c r="AL40" i="3"/>
  <c r="F25" i="11"/>
  <c r="BM25" i="11"/>
  <c r="AV25" i="11"/>
  <c r="AR25" i="11"/>
  <c r="M25" i="11" s="1"/>
  <c r="AL65" i="3"/>
  <c r="F50" i="11"/>
  <c r="BM50" i="11"/>
  <c r="AV50" i="11"/>
  <c r="AR50" i="11"/>
  <c r="M50" i="11"/>
  <c r="AL61" i="3"/>
  <c r="F46" i="11"/>
  <c r="BM46" i="11"/>
  <c r="AV46" i="11"/>
  <c r="AR46" i="11"/>
  <c r="M46" i="11" s="1"/>
  <c r="AL86" i="3"/>
  <c r="F71" i="11"/>
  <c r="BM71" i="11"/>
  <c r="AV71" i="11"/>
  <c r="M71" i="11"/>
  <c r="AL79" i="3"/>
  <c r="F64" i="11"/>
  <c r="BM64" i="11"/>
  <c r="AV64" i="11"/>
  <c r="AR64" i="11"/>
  <c r="M64" i="11" s="1"/>
  <c r="AL57" i="3"/>
  <c r="F42" i="11"/>
  <c r="BM42" i="11"/>
  <c r="AV42" i="11"/>
  <c r="AR42" i="11"/>
  <c r="M42" i="11"/>
  <c r="AL47" i="3"/>
  <c r="F32" i="11"/>
  <c r="BM32" i="11"/>
  <c r="AV32" i="11"/>
  <c r="AR32" i="11"/>
  <c r="M32" i="11" s="1"/>
  <c r="AL26" i="3"/>
  <c r="F11" i="11"/>
  <c r="BM11" i="11"/>
  <c r="AV11" i="11"/>
  <c r="AR11" i="11"/>
  <c r="M11" i="11"/>
  <c r="AL25" i="3"/>
  <c r="F10" i="11"/>
  <c r="BM10" i="11"/>
  <c r="AV10" i="11"/>
  <c r="AR10" i="11"/>
  <c r="M10" i="11" s="1"/>
  <c r="AL71" i="3"/>
  <c r="F56" i="11"/>
  <c r="BM56" i="11"/>
  <c r="AV56" i="11"/>
  <c r="AR56" i="11"/>
  <c r="M56" i="11"/>
  <c r="AL44" i="3"/>
  <c r="F29" i="11"/>
  <c r="BM29" i="11"/>
  <c r="AV29" i="11"/>
  <c r="AR29" i="11"/>
  <c r="M29" i="11" s="1"/>
  <c r="AL30" i="3"/>
  <c r="F15" i="11"/>
  <c r="BM15" i="11"/>
  <c r="AV15" i="11"/>
  <c r="AR15" i="11"/>
  <c r="M15" i="11"/>
  <c r="AL76" i="3"/>
  <c r="F61" i="11"/>
  <c r="BM61" i="11"/>
  <c r="AV61" i="11"/>
  <c r="AR61" i="11"/>
  <c r="M61" i="11" s="1"/>
  <c r="AL84" i="3"/>
  <c r="F69" i="11"/>
  <c r="BM69" i="11"/>
  <c r="AV69" i="11"/>
  <c r="M69" i="11"/>
  <c r="AL54" i="3"/>
  <c r="F39" i="11"/>
  <c r="BM39" i="11"/>
  <c r="AV39" i="11"/>
  <c r="AR39" i="11"/>
  <c r="M39" i="11" s="1"/>
  <c r="AL49" i="3"/>
  <c r="F34" i="11"/>
  <c r="BM34" i="11"/>
  <c r="AV34" i="11"/>
  <c r="AR34" i="11"/>
  <c r="M34" i="11" s="1"/>
  <c r="AL59" i="3"/>
  <c r="F44" i="11"/>
  <c r="BM44" i="11"/>
  <c r="AV44" i="11"/>
  <c r="AR44" i="11"/>
  <c r="M44" i="11" s="1"/>
  <c r="AL29" i="3"/>
  <c r="F14" i="11"/>
  <c r="BM14" i="11"/>
  <c r="AV14" i="11"/>
  <c r="AR14" i="11"/>
  <c r="M14" i="11"/>
  <c r="AL34" i="3"/>
  <c r="F19" i="11"/>
  <c r="BM19" i="11"/>
  <c r="AV19" i="11"/>
  <c r="AR19" i="11"/>
  <c r="M19" i="11" s="1"/>
  <c r="AL68" i="3"/>
  <c r="F53" i="11"/>
  <c r="BM53" i="11"/>
  <c r="AV53" i="11"/>
  <c r="AR53" i="11"/>
  <c r="M53" i="11" s="1"/>
  <c r="AL32" i="3"/>
  <c r="F17" i="11"/>
  <c r="BM17" i="11"/>
  <c r="AV17" i="11"/>
  <c r="AR17" i="11"/>
  <c r="M17" i="11" s="1"/>
  <c r="CD55" i="5"/>
  <c r="CD56" i="5"/>
  <c r="CD57" i="5"/>
  <c r="CD61" i="5" s="1"/>
  <c r="CD58" i="5"/>
  <c r="CD59" i="5"/>
  <c r="CD60" i="5"/>
  <c r="I63" i="5"/>
  <c r="I61" i="5"/>
  <c r="I57" i="5"/>
  <c r="I65" i="5"/>
  <c r="I41" i="5"/>
  <c r="I40" i="5"/>
  <c r="I43" i="5"/>
  <c r="I42" i="5"/>
  <c r="F111" i="11"/>
  <c r="F113" i="11"/>
  <c r="F112" i="11"/>
  <c r="F110" i="11"/>
  <c r="BP10" i="5"/>
  <c r="CL10" i="5"/>
  <c r="L44" i="9"/>
  <c r="AM10" i="11" l="1"/>
  <c r="H111" i="11"/>
  <c r="H112" i="11"/>
  <c r="J110" i="11"/>
  <c r="J112" i="11"/>
  <c r="AN10" i="11"/>
  <c r="I110" i="11"/>
  <c r="I113" i="11"/>
  <c r="I111" i="11"/>
  <c r="I112" i="11"/>
  <c r="K111" i="11"/>
  <c r="AP10" i="11"/>
  <c r="K110" i="11"/>
  <c r="K113" i="11"/>
  <c r="K112" i="11"/>
  <c r="AR92" i="11"/>
  <c r="M92" i="11" s="1"/>
  <c r="AR76" i="11"/>
  <c r="M76" i="11" s="1"/>
  <c r="AO1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uthor>
  </authors>
  <commentList>
    <comment ref="C9" authorId="0" shapeId="0" xr:uid="{00000000-0006-0000-0200-000001000000}">
      <text>
        <r>
          <rPr>
            <sz val="10"/>
            <color indexed="81"/>
            <rFont val="Tahoma"/>
            <family val="2"/>
          </rPr>
          <t>Total de sujets ayant réussi l'item (score de 1).
Cet élément est fourni à titre indicatif et pour faciliter la lecture de l'histogramme. Il ne sera pas discuté dans la lecture générique des résultats.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uthor>
  </authors>
  <commentList>
    <comment ref="E9" authorId="0" shapeId="0" xr:uid="{00000000-0006-0000-0500-000001000000}">
      <text>
        <r>
          <rPr>
            <sz val="11"/>
            <color indexed="81"/>
            <rFont val="Tahoma"/>
            <family val="2"/>
          </rPr>
          <t>Cet élément est fourni à titre indicatif. Il ne sera pas discuté dans la lecture générique des résultats.</t>
        </r>
      </text>
    </comment>
    <comment ref="F9" authorId="0" shapeId="0" xr:uid="{00000000-0006-0000-0500-000002000000}">
      <text>
        <r>
          <rPr>
            <sz val="11"/>
            <color indexed="81"/>
            <rFont val="Tahoma"/>
            <family val="2"/>
          </rPr>
          <t xml:space="preserve">La corrélation bisériale de personne n'est pas un indice ajusté, c'est-à-dire corrigé en retirant le patron de réponse du sujet étudié.
</t>
        </r>
      </text>
    </comment>
  </commentList>
</comments>
</file>

<file path=xl/sharedStrings.xml><?xml version="1.0" encoding="utf-8"?>
<sst xmlns="http://schemas.openxmlformats.org/spreadsheetml/2006/main" count="2746" uniqueCount="642">
  <si>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</si>
  <si>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</si>
  <si>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</si>
  <si>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</si>
  <si>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</si>
  <si>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</si>
  <si>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</si>
  <si>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</si>
  <si>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</si>
  <si>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</si>
  <si>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</si>
  <si>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</si>
  <si>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</si>
  <si>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</si>
  <si>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</si>
  <si>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</si>
  <si>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</si>
  <si>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</si>
  <si>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</si>
  <si>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</si>
  <si>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</si>
  <si>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</si>
  <si>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</si>
  <si>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</si>
  <si>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</si>
  <si>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</si>
  <si>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</si>
  <si>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</si>
  <si>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</si>
  <si>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</si>
  <si>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S-100</t>
  </si>
  <si>
    <t>S-001</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</si>
  <si>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</si>
  <si>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</si>
  <si>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</si>
  <si>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</si>
  <si>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</si>
  <si>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</si>
  <si>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</si>
  <si>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</si>
  <si>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</si>
  <si>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</si>
  <si>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</si>
  <si>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</si>
  <si>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</si>
  <si>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</si>
  <si>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</si>
  <si>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</si>
  <si>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</si>
  <si>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</si>
  <si>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</si>
  <si>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</si>
  <si>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</si>
  <si>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</si>
  <si>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</si>
  <si>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</si>
  <si>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</si>
  <si>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</si>
  <si>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</si>
  <si>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</si>
  <si>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</si>
  <si>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</si>
  <si>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</si>
  <si>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</si>
  <si>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</si>
  <si>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</si>
  <si>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</si>
  <si>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</si>
  <si>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</si>
  <si>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</si>
  <si>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</si>
  <si>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</si>
  <si>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</si>
  <si>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</si>
  <si>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</si>
  <si>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</si>
  <si>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</si>
  <si>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</si>
  <si>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</si>
  <si>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</si>
  <si>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</si>
  <si>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</si>
  <si>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</si>
  <si>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</si>
  <si>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</si>
  <si>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</si>
  <si>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</si>
  <si>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</si>
  <si>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</si>
  <si>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</si>
  <si>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</si>
  <si>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</si>
  <si>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</si>
  <si>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</si>
  <si>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</si>
  <si>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</si>
  <si>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</si>
  <si>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</si>
  <si>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</si>
  <si>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</si>
  <si>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</si>
  <si>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</si>
  <si>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</si>
  <si>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</si>
  <si>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</si>
  <si>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</si>
  <si>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</si>
  <si>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</si>
  <si>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</si>
  <si>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</si>
  <si>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</si>
  <si>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</si>
  <si>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</si>
  <si>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S-083</t>
  </si>
  <si>
    <t>S-084</t>
  </si>
  <si>
    <t>S-085</t>
  </si>
  <si>
    <t>S-086</t>
  </si>
  <si>
    <t>S-087</t>
  </si>
  <si>
    <t>S-088</t>
  </si>
  <si>
    <t>S-089</t>
  </si>
  <si>
    <t>S-090</t>
  </si>
  <si>
    <t>S-091</t>
  </si>
  <si>
    <t>S-092</t>
  </si>
  <si>
    <t>S-093</t>
  </si>
  <si>
    <t>S-094</t>
  </si>
  <si>
    <t>S-095</t>
  </si>
  <si>
    <t>S-096</t>
  </si>
  <si>
    <t>S-097</t>
  </si>
  <si>
    <t>S-098</t>
  </si>
  <si>
    <t>S-099</t>
  </si>
  <si>
    <t>Consigne</t>
  </si>
  <si>
    <t>Item</t>
  </si>
  <si>
    <t>Réussite du gr. sup. (27%)</t>
  </si>
  <si>
    <t>ESM</t>
  </si>
  <si>
    <t>min</t>
  </si>
  <si>
    <t>max</t>
  </si>
  <si>
    <t>moy.</t>
  </si>
  <si>
    <t>é.-t.</t>
  </si>
  <si>
    <r>
      <t>Sujets (</t>
    </r>
    <r>
      <rPr>
        <sz val="9"/>
        <color theme="1"/>
        <rFont val="Symbol"/>
        <family val="1"/>
        <charset val="2"/>
      </rPr>
      <t>¯)</t>
    </r>
    <r>
      <rPr>
        <sz val="9"/>
        <color theme="1"/>
        <rFont val="Calibri"/>
        <family val="2"/>
        <scheme val="minor"/>
      </rPr>
      <t xml:space="preserve">   \   Items (</t>
    </r>
    <r>
      <rPr>
        <sz val="9"/>
        <color theme="1"/>
        <rFont val="Symbol"/>
        <family val="1"/>
        <charset val="2"/>
      </rPr>
      <t>®</t>
    </r>
    <r>
      <rPr>
        <sz val="9"/>
        <color theme="1"/>
        <rFont val="Calibri"/>
        <family val="2"/>
        <scheme val="minor"/>
      </rPr>
      <t>)</t>
    </r>
  </si>
  <si>
    <t>x</t>
  </si>
  <si>
    <t>Validation</t>
  </si>
  <si>
    <t>Max</t>
  </si>
  <si>
    <t>Seuil</t>
  </si>
  <si>
    <t>p</t>
  </si>
  <si>
    <t>sup</t>
  </si>
  <si>
    <t>inf</t>
  </si>
  <si>
    <t>discrim</t>
  </si>
  <si>
    <t>pt-bis ajustée</t>
  </si>
  <si>
    <t>corr. pt-bis</t>
  </si>
  <si>
    <t>alpha</t>
  </si>
  <si>
    <t>Total</t>
  </si>
  <si>
    <t>L’indice de discrimination</t>
  </si>
  <si>
    <t>L’indice alpha de Cronbach</t>
  </si>
  <si>
    <t>Fiche métrologique des items</t>
  </si>
  <si>
    <t>var</t>
  </si>
  <si>
    <t># sujets:</t>
  </si>
  <si>
    <t># items saisis:</t>
  </si>
  <si>
    <t># items</t>
  </si>
  <si>
    <t># sujets</t>
  </si>
  <si>
    <t>var totale</t>
  </si>
  <si>
    <t>items</t>
  </si>
  <si>
    <t>var sans l'item</t>
  </si>
  <si>
    <t>Liste scores</t>
  </si>
  <si>
    <t># éléments</t>
  </si>
  <si>
    <t>Cumul</t>
  </si>
  <si>
    <t>27 sup</t>
  </si>
  <si>
    <t>Eric Dionne, Ph.D</t>
  </si>
  <si>
    <t>eric.dionne@uottawa.ca</t>
  </si>
  <si>
    <t>Professeur agrégé</t>
  </si>
  <si>
    <t>Université d'Ottawa</t>
  </si>
  <si>
    <t>Faculté d'éducation (Lamoureux, local 408)</t>
  </si>
  <si>
    <t>Faculté de médecine (Roger Guindon, local 2109)</t>
  </si>
  <si>
    <t>Directeur de la revue Mesure et évaluation en éducation</t>
  </si>
  <si>
    <t>https://www.erudit.org/revue/mee/</t>
  </si>
  <si>
    <t>Julie Grondin, M.A.</t>
  </si>
  <si>
    <t>Cliquez sur le nom d'un indice pour obtenir plus d'information.</t>
  </si>
  <si>
    <t>L’indice alpha de Cronbach sans l'item</t>
  </si>
  <si>
    <t>Corrélation
pt-bis</t>
  </si>
  <si>
    <t>Corrélation
pt-bis ajustée</t>
  </si>
  <si>
    <t>Alpha en cas de suppression de l'item</t>
  </si>
  <si>
    <t>Rang décroissant</t>
  </si>
  <si>
    <t>Rang</t>
  </si>
  <si>
    <t>Décompte</t>
  </si>
  <si>
    <t>egal</t>
  </si>
  <si>
    <t>IN sup?</t>
  </si>
  <si>
    <t>RG</t>
  </si>
  <si>
    <t>Qui</t>
  </si>
  <si>
    <t>egal - in</t>
  </si>
  <si>
    <t>Scores sup</t>
  </si>
  <si>
    <t>Fonction décroissante</t>
  </si>
  <si>
    <t>Scores Inf</t>
  </si>
  <si>
    <t>Fonction croissante</t>
  </si>
  <si>
    <t>Cumul inverse</t>
  </si>
  <si>
    <t>27 inf</t>
  </si>
  <si>
    <t>Réussite du gr. inf. 
(27%)</t>
  </si>
  <si>
    <t>Discrimi-nation 
(D)</t>
  </si>
  <si>
    <t>Difficulté de l'item 
(p)</t>
  </si>
  <si>
    <t>score</t>
  </si>
  <si>
    <t>G. -1.</t>
  </si>
  <si>
    <t>Difficulté des items</t>
  </si>
  <si>
    <t>G. -2.</t>
  </si>
  <si>
    <t>Discrimination des items</t>
  </si>
  <si>
    <t>G. -3.</t>
  </si>
  <si>
    <t>Corrélation point-bisériale ajustée</t>
  </si>
  <si>
    <t>Items difficiles</t>
  </si>
  <si>
    <t>Items faciles</t>
  </si>
  <si>
    <t>&lt;0,10</t>
  </si>
  <si>
    <t>&lt;0,29</t>
  </si>
  <si>
    <t>&gt;0,3</t>
  </si>
  <si>
    <t>retrait</t>
  </si>
  <si>
    <t>normes</t>
  </si>
  <si>
    <t>sujets</t>
  </si>
  <si>
    <t>Vides</t>
  </si>
  <si>
    <t>&gt;=0,4</t>
  </si>
  <si>
    <t>&lt;=0,39</t>
  </si>
  <si>
    <t>nb données</t>
  </si>
  <si>
    <t>total sans l'item</t>
  </si>
  <si>
    <t>vides</t>
  </si>
  <si>
    <t>Cette version est limitée à 30 items et à 100 sujets.</t>
  </si>
  <si>
    <r>
      <t>Sujets (</t>
    </r>
    <r>
      <rPr>
        <sz val="14"/>
        <color theme="1"/>
        <rFont val="Symbol"/>
        <family val="1"/>
        <charset val="2"/>
      </rPr>
      <t>¯)</t>
    </r>
    <r>
      <rPr>
        <sz val="14"/>
        <color theme="1"/>
        <rFont val="Calibri"/>
        <family val="2"/>
        <scheme val="minor"/>
      </rPr>
      <t xml:space="preserve">   \   Items (</t>
    </r>
    <r>
      <rPr>
        <sz val="14"/>
        <color theme="1"/>
        <rFont val="Symbol"/>
        <family val="1"/>
        <charset val="2"/>
      </rPr>
      <t>®</t>
    </r>
    <r>
      <rPr>
        <sz val="14"/>
        <color theme="1"/>
        <rFont val="Calibri"/>
        <family val="2"/>
        <scheme val="minor"/>
      </rPr>
      <t>)</t>
    </r>
  </si>
  <si>
    <t>Version gratuite limitée à 30 items et 100 sujets.</t>
  </si>
  <si>
    <t xml:space="preserve">Message de validation </t>
  </si>
  <si>
    <t>Réussite
gr. SUP. (27%)</t>
  </si>
  <si>
    <t>Réussite
gr. INF. 
(27%)</t>
  </si>
  <si>
    <t>Messages de validation</t>
  </si>
  <si>
    <t>No item</t>
  </si>
  <si>
    <t>Idée originale</t>
  </si>
  <si>
    <t>Assistance et programmation</t>
  </si>
  <si>
    <r>
      <t xml:space="preserve">La corrélation </t>
    </r>
    <r>
      <rPr>
        <b/>
        <i/>
        <sz val="16"/>
        <color rgb="FF4F81BD"/>
        <rFont val="Calibri"/>
        <family val="2"/>
        <scheme val="minor"/>
      </rPr>
      <t>pt-bis</t>
    </r>
  </si>
  <si>
    <t>Difficulté</t>
  </si>
  <si>
    <t>seuil INF</t>
  </si>
  <si>
    <t>seuil SUP</t>
  </si>
  <si>
    <t>Cliquez sur le nom d'un indice pour obtenir plus d'informations.</t>
  </si>
  <si>
    <t>Représentation graphique de certains indices d'items</t>
  </si>
  <si>
    <t>Analyse plus détaillée des sujets</t>
  </si>
  <si>
    <t>No sujet</t>
  </si>
  <si>
    <t>Score
%</t>
  </si>
  <si>
    <t>Score sujet</t>
  </si>
  <si>
    <t>réponses inattendues</t>
  </si>
  <si>
    <t>kurtosis</t>
  </si>
  <si>
    <t>asymétrie</t>
  </si>
  <si>
    <t>Distribution</t>
  </si>
  <si>
    <t>scores</t>
  </si>
  <si>
    <t>Nb sujets</t>
  </si>
  <si>
    <t>par score</t>
  </si>
  <si>
    <t>Mode</t>
  </si>
  <si>
    <t>Médiane</t>
  </si>
  <si>
    <t>Moyenne</t>
  </si>
  <si>
    <t>ecart-type</t>
  </si>
  <si>
    <t>Variance</t>
  </si>
  <si>
    <t>Distribution des scores des sujets</t>
  </si>
  <si>
    <t>Mode multi</t>
  </si>
  <si>
    <t>Mode simple</t>
  </si>
  <si>
    <t>Modes</t>
  </si>
  <si>
    <t>CorrSujets</t>
  </si>
  <si>
    <r>
      <rPr>
        <b/>
        <sz val="12"/>
        <color rgb="FF000000"/>
        <rFont val="Calibri"/>
        <family val="2"/>
        <scheme val="minor"/>
      </rPr>
      <t>Intervalle de confiance</t>
    </r>
    <r>
      <rPr>
        <b/>
        <sz val="14"/>
        <color rgb="FF000000"/>
        <rFont val="Calibri"/>
        <family val="2"/>
        <scheme val="minor"/>
      </rPr>
      <t xml:space="preserve">
(~68%)</t>
    </r>
  </si>
  <si>
    <r>
      <rPr>
        <b/>
        <sz val="12"/>
        <color rgb="FF000000"/>
        <rFont val="Calibri"/>
        <family val="2"/>
        <scheme val="minor"/>
      </rPr>
      <t>Intervalle de confiance</t>
    </r>
    <r>
      <rPr>
        <b/>
        <sz val="14"/>
        <color rgb="FF000000"/>
        <rFont val="Calibri"/>
        <family val="2"/>
        <scheme val="minor"/>
      </rPr>
      <t xml:space="preserve">
(~95%)</t>
    </r>
  </si>
  <si>
    <t>La corrélation bisériale de personne</t>
  </si>
  <si>
    <t>Corr. bis de personnes</t>
  </si>
  <si>
    <t>L'indice de conformité modifié de Sato</t>
  </si>
  <si>
    <t>De</t>
  </si>
  <si>
    <t>À</t>
  </si>
  <si>
    <t>MATRICE INVERSÉE</t>
  </si>
  <si>
    <t>tot</t>
  </si>
  <si>
    <t>SEM</t>
  </si>
  <si>
    <t>err stand moyenne</t>
  </si>
  <si>
    <t>esm (mesure)</t>
  </si>
  <si>
    <t xml:space="preserve"> (mesure)</t>
  </si>
  <si>
    <t>RANG</t>
  </si>
  <si>
    <t>Très difficile</t>
  </si>
  <si>
    <t>Difficile</t>
  </si>
  <si>
    <t>Adéquat</t>
  </si>
  <si>
    <t>Facile</t>
  </si>
  <si>
    <t>Très facile</t>
  </si>
  <si>
    <t>Discrimine très bien</t>
  </si>
  <si>
    <t>Discrimine bien</t>
  </si>
  <si>
    <t>Négligeable</t>
  </si>
  <si>
    <t>Faible</t>
  </si>
  <si>
    <t>Modérée à forte</t>
  </si>
  <si>
    <t>Souhaitable</t>
  </si>
  <si>
    <t>Satisfaisant</t>
  </si>
  <si>
    <t>Acceptable</t>
  </si>
  <si>
    <t>Alpha</t>
  </si>
  <si>
    <t>Corrélation</t>
  </si>
  <si>
    <t>Items</t>
  </si>
  <si>
    <t>Sujets</t>
  </si>
  <si>
    <t>Score</t>
  </si>
  <si>
    <t>Rg corrigé</t>
  </si>
  <si>
    <t>Alors</t>
  </si>
  <si>
    <t>Problématique</t>
  </si>
  <si>
    <t>(conserver l'item)</t>
  </si>
  <si>
    <t>( retirer l'item)</t>
  </si>
  <si>
    <t>OK</t>
  </si>
  <si>
    <t>grand</t>
  </si>
  <si>
    <t>Seuil de réussite</t>
  </si>
  <si>
    <t>Nombre de réponses inattendues</t>
  </si>
  <si>
    <t>Liste des réponses inattendues</t>
  </si>
  <si>
    <t>% de réponses inattendues</t>
  </si>
  <si>
    <r>
      <t>Items (</t>
    </r>
    <r>
      <rPr>
        <sz val="12"/>
        <color theme="1"/>
        <rFont val="Symbol"/>
        <family val="1"/>
        <charset val="2"/>
      </rPr>
      <t>®</t>
    </r>
    <r>
      <rPr>
        <sz val="12"/>
        <color theme="1"/>
        <rFont val="Calibri"/>
        <family val="2"/>
        <scheme val="minor"/>
      </rPr>
      <t>)
Sujets (</t>
    </r>
    <r>
      <rPr>
        <sz val="12"/>
        <color theme="1"/>
        <rFont val="Symbol"/>
        <family val="1"/>
        <charset val="2"/>
      </rPr>
      <t>¯)</t>
    </r>
  </si>
  <si>
    <t>Analyse des patrons de réponses des sujets</t>
  </si>
  <si>
    <t>Matrice de Guttman</t>
  </si>
  <si>
    <t>Nb réussites</t>
  </si>
  <si>
    <t>nb réussites</t>
  </si>
  <si>
    <t>rep inattendues</t>
  </si>
  <si>
    <t># inattendues</t>
  </si>
  <si>
    <t>ordre saisie</t>
  </si>
  <si>
    <t>CALCUL SATO</t>
  </si>
  <si>
    <t>d1</t>
  </si>
  <si>
    <t>d2</t>
  </si>
  <si>
    <t>Sato modifié</t>
  </si>
  <si>
    <t>NUM</t>
  </si>
  <si>
    <t>DENO1</t>
  </si>
  <si>
    <t>Légende</t>
  </si>
  <si>
    <t>—</t>
  </si>
  <si>
    <t>Calcul impossible, une des variables est une constante.</t>
  </si>
  <si>
    <t>multi &gt;0</t>
  </si>
  <si>
    <t>Nb modes</t>
  </si>
  <si>
    <r>
      <t xml:space="preserve">Lecture générique des résultats
</t>
    </r>
    <r>
      <rPr>
        <b/>
        <i/>
        <u/>
        <sz val="14"/>
        <rFont val="Calibri"/>
        <family val="2"/>
        <scheme val="minor"/>
      </rPr>
      <t xml:space="preserve">Rappel: </t>
    </r>
    <r>
      <rPr>
        <sz val="14"/>
        <color theme="1"/>
        <rFont val="Calibri"/>
        <family val="2"/>
        <scheme val="minor"/>
      </rPr>
      <t xml:space="preserve"> </t>
    </r>
    <r>
      <rPr>
        <sz val="12"/>
        <color theme="3" tint="-0.499984740745262"/>
        <rFont val="Calibri"/>
        <family val="2"/>
        <scheme val="minor"/>
      </rPr>
      <t>les commentaires proposés ici ne remplacent pas le jugement de l'analyste.</t>
    </r>
  </si>
  <si>
    <t>MOY</t>
  </si>
  <si>
    <t>+ 1 é.t-.</t>
  </si>
  <si>
    <t>+ 2 é.t-.</t>
  </si>
  <si>
    <t>- 1 é.t-.</t>
  </si>
  <si>
    <t>- 2 é.t-.</t>
  </si>
  <si>
    <t>Guttman idéal</t>
  </si>
  <si>
    <t>Guttman réeelle versus Guttman idéale</t>
  </si>
  <si>
    <t>matrice Guttman réelle</t>
  </si>
  <si>
    <t>L'erreur standard de mesure (ESM)</t>
  </si>
  <si>
    <t>Liste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</si>
  <si>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</si>
  <si>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</si>
  <si>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</si>
  <si>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</si>
  <si>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</si>
  <si>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</si>
  <si>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</si>
  <si>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</si>
  <si>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</si>
  <si>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</si>
  <si>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</si>
  <si>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</si>
  <si>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</si>
  <si>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</si>
  <si>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</si>
  <si>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</si>
  <si>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</si>
  <si>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</si>
  <si>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</si>
  <si>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</si>
  <si>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</si>
  <si>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</si>
  <si>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</si>
  <si>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</si>
  <si>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</si>
  <si>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</si>
  <si>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</si>
  <si>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</si>
  <si>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</si>
  <si>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</si>
  <si>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valide???</t>
  </si>
  <si>
    <t>Sujet 1</t>
  </si>
  <si>
    <t>Sujet 2</t>
  </si>
  <si>
    <t>Sujet 3</t>
  </si>
  <si>
    <t>Sujet 4</t>
  </si>
  <si>
    <t>Sujet 5</t>
  </si>
  <si>
    <t>Sujet 6</t>
  </si>
  <si>
    <t>Sujet 7</t>
  </si>
  <si>
    <t>Sujet 8</t>
  </si>
  <si>
    <t>Sujet 9</t>
  </si>
  <si>
    <t>Sujet 10</t>
  </si>
  <si>
    <t>Sujet 11</t>
  </si>
  <si>
    <t>Sujet 12</t>
  </si>
  <si>
    <t>Sujet 13</t>
  </si>
  <si>
    <t>Sujet 14</t>
  </si>
  <si>
    <t>Sujet 15</t>
  </si>
  <si>
    <t>Sujet 16</t>
  </si>
  <si>
    <t>Sujet 17</t>
  </si>
  <si>
    <t>Sujet 18</t>
  </si>
  <si>
    <t>Sujet 19</t>
  </si>
  <si>
    <t>Sujet 20</t>
  </si>
  <si>
    <t>Sujet 21</t>
  </si>
  <si>
    <t>Sujet 22</t>
  </si>
  <si>
    <t>Sujet 23</t>
  </si>
  <si>
    <t>Sujet 24</t>
  </si>
  <si>
    <t>Sujet 25</t>
  </si>
  <si>
    <t>Sujet 26</t>
  </si>
  <si>
    <t>Sujet 27</t>
  </si>
  <si>
    <t>Sujet 28</t>
  </si>
  <si>
    <t>Sujet 29</t>
  </si>
  <si>
    <t>Sujet 30</t>
  </si>
  <si>
    <t>Sujet 31</t>
  </si>
  <si>
    <t>Sujet 32</t>
  </si>
  <si>
    <t>Sujet 33</t>
  </si>
  <si>
    <t>Sujet 34</t>
  </si>
  <si>
    <t>Sujet 35</t>
  </si>
  <si>
    <t>Sujet 36</t>
  </si>
  <si>
    <t>Sujet 37</t>
  </si>
  <si>
    <t>Sujet 38</t>
  </si>
  <si>
    <t>Sujet 39</t>
  </si>
  <si>
    <t>Sujet 40</t>
  </si>
  <si>
    <t>Sujet 41</t>
  </si>
  <si>
    <t>Sujet 42</t>
  </si>
  <si>
    <t>Sujet 43</t>
  </si>
  <si>
    <t>Sujet 44</t>
  </si>
  <si>
    <t>Sujet 45</t>
  </si>
  <si>
    <t>Sujet 46</t>
  </si>
  <si>
    <t>Sujet 47</t>
  </si>
  <si>
    <t>Sujet 48</t>
  </si>
  <si>
    <t>Sujet 49</t>
  </si>
  <si>
    <t>Sujet 50</t>
  </si>
  <si>
    <t>Sujet 51</t>
  </si>
  <si>
    <t>Sujet 52</t>
  </si>
  <si>
    <t>Sujet 53</t>
  </si>
  <si>
    <t>Sujet 54</t>
  </si>
  <si>
    <t>Sujet 55</t>
  </si>
  <si>
    <t>Sujet 56</t>
  </si>
  <si>
    <t>Sujet 57</t>
  </si>
  <si>
    <t>Sujet 58</t>
  </si>
  <si>
    <t>Sujet 59</t>
  </si>
  <si>
    <t>Sujet 60</t>
  </si>
  <si>
    <t>Sujet 61</t>
  </si>
  <si>
    <t>Sujet 62</t>
  </si>
  <si>
    <t>Sujet 63</t>
  </si>
  <si>
    <t>Sujet 64</t>
  </si>
  <si>
    <t>Sujet 65</t>
  </si>
  <si>
    <t>Sujet 66</t>
  </si>
  <si>
    <t>Sujet 67</t>
  </si>
  <si>
    <t>Sujet 68</t>
  </si>
  <si>
    <t>Sujet 69</t>
  </si>
  <si>
    <t>Sujet 70</t>
  </si>
  <si>
    <t>Sujet 71</t>
  </si>
  <si>
    <t>Sujet 72</t>
  </si>
  <si>
    <t>Sujet 73</t>
  </si>
  <si>
    <t>Sujet 74</t>
  </si>
  <si>
    <t>Sujet 75</t>
  </si>
  <si>
    <t>Sujet 76</t>
  </si>
  <si>
    <t>Sujet 77</t>
  </si>
  <si>
    <t>Sujet 78</t>
  </si>
  <si>
    <t>Sujet 79</t>
  </si>
  <si>
    <t>Sujet 80</t>
  </si>
  <si>
    <t>Sujet 81</t>
  </si>
  <si>
    <t>Sujet 82</t>
  </si>
  <si>
    <t>Sujet 83</t>
  </si>
  <si>
    <t>Sujet 84</t>
  </si>
  <si>
    <t>Sujet 85</t>
  </si>
  <si>
    <t>Sujet 86</t>
  </si>
  <si>
    <t>Sujet 87</t>
  </si>
  <si>
    <t>Sujet 88</t>
  </si>
  <si>
    <t>Sujet 89</t>
  </si>
  <si>
    <t>Sujet 90</t>
  </si>
  <si>
    <t>Sujet 91</t>
  </si>
  <si>
    <t>Sujet 92</t>
  </si>
  <si>
    <t>Sujet 93</t>
  </si>
  <si>
    <t>Sujet 94</t>
  </si>
  <si>
    <t>Sujet 95</t>
  </si>
  <si>
    <t>Sujet 96</t>
  </si>
  <si>
    <t>Sujet 97</t>
  </si>
  <si>
    <t>Sujet 98</t>
  </si>
  <si>
    <t>Sujet 99</t>
  </si>
  <si>
    <t>Sujet 100</t>
  </si>
  <si>
    <t>Analyse didactique d'items avec Excel</t>
  </si>
  <si>
    <t># items valides:</t>
  </si>
  <si>
    <t>S-Brown (0,80)</t>
  </si>
  <si>
    <t>S-Brown (0,90)</t>
  </si>
  <si>
    <r>
      <t xml:space="preserve">Lecture générique des résultats
</t>
    </r>
    <r>
      <rPr>
        <b/>
        <u/>
        <sz val="12"/>
        <color theme="1"/>
        <rFont val="Calibri"/>
        <family val="2"/>
        <scheme val="minor"/>
      </rPr>
      <t>Rappel:</t>
    </r>
    <r>
      <rPr>
        <b/>
        <sz val="12"/>
        <color theme="1"/>
        <rFont val="Calibri"/>
        <family val="2"/>
        <scheme val="minor"/>
      </rPr>
      <t xml:space="preserve"> </t>
    </r>
    <r>
      <rPr>
        <sz val="12"/>
        <color theme="5" tint="-0.499984740745262"/>
        <rFont val="Calibri"/>
        <family val="2"/>
        <scheme val="minor"/>
      </rPr>
      <t xml:space="preserve"> les commentaires proposés ici ne remplacent pas le jugement de l'analyste. </t>
    </r>
  </si>
  <si>
    <t>0,90 à 0,99</t>
  </si>
  <si>
    <t>0,80 à 0,89</t>
  </si>
  <si>
    <t>0,70 à 0,79</t>
  </si>
  <si>
    <t>0,60 à 0,69</t>
  </si>
  <si>
    <t>0,50 à 0,59</t>
  </si>
  <si>
    <t>0,40 à 0,49</t>
  </si>
  <si>
    <t>0,30 à 0,39</t>
  </si>
  <si>
    <t>0,20 à 0,29</t>
  </si>
  <si>
    <t>0,10 à 0,19</t>
  </si>
  <si>
    <t>0,00 à 0,09</t>
  </si>
  <si>
    <t>Échelle de valeurs</t>
  </si>
  <si>
    <t>Balises 
par défaut</t>
  </si>
  <si>
    <t>Balises
personnalisées</t>
  </si>
  <si>
    <t>LISTES</t>
  </si>
  <si>
    <t>Cliquer pour modifier</t>
  </si>
  <si>
    <t>Balises choisies</t>
  </si>
  <si>
    <t>Discrimination</t>
  </si>
  <si>
    <t>Paramètres</t>
  </si>
  <si>
    <t xml:space="preserve">Les balises utilisées par défaut sont basées sur des recommandations généralement acceptées en mesure et évaluation. 
Par contre, pour l'analyste plus expérimenté, il est possible de personnaliser ces balises en fonction de ses préférences. </t>
  </si>
  <si>
    <t>1)</t>
  </si>
  <si>
    <t>2)</t>
  </si>
  <si>
    <t>3)</t>
  </si>
  <si>
    <t>À améliorer</t>
  </si>
  <si>
    <t>Alpha sans l'item</t>
  </si>
  <si>
    <t>Repères</t>
  </si>
  <si>
    <t>Inférieur à la moyenne</t>
  </si>
  <si>
    <t>Dans le 1er é.-t.</t>
  </si>
  <si>
    <t>Dans le 2e  é.-t.</t>
  </si>
  <si>
    <t>À vérifier</t>
  </si>
  <si>
    <t>Préférences</t>
  </si>
  <si>
    <t>Corrélation bis de pers.</t>
  </si>
  <si>
    <t>Réussite</t>
  </si>
  <si>
    <t>Échec</t>
  </si>
  <si>
    <t>· Discrimination (D)</t>
  </si>
  <si>
    <r>
      <t xml:space="preserve">· Corr. </t>
    </r>
    <r>
      <rPr>
        <i/>
        <sz val="14"/>
        <color theme="1"/>
        <rFont val="Calibri"/>
        <family val="2"/>
        <scheme val="minor"/>
      </rPr>
      <t>pt-bis</t>
    </r>
  </si>
  <si>
    <r>
      <t xml:space="preserve">· Corr. </t>
    </r>
    <r>
      <rPr>
        <i/>
        <sz val="14"/>
        <color theme="1"/>
        <rFont val="Calibri"/>
        <family val="2"/>
        <scheme val="minor"/>
      </rPr>
      <t>pt-bis</t>
    </r>
    <r>
      <rPr>
        <sz val="14"/>
        <color theme="1"/>
        <rFont val="Calibri"/>
        <family val="2"/>
        <scheme val="minor"/>
      </rPr>
      <t xml:space="preserve"> ajustée</t>
    </r>
  </si>
  <si>
    <r>
      <t>· Alpha de Cronbach (</t>
    </r>
    <r>
      <rPr>
        <sz val="14"/>
        <color theme="1"/>
        <rFont val="Symbol"/>
        <family val="1"/>
        <charset val="2"/>
      </rPr>
      <t>a</t>
    </r>
    <r>
      <rPr>
        <sz val="14"/>
        <color theme="1"/>
        <rFont val="Calibri"/>
        <family val="2"/>
      </rPr>
      <t>)</t>
    </r>
  </si>
  <si>
    <t>· Alpha sans l'item</t>
  </si>
  <si>
    <t>· Erreur standard de mesure (ESM)</t>
  </si>
  <si>
    <t>· Score et seuil de réussite</t>
  </si>
  <si>
    <t>· Corr. bis. de personne</t>
  </si>
  <si>
    <t>· Indice de conformité de Sato</t>
  </si>
  <si>
    <t>Choisir l'indice à consulter…</t>
  </si>
  <si>
    <t>(voir tout)</t>
  </si>
  <si>
    <r>
      <t xml:space="preserve">Indice qui mesure l'écart qui existe entre le patron de réponses d'un sujet et un patron dit de Guttman.
Sa valeur oscille entre 0 et 1. Plus sa valeur tend vers 0, plus le patron s'approche d'un patron de Guttman; plus il tend vers 1, plus il présente de réponses aberrantes.
</t>
    </r>
    <r>
      <rPr>
        <b/>
        <i/>
        <sz val="14"/>
        <color theme="1"/>
        <rFont val="Calibri"/>
        <family val="2"/>
        <scheme val="minor"/>
      </rPr>
      <t>Balises pour l'interprétation:</t>
    </r>
    <r>
      <rPr>
        <sz val="14"/>
        <color theme="1"/>
        <rFont val="Calibri"/>
        <family val="2"/>
        <scheme val="minor"/>
      </rPr>
      <t xml:space="preserve">
Aucune. Les balises que nous proposons sont uniquement basées sur la distribution des valeurs et l'interprétation généralement associée.</t>
    </r>
  </si>
  <si>
    <t>Validation - ordre</t>
  </si>
  <si>
    <t>MSG</t>
  </si>
  <si>
    <t>Supérieur au 2e  é.-t.</t>
  </si>
  <si>
    <t>Attendu</t>
  </si>
  <si>
    <t>Indice de difficulté</t>
  </si>
  <si>
    <t>Corrélation pt-bis</t>
  </si>
  <si>
    <t>Corr. pt-bis ajustée</t>
  </si>
  <si>
    <t>alpha de Cronbach</t>
  </si>
  <si>
    <t>alpha sans l'item</t>
  </si>
  <si>
    <t>Corr. bis. de personne</t>
  </si>
  <si>
    <t>Indice de conformité modifié de Sato</t>
  </si>
  <si>
    <t>Par défaut</t>
  </si>
  <si>
    <t>Personnalisées</t>
  </si>
  <si>
    <r>
      <t xml:space="preserve">Sélectionner ci-à droite votre préférence. 
</t>
    </r>
    <r>
      <rPr>
        <b/>
        <sz val="10"/>
        <color theme="9" tint="-0.499984740745262"/>
        <rFont val="Calibri"/>
        <family val="2"/>
        <scheme val="minor"/>
      </rPr>
      <t>Un menu déroulant s'affichera.</t>
    </r>
  </si>
  <si>
    <t>· Indice de difficulté (p)</t>
  </si>
  <si>
    <t>Mise en forme conditionnelle</t>
  </si>
  <si>
    <r>
      <t xml:space="preserve"> </t>
    </r>
    <r>
      <rPr>
        <b/>
        <sz val="11"/>
        <color theme="5" tint="-0.499984740745262"/>
        <rFont val="Calibri"/>
        <family val="2"/>
        <scheme val="minor"/>
      </rPr>
      <t>&lt; (plus petit)</t>
    </r>
  </si>
  <si>
    <r>
      <t xml:space="preserve"> </t>
    </r>
    <r>
      <rPr>
        <b/>
        <sz val="11"/>
        <color theme="5" tint="-0.499984740745262"/>
        <rFont val="Calibri"/>
        <family val="2"/>
        <scheme val="minor"/>
      </rPr>
      <t>&gt; (plus grand)</t>
    </r>
  </si>
  <si>
    <r>
      <rPr>
        <b/>
        <sz val="14"/>
        <color theme="2" tint="-0.89999084444715716"/>
        <rFont val="Calibri"/>
        <family val="2"/>
        <scheme val="minor"/>
      </rPr>
      <t xml:space="preserve">Nombre d'items à ajouter pour améliorer l'indice alpha </t>
    </r>
    <r>
      <rPr>
        <sz val="14"/>
        <color theme="2" tint="-0.89999084444715716"/>
        <rFont val="Calibri"/>
        <family val="2"/>
        <scheme val="minor"/>
      </rPr>
      <t xml:space="preserve">
</t>
    </r>
    <r>
      <rPr>
        <i/>
        <sz val="14"/>
        <color theme="2" tint="-0.89999084444715716"/>
        <rFont val="Calibri"/>
        <family val="2"/>
        <scheme val="minor"/>
      </rPr>
      <t>(formule de prédiction de Spearman-Brown)</t>
    </r>
  </si>
  <si>
    <t>item saisi?</t>
  </si>
  <si>
    <r>
      <t xml:space="preserve">L'indice </t>
    </r>
    <r>
      <rPr>
        <b/>
        <u/>
        <sz val="14"/>
        <color theme="10"/>
        <rFont val="Calibri"/>
        <family val="2"/>
        <scheme val="minor"/>
      </rPr>
      <t>alpha de Cronbach</t>
    </r>
    <r>
      <rPr>
        <u/>
        <sz val="14"/>
        <color theme="10"/>
        <rFont val="Calibri"/>
        <family val="2"/>
        <scheme val="minor"/>
      </rPr>
      <t xml:space="preserve"> pour l'ensemble des items est de : </t>
    </r>
  </si>
  <si>
    <t>À examiner (échec)</t>
  </si>
  <si>
    <t>À examiner (réussite)</t>
  </si>
  <si>
    <t>Intervalle de confiance
(~68%)</t>
  </si>
  <si>
    <t>Intervalle de confiance
(~95%)</t>
  </si>
  <si>
    <t>Score total, pourcentage, seuil de réussite et intervalles de confiance</t>
  </si>
  <si>
    <t>FIN</t>
  </si>
  <si>
    <t>Diff</t>
  </si>
  <si>
    <t>Disc</t>
  </si>
  <si>
    <t>pt-bis ajustee</t>
  </si>
  <si>
    <t>Balises actuelles:</t>
  </si>
  <si>
    <r>
      <t xml:space="preserve">Cet outil didactique permet de calculer les principaux indices basés sur la théorie classique des tests (TCT). En plus des indices les plus courants tels que la difficulté ou la discrimination, l'outil vous offre des suggestions afin de vous aider à interpréter les résultats suivant des recommandations généralement acceptées par les experts de la discipline. Bien entendu, </t>
    </r>
    <r>
      <rPr>
        <b/>
        <i/>
        <sz val="13"/>
        <color theme="3"/>
        <rFont val="Calibri"/>
        <family val="2"/>
        <scheme val="minor"/>
      </rPr>
      <t>ces commentaires génériques ne remplacent pas le jugement de l'analyste</t>
    </r>
    <r>
      <rPr>
        <sz val="13"/>
        <color theme="3"/>
        <rFont val="Calibri"/>
        <family val="2"/>
        <scheme val="minor"/>
      </rPr>
      <t>. Les commentaires servent principalement à guider, de façon didactique, toute personne qui souhaite se familiariser avec l'analyse des items en employant la TCT.</t>
    </r>
  </si>
  <si>
    <t>Pour citer cette application, veuillez utiliser la référence suivante:</t>
  </si>
  <si>
    <t>pour appliquer les changements.</t>
  </si>
  <si>
    <r>
      <t>Sauvegarder</t>
    </r>
    <r>
      <rPr>
        <b/>
        <u/>
        <sz val="12"/>
        <color theme="5" tint="-0.499984740745262"/>
        <rFont val="Calibri"/>
        <family val="2"/>
        <scheme val="minor"/>
      </rPr>
      <t xml:space="preserve"> </t>
    </r>
    <r>
      <rPr>
        <b/>
        <u/>
        <sz val="12"/>
        <color theme="9" tint="-0.499984740745262"/>
        <rFont val="Calibri"/>
        <family val="2"/>
        <scheme val="minor"/>
      </rPr>
      <t>(Ctrl+S)</t>
    </r>
  </si>
  <si>
    <t>NEG</t>
  </si>
  <si>
    <t>adéquat</t>
  </si>
  <si>
    <t>Discrimine faiblement</t>
  </si>
  <si>
    <t>Discrimine très faiblement</t>
  </si>
  <si>
    <t>Ne discrimine pas</t>
  </si>
  <si>
    <t>Institut du savoir Montfort – Recherche (local 202)</t>
  </si>
  <si>
    <t>facteur d'allongement</t>
  </si>
  <si>
    <t>nb item</t>
  </si>
  <si>
    <t>é.t.</t>
  </si>
  <si>
    <t>Les corrélations inter-items</t>
  </si>
  <si>
    <t>Corr. ajustée</t>
  </si>
  <si>
    <t>Paramètres à appliquer</t>
  </si>
  <si>
    <t>t de student</t>
  </si>
  <si>
    <t>prob de Student</t>
  </si>
  <si>
    <t>niv. signification.</t>
  </si>
  <si>
    <t>Légende:  * = corrélation significative à 0,05; ** corrélation significative à 0,01.</t>
  </si>
  <si>
    <t>Matrices inter-items</t>
  </si>
  <si>
    <t>Corrélations</t>
  </si>
  <si>
    <t>Covariances</t>
  </si>
  <si>
    <t>M.-1.</t>
  </si>
  <si>
    <t>M. -2.</t>
  </si>
  <si>
    <t>n</t>
  </si>
  <si>
    <t>%</t>
  </si>
  <si>
    <t>Institut du savoir Montfort – Recherche</t>
  </si>
  <si>
    <t>La matrice des variances-covariances</t>
  </si>
  <si>
    <r>
      <t xml:space="preserve">Mesure la relation linéaire entre les items pris deux à deux. Si les deux items sont indépendants, la covariance est nulle. S'il existe une dépendance non-linéaire entre les deux items, la covariance sera également nulle. La covariance est positive lorsque la relation entre les deux items est directe, et négative lorsque la relation est inverse. 
(Les éléments de la diagonale correspondent à la variance de chacun des items.)
</t>
    </r>
    <r>
      <rPr>
        <b/>
        <i/>
        <sz val="14"/>
        <color theme="1"/>
        <rFont val="Calibri"/>
        <family val="2"/>
        <scheme val="minor"/>
      </rPr>
      <t>Balises pour l'interprétation:</t>
    </r>
    <r>
      <rPr>
        <sz val="14"/>
        <color theme="1"/>
        <rFont val="Calibri"/>
        <family val="2"/>
        <scheme val="minor"/>
      </rPr>
      <t xml:space="preserve">
Les mêmes que pour la corrélation </t>
    </r>
    <r>
      <rPr>
        <i/>
        <sz val="14"/>
        <color theme="1"/>
        <rFont val="Calibri"/>
        <family val="2"/>
        <scheme val="minor"/>
      </rPr>
      <t>pt-bis</t>
    </r>
    <r>
      <rPr>
        <sz val="14"/>
        <color theme="1"/>
        <rFont val="Calibri"/>
        <family val="2"/>
        <scheme val="minor"/>
      </rPr>
      <t>.</t>
    </r>
  </si>
  <si>
    <t>Professionnelle de recherche</t>
  </si>
  <si>
    <t>Spécialiste en docimologie, mesure et évaluation</t>
  </si>
  <si>
    <t>B40=min</t>
  </si>
  <si>
    <t>B41=max</t>
  </si>
  <si>
    <t>Variances-Covariances</t>
  </si>
  <si>
    <t>Entrez les données (scores de 0 ou 1).</t>
  </si>
  <si>
    <r>
      <t xml:space="preserve">Les données manquantes peuvent être saisies comme une cellule vide (), un neuf (9) ou un zéro (0). Elles seront considérées comme des </t>
    </r>
    <r>
      <rPr>
        <i/>
        <u/>
        <sz val="11"/>
        <color theme="3"/>
        <rFont val="Calibri"/>
        <family val="2"/>
        <scheme val="minor"/>
      </rPr>
      <t>mauvaises réponses</t>
    </r>
    <r>
      <rPr>
        <sz val="11"/>
        <color theme="3"/>
        <rFont val="Calibri"/>
        <family val="2"/>
        <scheme val="minor"/>
      </rPr>
      <t xml:space="preserve"> (0).</t>
    </r>
  </si>
  <si>
    <t>¹ Les données manquantes sont considérées par AnDIE comme des mauvaises réponses (score de 0).</t>
  </si>
  <si>
    <t>&lt; 0</t>
  </si>
  <si>
    <t>Les éléments sur la diagonale correspondent à la variance des items; les autres, aux covariances inter-items.</t>
  </si>
  <si>
    <t>Écart-type</t>
  </si>
  <si>
    <t>L'erreur standard de mesure (ESM) est de :</t>
  </si>
  <si>
    <r>
      <t xml:space="preserve">Les sujets et les items sont triés en ordre </t>
    </r>
    <r>
      <rPr>
        <b/>
        <i/>
        <u/>
        <sz val="14"/>
        <color rgb="FFFF0000"/>
        <rFont val="Calibri"/>
        <family val="2"/>
        <scheme val="minor"/>
      </rPr>
      <t>décroissant</t>
    </r>
    <r>
      <rPr>
        <i/>
        <sz val="14"/>
        <color rgb="FFFF0000"/>
        <rFont val="Calibri"/>
        <family val="2"/>
        <scheme val="minor"/>
      </rPr>
      <t xml:space="preserve"> (suivant le score total pour les premiers et l'indice de difficulté pour les seconds).</t>
    </r>
  </si>
  <si>
    <r>
      <t xml:space="preserve">Les sujets sont triés en ordre </t>
    </r>
    <r>
      <rPr>
        <b/>
        <i/>
        <u/>
        <sz val="14"/>
        <color rgb="FFFF0000"/>
        <rFont val="Calibri"/>
        <family val="2"/>
        <scheme val="minor"/>
      </rPr>
      <t>décroissant</t>
    </r>
    <r>
      <rPr>
        <i/>
        <sz val="14"/>
        <color rgb="FFFF0000"/>
        <rFont val="Calibri"/>
        <family val="2"/>
        <scheme val="minor"/>
      </rPr>
      <t xml:space="preserve"> suivant le score total.</t>
    </r>
  </si>
  <si>
    <t>&lt; 0,00</t>
  </si>
  <si>
    <t>Distribution des scores aux items</t>
  </si>
  <si>
    <t>score à l'item</t>
  </si>
  <si>
    <t>É-t</t>
  </si>
  <si>
    <t>kr21</t>
  </si>
  <si>
    <t>Moy. Test</t>
  </si>
  <si>
    <r>
      <t xml:space="preserve">La valeur de l'indice de fidélité </t>
    </r>
    <r>
      <rPr>
        <b/>
        <sz val="14"/>
        <color theme="2" tint="-0.89999084444715716"/>
        <rFont val="Calibri"/>
        <family val="2"/>
        <scheme val="minor"/>
      </rPr>
      <t>KR21</t>
    </r>
    <r>
      <rPr>
        <sz val="14"/>
        <color theme="2" tint="-0.89999084444715716"/>
        <rFont val="Calibri"/>
        <family val="2"/>
        <scheme val="minor"/>
      </rPr>
      <t xml:space="preserve"> est de :</t>
    </r>
  </si>
  <si>
    <t>Score normalisé
Z</t>
  </si>
  <si>
    <t>score max= nb. items</t>
  </si>
  <si>
    <t>score max = nb. sujets</t>
  </si>
  <si>
    <t>L'indice de fidélité KR21</t>
  </si>
  <si>
    <t>Résultats de SATO</t>
  </si>
  <si>
    <t>L’indice de difficulté</t>
  </si>
  <si>
    <t>réponses inattendues à ordonner</t>
  </si>
  <si>
    <t>La variance</t>
  </si>
  <si>
    <t xml:space="preserve">DociMétrique </t>
  </si>
  <si>
    <t xml:space="preserve"> www.docimetrique.ca</t>
  </si>
  <si>
    <t>Ce que vous devez faire</t>
  </si>
  <si>
    <t>Le sommaire et la légende sont présentés aux lignes 110 à 115.</t>
  </si>
  <si>
    <t>Le sommaire, la légende, les indices de fidélité et l'ESM sont présentés aux lignes 40 à 53.</t>
  </si>
  <si>
    <t>Étapes</t>
  </si>
  <si>
    <r>
      <t xml:space="preserve">L’indice de discrimination représente la différence entre l’indice de difficulté (ou taux de réussite) des sujets du groupe supérieur par rapport à ceux du groupe inférieur.
</t>
    </r>
    <r>
      <rPr>
        <i/>
        <sz val="12"/>
        <color theme="1"/>
        <rFont val="Calibri"/>
        <family val="2"/>
        <scheme val="minor"/>
      </rPr>
      <t>(Le groupe supérieur correspond à 27 % des élèves ayant obtenu les scores les plus élevés; le groupe inférieur correspond à 27 % des élèves ayant obtenu les scores les plus faibles.)</t>
    </r>
    <r>
      <rPr>
        <sz val="14"/>
        <color theme="1"/>
        <rFont val="Calibri"/>
        <family val="2"/>
        <scheme val="minor"/>
      </rPr>
      <t xml:space="preserve">
Cet indice permet d’entrevoir à quel point les élèves les plus forts réussissent mieux un item que les élèves les plus faibles.
</t>
    </r>
    <r>
      <rPr>
        <b/>
        <i/>
        <sz val="14"/>
        <color theme="1"/>
        <rFont val="Calibri"/>
        <family val="2"/>
        <scheme val="minor"/>
      </rPr>
      <t>Balises pour l'interprétation</t>
    </r>
    <r>
      <rPr>
        <sz val="14"/>
        <color theme="1"/>
        <rFont val="Calibri"/>
        <family val="2"/>
        <scheme val="minor"/>
      </rPr>
      <t xml:space="preserve">
Il est proposé de rejeter tous les items dont l’indice est inférieur à 0,10. Les items ayant un indice de discrimination compris entre 0,10 et 0,30 devraient être examinés et discutés avant de prendre une décision finale. Les items ayant une bonne discrimination (D ≥ 0,30) devraient être conservés (Laveault, 2002, p. 217). </t>
    </r>
  </si>
  <si>
    <r>
      <t xml:space="preserve">Étant donné que le score à l’item utilisé dans le calcul de la corrélation </t>
    </r>
    <r>
      <rPr>
        <i/>
        <sz val="14"/>
        <color theme="1"/>
        <rFont val="Calibri"/>
        <family val="2"/>
        <scheme val="minor"/>
      </rPr>
      <t>pt-bis</t>
    </r>
    <r>
      <rPr>
        <sz val="14"/>
        <color theme="1"/>
        <rFont val="Calibri"/>
        <family val="2"/>
        <scheme val="minor"/>
      </rPr>
      <t xml:space="preserve"> contribue au score total, certains auteurs recommandent d’ajuster la valeur de cette corrélation en établissant la corrélation entre le score à l’item et le score total sans l’item.  On obtient ainsi une idée plus juste du comportement de l’item au regard des autres items.
</t>
    </r>
    <r>
      <rPr>
        <b/>
        <i/>
        <sz val="14"/>
        <color theme="1"/>
        <rFont val="Calibri"/>
        <family val="2"/>
        <scheme val="minor"/>
      </rPr>
      <t>Balises pour l'interprétation</t>
    </r>
    <r>
      <rPr>
        <sz val="14"/>
        <color theme="1"/>
        <rFont val="Calibri"/>
        <family val="2"/>
        <scheme val="minor"/>
      </rPr>
      <t xml:space="preserve">
Les mêmes que pour la corrélation </t>
    </r>
    <r>
      <rPr>
        <i/>
        <sz val="14"/>
        <color theme="1"/>
        <rFont val="Calibri"/>
        <family val="2"/>
        <scheme val="minor"/>
      </rPr>
      <t>pt-bis</t>
    </r>
    <r>
      <rPr>
        <sz val="14"/>
        <color theme="1"/>
        <rFont val="Calibri"/>
        <family val="2"/>
        <scheme val="minor"/>
      </rPr>
      <t>.</t>
    </r>
  </si>
  <si>
    <r>
      <t xml:space="preserve">Corrélation entre les items pris deux à deux. Sa valeur oscille entre -1 (relation inverse) et +1 (relation directe). Une valeur près de 0 indique qu’il y a peu de lien entre les deux et une valeur de +1 correspond à une corrélation parfaite.  Une valeur négative est problématique, révélant que les items ne travaillent pas ensemble pour mesurer le construit.
</t>
    </r>
    <r>
      <rPr>
        <b/>
        <i/>
        <sz val="14"/>
        <color theme="1"/>
        <rFont val="Calibri"/>
        <family val="2"/>
        <scheme val="minor"/>
      </rPr>
      <t>Balises pour l'interprétation</t>
    </r>
    <r>
      <rPr>
        <sz val="14"/>
        <color theme="1"/>
        <rFont val="Calibri"/>
        <family val="2"/>
        <scheme val="minor"/>
      </rPr>
      <t xml:space="preserve">
Les mêmes que pour la corrélation </t>
    </r>
    <r>
      <rPr>
        <i/>
        <sz val="14"/>
        <color theme="1"/>
        <rFont val="Calibri"/>
        <family val="2"/>
        <scheme val="minor"/>
      </rPr>
      <t>pt-bis</t>
    </r>
    <r>
      <rPr>
        <sz val="14"/>
        <color theme="1"/>
        <rFont val="Calibri"/>
        <family val="2"/>
        <scheme val="minor"/>
      </rPr>
      <t>.</t>
    </r>
  </si>
  <si>
    <r>
      <t xml:space="preserve">Indice qui sert à estimer la relation qui existe entre le patron de réponses d'un sujet et le niveau de difficulté des items.
Sa valeur oscille entre -1 (relation inverse) et +1 (relation directe). Une valeur près de 0 révèle un patron de réponses aberrantes (peu de lien entre le patron de réponse du sujet et la difficulté des items), une valeur près de 1 signifie la réussite aux items faciles et l'échec aux items difficiles (ce à quoi on s'attend), et une valeur négative révèle un patron de réponse opposé à celui attendu c'est-à-dire que le sujet échoue les items faciles mais réussi les items difficiles, ce qui est problématique.
</t>
    </r>
    <r>
      <rPr>
        <u/>
        <sz val="14"/>
        <color theme="1"/>
        <rFont val="Calibri"/>
        <family val="2"/>
        <scheme val="minor"/>
      </rPr>
      <t>À noter:</t>
    </r>
    <r>
      <rPr>
        <sz val="14"/>
        <color theme="1"/>
        <rFont val="Calibri"/>
        <family val="2"/>
        <scheme val="minor"/>
      </rPr>
      <t xml:space="preserve"> la corrélation bisériale de personne n'est pas un indice ajusté, c'est-à-dire corrigé en retirant le patron de réponse du sujet étudié.
</t>
    </r>
    <r>
      <rPr>
        <b/>
        <i/>
        <sz val="14"/>
        <color theme="1"/>
        <rFont val="Calibri"/>
        <family val="2"/>
        <scheme val="minor"/>
      </rPr>
      <t>Balises pour l'interprétation</t>
    </r>
    <r>
      <rPr>
        <sz val="14"/>
        <color theme="1"/>
        <rFont val="Calibri"/>
        <family val="2"/>
        <scheme val="minor"/>
      </rPr>
      <t xml:space="preserve">
À défaut d'avoir trouvé une proposition, nous avons appliqué les mêmes que pour la corrélation pt-bis.</t>
    </r>
  </si>
  <si>
    <r>
      <t xml:space="preserve">Dans la colonne </t>
    </r>
    <r>
      <rPr>
        <b/>
        <i/>
        <sz val="14"/>
        <color theme="5" tint="-0.499984740745262"/>
        <rFont val="Calibri"/>
        <family val="2"/>
        <scheme val="minor"/>
      </rPr>
      <t>Balises personnalisées</t>
    </r>
    <r>
      <rPr>
        <sz val="14"/>
        <color theme="5" tint="-0.499984740745262"/>
        <rFont val="Calibri"/>
        <family val="2"/>
        <scheme val="minor"/>
      </rPr>
      <t xml:space="preserve">, « Cliquer pour modifier » les balises en fonction de vos préférences. </t>
    </r>
    <r>
      <rPr>
        <b/>
        <sz val="10"/>
        <color theme="9" tint="-0.499984740745262"/>
        <rFont val="Calibri"/>
        <family val="2"/>
        <scheme val="minor"/>
      </rPr>
      <t>Un menu déroulant s'affichera.</t>
    </r>
    <r>
      <rPr>
        <sz val="10"/>
        <color theme="9" tint="-0.499984740745262"/>
        <rFont val="Calibri"/>
        <family val="2"/>
        <scheme val="minor"/>
      </rPr>
      <t xml:space="preserve"> 
</t>
    </r>
    <r>
      <rPr>
        <b/>
        <u/>
        <sz val="11"/>
        <color rgb="FFC00000"/>
        <rFont val="Calibri"/>
        <family val="2"/>
        <scheme val="minor"/>
      </rPr>
      <t>À noter:</t>
    </r>
    <r>
      <rPr>
        <sz val="11"/>
        <color rgb="FFC00000"/>
        <rFont val="Calibri"/>
        <family val="2"/>
        <scheme val="minor"/>
      </rPr>
      <t xml:space="preserve"> s</t>
    </r>
    <r>
      <rPr>
        <i/>
        <sz val="11"/>
        <color rgb="FFC00000"/>
        <rFont val="Calibri"/>
        <family val="2"/>
        <scheme val="minor"/>
      </rPr>
      <t>i une balise n'est pas modifiée, c'est la valeur par défaut qui est utilisée.</t>
    </r>
  </si>
  <si>
    <r>
      <rPr>
        <b/>
        <i/>
        <sz val="10"/>
        <color rgb="FFC00000"/>
        <rFont val="Calibri"/>
        <family val="2"/>
        <scheme val="minor"/>
      </rPr>
      <t>Rappel:</t>
    </r>
    <r>
      <rPr>
        <i/>
        <sz val="10"/>
        <color rgb="FFC00000"/>
        <rFont val="Calibri"/>
        <family val="2"/>
        <scheme val="minor"/>
      </rPr>
      <t xml:space="preserve"> si une balise n'est pas modifiée, c'est la valeur par défaut qui est utilisée.</t>
    </r>
  </si>
  <si>
    <t>Prépration des fichiers de codification pour les épreuves numériques en ALE et FLE; ajout de la codification pour l'âge et le numéro d'identification unique et autres ajustements;  préparation du questionnaire de participation.</t>
  </si>
  <si>
    <r>
      <t xml:space="preserve">La corrélation </t>
    </r>
    <r>
      <rPr>
        <b/>
        <i/>
        <sz val="16"/>
        <color rgb="FF4F81BD"/>
        <rFont val="Calibri"/>
        <family val="2"/>
        <scheme val="minor"/>
      </rPr>
      <t>pt-bis ajustée</t>
    </r>
  </si>
  <si>
    <r>
      <t xml:space="preserve">Indice associé à la cohérence interne. Il est basé sur la corrélation moyenne entre les items. 
Sa valeur oscille entre 0 et 1. Plus la réussite à un item est corrélée à la réussite des autres items, plus sa valeur tend vers 1.
</t>
    </r>
    <r>
      <rPr>
        <b/>
        <i/>
        <sz val="14"/>
        <color theme="1"/>
        <rFont val="Calibri"/>
        <family val="2"/>
        <scheme val="minor"/>
      </rPr>
      <t>Balises pour l'interprétation</t>
    </r>
    <r>
      <rPr>
        <sz val="14"/>
        <color theme="1"/>
        <rFont val="Calibri"/>
        <family val="2"/>
        <scheme val="minor"/>
      </rPr>
      <t xml:space="preserve">
Certains indiquent qu’une valeur comprise entre 0,60 et 0,80 peut être considérée comme acceptable, mais une bonne cohérence interne se situerait entre 0,80 et 1,00. D’autres considèrent qu'une valeur supérieure à 0,70 est satisfaisante quoiqu’un résultat supérieur à 0,90 serait souhaitable. Dans la pratique, on considère généralement que la fidélité d’une épreuve est satisfaisante lorsque la valeur du coefficient est au moins égale à 0,80 (Raynolds, Livingstone et Wilson, 2006, p. 144).</t>
    </r>
  </si>
  <si>
    <r>
      <t xml:space="preserve">Si l'alpha sans l'item est </t>
    </r>
    <r>
      <rPr>
        <b/>
        <sz val="11"/>
        <color theme="5" tint="-0.499984740745262"/>
        <rFont val="Calibri"/>
        <family val="2"/>
        <scheme val="minor"/>
      </rPr>
      <t>&lt; (plus petit)</t>
    </r>
    <r>
      <rPr>
        <sz val="11"/>
        <color theme="5" tint="-0.499984740745262"/>
        <rFont val="Calibri"/>
        <family val="2"/>
        <scheme val="minor"/>
      </rPr>
      <t xml:space="preserve"> que l'alpha de Cronbach</t>
    </r>
  </si>
  <si>
    <r>
      <t xml:space="preserve">Si l'alpha sans l'item est </t>
    </r>
    <r>
      <rPr>
        <b/>
        <sz val="11"/>
        <color theme="5" tint="-0.499984740745262"/>
        <rFont val="Calibri"/>
        <family val="2"/>
        <scheme val="minor"/>
      </rPr>
      <t>&gt; (plus grand)</t>
    </r>
    <r>
      <rPr>
        <sz val="11"/>
        <color theme="5" tint="-0.499984740745262"/>
        <rFont val="Calibri"/>
        <family val="2"/>
        <scheme val="minor"/>
      </rPr>
      <t xml:space="preserve"> que l'alpha de Cronbach</t>
    </r>
  </si>
  <si>
    <r>
      <t xml:space="preserve">Indice qui permet de vérifier si le retrait de l'item améliore ou diminue la valeur de l'alpha de Cronbach. Si le retrait de l'item diminue sa valeur cela signifie que l'item est fortement corrélé au score total; au contraire, si le retrait augmente sa valeur cela signifie que l'item est peu corrélé aux autres items.
</t>
    </r>
    <r>
      <rPr>
        <b/>
        <i/>
        <sz val="14"/>
        <color theme="1"/>
        <rFont val="Calibri"/>
        <family val="2"/>
        <scheme val="minor"/>
      </rPr>
      <t>Balises pour l'interprétation</t>
    </r>
    <r>
      <rPr>
        <sz val="14"/>
        <color theme="1"/>
        <rFont val="Calibri"/>
        <family val="2"/>
        <scheme val="minor"/>
      </rPr>
      <t xml:space="preserve">
Aucune. Les balises que nous proposons réfèrent à la définition de l'indice.</t>
    </r>
  </si>
  <si>
    <r>
      <t xml:space="preserve">Indice qui fournit une estimation de la variabilité de la mesure obtenue pour chaque item. Elle correspond à la moyenne des carrés des écarts à la moyenne et donc, elle permet de caractériser la dispersion des données par rapport à la moyenne.
</t>
    </r>
    <r>
      <rPr>
        <b/>
        <i/>
        <sz val="14"/>
        <color theme="1"/>
        <rFont val="Calibri"/>
        <family val="2"/>
        <scheme val="minor"/>
      </rPr>
      <t>Balises pour l'interprétation</t>
    </r>
    <r>
      <rPr>
        <sz val="14"/>
        <color theme="1"/>
        <rFont val="Calibri"/>
        <family val="2"/>
        <scheme val="minor"/>
      </rPr>
      <t xml:space="preserve">
Aucune. Les balises que nous proposons sont uniquement basées sur la distribution des valeurs et l'interprétation généralement associée.</t>
    </r>
  </si>
  <si>
    <r>
      <t xml:space="preserve">Indice associé à la cohérence interne. Il est calculé à partir de la moyenne et de la variance des scores totaux aux items.  
Lorsque les items varient beaucoup en difficulté et en variance, cet indice fournit une estimation de la fidélité inférieure à l'indice KR20 (le coefficient alpha de Cronbach peut être perçu comme une généralisation au cas de variables continues de la formule KR20 pour items dichotomiques).
</t>
    </r>
    <r>
      <rPr>
        <b/>
        <i/>
        <sz val="14"/>
        <color theme="1"/>
        <rFont val="Calibri"/>
        <family val="2"/>
        <scheme val="minor"/>
      </rPr>
      <t>Balises pour l'interprétation</t>
    </r>
    <r>
      <rPr>
        <sz val="14"/>
        <color theme="1"/>
        <rFont val="Calibri"/>
        <family val="2"/>
        <scheme val="minor"/>
      </rPr>
      <t xml:space="preserve">
Aucune. Les balises que nous proposons sont basées sur la valeur de l'alpha de Cronbach et l'interprétation généralement associée.</t>
    </r>
  </si>
  <si>
    <r>
      <t xml:space="preserve">Estimation de l’erreur de mesure. Concrètement, l’ESM est l’écart-type de la distribution théorique des scores observés. Elle permet d'estimer la précision de la moyenne d'un échantillon. Elle sert souvent à établir un intervalle de confiance. 
Plus la valeur est petite, plus l’intervalle de confiance sera également petit. Ceci est généralement recherché.
</t>
    </r>
    <r>
      <rPr>
        <b/>
        <i/>
        <sz val="14"/>
        <color theme="1"/>
        <rFont val="Calibri"/>
        <family val="2"/>
        <scheme val="minor"/>
      </rPr>
      <t/>
    </r>
  </si>
  <si>
    <t>Le masculin est utilisé afin de ne pas alourdir le texte.</t>
  </si>
  <si>
    <t>Rappelons que nos intentions étant pédagogiques et didactiques, AnDIE est limité à 100 sujets et à 30 items. Ces tailles d’échantillon sont suffisantes pour produire des analyses basées sur la TCT tout en limitant la quantité de résultats générés. Notons malgré tout que l'analyste devrait prendre la taille d'échantillon en considération avant de choisir de retirer un item ou un sujet de son analyse.</t>
  </si>
  <si>
    <r>
      <t xml:space="preserve">Le </t>
    </r>
    <r>
      <rPr>
        <b/>
        <sz val="14"/>
        <color theme="1"/>
        <rFont val="Calibri"/>
        <family val="2"/>
        <scheme val="minor"/>
      </rPr>
      <t>score total</t>
    </r>
    <r>
      <rPr>
        <sz val="14"/>
        <color theme="1"/>
        <rFont val="Calibri"/>
        <family val="2"/>
        <scheme val="minor"/>
      </rPr>
      <t xml:space="preserve"> est la somme des scores aux items. Sa valeur oscille entre 0 et le nombre total d'items saisis. 
Le </t>
    </r>
    <r>
      <rPr>
        <b/>
        <sz val="14"/>
        <color theme="1"/>
        <rFont val="Calibri"/>
        <family val="2"/>
        <scheme val="minor"/>
      </rPr>
      <t>pourcentage</t>
    </r>
    <r>
      <rPr>
        <sz val="14"/>
        <color theme="1"/>
        <rFont val="Calibri"/>
        <family val="2"/>
        <scheme val="minor"/>
      </rPr>
      <t xml:space="preserve"> correspond au score total divisé par le nombre total d'items multiplié par 100.
Le </t>
    </r>
    <r>
      <rPr>
        <b/>
        <sz val="14"/>
        <color theme="1"/>
        <rFont val="Calibri"/>
        <family val="2"/>
        <scheme val="minor"/>
      </rPr>
      <t>seuil de réussite</t>
    </r>
    <r>
      <rPr>
        <sz val="14"/>
        <color theme="1"/>
        <rFont val="Calibri"/>
        <family val="2"/>
        <scheme val="minor"/>
      </rPr>
      <t xml:space="preserve"> correspond au score à partir duquel le score total obtenu sera considéré comme une réussite. En-deça de ce score ce dernier sera considéré comme un échec.
L'</t>
    </r>
    <r>
      <rPr>
        <b/>
        <sz val="14"/>
        <color theme="1"/>
        <rFont val="Calibri"/>
        <family val="2"/>
        <scheme val="minor"/>
      </rPr>
      <t>intervalle de confiance</t>
    </r>
    <r>
      <rPr>
        <sz val="14"/>
        <color theme="1"/>
        <rFont val="Calibri"/>
        <family val="2"/>
        <scheme val="minor"/>
      </rPr>
      <t xml:space="preserve"> représente la marge d'erreur de la mesure. Il permet de relativiser l'interprétation du score observé.
</t>
    </r>
    <r>
      <rPr>
        <b/>
        <i/>
        <sz val="14"/>
        <color theme="1"/>
        <rFont val="Calibri"/>
        <family val="2"/>
        <scheme val="minor"/>
      </rPr>
      <t>Balises pour l'interprétation</t>
    </r>
    <r>
      <rPr>
        <sz val="14"/>
        <color theme="1"/>
        <rFont val="Calibri"/>
        <family val="2"/>
        <scheme val="minor"/>
      </rPr>
      <t xml:space="preserve">
En contexte scolaire, 60% est un seuil usuel (voir le guide de l'utilisateur pour plus de détails).</t>
    </r>
  </si>
  <si>
    <r>
      <t xml:space="preserve">L’indice de difficulté permet de savoir dans quelle proportion un item a été bien réussi (nb. réussites/nb. sujets).
Les valeurs de cet indice sont comprises entre 0 et 1. Un item facile aura un indice élevé qui tendra vers 1 alors qu’un item difficile aura un indice qui tendra vers 0. 
</t>
    </r>
    <r>
      <rPr>
        <b/>
        <i/>
        <sz val="14"/>
        <color theme="1"/>
        <rFont val="Calibri"/>
        <family val="2"/>
        <scheme val="minor"/>
      </rPr>
      <t>Balises pour l'interprétation</t>
    </r>
    <r>
      <rPr>
        <sz val="14"/>
        <color theme="1"/>
        <rFont val="Calibri"/>
        <family val="2"/>
        <scheme val="minor"/>
      </rPr>
      <t xml:space="preserve">
L'indice optimal se situe entre 0,30 et 0,70 (Laveault, 2002, p. 217). En dessous de 0,30, les items sont trop difficiles (moins de 30% de réussite) et au-dessus de 0,70, ils sont considérés comme étant trop faciles.
Certains considèrent que selon le contexte, il convient d'étendre l'intervalle à des valeurs entre 0,20 et 0,80 (Louis, 2004, p. 69).</t>
    </r>
  </si>
  <si>
    <r>
      <t xml:space="preserve">Indice qui sert à estimer la relation qui existe entre le score à un item en particulier et le score total.
Sa valeur oscille entre -1 (relation inverse) et +1 (relation directe). Une valeur près de 0 indique qu’il y a peu de liens entre les deux et une valeur de +1 correspond à une corrélation parfaite. Une valeur négative est problématique révélant qu’un item contribue peu ou pas du tout à la mesure du constuit.
</t>
    </r>
    <r>
      <rPr>
        <b/>
        <i/>
        <sz val="14"/>
        <color theme="1"/>
        <rFont val="Calibri"/>
        <family val="2"/>
        <scheme val="minor"/>
      </rPr>
      <t>Balises pour l'interprétation</t>
    </r>
    <r>
      <rPr>
        <sz val="14"/>
        <color theme="1"/>
        <rFont val="Calibri"/>
        <family val="2"/>
        <scheme val="minor"/>
      </rPr>
      <t xml:space="preserve">
Une corrélation comprise entre 0,00 et 0,19 est considérée comme étant négligeable. Une valeur comprise entre 0,20 et 0,39 peut être considérée comme étant faible alors qu’une valeur de corrélation supérieure à 0,40 est jugée d’intensité modérée à forte lorsqu’elle tend vers 1,00 (Guilford, 1965, p. 199).</t>
    </r>
  </si>
  <si>
    <r>
      <rPr>
        <b/>
        <u/>
        <sz val="14"/>
        <color theme="1"/>
        <rFont val="Calibri"/>
        <family val="2"/>
        <scheme val="minor"/>
      </rPr>
      <t>Exclusions de garantie</t>
    </r>
    <r>
      <rPr>
        <sz val="11"/>
        <color theme="1"/>
        <rFont val="Calibri"/>
        <family val="2"/>
        <scheme val="minor"/>
      </rPr>
      <t xml:space="preserve">
</t>
    </r>
    <r>
      <rPr>
        <sz val="12"/>
        <color theme="1"/>
        <rFont val="Calibri"/>
        <family val="2"/>
        <scheme val="minor"/>
      </rPr>
      <t>L'application AnDIE est fournie par les auteurs "</t>
    </r>
    <r>
      <rPr>
        <b/>
        <sz val="12"/>
        <color theme="1"/>
        <rFont val="Calibri"/>
        <family val="2"/>
        <scheme val="minor"/>
      </rPr>
      <t>telle quelle</t>
    </r>
    <r>
      <rPr>
        <sz val="12"/>
        <color theme="1"/>
        <rFont val="Calibri"/>
        <family val="2"/>
        <scheme val="minor"/>
      </rPr>
      <t xml:space="preserve">" </t>
    </r>
    <r>
      <rPr>
        <b/>
        <u/>
        <sz val="12"/>
        <color theme="1"/>
        <rFont val="Calibri"/>
        <family val="2"/>
        <scheme val="minor"/>
      </rPr>
      <t>sans garantie d'aucune sorte</t>
    </r>
    <r>
      <rPr>
        <sz val="12"/>
        <color theme="1"/>
        <rFont val="Calibri"/>
        <family val="2"/>
        <scheme val="minor"/>
      </rPr>
      <t xml:space="preserve">. Les auteurs ont fait des efforts importants pour assurer la qualité et la précision de l'application, des algorithmes utilisés et des résultats produits. </t>
    </r>
    <r>
      <rPr>
        <u/>
        <sz val="12"/>
        <color theme="1"/>
        <rFont val="Calibri"/>
        <family val="2"/>
        <scheme val="minor"/>
      </rPr>
      <t>Cependant</t>
    </r>
    <r>
      <rPr>
        <sz val="12"/>
        <color theme="1"/>
        <rFont val="Calibri"/>
        <family val="2"/>
        <scheme val="minor"/>
      </rPr>
      <t>, en aucun cas, les auteurs ne peuvent être tenus responsables de toute forme de dommages directs, indirects, accessoires, spéciaux, exemplaires ou consécutifs (y compris, sans toutefois s'y limiter, l'achat de biens ou services de substitution, perte d'utilisation, de données ou de profits, ou interruption d'activité), qu'elle qu'en soit la cause, et qu'elle qu'en soit la théorie, qu'elle soit contractuelle, objective ou délictuelle (notamment par négligence ou autrement) découlant de quelque manière que ce soit de l'utilisation de la présente application, même si les auteurs sont avisés de la possibilité de tels dommages.</t>
    </r>
    <r>
      <rPr>
        <sz val="4"/>
        <color theme="1"/>
        <rFont val="Calibri"/>
        <family val="2"/>
        <scheme val="minor"/>
      </rPr>
      <t xml:space="preserve">
</t>
    </r>
    <r>
      <rPr>
        <sz val="12"/>
        <color theme="1"/>
        <rFont val="Calibri"/>
        <family val="2"/>
        <scheme val="minor"/>
      </rPr>
      <t>Tout le risque quant à la qualité et la performance de l'application est liée à l'utilisateur.</t>
    </r>
    <r>
      <rPr>
        <sz val="4"/>
        <color theme="1"/>
        <rFont val="Calibri"/>
        <family val="2"/>
        <scheme val="minor"/>
      </rPr>
      <t xml:space="preserve">
</t>
    </r>
    <r>
      <rPr>
        <sz val="12"/>
        <color theme="1"/>
        <rFont val="Calibri"/>
        <family val="2"/>
        <scheme val="minor"/>
      </rPr>
      <t>Tous les droits non expressément accordés ici sont réservés aux deux auteurs de cette application.</t>
    </r>
  </si>
  <si>
    <t>docimetrique@globetrotter.net</t>
  </si>
  <si>
    <t>Mars 2021</t>
  </si>
  <si>
    <t>Description sommaire des indices utilisés</t>
  </si>
  <si>
    <r>
      <rPr>
        <b/>
        <sz val="28"/>
        <color theme="3"/>
        <rFont val="Calibri"/>
        <family val="2"/>
        <scheme val="minor"/>
      </rPr>
      <t>AnDIE</t>
    </r>
    <r>
      <rPr>
        <sz val="24"/>
        <color theme="3"/>
        <rFont val="Calibri"/>
        <family val="2"/>
        <scheme val="minor"/>
      </rPr>
      <t xml:space="preserve"> </t>
    </r>
    <r>
      <rPr>
        <sz val="14"/>
        <color theme="3"/>
        <rFont val="Calibri"/>
        <family val="2"/>
        <scheme val="minor"/>
      </rPr>
      <t>Version 1.1.15</t>
    </r>
  </si>
  <si>
    <t>Dionne, E. et Grondin, J. (2021). AnDIE: Analyse Didactique d'Items avec Excel (version 1.1.15). [Outil informatique]. Repéré à https://www.profdionne.ca/fr/index.php/la-mesure/ ou à https://www.docimetrique.ca/realisations/</t>
  </si>
  <si>
    <r>
      <t xml:space="preserve">1. Saisir ou coller les données dichotomiques </t>
    </r>
    <r>
      <rPr>
        <b/>
        <i/>
        <sz val="13"/>
        <color theme="1"/>
        <rFont val="Calibri"/>
        <family val="2"/>
        <scheme val="minor"/>
      </rPr>
      <t>(scores 0 ou 1)</t>
    </r>
    <r>
      <rPr>
        <sz val="13"/>
        <color theme="1"/>
        <rFont val="Calibri"/>
        <family val="2"/>
        <scheme val="minor"/>
      </rPr>
      <t xml:space="preserve"> dans la feuille intitulée « Saisie ».   </t>
    </r>
    <r>
      <rPr>
        <b/>
        <i/>
        <sz val="13"/>
        <color theme="1"/>
        <rFont val="Calibri"/>
        <family val="2"/>
        <scheme val="minor"/>
      </rPr>
      <t>(Valeurs possibles pour les données manquantes: cellule vide,  9 ou 0</t>
    </r>
    <r>
      <rPr>
        <b/>
        <sz val="13"/>
        <color theme="1"/>
        <rFont val="Calibri"/>
        <family val="2"/>
      </rPr>
      <t>¹</t>
    </r>
    <r>
      <rPr>
        <b/>
        <i/>
        <sz val="13"/>
        <color theme="1"/>
        <rFont val="Calibri"/>
        <family val="2"/>
        <scheme val="minor"/>
      </rPr>
      <t>.)</t>
    </r>
  </si>
  <si>
    <t>2. Vérifier le message de validation en haut de la feuille pour vous assurer qu'aucun problème n'a été détecté lors de la saisie. Vérifier également que le nombre d'items et le nombre de sujets saisis pour l'analyse correspondent à votre ensemble de données.</t>
  </si>
  <si>
    <t>Consulter la feuille « Paramètres » pour prendre connaissance des balises qui seront utilisées pour l'interprétation des résultats et les modifier au besoin.</t>
  </si>
  <si>
    <t>3. Consulter l'analyse d'items (feuille 3) pour prendre connaissance des résultats et des commentaires.</t>
  </si>
  <si>
    <t>4. Consulter les graphiques (feuille 4) pour approfondir votre analyse.</t>
  </si>
  <si>
    <t>5. Consulter les matrices des corrélations et des covariances (feuille 5) pour enrichir votre analyse des items.</t>
  </si>
  <si>
    <t>6. Consulter l'analyse des sujets (feuille 6) pour des résultats plus détaillés sur l'habileté des sujets.</t>
  </si>
  <si>
    <t>7. Consulter l'analyse des réponses inattendues (feuille 7) pour mieux comprendre et diagnostiquer les patrons de réponses aberrants.</t>
  </si>
  <si>
    <r>
      <rPr>
        <b/>
        <sz val="24"/>
        <rFont val="Calibri"/>
        <family val="2"/>
        <scheme val="minor"/>
      </rPr>
      <t>Lecture générique des résultats</t>
    </r>
    <r>
      <rPr>
        <b/>
        <i/>
        <sz val="16"/>
        <color theme="3"/>
        <rFont val="Calibri"/>
        <family val="2"/>
        <scheme val="minor"/>
      </rPr>
      <t xml:space="preserve">
</t>
    </r>
    <r>
      <rPr>
        <b/>
        <i/>
        <u/>
        <sz val="12"/>
        <rFont val="Calibri"/>
        <family val="2"/>
        <scheme val="minor"/>
      </rPr>
      <t>Rappel:</t>
    </r>
    <r>
      <rPr>
        <sz val="12"/>
        <color theme="5" tint="-0.499984740745262"/>
        <rFont val="Calibri"/>
        <family val="2"/>
        <scheme val="minor"/>
      </rPr>
      <t xml:space="preserve">  les commentaires proposés ici ne remplacent pas le jugement de l'analyste. Le retrait d’un item doit se faire sur la base de l’analyse de plusieurs indices statistiques, et en prenant en compte le construit mesuré. 
</t>
    </r>
    <r>
      <rPr>
        <b/>
        <i/>
        <u/>
        <sz val="11"/>
        <color theme="3"/>
        <rFont val="Calibri"/>
        <family val="2"/>
        <scheme val="minor"/>
      </rPr>
      <t>Note:</t>
    </r>
    <r>
      <rPr>
        <b/>
        <sz val="11"/>
        <color theme="3"/>
        <rFont val="Calibri"/>
        <family val="2"/>
        <scheme val="minor"/>
      </rPr>
      <t xml:space="preserve"> les balises utilisées pour l'analyse peuvent être modifiées au besoin. (Utilisez la feuille Paramètres.)</t>
    </r>
  </si>
  <si>
    <t>Les balises pour l'interprétation de la matrice peuvent être personnalisées via la feuille 8. Paramètres.</t>
  </si>
  <si>
    <t>Cette feuille est protégée.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</si>
</sst>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F800]dddd\,\ mmmm\ dd\,\ yyyy"/>
    <numFmt numFmtId="167" formatCode="0.0%"/>
    <numFmt numFmtId="168" formatCode="0.000000"/>
  </numFmts>
  <fonts count="165" x14ac:knownFonts="1">
    <font>
      <sz val="11"/>
      <color theme="1"/>
      <name val="Calibri"/>
      <family val="2"/>
      <scheme val="minor"/>
    </font>
    <font>
      <sz val="12"/>
      <color theme="1"/>
      <name val="Calibri"/>
      <family val="2"/>
      <scheme val="minor"/>
    </font>
    <font>
      <sz val="9"/>
      <color theme="1"/>
      <name val="Calibri"/>
      <family val="2"/>
      <scheme val="minor"/>
    </font>
    <font>
      <b/>
      <sz val="11"/>
      <color theme="1"/>
      <name val="Calibri"/>
      <family val="2"/>
      <scheme val="minor"/>
    </font>
    <font>
      <sz val="11"/>
      <color theme="0"/>
      <name val="Calibri"/>
      <family val="2"/>
      <scheme val="minor"/>
    </font>
    <font>
      <sz val="11"/>
      <color theme="1"/>
      <name val="Symbol"/>
      <family val="1"/>
      <charset val="2"/>
    </font>
    <font>
      <sz val="10"/>
      <name val="Arial"/>
      <family val="2"/>
    </font>
    <font>
      <sz val="10"/>
      <color theme="1"/>
      <name val="Arial"/>
      <family val="2"/>
    </font>
    <font>
      <sz val="12"/>
      <color rgb="FF000000"/>
      <name val="Times New Roman"/>
      <family val="1"/>
    </font>
    <font>
      <sz val="10"/>
      <color theme="1"/>
      <name val="Calibri"/>
      <family val="2"/>
      <scheme val="minor"/>
    </font>
    <font>
      <sz val="9"/>
      <color theme="1"/>
      <name val="Symbol"/>
      <family val="1"/>
      <charset val="2"/>
    </font>
    <font>
      <sz val="8"/>
      <color theme="1"/>
      <name val="Calibri"/>
      <family val="2"/>
      <scheme val="minor"/>
    </font>
    <font>
      <sz val="9"/>
      <color theme="3"/>
      <name val="Calibri"/>
      <family val="2"/>
      <scheme val="minor"/>
    </font>
    <font>
      <b/>
      <sz val="18"/>
      <color theme="1"/>
      <name val="Arial"/>
      <family val="2"/>
    </font>
    <font>
      <u/>
      <sz val="11"/>
      <color theme="10"/>
      <name val="Calibri"/>
      <family val="2"/>
      <scheme val="minor"/>
    </font>
    <font>
      <sz val="8"/>
      <color theme="3"/>
      <name val="Calibri"/>
      <family val="2"/>
      <scheme val="minor"/>
    </font>
    <font>
      <b/>
      <sz val="10"/>
      <color rgb="FF000000"/>
      <name val="Times New Roman"/>
      <family val="1"/>
    </font>
    <font>
      <u/>
      <sz val="14"/>
      <color theme="10"/>
      <name val="Calibri"/>
      <family val="2"/>
      <scheme val="minor"/>
    </font>
    <font>
      <sz val="11"/>
      <name val="Calibri"/>
      <family val="2"/>
      <scheme val="minor"/>
    </font>
    <font>
      <sz val="12"/>
      <color theme="1"/>
      <name val="Calibri"/>
      <family val="2"/>
      <scheme val="minor"/>
    </font>
    <font>
      <sz val="16"/>
      <color theme="1"/>
      <name val="Calibri"/>
      <family val="2"/>
      <scheme val="minor"/>
    </font>
    <font>
      <sz val="14"/>
      <color theme="1"/>
      <name val="Calibri"/>
      <family val="2"/>
      <scheme val="minor"/>
    </font>
    <font>
      <sz val="14"/>
      <color theme="1"/>
      <name val="Symbol"/>
      <family val="1"/>
      <charset val="2"/>
    </font>
    <font>
      <u/>
      <sz val="11"/>
      <color theme="11"/>
      <name val="Calibri"/>
      <family val="2"/>
      <scheme val="minor"/>
    </font>
    <font>
      <sz val="18"/>
      <color theme="1"/>
      <name val="Calibri"/>
      <family val="2"/>
      <scheme val="minor"/>
    </font>
    <font>
      <sz val="20"/>
      <color theme="1"/>
      <name val="Calibri"/>
      <family val="2"/>
      <scheme val="minor"/>
    </font>
    <font>
      <sz val="14"/>
      <color theme="1"/>
      <name val="Calibri"/>
      <family val="2"/>
      <scheme val="minor"/>
    </font>
    <font>
      <sz val="14"/>
      <name val="Calibri"/>
      <family val="2"/>
      <scheme val="minor"/>
    </font>
    <font>
      <sz val="24"/>
      <color theme="3"/>
      <name val="Calibri"/>
      <family val="2"/>
      <scheme val="minor"/>
    </font>
    <font>
      <sz val="14"/>
      <color theme="3"/>
      <name val="Calibri"/>
      <family val="2"/>
      <scheme val="minor"/>
    </font>
    <font>
      <i/>
      <sz val="14"/>
      <color theme="3"/>
      <name val="Calibri"/>
      <family val="2"/>
      <scheme val="minor"/>
    </font>
    <font>
      <b/>
      <sz val="24"/>
      <color theme="3"/>
      <name val="Calibri"/>
      <family val="2"/>
      <scheme val="minor"/>
    </font>
    <font>
      <b/>
      <sz val="14"/>
      <color theme="3"/>
      <name val="Calibri"/>
      <family val="2"/>
      <scheme val="minor"/>
    </font>
    <font>
      <b/>
      <sz val="18"/>
      <color theme="3"/>
      <name val="Calibri"/>
      <family val="2"/>
      <scheme val="minor"/>
    </font>
    <font>
      <b/>
      <sz val="28"/>
      <color theme="3"/>
      <name val="Calibri"/>
      <family val="2"/>
      <scheme val="minor"/>
    </font>
    <font>
      <b/>
      <i/>
      <u/>
      <sz val="14"/>
      <color theme="3"/>
      <name val="Calibri"/>
      <family val="2"/>
      <scheme val="minor"/>
    </font>
    <font>
      <i/>
      <sz val="14"/>
      <color theme="1"/>
      <name val="Calibri"/>
      <family val="2"/>
      <scheme val="minor"/>
    </font>
    <font>
      <b/>
      <i/>
      <sz val="14"/>
      <color theme="1"/>
      <name val="Calibri"/>
      <family val="2"/>
      <scheme val="minor"/>
    </font>
    <font>
      <b/>
      <sz val="14"/>
      <color theme="1"/>
      <name val="Calibri"/>
      <family val="2"/>
      <scheme val="minor"/>
    </font>
    <font>
      <sz val="14"/>
      <color theme="0"/>
      <name val="Calibri"/>
      <family val="2"/>
      <scheme val="minor"/>
    </font>
    <font>
      <sz val="14"/>
      <color theme="5" tint="-0.499984740745262"/>
      <name val="Calibri"/>
      <family val="2"/>
      <scheme val="minor"/>
    </font>
    <font>
      <sz val="11"/>
      <color theme="5" tint="-0.499984740745262"/>
      <name val="Calibri"/>
      <family val="2"/>
      <scheme val="minor"/>
    </font>
    <font>
      <b/>
      <sz val="14"/>
      <color theme="5" tint="-0.499984740745262"/>
      <name val="Calibri"/>
      <family val="2"/>
      <scheme val="minor"/>
    </font>
    <font>
      <b/>
      <sz val="18"/>
      <color theme="1"/>
      <name val="Calibri"/>
      <family val="2"/>
      <scheme val="minor"/>
    </font>
    <font>
      <b/>
      <sz val="14"/>
      <color rgb="FF000000"/>
      <name val="Calibri"/>
      <family val="2"/>
      <scheme val="minor"/>
    </font>
    <font>
      <sz val="14"/>
      <color rgb="FF000000"/>
      <name val="Calibri"/>
      <family val="2"/>
      <scheme val="minor"/>
    </font>
    <font>
      <vertAlign val="superscript"/>
      <sz val="14"/>
      <color rgb="FF000000"/>
      <name val="Calibri"/>
      <family val="2"/>
      <scheme val="minor"/>
    </font>
    <font>
      <b/>
      <sz val="11"/>
      <color theme="5" tint="-0.499984740745262"/>
      <name val="Calibri"/>
      <family val="2"/>
      <scheme val="minor"/>
    </font>
    <font>
      <b/>
      <sz val="10"/>
      <color theme="5" tint="-0.499984740745262"/>
      <name val="Arial"/>
      <family val="2"/>
    </font>
    <font>
      <b/>
      <sz val="20"/>
      <color theme="1"/>
      <name val="Calibri"/>
      <family val="2"/>
      <scheme val="minor"/>
    </font>
    <font>
      <sz val="16"/>
      <color rgb="FF000000"/>
      <name val="Calibri"/>
      <family val="2"/>
      <scheme val="minor"/>
    </font>
    <font>
      <sz val="16"/>
      <name val="Calibri"/>
      <family val="2"/>
      <scheme val="minor"/>
    </font>
    <font>
      <sz val="12"/>
      <color theme="1"/>
      <name val="Arial"/>
      <family val="2"/>
    </font>
    <font>
      <sz val="14"/>
      <color theme="1"/>
      <name val="Arial"/>
      <family val="2"/>
    </font>
    <font>
      <b/>
      <sz val="20"/>
      <color theme="0"/>
      <name val="Calibri"/>
      <family val="2"/>
      <scheme val="minor"/>
    </font>
    <font>
      <b/>
      <i/>
      <sz val="14"/>
      <color theme="4"/>
      <name val="Calibri"/>
      <family val="2"/>
      <scheme val="minor"/>
    </font>
    <font>
      <i/>
      <sz val="12"/>
      <color theme="3"/>
      <name val="Calibri"/>
      <family val="2"/>
      <scheme val="minor"/>
    </font>
    <font>
      <sz val="20"/>
      <color theme="1"/>
      <name val="Arial"/>
      <family val="2"/>
    </font>
    <font>
      <sz val="20"/>
      <color theme="0"/>
      <name val="Calibri"/>
      <family val="2"/>
      <scheme val="minor"/>
    </font>
    <font>
      <b/>
      <sz val="16"/>
      <color rgb="FF4F81BD"/>
      <name val="Calibri"/>
      <family val="2"/>
      <scheme val="minor"/>
    </font>
    <font>
      <b/>
      <i/>
      <sz val="16"/>
      <color rgb="FF4F81BD"/>
      <name val="Calibri"/>
      <family val="2"/>
      <scheme val="minor"/>
    </font>
    <font>
      <sz val="22"/>
      <color theme="2" tint="-0.499984740745262"/>
      <name val="Algerian"/>
      <family val="5"/>
    </font>
    <font>
      <b/>
      <sz val="26"/>
      <color theme="2" tint="-0.89999084444715716"/>
      <name val="Lucida Calligraphy"/>
      <family val="4"/>
    </font>
    <font>
      <i/>
      <sz val="12"/>
      <color theme="3"/>
      <name val="Arial"/>
      <family val="2"/>
    </font>
    <font>
      <sz val="8"/>
      <color theme="1"/>
      <name val="Arial"/>
      <family val="2"/>
    </font>
    <font>
      <sz val="12"/>
      <name val="Times New Roman"/>
      <family val="1"/>
    </font>
    <font>
      <vertAlign val="superscript"/>
      <sz val="12"/>
      <color rgb="FF000000"/>
      <name val="Times New Roman"/>
      <family val="1"/>
    </font>
    <font>
      <sz val="11"/>
      <color theme="1"/>
      <name val="Calibri"/>
      <family val="2"/>
      <scheme val="minor"/>
    </font>
    <font>
      <b/>
      <sz val="24"/>
      <color theme="1"/>
      <name val="Calibri"/>
      <family val="2"/>
      <scheme val="minor"/>
    </font>
    <font>
      <b/>
      <i/>
      <sz val="16"/>
      <color theme="3"/>
      <name val="Calibri"/>
      <family val="2"/>
      <scheme val="minor"/>
    </font>
    <font>
      <sz val="9"/>
      <color rgb="FF000000"/>
      <name val="Calibri"/>
      <family val="2"/>
      <scheme val="minor"/>
    </font>
    <font>
      <b/>
      <sz val="8"/>
      <color theme="1"/>
      <name val="Calibri"/>
      <family val="2"/>
      <scheme val="minor"/>
    </font>
    <font>
      <vertAlign val="superscript"/>
      <sz val="14"/>
      <color theme="0"/>
      <name val="Calibri"/>
      <family val="2"/>
      <scheme val="minor"/>
    </font>
    <font>
      <b/>
      <u/>
      <sz val="16"/>
      <color theme="5" tint="-0.499984740745262"/>
      <name val="Calibri"/>
      <family val="2"/>
      <scheme val="minor"/>
    </font>
    <font>
      <b/>
      <sz val="12"/>
      <color rgb="FF000000"/>
      <name val="Calibri"/>
      <family val="2"/>
      <scheme val="minor"/>
    </font>
    <font>
      <sz val="8"/>
      <color theme="0"/>
      <name val="Calibri"/>
      <family val="2"/>
      <scheme val="minor"/>
    </font>
    <font>
      <b/>
      <sz val="16"/>
      <color theme="5" tint="-0.499984740745262"/>
      <name val="Calibri"/>
      <family val="2"/>
      <scheme val="minor"/>
    </font>
    <font>
      <b/>
      <sz val="20"/>
      <color theme="5" tint="-0.499984740745262"/>
      <name val="Calibri"/>
      <family val="2"/>
      <scheme val="minor"/>
    </font>
    <font>
      <b/>
      <sz val="14"/>
      <name val="Calibri"/>
      <family val="2"/>
      <scheme val="minor"/>
    </font>
    <font>
      <b/>
      <sz val="11"/>
      <color theme="0"/>
      <name val="Calibri"/>
      <family val="2"/>
      <scheme val="minor"/>
    </font>
    <font>
      <sz val="8"/>
      <name val="Calibri"/>
      <family val="2"/>
      <scheme val="minor"/>
    </font>
    <font>
      <b/>
      <sz val="8"/>
      <name val="Calibri"/>
      <family val="2"/>
      <scheme val="minor"/>
    </font>
    <font>
      <sz val="12"/>
      <name val="Calibri"/>
      <family val="2"/>
      <scheme val="minor"/>
    </font>
    <font>
      <sz val="12"/>
      <color theme="1"/>
      <name val="Symbol"/>
      <family val="1"/>
      <charset val="2"/>
    </font>
    <font>
      <b/>
      <sz val="8"/>
      <color theme="0"/>
      <name val="Calibri"/>
      <family val="2"/>
      <scheme val="minor"/>
    </font>
    <font>
      <sz val="11"/>
      <color rgb="FFFF0000"/>
      <name val="Calibri"/>
      <family val="2"/>
      <scheme val="minor"/>
    </font>
    <font>
      <sz val="12"/>
      <color theme="5" tint="-0.499984740745262"/>
      <name val="Calibri"/>
      <family val="2"/>
      <scheme val="minor"/>
    </font>
    <font>
      <b/>
      <i/>
      <u/>
      <sz val="14"/>
      <name val="Calibri"/>
      <family val="2"/>
      <scheme val="minor"/>
    </font>
    <font>
      <sz val="12"/>
      <color theme="3" tint="-0.499984740745262"/>
      <name val="Calibri"/>
      <family val="2"/>
      <scheme val="minor"/>
    </font>
    <font>
      <sz val="13"/>
      <color theme="3"/>
      <name val="Calibri"/>
      <family val="2"/>
      <scheme val="minor"/>
    </font>
    <font>
      <b/>
      <i/>
      <sz val="13"/>
      <color theme="3"/>
      <name val="Calibri"/>
      <family val="2"/>
      <scheme val="minor"/>
    </font>
    <font>
      <b/>
      <u/>
      <sz val="13"/>
      <color theme="1"/>
      <name val="Calibri"/>
      <family val="2"/>
      <scheme val="minor"/>
    </font>
    <font>
      <sz val="13"/>
      <color theme="1"/>
      <name val="Calibri"/>
      <family val="2"/>
      <scheme val="minor"/>
    </font>
    <font>
      <b/>
      <i/>
      <sz val="13"/>
      <color theme="1"/>
      <name val="Calibri"/>
      <family val="2"/>
      <scheme val="minor"/>
    </font>
    <font>
      <i/>
      <sz val="13"/>
      <color rgb="FFFF0000"/>
      <name val="Calibri"/>
      <family val="2"/>
      <scheme val="minor"/>
    </font>
    <font>
      <sz val="11"/>
      <color theme="3"/>
      <name val="Calibri"/>
      <family val="2"/>
      <scheme val="minor"/>
    </font>
    <font>
      <b/>
      <i/>
      <sz val="12"/>
      <color theme="1"/>
      <name val="Calibri"/>
      <family val="2"/>
      <scheme val="minor"/>
    </font>
    <font>
      <sz val="13"/>
      <color theme="5" tint="-0.499984740745262"/>
      <name val="Calibri"/>
      <family val="2"/>
      <scheme val="minor"/>
    </font>
    <font>
      <i/>
      <sz val="11"/>
      <color theme="3"/>
      <name val="Calibri"/>
      <family val="2"/>
      <scheme val="minor"/>
    </font>
    <font>
      <b/>
      <sz val="14"/>
      <color rgb="FFFF0000"/>
      <name val="Calibri"/>
      <family val="2"/>
      <scheme val="minor"/>
    </font>
    <font>
      <b/>
      <sz val="13"/>
      <color rgb="FFFF0000"/>
      <name val="Calibri"/>
      <family val="2"/>
      <scheme val="minor"/>
    </font>
    <font>
      <b/>
      <i/>
      <sz val="13"/>
      <color theme="5"/>
      <name val="Calibri"/>
      <family val="2"/>
      <scheme val="minor"/>
    </font>
    <font>
      <i/>
      <sz val="13"/>
      <color theme="3" tint="-0.499984740745262"/>
      <name val="Calibri"/>
      <family val="2"/>
      <scheme val="minor"/>
    </font>
    <font>
      <b/>
      <u/>
      <sz val="12"/>
      <color theme="1"/>
      <name val="Calibri"/>
      <family val="2"/>
      <scheme val="minor"/>
    </font>
    <font>
      <b/>
      <sz val="12"/>
      <color theme="1"/>
      <name val="Calibri"/>
      <family val="2"/>
      <scheme val="minor"/>
    </font>
    <font>
      <b/>
      <sz val="12"/>
      <color theme="5" tint="-0.499984740745262"/>
      <name val="Calibri"/>
      <family val="2"/>
      <scheme val="minor"/>
    </font>
    <font>
      <i/>
      <sz val="11"/>
      <color theme="5" tint="-0.499984740745262"/>
      <name val="Calibri"/>
      <family val="2"/>
      <scheme val="minor"/>
    </font>
    <font>
      <b/>
      <sz val="15"/>
      <color theme="5" tint="-0.499984740745262"/>
      <name val="Calibri"/>
      <family val="2"/>
      <scheme val="minor"/>
    </font>
    <font>
      <b/>
      <u/>
      <sz val="18"/>
      <color theme="5" tint="-0.499984740745262"/>
      <name val="Calibri"/>
      <family val="2"/>
      <scheme val="minor"/>
    </font>
    <font>
      <i/>
      <sz val="12"/>
      <color theme="1"/>
      <name val="Calibri"/>
      <family val="2"/>
      <scheme val="minor"/>
    </font>
    <font>
      <i/>
      <sz val="12"/>
      <color theme="9" tint="-0.499984740745262"/>
      <name val="Calibri"/>
      <family val="2"/>
      <scheme val="minor"/>
    </font>
    <font>
      <sz val="14"/>
      <color theme="5" tint="0.79998168889431442"/>
      <name val="Calibri"/>
      <family val="2"/>
      <scheme val="minor"/>
    </font>
    <font>
      <sz val="14"/>
      <color theme="1"/>
      <name val="Calibri"/>
      <family val="2"/>
    </font>
    <font>
      <i/>
      <sz val="10"/>
      <color rgb="FFC00000"/>
      <name val="Calibri"/>
      <family val="2"/>
      <scheme val="minor"/>
    </font>
    <font>
      <b/>
      <i/>
      <sz val="10"/>
      <color rgb="FFC00000"/>
      <name val="Calibri"/>
      <family val="2"/>
      <scheme val="minor"/>
    </font>
    <font>
      <sz val="11"/>
      <color rgb="FFC00000"/>
      <name val="Calibri"/>
      <family val="2"/>
      <scheme val="minor"/>
    </font>
    <font>
      <i/>
      <sz val="11"/>
      <color rgb="FFC00000"/>
      <name val="Calibri"/>
      <family val="2"/>
      <scheme val="minor"/>
    </font>
    <font>
      <b/>
      <u/>
      <sz val="14"/>
      <color rgb="FFC00000"/>
      <name val="Calibri"/>
      <family val="2"/>
      <scheme val="minor"/>
    </font>
    <font>
      <b/>
      <u/>
      <sz val="18"/>
      <color rgb="FFC00000"/>
      <name val="Calibri"/>
      <family val="2"/>
      <scheme val="minor"/>
    </font>
    <font>
      <i/>
      <sz val="12"/>
      <color theme="4" tint="-0.499984740745262"/>
      <name val="Calibri"/>
      <family val="2"/>
      <scheme val="minor"/>
    </font>
    <font>
      <sz val="11"/>
      <color theme="4" tint="-0.499984740745262"/>
      <name val="Calibri"/>
      <family val="2"/>
      <scheme val="minor"/>
    </font>
    <font>
      <b/>
      <i/>
      <sz val="14"/>
      <color theme="5" tint="-0.499984740745262"/>
      <name val="Calibri"/>
      <family val="2"/>
      <scheme val="minor"/>
    </font>
    <font>
      <sz val="10"/>
      <color theme="9" tint="-0.499984740745262"/>
      <name val="Calibri"/>
      <family val="2"/>
      <scheme val="minor"/>
    </font>
    <font>
      <b/>
      <sz val="10"/>
      <color theme="9" tint="-0.499984740745262"/>
      <name val="Calibri"/>
      <family val="2"/>
      <scheme val="minor"/>
    </font>
    <font>
      <b/>
      <u/>
      <sz val="11"/>
      <color rgb="FFC00000"/>
      <name val="Calibri"/>
      <family val="2"/>
      <scheme val="minor"/>
    </font>
    <font>
      <sz val="8"/>
      <color theme="5" tint="-0.499984740745262"/>
      <name val="Calibri"/>
      <family val="2"/>
      <scheme val="minor"/>
    </font>
    <font>
      <sz val="14"/>
      <color theme="2" tint="-0.89999084444715716"/>
      <name val="Calibri"/>
      <family val="2"/>
      <scheme val="minor"/>
    </font>
    <font>
      <i/>
      <sz val="14"/>
      <color theme="2" tint="-0.89999084444715716"/>
      <name val="Calibri"/>
      <family val="2"/>
      <scheme val="minor"/>
    </font>
    <font>
      <b/>
      <sz val="14"/>
      <color theme="2" tint="-0.89999084444715716"/>
      <name val="Calibri"/>
      <family val="2"/>
      <scheme val="minor"/>
    </font>
    <font>
      <sz val="13"/>
      <color theme="5" tint="-0.249977111117893"/>
      <name val="Calibri"/>
      <family val="2"/>
      <scheme val="minor"/>
    </font>
    <font>
      <b/>
      <sz val="14"/>
      <color theme="5" tint="-0.249977111117893"/>
      <name val="Calibri"/>
      <family val="2"/>
      <scheme val="minor"/>
    </font>
    <font>
      <b/>
      <u/>
      <sz val="14"/>
      <color theme="10"/>
      <name val="Calibri"/>
      <family val="2"/>
      <scheme val="minor"/>
    </font>
    <font>
      <i/>
      <sz val="14"/>
      <color theme="5" tint="-0.499984740745262"/>
      <name val="Calibri"/>
      <family val="2"/>
      <scheme val="minor"/>
    </font>
    <font>
      <sz val="10"/>
      <color theme="0"/>
      <name val="Arial"/>
      <family val="2"/>
    </font>
    <font>
      <b/>
      <u/>
      <sz val="14"/>
      <color theme="1"/>
      <name val="Calibri"/>
      <family val="2"/>
      <scheme val="minor"/>
    </font>
    <font>
      <b/>
      <u/>
      <sz val="12"/>
      <color theme="5" tint="-0.499984740745262"/>
      <name val="Calibri"/>
      <family val="2"/>
      <scheme val="minor"/>
    </font>
    <font>
      <b/>
      <u/>
      <sz val="12"/>
      <color theme="9" tint="-0.499984740745262"/>
      <name val="Calibri"/>
      <family val="2"/>
      <scheme val="minor"/>
    </font>
    <font>
      <b/>
      <sz val="10"/>
      <color theme="0"/>
      <name val="Arial"/>
      <family val="2"/>
    </font>
    <font>
      <sz val="20"/>
      <color theme="0"/>
      <name val="Arial"/>
      <family val="2"/>
    </font>
    <font>
      <sz val="12"/>
      <color rgb="FF000000"/>
      <name val="Calibri"/>
      <family val="2"/>
      <scheme val="minor"/>
    </font>
    <font>
      <b/>
      <sz val="18"/>
      <color theme="0"/>
      <name val="Calibri"/>
      <family val="2"/>
      <scheme val="minor"/>
    </font>
    <font>
      <sz val="20"/>
      <name val="Calibri"/>
      <family val="2"/>
      <scheme val="minor"/>
    </font>
    <font>
      <b/>
      <sz val="20"/>
      <name val="Calibri"/>
      <family val="2"/>
      <scheme val="minor"/>
    </font>
    <font>
      <b/>
      <sz val="11"/>
      <color theme="6" tint="-0.499984740745262"/>
      <name val="Calibri"/>
      <family val="2"/>
      <scheme val="minor"/>
    </font>
    <font>
      <b/>
      <sz val="14"/>
      <color theme="3"/>
      <name val="Lucida Calligraphy"/>
      <family val="4"/>
    </font>
    <font>
      <b/>
      <sz val="13"/>
      <color theme="1"/>
      <name val="Calibri"/>
      <family val="2"/>
    </font>
    <font>
      <i/>
      <u/>
      <sz val="11"/>
      <color theme="3"/>
      <name val="Calibri"/>
      <family val="2"/>
      <scheme val="minor"/>
    </font>
    <font>
      <b/>
      <i/>
      <u/>
      <sz val="11"/>
      <color theme="3"/>
      <name val="Calibri"/>
      <family val="2"/>
      <scheme val="minor"/>
    </font>
    <font>
      <b/>
      <sz val="11"/>
      <color theme="3"/>
      <name val="Calibri"/>
      <family val="2"/>
      <scheme val="minor"/>
    </font>
    <font>
      <i/>
      <sz val="14"/>
      <color rgb="FFFF0000"/>
      <name val="Calibri"/>
      <family val="2"/>
      <scheme val="minor"/>
    </font>
    <font>
      <b/>
      <i/>
      <u/>
      <sz val="14"/>
      <color rgb="FFFF0000"/>
      <name val="Calibri"/>
      <family val="2"/>
      <scheme val="minor"/>
    </font>
    <font>
      <b/>
      <sz val="24"/>
      <name val="Calibri"/>
      <family val="2"/>
      <scheme val="minor"/>
    </font>
    <font>
      <b/>
      <i/>
      <u/>
      <sz val="12"/>
      <name val="Calibri"/>
      <family val="2"/>
      <scheme val="minor"/>
    </font>
    <font>
      <b/>
      <sz val="14"/>
      <color theme="2" tint="-0.749992370372631"/>
      <name val="Calibri"/>
      <family val="2"/>
      <scheme val="minor"/>
    </font>
    <font>
      <b/>
      <u/>
      <sz val="16"/>
      <color theme="2" tint="-0.749992370372631"/>
      <name val="Calibri"/>
      <family val="2"/>
      <scheme val="minor"/>
    </font>
    <font>
      <sz val="11"/>
      <color indexed="81"/>
      <name val="Tahoma"/>
      <family val="2"/>
    </font>
    <font>
      <u/>
      <sz val="14"/>
      <color theme="1"/>
      <name val="Calibri"/>
      <family val="2"/>
      <scheme val="minor"/>
    </font>
    <font>
      <b/>
      <sz val="12"/>
      <color theme="5" tint="-0.499984740745262"/>
      <name val="Arial"/>
      <family val="2"/>
    </font>
    <font>
      <sz val="10"/>
      <color indexed="81"/>
      <name val="Tahoma"/>
      <family val="2"/>
    </font>
    <font>
      <i/>
      <sz val="12"/>
      <color rgb="FFFF0000"/>
      <name val="Calibri"/>
      <family val="2"/>
    </font>
    <font>
      <i/>
      <sz val="13"/>
      <color theme="5" tint="-0.249977111117893"/>
      <name val="Calibri"/>
      <family val="2"/>
      <scheme val="minor"/>
    </font>
    <font>
      <i/>
      <sz val="11"/>
      <color theme="1"/>
      <name val="Calibri"/>
      <family val="2"/>
      <scheme val="minor"/>
    </font>
    <font>
      <u/>
      <sz val="12"/>
      <color theme="1"/>
      <name val="Calibri"/>
      <family val="2"/>
      <scheme val="minor"/>
    </font>
    <font>
      <sz val="4"/>
      <color theme="1"/>
      <name val="Calibri"/>
      <family val="2"/>
      <scheme val="minor"/>
    </font>
    <font>
      <b/>
      <sz val="14"/>
      <color theme="0"/>
      <name val="Calibri"/>
      <family val="2"/>
      <scheme val="minor"/>
    </font>
  </fonts>
  <fills count="41">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00B050"/>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rgb="FFFFFFCC"/>
        <bgColor indexed="64"/>
      </patternFill>
    </fill>
    <fill>
      <patternFill patternType="solid">
        <fgColor rgb="FFFFFF99"/>
        <bgColor indexed="64"/>
      </patternFill>
    </fill>
    <fill>
      <patternFill patternType="solid">
        <fgColor theme="3"/>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CC"/>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499984740745262"/>
        <bgColor indexed="64"/>
      </patternFill>
    </fill>
  </fills>
  <borders count="98">
    <border>
      <left/>
      <right/>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right/>
      <top style="medium">
        <color auto="1"/>
      </top>
      <bottom/>
      <diagonal/>
    </border>
    <border>
      <left/>
      <right/>
      <top/>
      <bottom style="medium">
        <color auto="1"/>
      </bottom>
      <diagonal/>
    </border>
    <border>
      <left style="thin">
        <color auto="1"/>
      </left>
      <right/>
      <top/>
      <bottom/>
      <diagonal/>
    </border>
    <border>
      <left/>
      <right/>
      <top style="thin">
        <color auto="1"/>
      </top>
      <bottom style="medium">
        <color auto="1"/>
      </bottom>
      <diagonal/>
    </border>
    <border>
      <left/>
      <right/>
      <top/>
      <bottom style="dashed">
        <color auto="1"/>
      </bottom>
      <diagonal/>
    </border>
    <border>
      <left/>
      <right/>
      <top style="thin">
        <color auto="1"/>
      </top>
      <bottom style="dashed">
        <color auto="1"/>
      </bottom>
      <diagonal/>
    </border>
    <border>
      <left/>
      <right/>
      <top style="dashed">
        <color auto="1"/>
      </top>
      <bottom style="dashed">
        <color auto="1"/>
      </bottom>
      <diagonal/>
    </border>
    <border>
      <left/>
      <right/>
      <top style="dashed">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dashed">
        <color auto="1"/>
      </left>
      <right style="dashed">
        <color auto="1"/>
      </right>
      <top/>
      <bottom/>
      <diagonal/>
    </border>
    <border>
      <left style="dashed">
        <color auto="1"/>
      </left>
      <right style="medium">
        <color auto="1"/>
      </right>
      <top/>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dashed">
        <color auto="1"/>
      </right>
      <top/>
      <bottom style="dashed">
        <color auto="1"/>
      </bottom>
      <diagonal/>
    </border>
    <border>
      <left/>
      <right style="dashed">
        <color auto="1"/>
      </right>
      <top style="medium">
        <color auto="1"/>
      </top>
      <bottom/>
      <diagonal/>
    </border>
    <border>
      <left/>
      <right style="dashed">
        <color auto="1"/>
      </right>
      <top/>
      <bottom/>
      <diagonal/>
    </border>
    <border>
      <left/>
      <right style="dashed">
        <color auto="1"/>
      </right>
      <top/>
      <bottom style="medium">
        <color auto="1"/>
      </bottom>
      <diagonal/>
    </border>
    <border>
      <left style="medium">
        <color auto="1"/>
      </left>
      <right style="thin">
        <color auto="1"/>
      </right>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dashed">
        <color auto="1"/>
      </top>
      <bottom/>
      <diagonal/>
    </border>
    <border>
      <left/>
      <right/>
      <top style="dashed">
        <color auto="1"/>
      </top>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diagonal/>
    </border>
    <border>
      <left style="medium">
        <color theme="5" tint="-0.499984740745262"/>
      </left>
      <right style="medium">
        <color theme="5" tint="-0.499984740745262"/>
      </right>
      <top/>
      <bottom style="medium">
        <color theme="5"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medium">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dashed">
        <color auto="1"/>
      </left>
      <right/>
      <top style="medium">
        <color auto="1"/>
      </top>
      <bottom/>
      <diagonal/>
    </border>
    <border>
      <left style="dashed">
        <color auto="1"/>
      </left>
      <right/>
      <top/>
      <bottom/>
      <diagonal/>
    </border>
    <border>
      <left style="dashed">
        <color auto="1"/>
      </left>
      <right/>
      <top/>
      <bottom style="medium">
        <color auto="1"/>
      </bottom>
      <diagonal/>
    </border>
    <border>
      <left style="thin">
        <color auto="1"/>
      </left>
      <right style="dashed">
        <color auto="1"/>
      </right>
      <top/>
      <bottom style="dashed">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slantDashDot">
        <color theme="5" tint="-0.499984740745262"/>
      </left>
      <right/>
      <top style="slantDashDot">
        <color theme="5" tint="-0.499984740745262"/>
      </top>
      <bottom/>
      <diagonal/>
    </border>
    <border>
      <left/>
      <right/>
      <top style="slantDashDot">
        <color theme="5" tint="-0.499984740745262"/>
      </top>
      <bottom/>
      <diagonal/>
    </border>
    <border>
      <left/>
      <right style="slantDashDot">
        <color theme="5" tint="-0.499984740745262"/>
      </right>
      <top style="slantDashDot">
        <color theme="5" tint="-0.499984740745262"/>
      </top>
      <bottom/>
      <diagonal/>
    </border>
    <border>
      <left style="slantDashDot">
        <color theme="5" tint="-0.499984740745262"/>
      </left>
      <right/>
      <top/>
      <bottom/>
      <diagonal/>
    </border>
    <border>
      <left/>
      <right style="slantDashDot">
        <color theme="5" tint="-0.499984740745262"/>
      </right>
      <top/>
      <bottom/>
      <diagonal/>
    </border>
    <border>
      <left style="slantDashDot">
        <color theme="5" tint="-0.499984740745262"/>
      </left>
      <right/>
      <top/>
      <bottom style="slantDashDot">
        <color theme="5" tint="-0.499984740745262"/>
      </bottom>
      <diagonal/>
    </border>
    <border>
      <left/>
      <right/>
      <top/>
      <bottom style="slantDashDot">
        <color theme="5" tint="-0.499984740745262"/>
      </bottom>
      <diagonal/>
    </border>
    <border>
      <left/>
      <right style="slantDashDot">
        <color theme="5" tint="-0.499984740745262"/>
      </right>
      <top/>
      <bottom style="slantDashDot">
        <color theme="5" tint="-0.499984740745262"/>
      </bottom>
      <diagonal/>
    </border>
    <border>
      <left/>
      <right style="hair">
        <color auto="1"/>
      </right>
      <top/>
      <bottom/>
      <diagonal/>
    </border>
    <border>
      <left style="hair">
        <color auto="1"/>
      </left>
      <right style="slantDashDot">
        <color theme="5" tint="-0.499984740745262"/>
      </right>
      <top style="hair">
        <color auto="1"/>
      </top>
      <bottom style="hair">
        <color auto="1"/>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diagonal/>
    </border>
    <border>
      <left/>
      <right style="medium">
        <color auto="1"/>
      </right>
      <top/>
      <bottom style="thin">
        <color indexed="64"/>
      </bottom>
      <diagonal/>
    </border>
    <border>
      <left/>
      <right style="thin">
        <color auto="1"/>
      </right>
      <top style="medium">
        <color auto="1"/>
      </top>
      <bottom style="medium">
        <color auto="1"/>
      </bottom>
      <diagonal/>
    </border>
    <border>
      <left style="thin">
        <color auto="1"/>
      </left>
      <right style="thin">
        <color auto="1"/>
      </right>
      <top/>
      <bottom style="dashed">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bottom/>
      <diagonal/>
    </border>
    <border>
      <left style="dashed">
        <color auto="1"/>
      </left>
      <right style="medium">
        <color auto="1"/>
      </right>
      <top style="dashed">
        <color auto="1"/>
      </top>
      <bottom style="medium">
        <color auto="1"/>
      </bottom>
      <diagonal/>
    </border>
    <border>
      <left style="slantDashDot">
        <color rgb="FFFF0000"/>
      </left>
      <right style="slantDashDot">
        <color rgb="FFFF0000"/>
      </right>
      <top style="slantDashDot">
        <color rgb="FFFF0000"/>
      </top>
      <bottom style="slantDashDot">
        <color rgb="FFFF0000"/>
      </bottom>
      <diagonal/>
    </border>
  </borders>
  <cellStyleXfs count="6">
    <xf numFmtId="0" fontId="0" fillId="0" borderId="0"/>
    <xf numFmtId="0" fontId="6" fillId="0" borderId="0"/>
    <xf numFmtId="0" fontId="7" fillId="0" borderId="0"/>
    <xf numFmtId="0" fontId="14" fillId="0" borderId="0" applyNumberFormat="0" applyFill="0" applyBorder="0" applyAlignment="0" applyProtection="0"/>
    <xf numFmtId="0" fontId="23" fillId="0" borderId="0" applyNumberFormat="0" applyFill="0" applyBorder="0" applyAlignment="0" applyProtection="0"/>
    <xf numFmtId="9" fontId="67" fillId="0" borderId="0" applyFont="0" applyFill="0" applyBorder="0" applyAlignment="0" applyProtection="0"/>
  </cellStyleXfs>
  <cellXfs count="727">
    <xf numFmtId="0" fontId="0" fillId="0" borderId="0" xfId="0"/>
    <xf numFmtId="0" fontId="0" fillId="0" borderId="0" xfId="0" applyAlignment="1">
      <alignment horizontal="center" vertical="center"/>
    </xf>
    <xf numFmtId="0" fontId="0" fillId="3" borderId="0" xfId="0" applyFill="1" applyAlignment="1" applyProtection="1">
      <alignment horizontal="center" vertical="center"/>
      <protection hidden="1"/>
    </xf>
    <xf numFmtId="0" fontId="0" fillId="0" borderId="0" xfId="0" applyProtection="1">
      <protection hidden="1"/>
    </xf>
    <xf numFmtId="0" fontId="0" fillId="2" borderId="1" xfId="0" applyFill="1" applyBorder="1" applyAlignment="1" applyProtection="1">
      <alignment horizontal="center" vertical="center"/>
      <protection hidden="1"/>
    </xf>
    <xf numFmtId="0" fontId="0" fillId="10" borderId="0" xfId="0" applyFill="1" applyProtection="1">
      <protection hidden="1"/>
    </xf>
    <xf numFmtId="0" fontId="4" fillId="10" borderId="0" xfId="0" applyFont="1" applyFill="1" applyAlignment="1" applyProtection="1">
      <alignment horizontal="center" vertical="center"/>
      <protection hidden="1"/>
    </xf>
    <xf numFmtId="0" fontId="0" fillId="10" borderId="0" xfId="0" applyFill="1" applyAlignment="1" applyProtection="1">
      <alignment horizontal="center" vertical="center"/>
      <protection hidden="1"/>
    </xf>
    <xf numFmtId="0" fontId="12" fillId="10" borderId="0" xfId="0" applyFont="1" applyFill="1" applyAlignment="1" applyProtection="1">
      <alignment horizontal="left" vertical="center"/>
      <protection hidden="1"/>
    </xf>
    <xf numFmtId="9" fontId="0" fillId="0" borderId="0" xfId="0" applyNumberFormat="1"/>
    <xf numFmtId="0" fontId="19" fillId="0" borderId="0" xfId="0" applyFont="1" applyProtection="1">
      <protection hidden="1"/>
    </xf>
    <xf numFmtId="0" fontId="0" fillId="3" borderId="0" xfId="0" applyFill="1" applyProtection="1">
      <protection hidden="1"/>
    </xf>
    <xf numFmtId="0" fontId="7" fillId="0" borderId="0" xfId="2" applyProtection="1">
      <protection hidden="1"/>
    </xf>
    <xf numFmtId="0" fontId="7" fillId="0" borderId="0" xfId="2" applyAlignment="1" applyProtection="1">
      <alignment horizontal="left" vertical="center"/>
      <protection hidden="1"/>
    </xf>
    <xf numFmtId="0" fontId="4" fillId="10" borderId="0" xfId="0" applyFont="1" applyFill="1" applyProtection="1">
      <protection hidden="1"/>
    </xf>
    <xf numFmtId="0" fontId="0" fillId="10" borderId="0" xfId="0" applyFill="1" applyAlignment="1" applyProtection="1">
      <alignment horizontal="center"/>
      <protection hidden="1"/>
    </xf>
    <xf numFmtId="0" fontId="4" fillId="10" borderId="0" xfId="0" applyFont="1" applyFill="1" applyAlignment="1" applyProtection="1">
      <alignment horizontal="center"/>
      <protection hidden="1"/>
    </xf>
    <xf numFmtId="0" fontId="0" fillId="0" borderId="1" xfId="0" applyBorder="1" applyAlignment="1" applyProtection="1">
      <alignment horizontal="center" vertical="center"/>
      <protection hidden="1"/>
    </xf>
    <xf numFmtId="2" fontId="7" fillId="0" borderId="0" xfId="2" applyNumberFormat="1" applyAlignment="1" applyProtection="1">
      <alignment horizontal="left" vertical="center"/>
      <protection hidden="1"/>
    </xf>
    <xf numFmtId="0" fontId="13" fillId="4" borderId="0" xfId="2" applyFont="1" applyFill="1" applyProtection="1">
      <protection hidden="1"/>
    </xf>
    <xf numFmtId="0" fontId="7" fillId="4" borderId="0" xfId="2" applyFill="1" applyProtection="1">
      <protection hidden="1"/>
    </xf>
    <xf numFmtId="0" fontId="13" fillId="0" borderId="0" xfId="2" applyFont="1" applyProtection="1">
      <protection hidden="1"/>
    </xf>
    <xf numFmtId="0" fontId="16" fillId="9" borderId="2" xfId="1" applyFont="1" applyFill="1" applyBorder="1" applyAlignment="1" applyProtection="1">
      <alignment horizontal="left" vertical="center" wrapText="1"/>
      <protection hidden="1"/>
    </xf>
    <xf numFmtId="0" fontId="8" fillId="18" borderId="0" xfId="1" applyFont="1" applyFill="1" applyAlignment="1" applyProtection="1">
      <alignment horizontal="left" vertical="center"/>
      <protection hidden="1"/>
    </xf>
    <xf numFmtId="0" fontId="7" fillId="18" borderId="0" xfId="2" applyFill="1" applyAlignment="1" applyProtection="1">
      <alignment horizontal="left" vertical="center"/>
      <protection hidden="1"/>
    </xf>
    <xf numFmtId="0" fontId="8" fillId="11" borderId="0" xfId="1" applyFont="1" applyFill="1" applyAlignment="1" applyProtection="1">
      <alignment horizontal="left" vertical="center"/>
      <protection hidden="1"/>
    </xf>
    <xf numFmtId="0" fontId="7" fillId="11" borderId="0" xfId="2" applyFill="1" applyProtection="1">
      <protection hidden="1"/>
    </xf>
    <xf numFmtId="0" fontId="17" fillId="4" borderId="0" xfId="3" applyFont="1" applyFill="1" applyProtection="1">
      <protection hidden="1"/>
    </xf>
    <xf numFmtId="0" fontId="7" fillId="16" borderId="0" xfId="2" applyFill="1" applyProtection="1">
      <protection hidden="1"/>
    </xf>
    <xf numFmtId="0" fontId="20" fillId="14" borderId="0" xfId="0" applyFont="1" applyFill="1" applyProtection="1">
      <protection hidden="1"/>
    </xf>
    <xf numFmtId="0" fontId="0" fillId="0" borderId="0" xfId="0" applyAlignment="1" applyProtection="1">
      <alignment horizontal="left" vertical="center"/>
      <protection hidden="1"/>
    </xf>
    <xf numFmtId="0" fontId="11" fillId="0" borderId="0" xfId="0" applyFont="1" applyProtection="1">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right"/>
      <protection hidden="1"/>
    </xf>
    <xf numFmtId="0" fontId="11" fillId="0" borderId="1" xfId="0" applyFont="1" applyBorder="1" applyAlignment="1" applyProtection="1">
      <alignment horizontal="center" vertical="center"/>
      <protection hidden="1"/>
    </xf>
    <xf numFmtId="0" fontId="11" fillId="8"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7" fillId="0" borderId="0" xfId="2" applyAlignment="1" applyProtection="1">
      <alignment horizontal="center" vertical="center"/>
      <protection hidden="1"/>
    </xf>
    <xf numFmtId="0" fontId="16" fillId="6" borderId="2" xfId="1" applyFont="1" applyFill="1" applyBorder="1" applyAlignment="1" applyProtection="1">
      <alignment horizontal="left" vertical="center" wrapText="1"/>
      <protection hidden="1"/>
    </xf>
    <xf numFmtId="0" fontId="7" fillId="6" borderId="0" xfId="2" applyFill="1" applyAlignment="1" applyProtection="1">
      <alignment horizontal="left" vertical="center"/>
      <protection hidden="1"/>
    </xf>
    <xf numFmtId="0" fontId="11" fillId="9" borderId="0" xfId="0" applyFont="1" applyFill="1" applyAlignment="1" applyProtection="1">
      <alignment horizontal="center" vertical="center"/>
      <protection hidden="1"/>
    </xf>
    <xf numFmtId="2" fontId="11" fillId="9" borderId="0" xfId="0" applyNumberFormat="1" applyFont="1" applyFill="1" applyAlignment="1" applyProtection="1">
      <alignment horizontal="center" vertical="center"/>
      <protection hidden="1"/>
    </xf>
    <xf numFmtId="0" fontId="11" fillId="7" borderId="0" xfId="0" applyFont="1" applyFill="1" applyAlignment="1" applyProtection="1">
      <alignment horizontal="right"/>
      <protection hidden="1"/>
    </xf>
    <xf numFmtId="0" fontId="11" fillId="7" borderId="0" xfId="0" applyFont="1" applyFill="1" applyAlignment="1" applyProtection="1">
      <alignment horizontal="center" vertical="center"/>
      <protection hidden="1"/>
    </xf>
    <xf numFmtId="0" fontId="26" fillId="0" borderId="0" xfId="0" applyFont="1"/>
    <xf numFmtId="0" fontId="0" fillId="10" borderId="0" xfId="0" applyFill="1"/>
    <xf numFmtId="0" fontId="18" fillId="10" borderId="0" xfId="0" applyFont="1" applyFill="1"/>
    <xf numFmtId="0" fontId="26" fillId="10" borderId="0" xfId="0" applyFont="1" applyFill="1"/>
    <xf numFmtId="0" fontId="38" fillId="3" borderId="0" xfId="0" applyFont="1" applyFill="1" applyAlignment="1" applyProtection="1">
      <alignment horizontal="center" vertical="center"/>
      <protection hidden="1"/>
    </xf>
    <xf numFmtId="0" fontId="26" fillId="3" borderId="0" xfId="0" applyFont="1" applyFill="1" applyAlignment="1" applyProtection="1">
      <alignment horizontal="left" vertical="top"/>
      <protection hidden="1"/>
    </xf>
    <xf numFmtId="0" fontId="26" fillId="3" borderId="0" xfId="0" applyFont="1" applyFill="1" applyAlignment="1" applyProtection="1">
      <alignment horizontal="center" vertical="center"/>
      <protection hidden="1"/>
    </xf>
    <xf numFmtId="0" fontId="26" fillId="10" borderId="0" xfId="0" applyFont="1" applyFill="1" applyAlignment="1" applyProtection="1">
      <alignment horizontal="center" vertical="center"/>
      <protection hidden="1"/>
    </xf>
    <xf numFmtId="0" fontId="26" fillId="10" borderId="0" xfId="0" applyFont="1" applyFill="1" applyProtection="1">
      <protection hidden="1"/>
    </xf>
    <xf numFmtId="0" fontId="26" fillId="0" borderId="0" xfId="0" applyFont="1" applyAlignment="1" applyProtection="1">
      <alignment horizontal="center" vertical="center"/>
      <protection hidden="1"/>
    </xf>
    <xf numFmtId="0" fontId="29" fillId="10" borderId="0" xfId="0" applyFont="1" applyFill="1" applyAlignment="1" applyProtection="1">
      <alignment horizontal="left" vertical="center"/>
      <protection hidden="1"/>
    </xf>
    <xf numFmtId="0" fontId="26" fillId="3" borderId="1" xfId="0" applyFont="1" applyFill="1" applyBorder="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2" fillId="2" borderId="1" xfId="0" applyFont="1" applyFill="1" applyBorder="1" applyAlignment="1" applyProtection="1">
      <alignment horizontal="center" vertical="center"/>
      <protection hidden="1"/>
    </xf>
    <xf numFmtId="0" fontId="39" fillId="10" borderId="0" xfId="0" applyFont="1" applyFill="1" applyAlignment="1" applyProtection="1">
      <alignment horizontal="center" vertical="center"/>
      <protection hidden="1"/>
    </xf>
    <xf numFmtId="0" fontId="30" fillId="2" borderId="0" xfId="0" applyFont="1" applyFill="1" applyAlignment="1">
      <alignment horizontal="center" vertical="center"/>
    </xf>
    <xf numFmtId="0" fontId="26" fillId="7" borderId="0" xfId="0" applyFont="1" applyFill="1" applyAlignment="1" applyProtection="1">
      <alignment horizontal="center" vertical="center"/>
      <protection hidden="1"/>
    </xf>
    <xf numFmtId="0" fontId="29" fillId="7" borderId="0" xfId="0" applyFont="1" applyFill="1" applyAlignment="1" applyProtection="1">
      <alignment horizontal="left" vertical="center"/>
      <protection hidden="1"/>
    </xf>
    <xf numFmtId="0" fontId="40" fillId="13" borderId="0" xfId="0" applyFont="1" applyFill="1" applyAlignment="1" applyProtection="1">
      <alignment horizontal="center" vertical="center"/>
      <protection hidden="1"/>
    </xf>
    <xf numFmtId="0" fontId="41" fillId="13" borderId="0" xfId="0" applyFont="1" applyFill="1" applyProtection="1">
      <protection hidden="1"/>
    </xf>
    <xf numFmtId="0" fontId="40" fillId="13" borderId="0" xfId="0" applyFont="1" applyFill="1" applyAlignment="1" applyProtection="1">
      <alignment horizontal="right" vertical="center"/>
      <protection hidden="1"/>
    </xf>
    <xf numFmtId="0" fontId="40" fillId="7" borderId="0" xfId="0" applyFont="1" applyFill="1" applyAlignment="1" applyProtection="1">
      <alignment horizontal="center" vertical="center"/>
      <protection hidden="1"/>
    </xf>
    <xf numFmtId="0" fontId="42" fillId="7" borderId="0" xfId="0" applyFont="1" applyFill="1" applyAlignment="1" applyProtection="1">
      <alignment horizontal="left" vertical="center"/>
      <protection hidden="1"/>
    </xf>
    <xf numFmtId="0" fontId="42" fillId="13" borderId="0" xfId="0" applyFont="1" applyFill="1" applyAlignment="1" applyProtection="1">
      <alignment horizontal="center" vertical="center"/>
      <protection hidden="1"/>
    </xf>
    <xf numFmtId="0" fontId="26" fillId="0" borderId="0" xfId="2" applyFont="1" applyProtection="1">
      <protection hidden="1"/>
    </xf>
    <xf numFmtId="0" fontId="26" fillId="0" borderId="0" xfId="2" applyFont="1" applyAlignment="1" applyProtection="1">
      <alignment vertical="center" wrapText="1"/>
      <protection hidden="1"/>
    </xf>
    <xf numFmtId="0" fontId="26" fillId="17" borderId="0" xfId="2" applyFont="1" applyFill="1" applyAlignment="1" applyProtection="1">
      <alignment vertical="center" wrapText="1"/>
      <protection hidden="1"/>
    </xf>
    <xf numFmtId="0" fontId="42" fillId="7" borderId="0" xfId="0" applyFont="1" applyFill="1" applyAlignment="1" applyProtection="1">
      <alignment horizontal="center" vertical="center"/>
      <protection hidden="1"/>
    </xf>
    <xf numFmtId="0" fontId="48" fillId="0" borderId="0" xfId="2" applyFont="1" applyProtection="1">
      <protection hidden="1"/>
    </xf>
    <xf numFmtId="0" fontId="26" fillId="10" borderId="0" xfId="2" applyFont="1" applyFill="1" applyProtection="1">
      <protection hidden="1"/>
    </xf>
    <xf numFmtId="0" fontId="38" fillId="10" borderId="0" xfId="2" applyFont="1" applyFill="1" applyProtection="1">
      <protection hidden="1"/>
    </xf>
    <xf numFmtId="0" fontId="42" fillId="10" borderId="0" xfId="0" applyFont="1" applyFill="1" applyAlignment="1" applyProtection="1">
      <alignment horizontal="center" vertical="center"/>
      <protection hidden="1"/>
    </xf>
    <xf numFmtId="0" fontId="26" fillId="10" borderId="0" xfId="2" applyFont="1" applyFill="1" applyAlignment="1" applyProtection="1">
      <alignment vertical="center" wrapText="1"/>
      <protection hidden="1"/>
    </xf>
    <xf numFmtId="0" fontId="39" fillId="10" borderId="0" xfId="2" applyFont="1" applyFill="1" applyAlignment="1" applyProtection="1">
      <alignment horizontal="center"/>
      <protection hidden="1"/>
    </xf>
    <xf numFmtId="0" fontId="40" fillId="13" borderId="0" xfId="0" applyFont="1" applyFill="1" applyAlignment="1" applyProtection="1">
      <alignment horizontal="left" vertical="center"/>
      <protection hidden="1"/>
    </xf>
    <xf numFmtId="0" fontId="47" fillId="10" borderId="0" xfId="0" applyFont="1" applyFill="1" applyAlignment="1" applyProtection="1">
      <alignment horizontal="center" vertical="center"/>
      <protection hidden="1"/>
    </xf>
    <xf numFmtId="0" fontId="7" fillId="10" borderId="0" xfId="2" applyFill="1" applyProtection="1">
      <protection hidden="1"/>
    </xf>
    <xf numFmtId="0" fontId="26" fillId="0" borderId="0" xfId="0" applyFont="1" applyProtection="1">
      <protection hidden="1"/>
    </xf>
    <xf numFmtId="0" fontId="26" fillId="0" borderId="0" xfId="0" applyFont="1" applyAlignment="1" applyProtection="1">
      <alignment wrapText="1"/>
      <protection hidden="1"/>
    </xf>
    <xf numFmtId="0" fontId="26" fillId="16" borderId="0" xfId="0" applyFont="1" applyFill="1" applyProtection="1">
      <protection hidden="1"/>
    </xf>
    <xf numFmtId="0" fontId="54" fillId="16" borderId="0" xfId="2" applyFont="1" applyFill="1" applyProtection="1">
      <protection hidden="1"/>
    </xf>
    <xf numFmtId="0" fontId="26" fillId="16" borderId="0" xfId="2" applyFont="1" applyFill="1" applyProtection="1">
      <protection hidden="1"/>
    </xf>
    <xf numFmtId="0" fontId="43" fillId="4" borderId="0" xfId="0" applyFont="1" applyFill="1" applyProtection="1">
      <protection hidden="1"/>
    </xf>
    <xf numFmtId="0" fontId="24" fillId="4" borderId="0" xfId="0" applyFont="1" applyFill="1" applyProtection="1">
      <protection hidden="1"/>
    </xf>
    <xf numFmtId="0" fontId="24" fillId="0" borderId="0" xfId="0" applyFont="1" applyProtection="1">
      <protection hidden="1"/>
    </xf>
    <xf numFmtId="0" fontId="24" fillId="10" borderId="0" xfId="0" applyFont="1" applyFill="1" applyProtection="1">
      <protection hidden="1"/>
    </xf>
    <xf numFmtId="0" fontId="26" fillId="10" borderId="0" xfId="0" applyFont="1" applyFill="1" applyAlignment="1" applyProtection="1">
      <alignment wrapText="1"/>
      <protection hidden="1"/>
    </xf>
    <xf numFmtId="0" fontId="17" fillId="9" borderId="0" xfId="3" applyFont="1" applyFill="1" applyProtection="1">
      <protection locked="0"/>
    </xf>
    <xf numFmtId="0" fontId="55" fillId="10" borderId="0" xfId="0" applyFont="1" applyFill="1" applyAlignment="1" applyProtection="1">
      <alignment vertical="top"/>
      <protection hidden="1"/>
    </xf>
    <xf numFmtId="166" fontId="30" fillId="10" borderId="0" xfId="0" applyNumberFormat="1" applyFont="1" applyFill="1" applyProtection="1">
      <protection hidden="1"/>
    </xf>
    <xf numFmtId="0" fontId="19" fillId="10" borderId="0" xfId="0" applyFont="1" applyFill="1" applyProtection="1">
      <protection hidden="1"/>
    </xf>
    <xf numFmtId="0" fontId="56" fillId="2" borderId="0" xfId="0" applyFont="1" applyFill="1" applyAlignment="1">
      <alignment horizontal="center" vertical="center"/>
    </xf>
    <xf numFmtId="166" fontId="56" fillId="2" borderId="0" xfId="0" applyNumberFormat="1" applyFont="1" applyFill="1" applyProtection="1">
      <protection hidden="1"/>
    </xf>
    <xf numFmtId="0" fontId="31" fillId="2" borderId="12" xfId="0" applyFont="1" applyFill="1" applyBorder="1" applyAlignment="1">
      <alignment horizontal="center"/>
    </xf>
    <xf numFmtId="0" fontId="35" fillId="10" borderId="13" xfId="0" applyFont="1" applyFill="1" applyBorder="1"/>
    <xf numFmtId="0" fontId="21" fillId="0" borderId="13" xfId="0" applyFont="1" applyBorder="1" applyAlignment="1">
      <alignment wrapText="1"/>
    </xf>
    <xf numFmtId="0" fontId="25" fillId="10" borderId="0" xfId="2" applyFont="1" applyFill="1" applyProtection="1">
      <protection hidden="1"/>
    </xf>
    <xf numFmtId="0" fontId="57" fillId="10" borderId="0" xfId="2" applyFont="1" applyFill="1" applyProtection="1">
      <protection hidden="1"/>
    </xf>
    <xf numFmtId="0" fontId="57" fillId="0" borderId="0" xfId="2" applyFont="1" applyProtection="1">
      <protection hidden="1"/>
    </xf>
    <xf numFmtId="0" fontId="57" fillId="0" borderId="0" xfId="2" applyFont="1" applyAlignment="1" applyProtection="1">
      <alignment horizontal="left" vertical="center"/>
      <protection hidden="1"/>
    </xf>
    <xf numFmtId="0" fontId="58" fillId="16" borderId="0" xfId="2" applyFont="1" applyFill="1" applyProtection="1">
      <protection hidden="1"/>
    </xf>
    <xf numFmtId="0" fontId="54" fillId="16" borderId="0" xfId="2" applyFont="1" applyFill="1" applyAlignment="1" applyProtection="1">
      <alignment vertical="center"/>
      <protection hidden="1"/>
    </xf>
    <xf numFmtId="0" fontId="26" fillId="16" borderId="7" xfId="2" applyFont="1" applyFill="1" applyBorder="1" applyProtection="1">
      <protection hidden="1"/>
    </xf>
    <xf numFmtId="0" fontId="26" fillId="16" borderId="9" xfId="2" applyFont="1" applyFill="1" applyBorder="1" applyProtection="1">
      <protection hidden="1"/>
    </xf>
    <xf numFmtId="0" fontId="26" fillId="16" borderId="10" xfId="2" applyFont="1" applyFill="1" applyBorder="1" applyProtection="1">
      <protection hidden="1"/>
    </xf>
    <xf numFmtId="0" fontId="26" fillId="16" borderId="0" xfId="2" applyFont="1" applyFill="1" applyAlignment="1" applyProtection="1">
      <alignment vertical="center" wrapText="1"/>
      <protection hidden="1"/>
    </xf>
    <xf numFmtId="0" fontId="48" fillId="10" borderId="0" xfId="2" applyFont="1" applyFill="1" applyProtection="1">
      <protection hidden="1"/>
    </xf>
    <xf numFmtId="2" fontId="26" fillId="17" borderId="16" xfId="2" applyNumberFormat="1" applyFont="1" applyFill="1" applyBorder="1" applyAlignment="1" applyProtection="1">
      <alignment vertical="center" wrapText="1"/>
      <protection hidden="1"/>
    </xf>
    <xf numFmtId="2" fontId="51" fillId="0" borderId="29" xfId="1" applyNumberFormat="1" applyFont="1" applyBorder="1" applyAlignment="1" applyProtection="1">
      <alignment horizontal="center" vertical="center"/>
      <protection hidden="1"/>
    </xf>
    <xf numFmtId="0" fontId="44" fillId="9" borderId="28" xfId="1" applyFont="1" applyFill="1" applyBorder="1" applyAlignment="1" applyProtection="1">
      <alignment horizontal="center" vertical="center" wrapText="1"/>
      <protection hidden="1"/>
    </xf>
    <xf numFmtId="0" fontId="50" fillId="0" borderId="33" xfId="1" applyFont="1" applyBorder="1" applyAlignment="1" applyProtection="1">
      <alignment horizontal="center" vertical="center"/>
      <protection hidden="1"/>
    </xf>
    <xf numFmtId="0" fontId="50" fillId="0" borderId="34" xfId="1" applyFont="1" applyBorder="1" applyAlignment="1" applyProtection="1">
      <alignment horizontal="center" vertical="center"/>
      <protection hidden="1"/>
    </xf>
    <xf numFmtId="0" fontId="50" fillId="0" borderId="35" xfId="1" applyFont="1" applyBorder="1" applyAlignment="1" applyProtection="1">
      <alignment horizontal="center" vertical="center"/>
      <protection hidden="1"/>
    </xf>
    <xf numFmtId="0" fontId="17" fillId="9" borderId="39" xfId="3" applyFont="1" applyFill="1" applyBorder="1" applyAlignment="1" applyProtection="1">
      <alignment horizontal="center" vertical="center" wrapText="1"/>
      <protection hidden="1"/>
    </xf>
    <xf numFmtId="0" fontId="61" fillId="9" borderId="11" xfId="0" applyFont="1" applyFill="1" applyBorder="1" applyAlignment="1" applyProtection="1">
      <alignment horizontal="center"/>
      <protection hidden="1"/>
    </xf>
    <xf numFmtId="0" fontId="29" fillId="9" borderId="0" xfId="0" applyFont="1" applyFill="1" applyProtection="1">
      <protection hidden="1"/>
    </xf>
    <xf numFmtId="0" fontId="29" fillId="9" borderId="0" xfId="0" applyFont="1" applyFill="1" applyAlignment="1" applyProtection="1">
      <alignment vertical="center"/>
      <protection hidden="1"/>
    </xf>
    <xf numFmtId="0" fontId="62" fillId="9" borderId="0" xfId="0" applyFont="1" applyFill="1" applyAlignment="1" applyProtection="1">
      <alignment horizontal="left"/>
      <protection hidden="1"/>
    </xf>
    <xf numFmtId="0" fontId="63" fillId="0" borderId="0" xfId="2" applyFont="1" applyProtection="1">
      <protection hidden="1"/>
    </xf>
    <xf numFmtId="0" fontId="64" fillId="0" borderId="0" xfId="2" applyFont="1" applyAlignment="1" applyProtection="1">
      <alignment horizontal="right"/>
      <protection hidden="1"/>
    </xf>
    <xf numFmtId="0" fontId="16" fillId="9" borderId="2" xfId="1" applyFont="1" applyFill="1" applyBorder="1" applyAlignment="1" applyProtection="1">
      <alignment horizontal="center" vertical="center" wrapText="1"/>
      <protection hidden="1"/>
    </xf>
    <xf numFmtId="0" fontId="8" fillId="0" borderId="7" xfId="1" applyFont="1" applyBorder="1" applyAlignment="1" applyProtection="1">
      <alignment horizontal="center" vertical="center"/>
      <protection hidden="1"/>
    </xf>
    <xf numFmtId="2" fontId="65" fillId="0" borderId="8" xfId="1" applyNumberFormat="1" applyFont="1" applyBorder="1" applyAlignment="1" applyProtection="1">
      <alignment horizontal="center" vertical="center"/>
      <protection hidden="1"/>
    </xf>
    <xf numFmtId="164" fontId="65" fillId="0" borderId="8" xfId="1" applyNumberFormat="1" applyFont="1" applyBorder="1" applyAlignment="1" applyProtection="1">
      <alignment horizontal="center" vertical="center"/>
      <protection hidden="1"/>
    </xf>
    <xf numFmtId="2" fontId="65" fillId="0" borderId="7" xfId="1" applyNumberFormat="1" applyFont="1" applyBorder="1" applyAlignment="1" applyProtection="1">
      <alignment horizontal="center" vertical="center"/>
      <protection hidden="1"/>
    </xf>
    <xf numFmtId="2" fontId="7" fillId="0" borderId="0" xfId="2" applyNumberFormat="1" applyAlignment="1" applyProtection="1">
      <alignment horizontal="center" vertical="center"/>
      <protection hidden="1"/>
    </xf>
    <xf numFmtId="0" fontId="8" fillId="0" borderId="9" xfId="1" applyFont="1" applyBorder="1" applyAlignment="1" applyProtection="1">
      <alignment horizontal="center" vertical="center"/>
      <protection hidden="1"/>
    </xf>
    <xf numFmtId="2" fontId="65" fillId="0" borderId="9" xfId="1" applyNumberFormat="1" applyFont="1" applyBorder="1" applyAlignment="1" applyProtection="1">
      <alignment horizontal="center" vertical="center"/>
      <protection hidden="1"/>
    </xf>
    <xf numFmtId="164" fontId="65" fillId="0" borderId="9" xfId="1" applyNumberFormat="1" applyFont="1" applyBorder="1" applyAlignment="1" applyProtection="1">
      <alignment horizontal="center" vertical="center"/>
      <protection hidden="1"/>
    </xf>
    <xf numFmtId="0" fontId="8" fillId="0" borderId="10" xfId="1" applyFont="1" applyBorder="1" applyAlignment="1" applyProtection="1">
      <alignment horizontal="center" vertical="center"/>
      <protection hidden="1"/>
    </xf>
    <xf numFmtId="2" fontId="65" fillId="0" borderId="10" xfId="1" applyNumberFormat="1" applyFont="1" applyBorder="1" applyAlignment="1" applyProtection="1">
      <alignment horizontal="center" vertical="center"/>
      <protection hidden="1"/>
    </xf>
    <xf numFmtId="164" fontId="65" fillId="0" borderId="10" xfId="1" applyNumberFormat="1" applyFont="1" applyBorder="1" applyAlignment="1" applyProtection="1">
      <alignment horizontal="center" vertical="center"/>
      <protection hidden="1"/>
    </xf>
    <xf numFmtId="0" fontId="65" fillId="0" borderId="0" xfId="1" applyFont="1" applyAlignment="1" applyProtection="1">
      <alignment vertical="center"/>
      <protection hidden="1"/>
    </xf>
    <xf numFmtId="0" fontId="8" fillId="0" borderId="3" xfId="1" applyFont="1" applyBorder="1" applyAlignment="1" applyProtection="1">
      <alignment vertical="center"/>
      <protection hidden="1"/>
    </xf>
    <xf numFmtId="0" fontId="66" fillId="0" borderId="3" xfId="1" applyFont="1" applyBorder="1" applyAlignment="1" applyProtection="1">
      <alignment vertical="center"/>
      <protection hidden="1"/>
    </xf>
    <xf numFmtId="0" fontId="8" fillId="0" borderId="3" xfId="1" applyFont="1" applyBorder="1" applyAlignment="1" applyProtection="1">
      <alignment horizontal="center" vertical="center"/>
      <protection hidden="1"/>
    </xf>
    <xf numFmtId="164" fontId="52" fillId="4" borderId="0" xfId="2" applyNumberFormat="1" applyFont="1" applyFill="1" applyAlignment="1" applyProtection="1">
      <alignment horizontal="center"/>
      <protection hidden="1"/>
    </xf>
    <xf numFmtId="0" fontId="30" fillId="10" borderId="0" xfId="2" applyFont="1" applyFill="1" applyProtection="1">
      <protection hidden="1"/>
    </xf>
    <xf numFmtId="0" fontId="50" fillId="13" borderId="36" xfId="1" applyFont="1" applyFill="1" applyBorder="1" applyAlignment="1" applyProtection="1">
      <alignment horizontal="center" vertical="center"/>
      <protection hidden="1"/>
    </xf>
    <xf numFmtId="2" fontId="51" fillId="13" borderId="30" xfId="1" applyNumberFormat="1" applyFont="1" applyFill="1" applyBorder="1" applyAlignment="1" applyProtection="1">
      <alignment horizontal="center" vertical="center"/>
      <protection hidden="1"/>
    </xf>
    <xf numFmtId="2" fontId="51" fillId="13" borderId="22" xfId="1" applyNumberFormat="1" applyFont="1" applyFill="1" applyBorder="1" applyAlignment="1" applyProtection="1">
      <alignment horizontal="center" vertical="center"/>
      <protection hidden="1"/>
    </xf>
    <xf numFmtId="164" fontId="51" fillId="13" borderId="22" xfId="1" applyNumberFormat="1" applyFont="1" applyFill="1" applyBorder="1" applyAlignment="1" applyProtection="1">
      <alignment horizontal="center" vertical="center"/>
      <protection hidden="1"/>
    </xf>
    <xf numFmtId="2" fontId="51" fillId="13" borderId="23" xfId="1" applyNumberFormat="1" applyFont="1" applyFill="1" applyBorder="1" applyAlignment="1" applyProtection="1">
      <alignment horizontal="center" vertical="center"/>
      <protection hidden="1"/>
    </xf>
    <xf numFmtId="0" fontId="50" fillId="13" borderId="37" xfId="1" applyFont="1" applyFill="1" applyBorder="1" applyAlignment="1" applyProtection="1">
      <alignment horizontal="center" vertical="center"/>
      <protection hidden="1"/>
    </xf>
    <xf numFmtId="2" fontId="51" fillId="13" borderId="31" xfId="1" applyNumberFormat="1" applyFont="1" applyFill="1" applyBorder="1" applyAlignment="1" applyProtection="1">
      <alignment horizontal="center" vertical="center"/>
      <protection hidden="1"/>
    </xf>
    <xf numFmtId="2" fontId="51" fillId="13" borderId="24" xfId="1" applyNumberFormat="1" applyFont="1" applyFill="1" applyBorder="1" applyAlignment="1" applyProtection="1">
      <alignment horizontal="center" vertical="center"/>
      <protection hidden="1"/>
    </xf>
    <xf numFmtId="164" fontId="51" fillId="13" borderId="24" xfId="1" applyNumberFormat="1" applyFont="1" applyFill="1" applyBorder="1" applyAlignment="1" applyProtection="1">
      <alignment horizontal="center" vertical="center"/>
      <protection hidden="1"/>
    </xf>
    <xf numFmtId="2" fontId="51" fillId="13" borderId="25" xfId="1" applyNumberFormat="1" applyFont="1" applyFill="1" applyBorder="1" applyAlignment="1" applyProtection="1">
      <alignment horizontal="center" vertical="center"/>
      <protection hidden="1"/>
    </xf>
    <xf numFmtId="0" fontId="50" fillId="13" borderId="38" xfId="1" applyFont="1" applyFill="1" applyBorder="1" applyAlignment="1" applyProtection="1">
      <alignment horizontal="center" vertical="center"/>
      <protection hidden="1"/>
    </xf>
    <xf numFmtId="2" fontId="51" fillId="13" borderId="32" xfId="1" applyNumberFormat="1" applyFont="1" applyFill="1" applyBorder="1" applyAlignment="1" applyProtection="1">
      <alignment horizontal="center" vertical="center"/>
      <protection hidden="1"/>
    </xf>
    <xf numFmtId="2" fontId="51" fillId="13" borderId="26" xfId="1" applyNumberFormat="1" applyFont="1" applyFill="1" applyBorder="1" applyAlignment="1" applyProtection="1">
      <alignment horizontal="center" vertical="center"/>
      <protection hidden="1"/>
    </xf>
    <xf numFmtId="164" fontId="51" fillId="13" borderId="26" xfId="1" applyNumberFormat="1" applyFont="1" applyFill="1" applyBorder="1" applyAlignment="1" applyProtection="1">
      <alignment horizontal="center" vertical="center"/>
      <protection hidden="1"/>
    </xf>
    <xf numFmtId="2" fontId="51" fillId="13" borderId="27" xfId="1" applyNumberFormat="1" applyFont="1" applyFill="1" applyBorder="1" applyAlignment="1" applyProtection="1">
      <alignment horizontal="center" vertical="center"/>
      <protection hidden="1"/>
    </xf>
    <xf numFmtId="0" fontId="8" fillId="13" borderId="0" xfId="1" applyFont="1" applyFill="1" applyAlignment="1" applyProtection="1">
      <alignment horizontal="center" vertical="center"/>
      <protection hidden="1"/>
    </xf>
    <xf numFmtId="2" fontId="65" fillId="13" borderId="0" xfId="1" applyNumberFormat="1" applyFont="1" applyFill="1" applyAlignment="1" applyProtection="1">
      <alignment horizontal="center" vertical="center"/>
      <protection hidden="1"/>
    </xf>
    <xf numFmtId="164" fontId="65" fillId="13" borderId="0" xfId="1" applyNumberFormat="1" applyFont="1" applyFill="1" applyAlignment="1" applyProtection="1">
      <alignment horizontal="center" vertical="center"/>
      <protection hidden="1"/>
    </xf>
    <xf numFmtId="0" fontId="8" fillId="13" borderId="4" xfId="1" applyFont="1" applyFill="1" applyBorder="1" applyAlignment="1" applyProtection="1">
      <alignment horizontal="center" vertical="center"/>
      <protection hidden="1"/>
    </xf>
    <xf numFmtId="2" fontId="65" fillId="13" borderId="4" xfId="1" applyNumberFormat="1" applyFont="1" applyFill="1" applyBorder="1" applyAlignment="1" applyProtection="1">
      <alignment horizontal="center" vertical="center"/>
      <protection hidden="1"/>
    </xf>
    <xf numFmtId="164" fontId="65" fillId="13" borderId="4" xfId="1" applyNumberFormat="1" applyFont="1" applyFill="1" applyBorder="1" applyAlignment="1" applyProtection="1">
      <alignment horizontal="center" vertical="center"/>
      <protection hidden="1"/>
    </xf>
    <xf numFmtId="0" fontId="50" fillId="0" borderId="44" xfId="1" applyFont="1" applyBorder="1" applyAlignment="1" applyProtection="1">
      <alignment horizontal="center" vertical="center"/>
      <protection hidden="1"/>
    </xf>
    <xf numFmtId="0" fontId="42" fillId="9" borderId="0" xfId="0" applyFont="1" applyFill="1" applyAlignment="1" applyProtection="1">
      <alignment horizontal="left" vertical="center"/>
      <protection hidden="1"/>
    </xf>
    <xf numFmtId="0" fontId="42" fillId="9" borderId="0" xfId="0" applyFont="1" applyFill="1" applyAlignment="1" applyProtection="1">
      <alignment horizontal="center" vertical="center"/>
      <protection hidden="1"/>
    </xf>
    <xf numFmtId="0" fontId="29" fillId="9" borderId="0" xfId="0" applyFont="1" applyFill="1" applyAlignment="1" applyProtection="1">
      <alignment horizontal="left" vertical="center"/>
      <protection hidden="1"/>
    </xf>
    <xf numFmtId="0" fontId="26" fillId="9" borderId="0" xfId="0" applyFont="1" applyFill="1" applyAlignment="1" applyProtection="1">
      <alignment horizontal="center" vertical="center"/>
      <protection hidden="1"/>
    </xf>
    <xf numFmtId="0" fontId="40" fillId="4" borderId="0" xfId="2" applyFont="1" applyFill="1" applyAlignment="1" applyProtection="1">
      <alignment horizontal="center"/>
      <protection hidden="1"/>
    </xf>
    <xf numFmtId="0" fontId="42" fillId="4" borderId="0" xfId="0" applyFont="1" applyFill="1" applyAlignment="1" applyProtection="1">
      <alignment horizontal="center" vertical="center"/>
      <protection hidden="1"/>
    </xf>
    <xf numFmtId="0" fontId="40" fillId="4" borderId="0" xfId="0" applyFont="1" applyFill="1" applyAlignment="1" applyProtection="1">
      <alignment horizontal="left" vertical="center"/>
      <protection hidden="1"/>
    </xf>
    <xf numFmtId="0" fontId="54" fillId="20" borderId="0" xfId="2" applyFont="1" applyFill="1" applyAlignment="1" applyProtection="1">
      <alignment vertical="center"/>
      <protection hidden="1"/>
    </xf>
    <xf numFmtId="0" fontId="58" fillId="20" borderId="0" xfId="2" applyFont="1" applyFill="1" applyProtection="1">
      <protection hidden="1"/>
    </xf>
    <xf numFmtId="0" fontId="44" fillId="13" borderId="28" xfId="1" applyFont="1" applyFill="1" applyBorder="1" applyAlignment="1" applyProtection="1">
      <alignment horizontal="center" vertical="center" wrapText="1"/>
      <protection hidden="1"/>
    </xf>
    <xf numFmtId="2" fontId="26" fillId="7" borderId="17" xfId="2" applyNumberFormat="1" applyFont="1" applyFill="1" applyBorder="1" applyAlignment="1" applyProtection="1">
      <alignment vertical="center" wrapText="1"/>
      <protection hidden="1"/>
    </xf>
    <xf numFmtId="2" fontId="26" fillId="7" borderId="18" xfId="2" applyNumberFormat="1" applyFont="1" applyFill="1" applyBorder="1" applyAlignment="1" applyProtection="1">
      <alignment vertical="center" wrapText="1"/>
      <protection hidden="1"/>
    </xf>
    <xf numFmtId="0" fontId="26" fillId="20" borderId="0" xfId="2" applyFont="1" applyFill="1" applyProtection="1">
      <protection hidden="1"/>
    </xf>
    <xf numFmtId="0" fontId="26" fillId="20" borderId="7" xfId="2" applyFont="1" applyFill="1" applyBorder="1" applyProtection="1">
      <protection hidden="1"/>
    </xf>
    <xf numFmtId="0" fontId="26" fillId="20" borderId="9" xfId="2" applyFont="1" applyFill="1" applyBorder="1" applyProtection="1">
      <protection hidden="1"/>
    </xf>
    <xf numFmtId="0" fontId="26" fillId="20" borderId="45" xfId="2" applyFont="1" applyFill="1" applyBorder="1" applyProtection="1">
      <protection hidden="1"/>
    </xf>
    <xf numFmtId="0" fontId="26" fillId="20" borderId="10" xfId="2" applyFont="1" applyFill="1" applyBorder="1" applyProtection="1">
      <protection hidden="1"/>
    </xf>
    <xf numFmtId="0" fontId="26" fillId="20" borderId="0" xfId="2" applyFont="1" applyFill="1" applyAlignment="1" applyProtection="1">
      <alignment vertical="center" wrapText="1"/>
      <protection hidden="1"/>
    </xf>
    <xf numFmtId="0" fontId="46" fillId="10" borderId="3" xfId="1" applyFont="1" applyFill="1" applyBorder="1" applyAlignment="1" applyProtection="1">
      <alignment vertical="center"/>
      <protection hidden="1"/>
    </xf>
    <xf numFmtId="0" fontId="27" fillId="10" borderId="0" xfId="1" applyFont="1" applyFill="1" applyAlignment="1" applyProtection="1">
      <alignment vertical="center"/>
      <protection hidden="1"/>
    </xf>
    <xf numFmtId="0" fontId="45" fillId="10" borderId="3" xfId="1" applyFont="1" applyFill="1" applyBorder="1" applyAlignment="1" applyProtection="1">
      <alignment vertical="center"/>
      <protection hidden="1"/>
    </xf>
    <xf numFmtId="0" fontId="45" fillId="10" borderId="3" xfId="1" applyFont="1" applyFill="1" applyBorder="1" applyAlignment="1" applyProtection="1">
      <alignment horizontal="center" vertical="center"/>
      <protection hidden="1"/>
    </xf>
    <xf numFmtId="1" fontId="26" fillId="10" borderId="0" xfId="2" applyNumberFormat="1" applyFont="1" applyFill="1" applyProtection="1">
      <protection hidden="1"/>
    </xf>
    <xf numFmtId="165" fontId="26" fillId="10" borderId="0" xfId="2" applyNumberFormat="1" applyFont="1" applyFill="1" applyProtection="1">
      <protection hidden="1"/>
    </xf>
    <xf numFmtId="1" fontId="51" fillId="0" borderId="29" xfId="1" applyNumberFormat="1" applyFont="1" applyBorder="1" applyAlignment="1" applyProtection="1">
      <alignment horizontal="center" vertical="center"/>
      <protection hidden="1"/>
    </xf>
    <xf numFmtId="1" fontId="51" fillId="13" borderId="30" xfId="1" applyNumberFormat="1" applyFont="1" applyFill="1" applyBorder="1" applyAlignment="1" applyProtection="1">
      <alignment horizontal="center" vertical="center"/>
      <protection hidden="1"/>
    </xf>
    <xf numFmtId="1" fontId="51" fillId="13" borderId="31" xfId="1" applyNumberFormat="1" applyFont="1" applyFill="1" applyBorder="1" applyAlignment="1" applyProtection="1">
      <alignment horizontal="center" vertical="center"/>
      <protection hidden="1"/>
    </xf>
    <xf numFmtId="167" fontId="51" fillId="13" borderId="22" xfId="5" applyNumberFormat="1" applyFont="1" applyFill="1" applyBorder="1" applyAlignment="1" applyProtection="1">
      <alignment horizontal="center" vertical="center"/>
      <protection hidden="1"/>
    </xf>
    <xf numFmtId="167" fontId="51" fillId="13" borderId="24" xfId="5" applyNumberFormat="1" applyFont="1" applyFill="1" applyBorder="1" applyAlignment="1" applyProtection="1">
      <alignment horizontal="center" vertical="center"/>
      <protection hidden="1"/>
    </xf>
    <xf numFmtId="167" fontId="51" fillId="13" borderId="26" xfId="5" applyNumberFormat="1" applyFont="1" applyFill="1" applyBorder="1" applyAlignment="1" applyProtection="1">
      <alignment horizontal="center" vertical="center"/>
      <protection hidden="1"/>
    </xf>
    <xf numFmtId="0" fontId="26" fillId="17" borderId="42" xfId="0" applyFont="1" applyFill="1" applyBorder="1" applyAlignment="1" applyProtection="1">
      <alignment wrapText="1"/>
      <protection hidden="1"/>
    </xf>
    <xf numFmtId="0" fontId="26" fillId="17" borderId="43" xfId="0" applyFont="1" applyFill="1" applyBorder="1" applyAlignment="1" applyProtection="1">
      <alignment wrapText="1"/>
      <protection hidden="1"/>
    </xf>
    <xf numFmtId="0" fontId="26" fillId="17" borderId="41" xfId="0" applyFont="1" applyFill="1" applyBorder="1" applyAlignment="1" applyProtection="1">
      <alignment wrapText="1"/>
      <protection hidden="1"/>
    </xf>
    <xf numFmtId="0" fontId="68" fillId="21" borderId="41" xfId="2" applyFont="1" applyFill="1" applyBorder="1" applyAlignment="1" applyProtection="1">
      <alignment horizontal="center" vertical="center" wrapText="1"/>
      <protection hidden="1"/>
    </xf>
    <xf numFmtId="0" fontId="0" fillId="11" borderId="0" xfId="0" applyFill="1" applyAlignment="1">
      <alignment horizontal="center" vertical="center"/>
    </xf>
    <xf numFmtId="0" fontId="0" fillId="11" borderId="0" xfId="0" applyFill="1" applyAlignment="1">
      <alignment wrapText="1"/>
    </xf>
    <xf numFmtId="2" fontId="0" fillId="0" borderId="0" xfId="0" applyNumberFormat="1"/>
    <xf numFmtId="0" fontId="42" fillId="10" borderId="4" xfId="0" applyFont="1" applyFill="1" applyBorder="1" applyAlignment="1" applyProtection="1">
      <alignment horizontal="right" wrapText="1"/>
      <protection hidden="1"/>
    </xf>
    <xf numFmtId="0" fontId="39" fillId="10" borderId="3" xfId="1" applyFont="1" applyFill="1" applyBorder="1" applyAlignment="1" applyProtection="1">
      <alignment vertical="center"/>
      <protection hidden="1"/>
    </xf>
    <xf numFmtId="0" fontId="72" fillId="10" borderId="3" xfId="1" applyFont="1" applyFill="1" applyBorder="1" applyAlignment="1" applyProtection="1">
      <alignment vertical="center"/>
      <protection hidden="1"/>
    </xf>
    <xf numFmtId="0" fontId="39" fillId="10" borderId="3" xfId="1" applyFont="1" applyFill="1" applyBorder="1" applyAlignment="1" applyProtection="1">
      <alignment horizontal="center" vertical="center"/>
      <protection hidden="1"/>
    </xf>
    <xf numFmtId="0" fontId="42" fillId="7" borderId="46" xfId="0" applyFont="1" applyFill="1" applyBorder="1" applyAlignment="1" applyProtection="1">
      <alignment wrapText="1"/>
      <protection hidden="1"/>
    </xf>
    <xf numFmtId="0" fontId="42" fillId="7" borderId="47" xfId="0" applyFont="1" applyFill="1" applyBorder="1" applyAlignment="1" applyProtection="1">
      <alignment horizontal="left" wrapText="1"/>
      <protection hidden="1"/>
    </xf>
    <xf numFmtId="0" fontId="42" fillId="7" borderId="48" xfId="0" applyFont="1" applyFill="1" applyBorder="1" applyAlignment="1" applyProtection="1">
      <alignment horizontal="left" wrapText="1"/>
      <protection hidden="1"/>
    </xf>
    <xf numFmtId="0" fontId="42" fillId="7" borderId="47" xfId="0" applyFont="1" applyFill="1" applyBorder="1" applyAlignment="1" applyProtection="1">
      <alignment vertical="top" wrapText="1"/>
      <protection hidden="1"/>
    </xf>
    <xf numFmtId="1" fontId="0" fillId="11" borderId="0" xfId="0" applyNumberFormat="1" applyFill="1" applyAlignment="1">
      <alignment horizontal="center" vertical="center"/>
    </xf>
    <xf numFmtId="0" fontId="73" fillId="7" borderId="47" xfId="0" applyFont="1" applyFill="1" applyBorder="1" applyAlignment="1" applyProtection="1">
      <alignment wrapText="1"/>
      <protection hidden="1"/>
    </xf>
    <xf numFmtId="0" fontId="17" fillId="13" borderId="28" xfId="3" applyFont="1" applyFill="1" applyBorder="1" applyAlignment="1" applyProtection="1">
      <alignment horizontal="center" vertical="center" wrapText="1"/>
      <protection hidden="1"/>
    </xf>
    <xf numFmtId="0" fontId="21" fillId="10" borderId="0" xfId="2" applyFont="1" applyFill="1" applyProtection="1">
      <protection hidden="1"/>
    </xf>
    <xf numFmtId="164" fontId="11" fillId="9" borderId="0" xfId="0" applyNumberFormat="1" applyFont="1" applyFill="1" applyAlignment="1" applyProtection="1">
      <alignment horizontal="center" vertical="center"/>
      <protection hidden="1"/>
    </xf>
    <xf numFmtId="0" fontId="11" fillId="0" borderId="0" xfId="0" applyFont="1" applyAlignment="1" applyProtection="1">
      <alignment horizontal="left"/>
      <protection hidden="1"/>
    </xf>
    <xf numFmtId="2" fontId="40" fillId="7" borderId="0" xfId="0" applyNumberFormat="1" applyFont="1" applyFill="1" applyAlignment="1" applyProtection="1">
      <alignment horizontal="center" vertical="center"/>
      <protection hidden="1"/>
    </xf>
    <xf numFmtId="0" fontId="11" fillId="3" borderId="0" xfId="0" applyFont="1" applyFill="1" applyAlignment="1" applyProtection="1">
      <alignment horizontal="center" vertical="center"/>
      <protection hidden="1"/>
    </xf>
    <xf numFmtId="0" fontId="11" fillId="3" borderId="1" xfId="0" applyFont="1" applyFill="1" applyBorder="1" applyAlignment="1" applyProtection="1">
      <alignment horizontal="center" vertical="center"/>
      <protection hidden="1"/>
    </xf>
    <xf numFmtId="0" fontId="80" fillId="3" borderId="0" xfId="0" applyFont="1" applyFill="1" applyAlignment="1" applyProtection="1">
      <alignment horizontal="center" vertical="center"/>
      <protection hidden="1"/>
    </xf>
    <xf numFmtId="0" fontId="81" fillId="3" borderId="0" xfId="0" applyFont="1" applyFill="1" applyAlignment="1" applyProtection="1">
      <alignment horizontal="right"/>
      <protection hidden="1"/>
    </xf>
    <xf numFmtId="0" fontId="71" fillId="3" borderId="0" xfId="0" applyFont="1" applyFill="1" applyAlignment="1" applyProtection="1">
      <alignment horizontal="right"/>
      <protection hidden="1"/>
    </xf>
    <xf numFmtId="0" fontId="0" fillId="0" borderId="0" xfId="0" applyAlignment="1">
      <alignment horizontal="right"/>
    </xf>
    <xf numFmtId="0" fontId="2" fillId="3" borderId="1" xfId="0" applyFont="1" applyFill="1" applyBorder="1" applyAlignment="1" applyProtection="1">
      <alignment horizontal="right" vertical="center"/>
      <protection hidden="1"/>
    </xf>
    <xf numFmtId="0" fontId="19" fillId="3" borderId="1" xfId="0" applyFont="1" applyFill="1" applyBorder="1" applyAlignment="1" applyProtection="1">
      <alignment horizontal="center" vertical="center" wrapText="1"/>
      <protection hidden="1"/>
    </xf>
    <xf numFmtId="0" fontId="58" fillId="10" borderId="0" xfId="2" applyFont="1" applyFill="1" applyProtection="1">
      <protection hidden="1"/>
    </xf>
    <xf numFmtId="0" fontId="44" fillId="21" borderId="28" xfId="1" applyFont="1" applyFill="1" applyBorder="1" applyAlignment="1" applyProtection="1">
      <alignment horizontal="center" vertical="center" wrapText="1"/>
      <protection hidden="1"/>
    </xf>
    <xf numFmtId="0" fontId="58" fillId="26" borderId="0" xfId="2" applyFont="1" applyFill="1" applyProtection="1">
      <protection hidden="1"/>
    </xf>
    <xf numFmtId="0" fontId="54" fillId="26" borderId="0" xfId="2" applyFont="1" applyFill="1" applyProtection="1">
      <protection hidden="1"/>
    </xf>
    <xf numFmtId="0" fontId="58" fillId="26" borderId="0" xfId="2" applyFont="1" applyFill="1" applyAlignment="1" applyProtection="1">
      <alignment horizontal="center" vertical="center"/>
      <protection hidden="1"/>
    </xf>
    <xf numFmtId="2" fontId="44" fillId="21" borderId="39" xfId="1" applyNumberFormat="1" applyFont="1" applyFill="1" applyBorder="1" applyAlignment="1" applyProtection="1">
      <alignment horizontal="center" vertical="center" wrapText="1"/>
      <protection hidden="1"/>
    </xf>
    <xf numFmtId="0" fontId="43" fillId="21" borderId="40" xfId="2" applyFont="1" applyFill="1" applyBorder="1" applyAlignment="1" applyProtection="1">
      <alignment horizontal="center" vertical="center" wrapText="1"/>
      <protection hidden="1"/>
    </xf>
    <xf numFmtId="0" fontId="44" fillId="13" borderId="40" xfId="1" applyFont="1" applyFill="1" applyBorder="1" applyAlignment="1" applyProtection="1">
      <alignment horizontal="center" vertical="center" wrapText="1"/>
      <protection hidden="1"/>
    </xf>
    <xf numFmtId="0" fontId="0" fillId="0" borderId="13" xfId="0" applyBorder="1" applyAlignment="1" applyProtection="1">
      <alignment horizontal="center" vertical="center"/>
      <protection hidden="1"/>
    </xf>
    <xf numFmtId="0" fontId="18" fillId="10" borderId="0" xfId="1" applyFont="1" applyFill="1" applyAlignment="1" applyProtection="1">
      <alignment vertical="center"/>
      <protection hidden="1"/>
    </xf>
    <xf numFmtId="0" fontId="18" fillId="10" borderId="0" xfId="2" applyFont="1" applyFill="1" applyAlignment="1" applyProtection="1">
      <alignment vertical="center"/>
      <protection hidden="1"/>
    </xf>
    <xf numFmtId="164" fontId="18" fillId="10" borderId="0" xfId="2" applyNumberFormat="1" applyFont="1" applyFill="1" applyAlignment="1" applyProtection="1">
      <alignment horizontal="center" vertical="center"/>
      <protection hidden="1"/>
    </xf>
    <xf numFmtId="0" fontId="18" fillId="10" borderId="0" xfId="2" applyFont="1" applyFill="1" applyProtection="1">
      <protection hidden="1"/>
    </xf>
    <xf numFmtId="0" fontId="18" fillId="10" borderId="0" xfId="3" applyFont="1" applyFill="1" applyAlignment="1" applyProtection="1">
      <alignment horizontal="center" vertical="center"/>
      <protection hidden="1"/>
    </xf>
    <xf numFmtId="0" fontId="0" fillId="18" borderId="0" xfId="0" applyFill="1" applyAlignment="1">
      <alignment horizontal="right"/>
    </xf>
    <xf numFmtId="0" fontId="0" fillId="18" borderId="0" xfId="0" applyFill="1"/>
    <xf numFmtId="0" fontId="3" fillId="9" borderId="0" xfId="0" applyFont="1" applyFill="1" applyAlignment="1" applyProtection="1">
      <alignment horizontal="center" vertical="center" wrapText="1"/>
      <protection hidden="1"/>
    </xf>
    <xf numFmtId="2" fontId="0" fillId="0" borderId="0" xfId="0" applyNumberFormat="1" applyAlignment="1">
      <alignment horizontal="center" vertical="center"/>
    </xf>
    <xf numFmtId="0" fontId="0" fillId="15" borderId="0" xfId="0" quotePrefix="1" applyFill="1" applyAlignment="1">
      <alignment horizontal="center" vertical="center"/>
    </xf>
    <xf numFmtId="2" fontId="0" fillId="15" borderId="0" xfId="0" applyNumberFormat="1" applyFill="1" applyAlignment="1">
      <alignment horizontal="center" vertical="center"/>
    </xf>
    <xf numFmtId="0" fontId="3" fillId="6" borderId="0" xfId="0" applyFont="1" applyFill="1" applyAlignment="1">
      <alignment horizontal="center" vertical="center"/>
    </xf>
    <xf numFmtId="2" fontId="3" fillId="6" borderId="0" xfId="0" applyNumberFormat="1" applyFont="1" applyFill="1" applyAlignment="1">
      <alignment horizontal="center" vertical="center"/>
    </xf>
    <xf numFmtId="0" fontId="27" fillId="10" borderId="0" xfId="2" applyFont="1" applyFill="1" applyProtection="1">
      <protection hidden="1"/>
    </xf>
    <xf numFmtId="1" fontId="27" fillId="10" borderId="0" xfId="2" applyNumberFormat="1" applyFont="1" applyFill="1" applyProtection="1">
      <protection hidden="1"/>
    </xf>
    <xf numFmtId="0" fontId="27" fillId="10" borderId="0" xfId="2" applyFont="1" applyFill="1" applyAlignment="1" applyProtection="1">
      <alignment vertical="center" wrapText="1"/>
      <protection hidden="1"/>
    </xf>
    <xf numFmtId="0" fontId="6" fillId="10" borderId="0" xfId="2" applyFont="1" applyFill="1" applyProtection="1">
      <protection hidden="1"/>
    </xf>
    <xf numFmtId="0" fontId="18" fillId="0" borderId="0" xfId="0" applyFont="1"/>
    <xf numFmtId="0" fontId="18" fillId="0" borderId="0" xfId="0" applyFont="1" applyAlignment="1">
      <alignment horizontal="center" vertical="center"/>
    </xf>
    <xf numFmtId="0" fontId="17" fillId="9" borderId="40" xfId="3" applyFont="1" applyFill="1" applyBorder="1" applyAlignment="1" applyProtection="1">
      <alignment horizontal="center" vertical="center" wrapText="1"/>
      <protection hidden="1"/>
    </xf>
    <xf numFmtId="2" fontId="27" fillId="7" borderId="16" xfId="2" applyNumberFormat="1" applyFont="1" applyFill="1" applyBorder="1" applyAlignment="1" applyProtection="1">
      <alignment vertical="center" wrapText="1"/>
      <protection hidden="1"/>
    </xf>
    <xf numFmtId="0" fontId="0" fillId="18" borderId="1" xfId="0" applyFill="1" applyBorder="1" applyAlignment="1">
      <alignment horizontal="center" vertical="center"/>
    </xf>
    <xf numFmtId="0" fontId="44" fillId="13" borderId="28" xfId="1" applyFont="1" applyFill="1" applyBorder="1" applyAlignment="1" applyProtection="1">
      <alignment horizontal="center" vertical="center"/>
      <protection hidden="1"/>
    </xf>
    <xf numFmtId="9" fontId="0" fillId="0" borderId="0" xfId="0" applyNumberFormat="1" applyAlignment="1">
      <alignment horizontal="center" vertical="center"/>
    </xf>
    <xf numFmtId="0" fontId="85" fillId="0" borderId="0" xfId="0" applyFont="1" applyAlignment="1">
      <alignment horizontal="center" vertical="center"/>
    </xf>
    <xf numFmtId="0" fontId="0" fillId="0" borderId="0" xfId="0" applyAlignment="1">
      <alignment vertical="center"/>
    </xf>
    <xf numFmtId="0" fontId="18" fillId="0" borderId="0" xfId="0" applyFont="1" applyAlignment="1">
      <alignment vertical="center"/>
    </xf>
    <xf numFmtId="2" fontId="51" fillId="13" borderId="63" xfId="1" applyNumberFormat="1" applyFont="1" applyFill="1" applyBorder="1" applyAlignment="1" applyProtection="1">
      <alignment horizontal="center" vertical="center"/>
      <protection hidden="1"/>
    </xf>
    <xf numFmtId="2" fontId="51" fillId="13" borderId="64" xfId="1" applyNumberFormat="1" applyFont="1" applyFill="1" applyBorder="1" applyAlignment="1" applyProtection="1">
      <alignment horizontal="center" vertical="center"/>
      <protection hidden="1"/>
    </xf>
    <xf numFmtId="2" fontId="51" fillId="13" borderId="65" xfId="1" applyNumberFormat="1" applyFont="1" applyFill="1" applyBorder="1" applyAlignment="1" applyProtection="1">
      <alignment horizontal="center" vertical="center"/>
      <protection hidden="1"/>
    </xf>
    <xf numFmtId="0" fontId="0" fillId="26" borderId="0" xfId="0" applyFill="1" applyAlignment="1" applyProtection="1">
      <alignment horizontal="center" vertical="center"/>
      <protection hidden="1"/>
    </xf>
    <xf numFmtId="0" fontId="9" fillId="5" borderId="0" xfId="0" applyFont="1" applyFill="1" applyAlignment="1" applyProtection="1">
      <alignment horizontal="right"/>
      <protection hidden="1"/>
    </xf>
    <xf numFmtId="0" fontId="0" fillId="5" borderId="0" xfId="0" applyFill="1" applyAlignment="1" applyProtection="1">
      <alignment horizontal="center" vertical="center"/>
      <protection hidden="1"/>
    </xf>
    <xf numFmtId="0" fontId="9" fillId="5" borderId="0" xfId="0" applyFont="1" applyFill="1" applyAlignment="1" applyProtection="1">
      <alignment horizontal="center" vertical="center" textRotation="90"/>
      <protection hidden="1"/>
    </xf>
    <xf numFmtId="0" fontId="0" fillId="0" borderId="70"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72" xfId="0" applyBorder="1" applyAlignment="1" applyProtection="1">
      <alignment horizontal="center" vertical="center"/>
      <protection hidden="1"/>
    </xf>
    <xf numFmtId="2" fontId="0" fillId="10" borderId="0" xfId="0" applyNumberFormat="1" applyFill="1" applyProtection="1">
      <protection hidden="1"/>
    </xf>
    <xf numFmtId="0" fontId="21" fillId="0" borderId="54" xfId="0" applyFont="1" applyBorder="1" applyAlignment="1" applyProtection="1">
      <alignment horizontal="center" vertical="center"/>
      <protection hidden="1"/>
    </xf>
    <xf numFmtId="0" fontId="21" fillId="0" borderId="57" xfId="0" applyFont="1" applyBorder="1" applyAlignment="1" applyProtection="1">
      <alignment horizontal="center" vertical="center"/>
      <protection hidden="1"/>
    </xf>
    <xf numFmtId="9" fontId="21" fillId="0" borderId="51" xfId="0" applyNumberFormat="1" applyFont="1" applyBorder="1" applyAlignment="1" applyProtection="1">
      <alignment horizontal="center" vertical="center"/>
      <protection hidden="1"/>
    </xf>
    <xf numFmtId="0" fontId="21" fillId="0" borderId="55" xfId="0" applyFont="1" applyBorder="1" applyAlignment="1" applyProtection="1">
      <alignment horizontal="center" vertical="center"/>
      <protection hidden="1"/>
    </xf>
    <xf numFmtId="0" fontId="21" fillId="0" borderId="34" xfId="0" applyFont="1" applyBorder="1" applyAlignment="1" applyProtection="1">
      <alignment horizontal="center" vertical="center"/>
      <protection hidden="1"/>
    </xf>
    <xf numFmtId="9" fontId="21" fillId="0" borderId="52" xfId="0" applyNumberFormat="1" applyFont="1" applyBorder="1" applyAlignment="1" applyProtection="1">
      <alignment horizontal="center" vertical="center"/>
      <protection hidden="1"/>
    </xf>
    <xf numFmtId="0" fontId="21" fillId="0" borderId="56" xfId="0" applyFont="1" applyBorder="1" applyAlignment="1" applyProtection="1">
      <alignment horizontal="center" vertical="center"/>
      <protection hidden="1"/>
    </xf>
    <xf numFmtId="0" fontId="21" fillId="0" borderId="35" xfId="0" applyFont="1" applyBorder="1" applyAlignment="1" applyProtection="1">
      <alignment horizontal="center" vertical="center"/>
      <protection hidden="1"/>
    </xf>
    <xf numFmtId="9" fontId="21" fillId="0" borderId="53" xfId="0" applyNumberFormat="1" applyFont="1" applyBorder="1" applyAlignment="1" applyProtection="1">
      <alignment horizontal="center" vertical="center"/>
      <protection hidden="1"/>
    </xf>
    <xf numFmtId="2" fontId="0" fillId="0" borderId="0" xfId="0" applyNumberFormat="1" applyProtection="1">
      <protection hidden="1"/>
    </xf>
    <xf numFmtId="0" fontId="19" fillId="0" borderId="58" xfId="0" applyFont="1" applyBorder="1" applyAlignment="1" applyProtection="1">
      <alignment horizontal="left" vertical="center" wrapText="1"/>
      <protection hidden="1"/>
    </xf>
    <xf numFmtId="0" fontId="19" fillId="0" borderId="59" xfId="0" applyFont="1" applyBorder="1" applyAlignment="1" applyProtection="1">
      <alignment horizontal="left" vertical="center" wrapText="1"/>
      <protection hidden="1"/>
    </xf>
    <xf numFmtId="0" fontId="19" fillId="0" borderId="60" xfId="0" applyFont="1" applyBorder="1" applyAlignment="1" applyProtection="1">
      <alignment horizontal="left" vertical="center" wrapText="1"/>
      <protection hidden="1"/>
    </xf>
    <xf numFmtId="0" fontId="0" fillId="5" borderId="0" xfId="0" applyFill="1" applyProtection="1">
      <protection hidden="1"/>
    </xf>
    <xf numFmtId="0" fontId="0" fillId="22" borderId="0" xfId="0" applyFill="1" applyAlignment="1" applyProtection="1">
      <alignment horizontal="center" vertical="center"/>
      <protection hidden="1"/>
    </xf>
    <xf numFmtId="0" fontId="0" fillId="11" borderId="0" xfId="0" applyFill="1" applyProtection="1">
      <protection hidden="1"/>
    </xf>
    <xf numFmtId="0" fontId="4" fillId="20" borderId="0" xfId="0" applyFont="1" applyFill="1" applyProtection="1">
      <protection hidden="1"/>
    </xf>
    <xf numFmtId="0" fontId="0" fillId="12" borderId="0" xfId="0" applyFill="1" applyAlignment="1" applyProtection="1">
      <alignment horizontal="center"/>
      <protection hidden="1"/>
    </xf>
    <xf numFmtId="0" fontId="0" fillId="12" borderId="0" xfId="0" applyFill="1" applyProtection="1">
      <protection hidden="1"/>
    </xf>
    <xf numFmtId="0" fontId="0" fillId="15" borderId="0" xfId="0" applyFill="1" applyProtection="1">
      <protection hidden="1"/>
    </xf>
    <xf numFmtId="0" fontId="0" fillId="0" borderId="0" xfId="0" applyAlignment="1" applyProtection="1">
      <alignment horizontal="center"/>
      <protection hidden="1"/>
    </xf>
    <xf numFmtId="9" fontId="0" fillId="0" borderId="0" xfId="0" applyNumberFormat="1" applyProtection="1">
      <protection hidden="1"/>
    </xf>
    <xf numFmtId="0" fontId="0" fillId="11" borderId="0" xfId="0" applyFill="1" applyAlignment="1" applyProtection="1">
      <alignment horizontal="center"/>
      <protection hidden="1"/>
    </xf>
    <xf numFmtId="0" fontId="0" fillId="0" borderId="0" xfId="0" applyAlignment="1" applyProtection="1">
      <alignment horizontal="right"/>
      <protection hidden="1"/>
    </xf>
    <xf numFmtId="0" fontId="11" fillId="5" borderId="0" xfId="0" applyFont="1" applyFill="1" applyProtection="1">
      <protection hidden="1"/>
    </xf>
    <xf numFmtId="0" fontId="11" fillId="22" borderId="0" xfId="0" applyFont="1" applyFill="1" applyAlignment="1" applyProtection="1">
      <alignment horizontal="center" vertical="center"/>
      <protection hidden="1"/>
    </xf>
    <xf numFmtId="0" fontId="11" fillId="11" borderId="0" xfId="0" applyFont="1" applyFill="1" applyProtection="1">
      <protection hidden="1"/>
    </xf>
    <xf numFmtId="0" fontId="75" fillId="20" borderId="0" xfId="0" applyFont="1" applyFill="1" applyProtection="1">
      <protection hidden="1"/>
    </xf>
    <xf numFmtId="0" fontId="11" fillId="12" borderId="0" xfId="0" applyFont="1" applyFill="1" applyAlignment="1" applyProtection="1">
      <alignment horizontal="center"/>
      <protection hidden="1"/>
    </xf>
    <xf numFmtId="0" fontId="11" fillId="12" borderId="0" xfId="0" applyFont="1" applyFill="1" applyProtection="1">
      <protection hidden="1"/>
    </xf>
    <xf numFmtId="0" fontId="11" fillId="15" borderId="0" xfId="0" applyFont="1" applyFill="1" applyProtection="1">
      <protection hidden="1"/>
    </xf>
    <xf numFmtId="0" fontId="11" fillId="0" borderId="0" xfId="0" applyFont="1" applyAlignment="1" applyProtection="1">
      <alignment horizontal="center"/>
      <protection hidden="1"/>
    </xf>
    <xf numFmtId="0" fontId="11" fillId="0" borderId="6" xfId="0" applyFont="1" applyBorder="1" applyAlignment="1" applyProtection="1">
      <alignment horizontal="center"/>
      <protection hidden="1"/>
    </xf>
    <xf numFmtId="0" fontId="11" fillId="13" borderId="0" xfId="0" applyFont="1" applyFill="1" applyProtection="1">
      <protection hidden="1"/>
    </xf>
    <xf numFmtId="0" fontId="11" fillId="24" borderId="0" xfId="0" applyFont="1" applyFill="1" applyAlignment="1" applyProtection="1">
      <alignment horizontal="center" vertical="center"/>
      <protection hidden="1"/>
    </xf>
    <xf numFmtId="0" fontId="11" fillId="13" borderId="0" xfId="0" applyFont="1" applyFill="1" applyAlignment="1" applyProtection="1">
      <alignment horizontal="center"/>
      <protection hidden="1"/>
    </xf>
    <xf numFmtId="0" fontId="11" fillId="24" borderId="0" xfId="0" applyFont="1" applyFill="1" applyProtection="1">
      <protection hidden="1"/>
    </xf>
    <xf numFmtId="0" fontId="71" fillId="0" borderId="0" xfId="0" applyFont="1" applyAlignment="1" applyProtection="1">
      <alignment horizontal="right"/>
      <protection hidden="1"/>
    </xf>
    <xf numFmtId="9" fontId="11" fillId="12" borderId="0" xfId="0" applyNumberFormat="1" applyFont="1" applyFill="1" applyAlignment="1" applyProtection="1">
      <alignment horizontal="center"/>
      <protection hidden="1"/>
    </xf>
    <xf numFmtId="0" fontId="11" fillId="6" borderId="0" xfId="0" applyFont="1" applyFill="1" applyAlignment="1" applyProtection="1">
      <alignment horizontal="center"/>
      <protection hidden="1"/>
    </xf>
    <xf numFmtId="2" fontId="11" fillId="0" borderId="0" xfId="0" applyNumberFormat="1" applyFont="1" applyAlignment="1" applyProtection="1">
      <alignment horizontal="center"/>
      <protection hidden="1"/>
    </xf>
    <xf numFmtId="0" fontId="75" fillId="25" borderId="0" xfId="0" applyFont="1" applyFill="1" applyProtection="1">
      <protection hidden="1"/>
    </xf>
    <xf numFmtId="0" fontId="11" fillId="28" borderId="0" xfId="0" applyFont="1" applyFill="1" applyProtection="1">
      <protection hidden="1"/>
    </xf>
    <xf numFmtId="0" fontId="11" fillId="15" borderId="0" xfId="0" applyFont="1" applyFill="1" applyAlignment="1" applyProtection="1">
      <alignment horizontal="center" vertical="center"/>
      <protection hidden="1"/>
    </xf>
    <xf numFmtId="0" fontId="84" fillId="27" borderId="0" xfId="0" applyFont="1" applyFill="1" applyAlignment="1" applyProtection="1">
      <alignment horizontal="center"/>
      <protection hidden="1"/>
    </xf>
    <xf numFmtId="0" fontId="75" fillId="25" borderId="0" xfId="0" applyFont="1" applyFill="1" applyAlignment="1" applyProtection="1">
      <alignment horizontal="center" vertical="center"/>
      <protection hidden="1"/>
    </xf>
    <xf numFmtId="0" fontId="11" fillId="12" borderId="0" xfId="0" applyFont="1" applyFill="1" applyAlignment="1" applyProtection="1">
      <alignment horizontal="left"/>
      <protection hidden="1"/>
    </xf>
    <xf numFmtId="0" fontId="71" fillId="0" borderId="0" xfId="0" applyFont="1" applyProtection="1">
      <protection hidden="1"/>
    </xf>
    <xf numFmtId="0" fontId="11" fillId="23" borderId="0" xfId="0" applyFont="1" applyFill="1" applyProtection="1">
      <protection hidden="1"/>
    </xf>
    <xf numFmtId="0" fontId="11" fillId="23" borderId="0" xfId="0" applyFont="1" applyFill="1" applyAlignment="1" applyProtection="1">
      <alignment horizontal="center" vertical="center"/>
      <protection hidden="1"/>
    </xf>
    <xf numFmtId="0" fontId="84" fillId="27" borderId="0" xfId="0" applyFont="1" applyFill="1" applyProtection="1">
      <protection hidden="1"/>
    </xf>
    <xf numFmtId="0" fontId="75" fillId="27" borderId="0" xfId="0" applyFont="1" applyFill="1" applyProtection="1">
      <protection hidden="1"/>
    </xf>
    <xf numFmtId="0" fontId="11" fillId="12" borderId="0" xfId="0" applyFont="1" applyFill="1" applyAlignment="1" applyProtection="1">
      <alignment horizontal="right"/>
      <protection hidden="1"/>
    </xf>
    <xf numFmtId="0" fontId="11" fillId="15" borderId="0" xfId="0" applyFont="1" applyFill="1" applyAlignment="1" applyProtection="1">
      <alignment horizontal="left"/>
      <protection hidden="1"/>
    </xf>
    <xf numFmtId="0" fontId="11" fillId="19" borderId="0" xfId="0" applyFont="1" applyFill="1" applyProtection="1">
      <protection hidden="1"/>
    </xf>
    <xf numFmtId="1" fontId="11" fillId="0" borderId="0" xfId="0" applyNumberFormat="1" applyFont="1" applyAlignment="1" applyProtection="1">
      <alignment horizontal="center"/>
      <protection hidden="1"/>
    </xf>
    <xf numFmtId="0" fontId="0" fillId="5" borderId="5" xfId="0" applyFill="1" applyBorder="1" applyProtection="1">
      <protection hidden="1"/>
    </xf>
    <xf numFmtId="0" fontId="11" fillId="22" borderId="5" xfId="0" applyFont="1" applyFill="1" applyBorder="1" applyAlignment="1" applyProtection="1">
      <alignment horizontal="center" vertical="center"/>
      <protection hidden="1"/>
    </xf>
    <xf numFmtId="0" fontId="0" fillId="11" borderId="5" xfId="0" applyFill="1" applyBorder="1" applyProtection="1">
      <protection hidden="1"/>
    </xf>
    <xf numFmtId="0" fontId="4" fillId="20" borderId="5" xfId="0" applyFont="1" applyFill="1" applyBorder="1" applyProtection="1">
      <protection hidden="1"/>
    </xf>
    <xf numFmtId="0" fontId="3" fillId="2" borderId="1" xfId="0" applyFont="1" applyFill="1" applyBorder="1" applyAlignment="1" applyProtection="1">
      <alignment horizontal="center" vertical="center"/>
      <protection hidden="1"/>
    </xf>
    <xf numFmtId="0" fontId="0" fillId="19" borderId="1" xfId="0" applyFill="1" applyBorder="1" applyAlignment="1" applyProtection="1">
      <alignment horizontal="center" vertical="center"/>
      <protection hidden="1"/>
    </xf>
    <xf numFmtId="0" fontId="0" fillId="23" borderId="0" xfId="0" applyFill="1" applyProtection="1">
      <protection hidden="1"/>
    </xf>
    <xf numFmtId="0" fontId="0" fillId="28" borderId="0" xfId="0" applyFill="1" applyProtection="1">
      <protection hidden="1"/>
    </xf>
    <xf numFmtId="0" fontId="4" fillId="27" borderId="0" xfId="0" applyFont="1" applyFill="1" applyProtection="1">
      <protection hidden="1"/>
    </xf>
    <xf numFmtId="0" fontId="0" fillId="5" borderId="5" xfId="0" applyFill="1" applyBorder="1" applyAlignment="1" applyProtection="1">
      <alignment horizontal="center"/>
      <protection hidden="1"/>
    </xf>
    <xf numFmtId="2" fontId="11" fillId="22" borderId="5" xfId="0" applyNumberFormat="1" applyFont="1" applyFill="1" applyBorder="1" applyAlignment="1" applyProtection="1">
      <alignment horizontal="center" vertical="center"/>
      <protection hidden="1"/>
    </xf>
    <xf numFmtId="0" fontId="0" fillId="11" borderId="5" xfId="0" applyFill="1" applyBorder="1" applyAlignment="1" applyProtection="1">
      <alignment horizontal="center" vertical="center"/>
      <protection hidden="1"/>
    </xf>
    <xf numFmtId="0" fontId="4" fillId="20" borderId="5" xfId="0" applyFont="1" applyFill="1"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1" fontId="26" fillId="0" borderId="1" xfId="0" applyNumberFormat="1" applyFont="1" applyBorder="1" applyAlignment="1" applyProtection="1">
      <alignment horizontal="center" vertical="center"/>
      <protection hidden="1"/>
    </xf>
    <xf numFmtId="165" fontId="0" fillId="0" borderId="0" xfId="0" applyNumberFormat="1" applyProtection="1">
      <protection hidden="1"/>
    </xf>
    <xf numFmtId="0" fontId="0" fillId="15" borderId="0" xfId="0" applyFill="1" applyAlignment="1" applyProtection="1">
      <alignment horizontal="center" vertical="center"/>
      <protection hidden="1"/>
    </xf>
    <xf numFmtId="2" fontId="79" fillId="27" borderId="0" xfId="0" applyNumberFormat="1" applyFont="1" applyFill="1" applyAlignment="1" applyProtection="1">
      <alignment horizontal="center" vertical="center"/>
      <protection hidden="1"/>
    </xf>
    <xf numFmtId="0" fontId="79" fillId="27" borderId="0" xfId="0" applyFont="1" applyFill="1" applyAlignment="1" applyProtection="1">
      <alignment horizontal="center" vertical="center"/>
      <protection hidden="1"/>
    </xf>
    <xf numFmtId="0" fontId="0" fillId="0" borderId="6" xfId="0" applyBorder="1" applyAlignment="1" applyProtection="1">
      <alignment horizontal="center"/>
      <protection hidden="1"/>
    </xf>
    <xf numFmtId="0" fontId="0" fillId="0" borderId="6" xfId="0" applyBorder="1" applyAlignment="1" applyProtection="1">
      <alignment horizontal="center" vertical="center"/>
      <protection hidden="1"/>
    </xf>
    <xf numFmtId="0" fontId="9" fillId="0" borderId="0" xfId="0" applyFont="1" applyAlignment="1" applyProtection="1">
      <alignment horizontal="left"/>
      <protection hidden="1"/>
    </xf>
    <xf numFmtId="0" fontId="89" fillId="10" borderId="13" xfId="0" applyFont="1" applyFill="1" applyBorder="1" applyAlignment="1">
      <alignment vertical="top" wrapText="1"/>
    </xf>
    <xf numFmtId="0" fontId="91" fillId="7" borderId="12" xfId="0" applyFont="1" applyFill="1" applyBorder="1"/>
    <xf numFmtId="0" fontId="92" fillId="10" borderId="0" xfId="0" applyFont="1" applyFill="1"/>
    <xf numFmtId="0" fontId="92" fillId="0" borderId="0" xfId="0" applyFont="1"/>
    <xf numFmtId="0" fontId="92" fillId="7" borderId="13" xfId="0" applyFont="1" applyFill="1" applyBorder="1" applyAlignment="1">
      <alignment wrapText="1"/>
    </xf>
    <xf numFmtId="0" fontId="92" fillId="7" borderId="13" xfId="0" applyFont="1" applyFill="1" applyBorder="1"/>
    <xf numFmtId="0" fontId="92" fillId="7" borderId="72" xfId="0" applyFont="1" applyFill="1" applyBorder="1"/>
    <xf numFmtId="0" fontId="92" fillId="7" borderId="71" xfId="0" applyFont="1" applyFill="1" applyBorder="1"/>
    <xf numFmtId="0" fontId="26" fillId="29" borderId="0" xfId="0" applyFont="1" applyFill="1" applyAlignment="1" applyProtection="1">
      <alignment horizontal="left" vertical="top"/>
      <protection hidden="1"/>
    </xf>
    <xf numFmtId="0" fontId="26" fillId="29" borderId="0" xfId="0" applyFont="1" applyFill="1" applyAlignment="1" applyProtection="1">
      <alignment horizontal="center" vertical="center"/>
      <protection hidden="1"/>
    </xf>
    <xf numFmtId="0" fontId="95" fillId="29" borderId="11" xfId="0" applyFont="1" applyFill="1" applyBorder="1" applyAlignment="1" applyProtection="1">
      <alignment horizontal="left" vertical="center" wrapText="1"/>
      <protection hidden="1"/>
    </xf>
    <xf numFmtId="0" fontId="96" fillId="29" borderId="0" xfId="0" applyFont="1" applyFill="1" applyAlignment="1" applyProtection="1">
      <alignment horizontal="left" vertical="center"/>
      <protection hidden="1"/>
    </xf>
    <xf numFmtId="0" fontId="57" fillId="0" borderId="0" xfId="2" applyFont="1" applyAlignment="1" applyProtection="1">
      <alignment horizontal="center" vertical="center"/>
      <protection hidden="1"/>
    </xf>
    <xf numFmtId="0" fontId="98" fillId="2" borderId="14" xfId="0" applyFont="1" applyFill="1" applyBorder="1" applyAlignment="1">
      <alignment horizontal="center" vertical="center"/>
    </xf>
    <xf numFmtId="0" fontId="32" fillId="2" borderId="13" xfId="0" applyFont="1" applyFill="1" applyBorder="1" applyAlignment="1">
      <alignment horizontal="center"/>
    </xf>
    <xf numFmtId="0" fontId="99" fillId="7" borderId="0" xfId="0" applyFont="1" applyFill="1" applyAlignment="1" applyProtection="1">
      <alignment horizontal="left" vertical="center"/>
      <protection hidden="1"/>
    </xf>
    <xf numFmtId="0" fontId="99" fillId="9" borderId="0" xfId="0" applyFont="1" applyFill="1" applyAlignment="1" applyProtection="1">
      <alignment horizontal="left" vertical="center"/>
      <protection hidden="1"/>
    </xf>
    <xf numFmtId="0" fontId="97" fillId="13" borderId="0" xfId="0" applyFont="1" applyFill="1" applyAlignment="1" applyProtection="1">
      <alignment horizontal="right" vertical="center"/>
      <protection hidden="1"/>
    </xf>
    <xf numFmtId="0" fontId="102" fillId="7" borderId="71" xfId="0" applyFont="1" applyFill="1" applyBorder="1"/>
    <xf numFmtId="0" fontId="86" fillId="13" borderId="0" xfId="2" applyFont="1" applyFill="1" applyAlignment="1" applyProtection="1">
      <alignment horizontal="left"/>
      <protection hidden="1"/>
    </xf>
    <xf numFmtId="0" fontId="21" fillId="9" borderId="0" xfId="2" applyFont="1" applyFill="1" applyProtection="1">
      <protection hidden="1"/>
    </xf>
    <xf numFmtId="0" fontId="100" fillId="30" borderId="0" xfId="0" applyFont="1" applyFill="1" applyAlignment="1" applyProtection="1">
      <alignment horizontal="left" vertical="center"/>
      <protection hidden="1"/>
    </xf>
    <xf numFmtId="0" fontId="100" fillId="30" borderId="0" xfId="0" applyFont="1" applyFill="1" applyAlignment="1" applyProtection="1">
      <alignment horizontal="center" vertical="center"/>
      <protection hidden="1"/>
    </xf>
    <xf numFmtId="0" fontId="101" fillId="30" borderId="0" xfId="0" applyFont="1" applyFill="1" applyAlignment="1" applyProtection="1">
      <alignment horizontal="left" vertical="center"/>
      <protection hidden="1"/>
    </xf>
    <xf numFmtId="0" fontId="26" fillId="30" borderId="0" xfId="0" applyFont="1" applyFill="1" applyAlignment="1" applyProtection="1">
      <alignment horizontal="center" vertical="center"/>
      <protection hidden="1"/>
    </xf>
    <xf numFmtId="0" fontId="26" fillId="30" borderId="0" xfId="0" applyFont="1" applyFill="1" applyProtection="1">
      <protection hidden="1"/>
    </xf>
    <xf numFmtId="0" fontId="86" fillId="4" borderId="0" xfId="2" applyFont="1" applyFill="1" applyAlignment="1" applyProtection="1">
      <alignment horizontal="left"/>
      <protection hidden="1"/>
    </xf>
    <xf numFmtId="0" fontId="21" fillId="10" borderId="0" xfId="0" applyFont="1" applyFill="1" applyProtection="1">
      <protection hidden="1"/>
    </xf>
    <xf numFmtId="0" fontId="0" fillId="30" borderId="0" xfId="0" applyFill="1" applyAlignment="1" applyProtection="1">
      <alignment horizontal="center"/>
      <protection hidden="1"/>
    </xf>
    <xf numFmtId="0" fontId="39" fillId="10" borderId="0" xfId="0" applyFont="1" applyFill="1" applyProtection="1">
      <protection hidden="1"/>
    </xf>
    <xf numFmtId="0" fontId="3" fillId="10" borderId="0" xfId="0" applyFont="1" applyFill="1" applyAlignment="1" applyProtection="1">
      <alignment horizontal="center" vertical="center"/>
      <protection hidden="1"/>
    </xf>
    <xf numFmtId="0" fontId="3" fillId="30" borderId="0" xfId="0" applyFont="1" applyFill="1" applyAlignment="1" applyProtection="1">
      <alignment horizontal="center" vertical="center"/>
      <protection hidden="1"/>
    </xf>
    <xf numFmtId="0" fontId="76" fillId="13" borderId="0" xfId="0" applyFont="1" applyFill="1" applyAlignment="1" applyProtection="1">
      <alignment horizontal="center" vertical="center" wrapText="1"/>
      <protection hidden="1"/>
    </xf>
    <xf numFmtId="0" fontId="0" fillId="33" borderId="0" xfId="0" applyFill="1" applyAlignment="1" applyProtection="1">
      <alignment horizontal="left"/>
      <protection hidden="1"/>
    </xf>
    <xf numFmtId="0" fontId="76" fillId="13" borderId="0" xfId="0" applyFont="1" applyFill="1" applyAlignment="1" applyProtection="1">
      <alignment horizontal="center" vertical="center"/>
      <protection hidden="1"/>
    </xf>
    <xf numFmtId="0" fontId="0" fillId="33" borderId="0" xfId="0" applyFill="1" applyAlignment="1" applyProtection="1">
      <alignment horizontal="center"/>
      <protection hidden="1"/>
    </xf>
    <xf numFmtId="0" fontId="26" fillId="10" borderId="0" xfId="0" applyFont="1" applyFill="1" applyAlignment="1" applyProtection="1">
      <alignment horizontal="center"/>
      <protection hidden="1"/>
    </xf>
    <xf numFmtId="0" fontId="26" fillId="30" borderId="0" xfId="0" applyFont="1" applyFill="1" applyAlignment="1" applyProtection="1">
      <alignment horizontal="center"/>
      <protection hidden="1"/>
    </xf>
    <xf numFmtId="0" fontId="21" fillId="10" borderId="0" xfId="2" applyFont="1" applyFill="1" applyAlignment="1" applyProtection="1">
      <alignment horizontal="left"/>
      <protection hidden="1"/>
    </xf>
    <xf numFmtId="0" fontId="21" fillId="32" borderId="0" xfId="0" applyFont="1" applyFill="1" applyProtection="1">
      <protection hidden="1"/>
    </xf>
    <xf numFmtId="0" fontId="0" fillId="32" borderId="0" xfId="0" applyFill="1" applyProtection="1">
      <protection hidden="1"/>
    </xf>
    <xf numFmtId="0" fontId="0" fillId="32" borderId="0" xfId="0" applyFill="1" applyAlignment="1" applyProtection="1">
      <alignment horizontal="center"/>
      <protection hidden="1"/>
    </xf>
    <xf numFmtId="0" fontId="0" fillId="10" borderId="0" xfId="0" applyFill="1" applyProtection="1">
      <protection locked="0"/>
    </xf>
    <xf numFmtId="0" fontId="0" fillId="10" borderId="0" xfId="0" applyFill="1" applyProtection="1">
      <protection locked="0" hidden="1"/>
    </xf>
    <xf numFmtId="0" fontId="4" fillId="10" borderId="0" xfId="0" applyFont="1" applyFill="1" applyProtection="1">
      <protection locked="0" hidden="1"/>
    </xf>
    <xf numFmtId="0" fontId="3" fillId="10" borderId="0" xfId="0" applyFont="1" applyFill="1" applyAlignment="1" applyProtection="1">
      <alignment horizontal="center" vertical="center"/>
      <protection locked="0" hidden="1"/>
    </xf>
    <xf numFmtId="0" fontId="76" fillId="13" borderId="0" xfId="0" applyFont="1" applyFill="1" applyAlignment="1" applyProtection="1">
      <alignment horizontal="center" vertical="center" wrapText="1"/>
      <protection locked="0" hidden="1"/>
    </xf>
    <xf numFmtId="0" fontId="76" fillId="13" borderId="0" xfId="0" applyFont="1" applyFill="1" applyAlignment="1" applyProtection="1">
      <alignment horizontal="left" vertical="center"/>
      <protection locked="0" hidden="1"/>
    </xf>
    <xf numFmtId="0" fontId="26" fillId="10" borderId="0" xfId="0" applyFont="1" applyFill="1" applyProtection="1">
      <protection locked="0" hidden="1"/>
    </xf>
    <xf numFmtId="0" fontId="21" fillId="10" borderId="0" xfId="2" applyFont="1" applyFill="1" applyAlignment="1" applyProtection="1">
      <alignment horizontal="left"/>
      <protection locked="0" hidden="1"/>
    </xf>
    <xf numFmtId="0" fontId="76" fillId="13" borderId="0" xfId="0" applyFont="1" applyFill="1" applyAlignment="1" applyProtection="1">
      <alignment horizontal="left" vertical="center" wrapText="1"/>
      <protection locked="0" hidden="1"/>
    </xf>
    <xf numFmtId="165" fontId="21" fillId="10" borderId="0" xfId="0" applyNumberFormat="1" applyFont="1" applyFill="1" applyAlignment="1" applyProtection="1">
      <alignment horizontal="center" vertical="center"/>
      <protection hidden="1"/>
    </xf>
    <xf numFmtId="0" fontId="42" fillId="29" borderId="77" xfId="0" applyFont="1" applyFill="1" applyBorder="1" applyAlignment="1" applyProtection="1">
      <alignment vertical="top"/>
      <protection hidden="1"/>
    </xf>
    <xf numFmtId="0" fontId="107" fillId="10" borderId="0" xfId="2" applyFont="1" applyFill="1" applyAlignment="1" applyProtection="1">
      <alignment vertical="center"/>
      <protection hidden="1"/>
    </xf>
    <xf numFmtId="0" fontId="42" fillId="29" borderId="77" xfId="0" applyFont="1" applyFill="1" applyBorder="1" applyAlignment="1" applyProtection="1">
      <alignment vertical="center"/>
      <protection hidden="1"/>
    </xf>
    <xf numFmtId="0" fontId="0" fillId="29" borderId="77" xfId="0" applyFill="1" applyBorder="1" applyProtection="1">
      <protection hidden="1"/>
    </xf>
    <xf numFmtId="0" fontId="0" fillId="29" borderId="79" xfId="0" applyFill="1" applyBorder="1" applyProtection="1">
      <protection hidden="1"/>
    </xf>
    <xf numFmtId="0" fontId="21" fillId="29" borderId="81" xfId="0" applyFont="1" applyFill="1" applyBorder="1" applyProtection="1">
      <protection hidden="1"/>
    </xf>
    <xf numFmtId="0" fontId="38" fillId="10" borderId="0" xfId="0" applyFont="1" applyFill="1" applyAlignment="1" applyProtection="1">
      <alignment horizontal="center" vertical="center" textRotation="90"/>
      <protection hidden="1"/>
    </xf>
    <xf numFmtId="0" fontId="110" fillId="10" borderId="0" xfId="0" applyFont="1" applyFill="1" applyProtection="1">
      <protection hidden="1"/>
    </xf>
    <xf numFmtId="0" fontId="38" fillId="31" borderId="0" xfId="0" applyFont="1" applyFill="1" applyAlignment="1" applyProtection="1">
      <alignment horizontal="center" vertical="center" textRotation="90"/>
      <protection hidden="1"/>
    </xf>
    <xf numFmtId="0" fontId="26" fillId="31" borderId="0" xfId="0" applyFont="1" applyFill="1" applyAlignment="1" applyProtection="1">
      <alignment wrapText="1"/>
      <protection hidden="1"/>
    </xf>
    <xf numFmtId="0" fontId="26" fillId="31" borderId="0" xfId="0" applyFont="1" applyFill="1" applyProtection="1">
      <protection hidden="1"/>
    </xf>
    <xf numFmtId="0" fontId="0" fillId="31" borderId="0" xfId="0" applyFill="1" applyProtection="1">
      <protection hidden="1"/>
    </xf>
    <xf numFmtId="0" fontId="110" fillId="31" borderId="0" xfId="0" applyFont="1" applyFill="1" applyProtection="1">
      <protection hidden="1"/>
    </xf>
    <xf numFmtId="0" fontId="21" fillId="31" borderId="0" xfId="0" applyFont="1" applyFill="1" applyProtection="1">
      <protection hidden="1"/>
    </xf>
    <xf numFmtId="0" fontId="38" fillId="16" borderId="0" xfId="2" applyFont="1" applyFill="1" applyAlignment="1" applyProtection="1">
      <alignment horizontal="center" vertical="center" textRotation="90" wrapText="1"/>
      <protection hidden="1"/>
    </xf>
    <xf numFmtId="0" fontId="54" fillId="16" borderId="0" xfId="2" applyFont="1" applyFill="1" applyAlignment="1" applyProtection="1">
      <alignment wrapText="1"/>
      <protection hidden="1"/>
    </xf>
    <xf numFmtId="0" fontId="26" fillId="10" borderId="0" xfId="2" applyFont="1" applyFill="1" applyAlignment="1" applyProtection="1">
      <alignment wrapText="1"/>
      <protection hidden="1"/>
    </xf>
    <xf numFmtId="0" fontId="0" fillId="32" borderId="0" xfId="0" applyFill="1" applyProtection="1">
      <protection locked="0"/>
    </xf>
    <xf numFmtId="0" fontId="21" fillId="3" borderId="0" xfId="0" applyFont="1" applyFill="1" applyProtection="1">
      <protection hidden="1"/>
    </xf>
    <xf numFmtId="0" fontId="21" fillId="29" borderId="0" xfId="0" applyFont="1" applyFill="1" applyAlignment="1" applyProtection="1">
      <alignment wrapText="1"/>
      <protection hidden="1"/>
    </xf>
    <xf numFmtId="0" fontId="26" fillId="34" borderId="0" xfId="0" applyFont="1" applyFill="1" applyAlignment="1" applyProtection="1">
      <alignment horizontal="left" wrapText="1"/>
      <protection hidden="1"/>
    </xf>
    <xf numFmtId="0" fontId="38" fillId="10" borderId="0" xfId="0" applyFont="1" applyFill="1" applyAlignment="1" applyProtection="1">
      <alignment horizontal="center" vertical="center"/>
      <protection hidden="1"/>
    </xf>
    <xf numFmtId="0" fontId="21" fillId="10" borderId="0" xfId="0" applyFont="1" applyFill="1" applyAlignment="1" applyProtection="1">
      <alignment horizontal="center"/>
      <protection hidden="1"/>
    </xf>
    <xf numFmtId="0" fontId="38" fillId="9" borderId="0" xfId="0" applyFont="1" applyFill="1" applyAlignment="1" applyProtection="1">
      <alignment horizontal="center" vertical="center" textRotation="90"/>
      <protection hidden="1"/>
    </xf>
    <xf numFmtId="0" fontId="59" fillId="9" borderId="0" xfId="0" applyFont="1" applyFill="1" applyAlignment="1" applyProtection="1">
      <alignment vertical="center" wrapText="1"/>
      <protection hidden="1"/>
    </xf>
    <xf numFmtId="0" fontId="70" fillId="0" borderId="0" xfId="0" applyFont="1" applyAlignment="1" applyProtection="1">
      <alignment wrapText="1"/>
      <protection hidden="1"/>
    </xf>
    <xf numFmtId="165" fontId="76" fillId="13" borderId="0" xfId="0" applyNumberFormat="1" applyFont="1" applyFill="1" applyAlignment="1" applyProtection="1">
      <alignment horizontal="center" vertical="center"/>
      <protection hidden="1"/>
    </xf>
    <xf numFmtId="0" fontId="76" fillId="10" borderId="0" xfId="0" applyFont="1" applyFill="1" applyAlignment="1" applyProtection="1">
      <alignment horizontal="center" vertical="center" wrapText="1"/>
      <protection hidden="1"/>
    </xf>
    <xf numFmtId="2" fontId="105" fillId="0" borderId="0" xfId="0" applyNumberFormat="1" applyFont="1" applyAlignment="1" applyProtection="1">
      <alignment horizontal="center"/>
      <protection hidden="1"/>
    </xf>
    <xf numFmtId="2" fontId="1" fillId="0" borderId="0" xfId="0" applyNumberFormat="1" applyFont="1" applyProtection="1">
      <protection hidden="1"/>
    </xf>
    <xf numFmtId="2" fontId="78" fillId="13" borderId="0" xfId="0" applyNumberFormat="1" applyFont="1" applyFill="1" applyAlignment="1" applyProtection="1">
      <alignment horizontal="center" vertical="center"/>
      <protection hidden="1"/>
    </xf>
    <xf numFmtId="0" fontId="0" fillId="10" borderId="0" xfId="0" applyFill="1" applyAlignment="1" applyProtection="1">
      <alignment vertical="center" wrapText="1"/>
      <protection hidden="1"/>
    </xf>
    <xf numFmtId="0" fontId="0" fillId="10" borderId="0" xfId="0" applyFill="1" applyAlignment="1" applyProtection="1">
      <alignment horizontal="left"/>
      <protection hidden="1"/>
    </xf>
    <xf numFmtId="0" fontId="76" fillId="10" borderId="0" xfId="0" applyFont="1" applyFill="1" applyAlignment="1" applyProtection="1">
      <alignment horizontal="left" vertical="center"/>
      <protection hidden="1"/>
    </xf>
    <xf numFmtId="0" fontId="76" fillId="10" borderId="0" xfId="0" applyFont="1" applyFill="1" applyAlignment="1" applyProtection="1">
      <alignment horizontal="center" vertical="center"/>
      <protection hidden="1"/>
    </xf>
    <xf numFmtId="0" fontId="0" fillId="10" borderId="0" xfId="0" applyFill="1" applyAlignment="1" applyProtection="1">
      <alignment wrapText="1"/>
      <protection hidden="1"/>
    </xf>
    <xf numFmtId="0" fontId="1" fillId="0" borderId="0" xfId="0" applyFont="1" applyProtection="1">
      <protection hidden="1"/>
    </xf>
    <xf numFmtId="2" fontId="38" fillId="13" borderId="0" xfId="0" applyNumberFormat="1" applyFont="1" applyFill="1" applyAlignment="1" applyProtection="1">
      <alignment horizontal="center" vertical="center"/>
      <protection hidden="1"/>
    </xf>
    <xf numFmtId="0" fontId="15" fillId="10" borderId="0" xfId="0" applyFont="1" applyFill="1" applyAlignment="1" applyProtection="1">
      <alignment vertical="center" wrapText="1"/>
      <protection hidden="1"/>
    </xf>
    <xf numFmtId="165" fontId="21" fillId="13" borderId="0" xfId="0" applyNumberFormat="1" applyFont="1" applyFill="1" applyAlignment="1" applyProtection="1">
      <alignment horizontal="center" vertical="center"/>
      <protection hidden="1"/>
    </xf>
    <xf numFmtId="165" fontId="21" fillId="7" borderId="0" xfId="0" applyNumberFormat="1" applyFont="1" applyFill="1" applyAlignment="1" applyProtection="1">
      <alignment horizontal="center" vertical="center"/>
      <protection hidden="1"/>
    </xf>
    <xf numFmtId="0" fontId="1" fillId="7" borderId="0" xfId="0" applyFont="1" applyFill="1" applyProtection="1">
      <protection hidden="1"/>
    </xf>
    <xf numFmtId="0" fontId="26" fillId="10" borderId="0" xfId="0" applyFont="1" applyFill="1" applyAlignment="1" applyProtection="1">
      <alignment horizontal="left" vertical="center" wrapText="1"/>
      <protection hidden="1"/>
    </xf>
    <xf numFmtId="0" fontId="53" fillId="10" borderId="0" xfId="2" applyFont="1" applyFill="1" applyAlignment="1" applyProtection="1">
      <alignment horizontal="left"/>
      <protection hidden="1"/>
    </xf>
    <xf numFmtId="0" fontId="7" fillId="10" borderId="0" xfId="2" applyFill="1" applyAlignment="1" applyProtection="1">
      <alignment horizontal="left"/>
      <protection hidden="1"/>
    </xf>
    <xf numFmtId="0" fontId="5" fillId="10" borderId="0" xfId="0" applyFont="1" applyFill="1" applyAlignment="1" applyProtection="1">
      <alignment vertical="center" wrapText="1"/>
      <protection hidden="1"/>
    </xf>
    <xf numFmtId="2" fontId="78" fillId="7" borderId="0" xfId="0" applyNumberFormat="1" applyFont="1" applyFill="1" applyAlignment="1" applyProtection="1">
      <alignment horizontal="center" vertical="center"/>
      <protection hidden="1"/>
    </xf>
    <xf numFmtId="2" fontId="40" fillId="7" borderId="0" xfId="0" applyNumberFormat="1" applyFont="1" applyFill="1" applyAlignment="1" applyProtection="1">
      <alignment horizontal="right" vertical="center"/>
      <protection hidden="1"/>
    </xf>
    <xf numFmtId="165" fontId="19" fillId="7" borderId="0" xfId="0" applyNumberFormat="1" applyFont="1" applyFill="1" applyAlignment="1" applyProtection="1">
      <alignment horizontal="right" vertical="center"/>
      <protection hidden="1"/>
    </xf>
    <xf numFmtId="0" fontId="41" fillId="0" borderId="0" xfId="0" applyFont="1" applyProtection="1">
      <protection hidden="1"/>
    </xf>
    <xf numFmtId="0" fontId="1" fillId="10" borderId="0" xfId="2" applyFont="1" applyFill="1" applyAlignment="1" applyProtection="1">
      <alignment horizontal="left"/>
      <protection hidden="1"/>
    </xf>
    <xf numFmtId="9" fontId="38" fillId="13" borderId="0" xfId="2" applyNumberFormat="1" applyFont="1" applyFill="1" applyAlignment="1" applyProtection="1">
      <alignment horizontal="center"/>
      <protection hidden="1"/>
    </xf>
    <xf numFmtId="9" fontId="21" fillId="7" borderId="0" xfId="2" applyNumberFormat="1" applyFont="1" applyFill="1" applyAlignment="1" applyProtection="1">
      <alignment horizontal="center"/>
      <protection hidden="1"/>
    </xf>
    <xf numFmtId="9" fontId="38" fillId="10" borderId="0" xfId="2" applyNumberFormat="1" applyFont="1" applyFill="1" applyAlignment="1" applyProtection="1">
      <alignment horizontal="center"/>
      <protection hidden="1"/>
    </xf>
    <xf numFmtId="9" fontId="21" fillId="10" borderId="0" xfId="2" applyNumberFormat="1" applyFont="1" applyFill="1" applyAlignment="1" applyProtection="1">
      <alignment horizontal="center"/>
      <protection hidden="1"/>
    </xf>
    <xf numFmtId="0" fontId="19" fillId="10" borderId="0" xfId="2" applyFont="1" applyFill="1" applyAlignment="1" applyProtection="1">
      <alignment horizontal="center"/>
      <protection hidden="1"/>
    </xf>
    <xf numFmtId="0" fontId="76" fillId="10" borderId="0" xfId="0" applyFont="1" applyFill="1" applyAlignment="1" applyProtection="1">
      <alignment horizontal="left" vertical="center" wrapText="1"/>
      <protection hidden="1"/>
    </xf>
    <xf numFmtId="0" fontId="38" fillId="32" borderId="0" xfId="0" applyFont="1" applyFill="1" applyAlignment="1" applyProtection="1">
      <alignment horizontal="center" vertical="center" textRotation="90"/>
      <protection hidden="1"/>
    </xf>
    <xf numFmtId="0" fontId="26" fillId="32" borderId="0" xfId="0" applyFont="1" applyFill="1" applyAlignment="1" applyProtection="1">
      <alignment wrapText="1"/>
      <protection hidden="1"/>
    </xf>
    <xf numFmtId="0" fontId="26" fillId="32" borderId="0" xfId="0" applyFont="1" applyFill="1" applyProtection="1">
      <protection hidden="1"/>
    </xf>
    <xf numFmtId="0" fontId="38" fillId="0" borderId="0" xfId="0" applyFont="1" applyAlignment="1" applyProtection="1">
      <alignment horizontal="center" vertical="center" textRotation="90"/>
      <protection hidden="1"/>
    </xf>
    <xf numFmtId="0" fontId="106" fillId="10" borderId="0" xfId="0" applyFont="1" applyFill="1" applyProtection="1">
      <protection locked="0" hidden="1"/>
    </xf>
    <xf numFmtId="2" fontId="106" fillId="0" borderId="0" xfId="0" applyNumberFormat="1" applyFont="1" applyProtection="1">
      <protection locked="0" hidden="1"/>
    </xf>
    <xf numFmtId="0" fontId="106" fillId="0" borderId="0" xfId="0" applyFont="1" applyProtection="1">
      <protection locked="0" hidden="1"/>
    </xf>
    <xf numFmtId="0" fontId="106" fillId="10" borderId="0" xfId="2" applyFont="1" applyFill="1" applyAlignment="1" applyProtection="1">
      <alignment horizontal="left"/>
      <protection locked="0" hidden="1"/>
    </xf>
    <xf numFmtId="0" fontId="110" fillId="10" borderId="0" xfId="0" applyFont="1" applyFill="1" applyProtection="1">
      <protection locked="0" hidden="1"/>
    </xf>
    <xf numFmtId="0" fontId="21" fillId="10" borderId="0" xfId="0" applyFont="1" applyFill="1" applyProtection="1">
      <protection locked="0" hidden="1"/>
    </xf>
    <xf numFmtId="165" fontId="21" fillId="10" borderId="0" xfId="0" applyNumberFormat="1" applyFont="1" applyFill="1" applyAlignment="1" applyProtection="1">
      <alignment horizontal="center" vertical="center"/>
      <protection locked="0" hidden="1"/>
    </xf>
    <xf numFmtId="0" fontId="21" fillId="3" borderId="0" xfId="0" applyFont="1" applyFill="1" applyProtection="1">
      <protection locked="0" hidden="1"/>
    </xf>
    <xf numFmtId="0" fontId="0" fillId="10" borderId="0" xfId="0" applyFill="1" applyAlignment="1" applyProtection="1">
      <alignment horizontal="center"/>
      <protection locked="0" hidden="1"/>
    </xf>
    <xf numFmtId="0" fontId="0" fillId="0" borderId="0" xfId="0" applyProtection="1">
      <protection locked="0" hidden="1"/>
    </xf>
    <xf numFmtId="0" fontId="117" fillId="29" borderId="75" xfId="0" applyFont="1" applyFill="1" applyBorder="1" applyAlignment="1" applyProtection="1">
      <alignment horizontal="right" vertical="top"/>
      <protection hidden="1"/>
    </xf>
    <xf numFmtId="0" fontId="118" fillId="29" borderId="76" xfId="0" applyFont="1" applyFill="1" applyBorder="1" applyAlignment="1" applyProtection="1">
      <alignment horizontal="center" vertical="top"/>
      <protection hidden="1"/>
    </xf>
    <xf numFmtId="0" fontId="120" fillId="10" borderId="0" xfId="0" applyFont="1" applyFill="1" applyAlignment="1" applyProtection="1">
      <alignment horizontal="center"/>
      <protection hidden="1"/>
    </xf>
    <xf numFmtId="0" fontId="34" fillId="2" borderId="0" xfId="0" applyFont="1" applyFill="1" applyProtection="1">
      <protection hidden="1"/>
    </xf>
    <xf numFmtId="0" fontId="32" fillId="2" borderId="0" xfId="0" applyFont="1" applyFill="1" applyAlignment="1" applyProtection="1">
      <alignment horizontal="center" wrapText="1"/>
      <protection hidden="1"/>
    </xf>
    <xf numFmtId="0" fontId="42" fillId="0" borderId="0" xfId="0" applyFont="1" applyAlignment="1" applyProtection="1">
      <alignment horizontal="left" vertical="top"/>
      <protection hidden="1"/>
    </xf>
    <xf numFmtId="0" fontId="21" fillId="10" borderId="0" xfId="0" quotePrefix="1" applyFont="1" applyFill="1" applyAlignment="1" applyProtection="1">
      <alignment horizontal="left" vertical="top"/>
      <protection hidden="1"/>
    </xf>
    <xf numFmtId="0" fontId="119" fillId="29" borderId="83" xfId="2" applyFont="1" applyFill="1" applyBorder="1" applyAlignment="1" applyProtection="1">
      <alignment horizontal="left" vertical="center"/>
      <protection locked="0"/>
    </xf>
    <xf numFmtId="2" fontId="125" fillId="0" borderId="0" xfId="0" applyNumberFormat="1" applyFont="1" applyAlignment="1" applyProtection="1">
      <alignment horizontal="center"/>
      <protection hidden="1"/>
    </xf>
    <xf numFmtId="0" fontId="8" fillId="17" borderId="7" xfId="1" applyFont="1" applyFill="1" applyBorder="1" applyAlignment="1" applyProtection="1">
      <alignment horizontal="center" vertical="center"/>
      <protection hidden="1"/>
    </xf>
    <xf numFmtId="0" fontId="8" fillId="17" borderId="9" xfId="1" applyFont="1" applyFill="1" applyBorder="1" applyAlignment="1" applyProtection="1">
      <alignment horizontal="center" vertical="center"/>
      <protection hidden="1"/>
    </xf>
    <xf numFmtId="0" fontId="8" fillId="17" borderId="10" xfId="1" applyFont="1" applyFill="1" applyBorder="1" applyAlignment="1" applyProtection="1">
      <alignment horizontal="center" vertical="center"/>
      <protection hidden="1"/>
    </xf>
    <xf numFmtId="2" fontId="51" fillId="0" borderId="23" xfId="1" applyNumberFormat="1" applyFont="1" applyBorder="1" applyAlignment="1" applyProtection="1">
      <alignment horizontal="center" vertical="center"/>
      <protection hidden="1"/>
    </xf>
    <xf numFmtId="2" fontId="51" fillId="0" borderId="21" xfId="1" applyNumberFormat="1" applyFont="1" applyBorder="1" applyAlignment="1" applyProtection="1">
      <alignment horizontal="center" vertical="center"/>
      <protection hidden="1"/>
    </xf>
    <xf numFmtId="0" fontId="7" fillId="3" borderId="0" xfId="2" applyFill="1" applyAlignment="1" applyProtection="1">
      <alignment horizontal="center" vertical="center"/>
      <protection hidden="1"/>
    </xf>
    <xf numFmtId="164" fontId="51" fillId="0" borderId="0" xfId="1" applyNumberFormat="1" applyFont="1" applyAlignment="1" applyProtection="1">
      <alignment horizontal="center" vertical="center"/>
      <protection hidden="1"/>
    </xf>
    <xf numFmtId="164" fontId="126" fillId="9" borderId="0" xfId="2" applyNumberFormat="1" applyFont="1" applyFill="1" applyAlignment="1" applyProtection="1">
      <alignment horizontal="left" vertical="center"/>
      <protection hidden="1"/>
    </xf>
    <xf numFmtId="0" fontId="126" fillId="9" borderId="0" xfId="2" applyFont="1" applyFill="1" applyProtection="1">
      <protection hidden="1"/>
    </xf>
    <xf numFmtId="0" fontId="48" fillId="17" borderId="0" xfId="2" applyFont="1" applyFill="1" applyAlignment="1" applyProtection="1">
      <alignment horizontal="center" vertical="center"/>
      <protection hidden="1"/>
    </xf>
    <xf numFmtId="0" fontId="48" fillId="17" borderId="0" xfId="2" applyFont="1" applyFill="1" applyProtection="1">
      <protection hidden="1"/>
    </xf>
    <xf numFmtId="0" fontId="48" fillId="17" borderId="0" xfId="2" applyFont="1" applyFill="1" applyAlignment="1" applyProtection="1">
      <alignment horizontal="left" vertical="center"/>
      <protection hidden="1"/>
    </xf>
    <xf numFmtId="0" fontId="7" fillId="17" borderId="0" xfId="2" applyFill="1" applyProtection="1">
      <protection hidden="1"/>
    </xf>
    <xf numFmtId="0" fontId="129" fillId="13" borderId="0" xfId="2" applyFont="1" applyFill="1" applyAlignment="1" applyProtection="1">
      <alignment horizontal="center"/>
      <protection hidden="1"/>
    </xf>
    <xf numFmtId="0" fontId="130" fillId="13" borderId="0" xfId="0" applyFont="1" applyFill="1" applyAlignment="1" applyProtection="1">
      <alignment horizontal="center" vertical="center"/>
      <protection hidden="1"/>
    </xf>
    <xf numFmtId="0" fontId="0" fillId="7" borderId="0" xfId="0" applyFill="1"/>
    <xf numFmtId="167" fontId="51" fillId="0" borderId="29" xfId="1" applyNumberFormat="1" applyFont="1" applyBorder="1" applyAlignment="1" applyProtection="1">
      <alignment horizontal="center" vertical="center"/>
      <protection hidden="1"/>
    </xf>
    <xf numFmtId="0" fontId="11" fillId="7" borderId="0" xfId="0" applyFont="1" applyFill="1" applyAlignment="1" applyProtection="1">
      <alignment horizontal="center"/>
      <protection hidden="1"/>
    </xf>
    <xf numFmtId="0" fontId="39" fillId="10" borderId="0" xfId="2" applyFont="1" applyFill="1" applyProtection="1">
      <protection hidden="1"/>
    </xf>
    <xf numFmtId="0" fontId="132" fillId="17" borderId="42" xfId="0" applyFont="1" applyFill="1" applyBorder="1" applyAlignment="1" applyProtection="1">
      <alignment wrapText="1"/>
      <protection hidden="1"/>
    </xf>
    <xf numFmtId="0" fontId="133" fillId="10" borderId="0" xfId="2" applyFont="1" applyFill="1" applyProtection="1">
      <protection hidden="1"/>
    </xf>
    <xf numFmtId="0" fontId="0" fillId="17" borderId="0" xfId="0" applyFill="1" applyProtection="1">
      <protection hidden="1"/>
    </xf>
    <xf numFmtId="0" fontId="0" fillId="17" borderId="0" xfId="0" applyFill="1" applyAlignment="1" applyProtection="1">
      <alignment horizontal="center"/>
      <protection hidden="1"/>
    </xf>
    <xf numFmtId="0" fontId="96" fillId="17" borderId="0" xfId="2" applyFont="1" applyFill="1" applyAlignment="1" applyProtection="1">
      <alignment vertical="center" wrapText="1"/>
      <protection hidden="1"/>
    </xf>
    <xf numFmtId="0" fontId="40" fillId="29" borderId="0" xfId="0" applyFont="1" applyFill="1" applyAlignment="1" applyProtection="1">
      <alignment vertical="top" wrapText="1"/>
      <protection hidden="1"/>
    </xf>
    <xf numFmtId="0" fontId="40" fillId="29" borderId="78" xfId="0" applyFont="1" applyFill="1" applyBorder="1" applyAlignment="1" applyProtection="1">
      <alignment vertical="top" wrapText="1"/>
      <protection hidden="1"/>
    </xf>
    <xf numFmtId="0" fontId="40" fillId="29" borderId="0" xfId="0" applyFont="1" applyFill="1" applyAlignment="1" applyProtection="1">
      <alignment vertical="top"/>
      <protection hidden="1"/>
    </xf>
    <xf numFmtId="0" fontId="73" fillId="29" borderId="0" xfId="0" applyFont="1" applyFill="1" applyAlignment="1" applyProtection="1">
      <alignment vertical="top"/>
      <protection hidden="1"/>
    </xf>
    <xf numFmtId="0" fontId="7" fillId="33" borderId="0" xfId="2" applyFill="1" applyProtection="1">
      <protection hidden="1"/>
    </xf>
    <xf numFmtId="0" fontId="94" fillId="10" borderId="73" xfId="0" applyFont="1" applyFill="1" applyBorder="1" applyAlignment="1">
      <alignment vertical="center"/>
    </xf>
    <xf numFmtId="0" fontId="138" fillId="10" borderId="0" xfId="2" applyFont="1" applyFill="1" applyProtection="1">
      <protection hidden="1"/>
    </xf>
    <xf numFmtId="2" fontId="133" fillId="10" borderId="0" xfId="2" applyNumberFormat="1" applyFont="1" applyFill="1" applyAlignment="1" applyProtection="1">
      <alignment horizontal="center" vertical="center"/>
      <protection hidden="1"/>
    </xf>
    <xf numFmtId="0" fontId="137" fillId="35" borderId="0" xfId="2" applyFont="1" applyFill="1" applyProtection="1">
      <protection hidden="1"/>
    </xf>
    <xf numFmtId="167" fontId="51" fillId="0" borderId="19" xfId="1" applyNumberFormat="1" applyFont="1" applyBorder="1" applyAlignment="1" applyProtection="1">
      <alignment horizontal="center" vertical="center"/>
      <protection hidden="1"/>
    </xf>
    <xf numFmtId="167" fontId="51" fillId="0" borderId="20" xfId="1" applyNumberFormat="1" applyFont="1" applyBorder="1" applyAlignment="1" applyProtection="1">
      <alignment horizontal="center" vertical="center"/>
      <protection hidden="1"/>
    </xf>
    <xf numFmtId="167" fontId="51" fillId="0" borderId="66" xfId="1" applyNumberFormat="1" applyFont="1" applyBorder="1" applyAlignment="1" applyProtection="1">
      <alignment horizontal="center" vertical="center"/>
      <protection hidden="1"/>
    </xf>
    <xf numFmtId="167" fontId="51" fillId="13" borderId="67" xfId="1" applyNumberFormat="1" applyFont="1" applyFill="1" applyBorder="1" applyAlignment="1" applyProtection="1">
      <alignment horizontal="center" vertical="center"/>
      <protection hidden="1"/>
    </xf>
    <xf numFmtId="167" fontId="51" fillId="13" borderId="22" xfId="1" applyNumberFormat="1" applyFont="1" applyFill="1" applyBorder="1" applyAlignment="1" applyProtection="1">
      <alignment horizontal="center" vertical="center"/>
      <protection hidden="1"/>
    </xf>
    <xf numFmtId="167" fontId="51" fillId="13" borderId="23" xfId="1" applyNumberFormat="1" applyFont="1" applyFill="1" applyBorder="1" applyAlignment="1" applyProtection="1">
      <alignment horizontal="center" vertical="center"/>
      <protection hidden="1"/>
    </xf>
    <xf numFmtId="167" fontId="51" fillId="13" borderId="68" xfId="1" applyNumberFormat="1" applyFont="1" applyFill="1" applyBorder="1" applyAlignment="1" applyProtection="1">
      <alignment horizontal="center" vertical="center"/>
      <protection hidden="1"/>
    </xf>
    <xf numFmtId="167" fontId="51" fillId="13" borderId="24" xfId="1" applyNumberFormat="1" applyFont="1" applyFill="1" applyBorder="1" applyAlignment="1" applyProtection="1">
      <alignment horizontal="center" vertical="center"/>
      <protection hidden="1"/>
    </xf>
    <xf numFmtId="167" fontId="51" fillId="13" borderId="25" xfId="1" applyNumberFormat="1" applyFont="1" applyFill="1" applyBorder="1" applyAlignment="1" applyProtection="1">
      <alignment horizontal="center" vertical="center"/>
      <protection hidden="1"/>
    </xf>
    <xf numFmtId="167" fontId="51" fillId="13" borderId="69" xfId="1" applyNumberFormat="1" applyFont="1" applyFill="1" applyBorder="1" applyAlignment="1" applyProtection="1">
      <alignment horizontal="center" vertical="center"/>
      <protection hidden="1"/>
    </xf>
    <xf numFmtId="167" fontId="51" fillId="13" borderId="26" xfId="1" applyNumberFormat="1" applyFont="1" applyFill="1" applyBorder="1" applyAlignment="1" applyProtection="1">
      <alignment horizontal="center" vertical="center"/>
      <protection hidden="1"/>
    </xf>
    <xf numFmtId="167" fontId="51" fillId="13" borderId="27" xfId="1" applyNumberFormat="1" applyFont="1" applyFill="1" applyBorder="1" applyAlignment="1" applyProtection="1">
      <alignment horizontal="center" vertical="center"/>
      <protection hidden="1"/>
    </xf>
    <xf numFmtId="0" fontId="0" fillId="7" borderId="0" xfId="0" applyFill="1" applyAlignment="1">
      <alignment vertical="center"/>
    </xf>
    <xf numFmtId="0" fontId="0" fillId="7" borderId="0" xfId="0" applyFill="1" applyAlignment="1">
      <alignment horizontal="center" vertical="center"/>
    </xf>
    <xf numFmtId="2" fontId="0" fillId="7" borderId="0" xfId="0" applyNumberFormat="1" applyFill="1"/>
    <xf numFmtId="0" fontId="18" fillId="10" borderId="0" xfId="0" applyFont="1" applyFill="1" applyProtection="1">
      <protection hidden="1"/>
    </xf>
    <xf numFmtId="0" fontId="0" fillId="37" borderId="0" xfId="0" applyFill="1" applyAlignment="1" applyProtection="1">
      <alignment horizontal="center"/>
      <protection hidden="1"/>
    </xf>
    <xf numFmtId="49" fontId="30" fillId="2" borderId="0" xfId="0" applyNumberFormat="1" applyFont="1" applyFill="1" applyAlignment="1" applyProtection="1">
      <alignment horizontal="right"/>
      <protection hidden="1"/>
    </xf>
    <xf numFmtId="0" fontId="0" fillId="6" borderId="0" xfId="0" applyFill="1" applyAlignment="1" applyProtection="1">
      <alignment horizontal="center"/>
      <protection hidden="1"/>
    </xf>
    <xf numFmtId="0" fontId="0" fillId="3" borderId="84" xfId="0" applyFill="1" applyBorder="1" applyAlignment="1" applyProtection="1">
      <alignment horizontal="center"/>
      <protection hidden="1"/>
    </xf>
    <xf numFmtId="0" fontId="139" fillId="0" borderId="1" xfId="0" applyFont="1" applyBorder="1" applyProtection="1">
      <protection locked="0"/>
    </xf>
    <xf numFmtId="0" fontId="39" fillId="10" borderId="0" xfId="0" applyFont="1" applyFill="1" applyAlignment="1" applyProtection="1">
      <alignment horizontal="center" textRotation="90"/>
      <protection hidden="1"/>
    </xf>
    <xf numFmtId="164" fontId="9" fillId="8" borderId="0" xfId="0" applyNumberFormat="1" applyFont="1" applyFill="1" applyAlignment="1" applyProtection="1">
      <alignment horizontal="center"/>
      <protection hidden="1"/>
    </xf>
    <xf numFmtId="164" fontId="11" fillId="6" borderId="0" xfId="0" applyNumberFormat="1" applyFont="1" applyFill="1" applyAlignment="1" applyProtection="1">
      <alignment horizontal="center"/>
      <protection hidden="1"/>
    </xf>
    <xf numFmtId="0" fontId="21" fillId="2" borderId="1" xfId="0" applyFont="1" applyFill="1" applyBorder="1" applyAlignment="1" applyProtection="1">
      <alignment horizontal="center" vertical="center"/>
      <protection hidden="1"/>
    </xf>
    <xf numFmtId="2" fontId="21" fillId="10" borderId="1" xfId="0" applyNumberFormat="1" applyFont="1" applyFill="1" applyBorder="1" applyAlignment="1" applyProtection="1">
      <alignment horizontal="center" vertical="center"/>
      <protection hidden="1"/>
    </xf>
    <xf numFmtId="0" fontId="26" fillId="10" borderId="0" xfId="0" applyFont="1" applyFill="1" applyAlignment="1" applyProtection="1">
      <alignment vertical="center"/>
      <protection hidden="1"/>
    </xf>
    <xf numFmtId="0" fontId="26" fillId="0" borderId="0" xfId="0" applyFont="1" applyAlignment="1" applyProtection="1">
      <alignment vertical="center" wrapText="1"/>
      <protection hidden="1"/>
    </xf>
    <xf numFmtId="0" fontId="0" fillId="10" borderId="0" xfId="0" applyFill="1" applyAlignment="1" applyProtection="1">
      <alignment vertical="center"/>
      <protection hidden="1"/>
    </xf>
    <xf numFmtId="0" fontId="95" fillId="10" borderId="0" xfId="0" applyFont="1" applyFill="1" applyAlignment="1" applyProtection="1">
      <alignment vertical="center"/>
      <protection hidden="1"/>
    </xf>
    <xf numFmtId="0" fontId="0" fillId="0" borderId="0" xfId="0" applyAlignment="1" applyProtection="1">
      <alignment vertical="center"/>
      <protection hidden="1"/>
    </xf>
    <xf numFmtId="2" fontId="95" fillId="10" borderId="0" xfId="0" applyNumberFormat="1" applyFont="1" applyFill="1" applyAlignment="1" applyProtection="1">
      <alignment horizontal="center" vertical="center"/>
      <protection hidden="1"/>
    </xf>
    <xf numFmtId="164" fontId="0" fillId="10" borderId="0" xfId="0" applyNumberFormat="1" applyFill="1" applyProtection="1">
      <protection hidden="1"/>
    </xf>
    <xf numFmtId="0" fontId="38" fillId="38" borderId="0" xfId="0" applyFont="1" applyFill="1" applyAlignment="1" applyProtection="1">
      <alignment horizontal="center" vertical="center" textRotation="90"/>
      <protection hidden="1"/>
    </xf>
    <xf numFmtId="0" fontId="26" fillId="38" borderId="0" xfId="0" applyFont="1" applyFill="1" applyAlignment="1" applyProtection="1">
      <alignment horizontal="left" vertical="center" wrapText="1"/>
      <protection hidden="1"/>
    </xf>
    <xf numFmtId="0" fontId="39" fillId="38" borderId="0" xfId="0" applyFont="1" applyFill="1" applyAlignment="1" applyProtection="1">
      <alignment horizontal="center" textRotation="90"/>
      <protection hidden="1"/>
    </xf>
    <xf numFmtId="0" fontId="53" fillId="38" borderId="0" xfId="2" applyFont="1" applyFill="1" applyAlignment="1" applyProtection="1">
      <alignment horizontal="left"/>
      <protection hidden="1"/>
    </xf>
    <xf numFmtId="0" fontId="21" fillId="38" borderId="0" xfId="2" applyFont="1" applyFill="1" applyAlignment="1" applyProtection="1">
      <alignment horizontal="left"/>
      <protection hidden="1"/>
    </xf>
    <xf numFmtId="0" fontId="21" fillId="38" borderId="0" xfId="0" applyFont="1" applyFill="1" applyProtection="1">
      <protection hidden="1"/>
    </xf>
    <xf numFmtId="0" fontId="39" fillId="38" borderId="0" xfId="2" applyFont="1" applyFill="1" applyAlignment="1" applyProtection="1">
      <alignment horizontal="center" textRotation="90"/>
      <protection hidden="1"/>
    </xf>
    <xf numFmtId="165" fontId="21" fillId="31" borderId="0" xfId="0" applyNumberFormat="1" applyFont="1" applyFill="1" applyAlignment="1" applyProtection="1">
      <alignment horizontal="center" vertical="center"/>
      <protection hidden="1"/>
    </xf>
    <xf numFmtId="0" fontId="21" fillId="31" borderId="0" xfId="0" applyFont="1" applyFill="1" applyProtection="1">
      <protection locked="0" hidden="1"/>
    </xf>
    <xf numFmtId="0" fontId="0" fillId="31" borderId="0" xfId="0" applyFill="1" applyProtection="1">
      <protection locked="0" hidden="1"/>
    </xf>
    <xf numFmtId="1" fontId="21" fillId="10" borderId="1" xfId="0" applyNumberFormat="1" applyFont="1" applyFill="1" applyBorder="1" applyAlignment="1" applyProtection="1">
      <alignment horizontal="center" vertical="center"/>
      <protection hidden="1"/>
    </xf>
    <xf numFmtId="168" fontId="0" fillId="0" borderId="0" xfId="0" applyNumberFormat="1" applyProtection="1">
      <protection hidden="1"/>
    </xf>
    <xf numFmtId="0" fontId="0" fillId="9" borderId="0" xfId="0" applyFill="1" applyProtection="1">
      <protection hidden="1"/>
    </xf>
    <xf numFmtId="0" fontId="39" fillId="10" borderId="0" xfId="2" applyFont="1" applyFill="1" applyAlignment="1" applyProtection="1">
      <alignment horizontal="center" textRotation="90"/>
      <protection hidden="1"/>
    </xf>
    <xf numFmtId="0" fontId="24" fillId="40" borderId="0" xfId="0" applyFont="1" applyFill="1" applyProtection="1">
      <protection hidden="1"/>
    </xf>
    <xf numFmtId="0" fontId="0" fillId="40" borderId="0" xfId="0" applyFill="1" applyProtection="1">
      <protection hidden="1"/>
    </xf>
    <xf numFmtId="0" fontId="140" fillId="40" borderId="0" xfId="0" applyFont="1" applyFill="1" applyProtection="1">
      <protection hidden="1"/>
    </xf>
    <xf numFmtId="0" fontId="4" fillId="40" borderId="0" xfId="0" applyFont="1" applyFill="1" applyProtection="1">
      <protection hidden="1"/>
    </xf>
    <xf numFmtId="0" fontId="21" fillId="33" borderId="1" xfId="0" applyFont="1" applyFill="1" applyBorder="1" applyAlignment="1" applyProtection="1">
      <alignment horizontal="center" vertical="center"/>
      <protection hidden="1"/>
    </xf>
    <xf numFmtId="0" fontId="26" fillId="40" borderId="0" xfId="0" applyFont="1" applyFill="1" applyAlignment="1" applyProtection="1">
      <alignment wrapText="1"/>
      <protection hidden="1"/>
    </xf>
    <xf numFmtId="0" fontId="141" fillId="19" borderId="61" xfId="2" applyFont="1" applyFill="1" applyBorder="1" applyProtection="1">
      <protection hidden="1"/>
    </xf>
    <xf numFmtId="0" fontId="142" fillId="19" borderId="3" xfId="2" applyFont="1" applyFill="1" applyBorder="1" applyAlignment="1" applyProtection="1">
      <alignment vertical="center"/>
      <protection hidden="1"/>
    </xf>
    <xf numFmtId="0" fontId="141" fillId="19" borderId="3" xfId="2" applyFont="1" applyFill="1" applyBorder="1" applyAlignment="1" applyProtection="1">
      <alignment horizontal="center" vertical="center"/>
      <protection hidden="1"/>
    </xf>
    <xf numFmtId="0" fontId="18" fillId="19" borderId="3" xfId="0" applyFont="1" applyFill="1" applyBorder="1" applyAlignment="1" applyProtection="1">
      <alignment horizontal="center" vertical="center"/>
      <protection hidden="1"/>
    </xf>
    <xf numFmtId="0" fontId="18" fillId="19" borderId="3" xfId="0" applyFont="1" applyFill="1" applyBorder="1" applyProtection="1">
      <protection hidden="1"/>
    </xf>
    <xf numFmtId="0" fontId="18" fillId="19" borderId="62" xfId="0" applyFont="1" applyFill="1" applyBorder="1" applyProtection="1">
      <protection hidden="1"/>
    </xf>
    <xf numFmtId="0" fontId="18" fillId="19" borderId="85" xfId="0" applyFont="1" applyFill="1" applyBorder="1" applyProtection="1">
      <protection hidden="1"/>
    </xf>
    <xf numFmtId="167" fontId="0" fillId="10" borderId="0" xfId="0" applyNumberFormat="1" applyFill="1" applyProtection="1">
      <protection hidden="1"/>
    </xf>
    <xf numFmtId="0" fontId="26" fillId="39" borderId="42" xfId="0" applyFont="1" applyFill="1" applyBorder="1" applyAlignment="1" applyProtection="1">
      <alignment vertical="top" wrapText="1"/>
      <protection hidden="1"/>
    </xf>
    <xf numFmtId="0" fontId="26" fillId="39" borderId="43" xfId="0" applyFont="1" applyFill="1" applyBorder="1" applyAlignment="1" applyProtection="1">
      <alignment vertical="top" wrapText="1"/>
      <protection hidden="1"/>
    </xf>
    <xf numFmtId="0" fontId="143" fillId="10" borderId="0" xfId="0" applyFont="1" applyFill="1" applyAlignment="1" applyProtection="1">
      <alignment vertical="center"/>
      <protection hidden="1"/>
    </xf>
    <xf numFmtId="9" fontId="0" fillId="0" borderId="0" xfId="5" applyFont="1" applyProtection="1">
      <protection hidden="1"/>
    </xf>
    <xf numFmtId="0" fontId="18" fillId="19" borderId="4" xfId="0" applyFont="1" applyFill="1" applyBorder="1" applyAlignment="1" applyProtection="1">
      <alignment horizontal="center"/>
      <protection hidden="1"/>
    </xf>
    <xf numFmtId="0" fontId="18" fillId="19" borderId="4" xfId="0" applyFont="1" applyFill="1" applyBorder="1" applyAlignment="1" applyProtection="1">
      <alignment horizontal="center" vertical="center"/>
      <protection hidden="1"/>
    </xf>
    <xf numFmtId="0" fontId="18" fillId="19" borderId="86" xfId="0" applyFont="1" applyFill="1" applyBorder="1" applyAlignment="1" applyProtection="1">
      <alignment horizontal="center"/>
      <protection hidden="1"/>
    </xf>
    <xf numFmtId="0" fontId="144" fillId="9" borderId="0" xfId="0" applyFont="1" applyFill="1" applyProtection="1">
      <protection hidden="1"/>
    </xf>
    <xf numFmtId="0" fontId="46" fillId="10" borderId="0" xfId="1" applyFont="1" applyFill="1" applyAlignment="1" applyProtection="1">
      <alignment vertical="center"/>
      <protection hidden="1"/>
    </xf>
    <xf numFmtId="0" fontId="45" fillId="10" borderId="0" xfId="1" applyFont="1" applyFill="1" applyAlignment="1" applyProtection="1">
      <alignment horizontal="center" vertical="center"/>
      <protection hidden="1"/>
    </xf>
    <xf numFmtId="0" fontId="8" fillId="0" borderId="0" xfId="1" applyFont="1" applyAlignment="1" applyProtection="1">
      <alignment vertical="center"/>
      <protection hidden="1"/>
    </xf>
    <xf numFmtId="0" fontId="66" fillId="0" borderId="0" xfId="1" applyFont="1" applyAlignment="1" applyProtection="1">
      <alignment vertical="center"/>
      <protection hidden="1"/>
    </xf>
    <xf numFmtId="0" fontId="8" fillId="0" borderId="0" xfId="1" applyFont="1" applyAlignment="1" applyProtection="1">
      <alignment horizontal="center" vertical="center"/>
      <protection hidden="1"/>
    </xf>
    <xf numFmtId="0" fontId="18" fillId="10" borderId="0" xfId="1" applyFont="1" applyFill="1" applyAlignment="1" applyProtection="1">
      <alignment horizontal="center" vertical="center"/>
      <protection hidden="1"/>
    </xf>
    <xf numFmtId="164" fontId="11" fillId="9" borderId="0" xfId="0" applyNumberFormat="1" applyFont="1" applyFill="1" applyAlignment="1" applyProtection="1">
      <alignment horizontal="center" vertical="center" wrapText="1"/>
      <protection hidden="1"/>
    </xf>
    <xf numFmtId="0" fontId="143" fillId="10" borderId="0" xfId="0" applyFont="1" applyFill="1" applyAlignment="1" applyProtection="1">
      <alignment horizontal="center" vertical="center"/>
      <protection hidden="1"/>
    </xf>
    <xf numFmtId="0" fontId="21" fillId="9" borderId="0" xfId="0" applyFont="1" applyFill="1" applyAlignment="1" applyProtection="1">
      <alignment horizontal="left" vertical="top" wrapText="1"/>
      <protection hidden="1"/>
    </xf>
    <xf numFmtId="0" fontId="26" fillId="9" borderId="0" xfId="0" applyFont="1" applyFill="1" applyAlignment="1" applyProtection="1">
      <alignment horizontal="left" vertical="top" wrapText="1"/>
      <protection hidden="1"/>
    </xf>
    <xf numFmtId="0" fontId="21" fillId="3" borderId="0" xfId="0" quotePrefix="1" applyFont="1" applyFill="1" applyAlignment="1" applyProtection="1">
      <alignment horizontal="left" vertical="center"/>
      <protection hidden="1"/>
    </xf>
    <xf numFmtId="2" fontId="105" fillId="0" borderId="0" xfId="0" quotePrefix="1" applyNumberFormat="1" applyFont="1" applyAlignment="1" applyProtection="1">
      <alignment horizontal="center"/>
      <protection hidden="1"/>
    </xf>
    <xf numFmtId="0" fontId="126" fillId="10" borderId="0" xfId="3" applyFont="1" applyFill="1" applyAlignment="1" applyProtection="1">
      <alignment horizontal="left" vertical="center" wrapText="1"/>
      <protection hidden="1"/>
    </xf>
    <xf numFmtId="164" fontId="126" fillId="10" borderId="0" xfId="2" applyNumberFormat="1" applyFont="1" applyFill="1" applyAlignment="1" applyProtection="1">
      <alignment horizontal="left" vertical="center"/>
      <protection hidden="1"/>
    </xf>
    <xf numFmtId="0" fontId="126" fillId="10" borderId="0" xfId="2" applyFont="1" applyFill="1" applyProtection="1">
      <protection hidden="1"/>
    </xf>
    <xf numFmtId="0" fontId="149" fillId="29" borderId="0" xfId="0" applyFont="1" applyFill="1" applyAlignment="1" applyProtection="1">
      <alignment vertical="center"/>
      <protection hidden="1"/>
    </xf>
    <xf numFmtId="0" fontId="0" fillId="29" borderId="0" xfId="0" applyFill="1" applyProtection="1">
      <protection hidden="1"/>
    </xf>
    <xf numFmtId="2" fontId="0" fillId="29" borderId="0" xfId="0" applyNumberFormat="1" applyFill="1" applyProtection="1">
      <protection hidden="1"/>
    </xf>
    <xf numFmtId="0" fontId="0" fillId="29" borderId="0" xfId="0" applyFill="1" applyAlignment="1" applyProtection="1">
      <alignment horizontal="center" vertical="center"/>
      <protection hidden="1"/>
    </xf>
    <xf numFmtId="0" fontId="0" fillId="29" borderId="0" xfId="0" applyFill="1" applyAlignment="1" applyProtection="1">
      <alignment horizontal="center"/>
      <protection hidden="1"/>
    </xf>
    <xf numFmtId="0" fontId="69" fillId="9" borderId="15" xfId="2" applyFont="1" applyFill="1" applyBorder="1" applyAlignment="1" applyProtection="1">
      <alignment horizontal="center" vertical="center" wrapText="1"/>
      <protection hidden="1"/>
    </xf>
    <xf numFmtId="0" fontId="153" fillId="17" borderId="41" xfId="0" applyFont="1" applyFill="1" applyBorder="1" applyAlignment="1" applyProtection="1">
      <alignment vertical="top" wrapText="1"/>
      <protection hidden="1"/>
    </xf>
    <xf numFmtId="0" fontId="154" fillId="17" borderId="42" xfId="0" applyFont="1" applyFill="1" applyBorder="1" applyAlignment="1" applyProtection="1">
      <alignment vertical="top" wrapText="1"/>
      <protection hidden="1"/>
    </xf>
    <xf numFmtId="0" fontId="153" fillId="17" borderId="42" xfId="0" applyFont="1" applyFill="1" applyBorder="1" applyAlignment="1" applyProtection="1">
      <alignment vertical="top" wrapText="1"/>
      <protection hidden="1"/>
    </xf>
    <xf numFmtId="0" fontId="153" fillId="17" borderId="42" xfId="0" applyFont="1" applyFill="1" applyBorder="1" applyAlignment="1" applyProtection="1">
      <alignment horizontal="left" vertical="top" wrapText="1"/>
      <protection hidden="1"/>
    </xf>
    <xf numFmtId="0" fontId="153" fillId="17" borderId="43" xfId="0" applyFont="1" applyFill="1" applyBorder="1" applyAlignment="1" applyProtection="1">
      <alignment horizontal="left" vertical="top" wrapText="1"/>
      <protection hidden="1"/>
    </xf>
    <xf numFmtId="1" fontId="0" fillId="0" borderId="0" xfId="0" applyNumberFormat="1"/>
    <xf numFmtId="2" fontId="51" fillId="0" borderId="0" xfId="1" applyNumberFormat="1" applyFont="1" applyAlignment="1" applyProtection="1">
      <alignment horizontal="center" vertical="center"/>
      <protection hidden="1"/>
    </xf>
    <xf numFmtId="0" fontId="11" fillId="13" borderId="0" xfId="0" applyFont="1" applyFill="1" applyAlignment="1" applyProtection="1">
      <alignment horizontal="center" vertical="center"/>
      <protection hidden="1"/>
    </xf>
    <xf numFmtId="164" fontId="11" fillId="13" borderId="0" xfId="0" applyNumberFormat="1" applyFont="1" applyFill="1" applyAlignment="1" applyProtection="1">
      <alignment horizontal="center" vertical="center"/>
      <protection hidden="1"/>
    </xf>
    <xf numFmtId="0" fontId="126" fillId="10" borderId="0" xfId="3" applyFont="1" applyFill="1" applyAlignment="1" applyProtection="1">
      <alignment vertical="center" wrapText="1"/>
      <protection hidden="1"/>
    </xf>
    <xf numFmtId="0" fontId="1" fillId="0" borderId="0" xfId="0" applyFont="1"/>
    <xf numFmtId="0" fontId="1" fillId="10" borderId="0" xfId="0" applyFont="1" applyFill="1"/>
    <xf numFmtId="0" fontId="82" fillId="10" borderId="0" xfId="0" applyFont="1" applyFill="1"/>
    <xf numFmtId="0" fontId="157" fillId="10" borderId="0" xfId="2" applyFont="1" applyFill="1" applyProtection="1">
      <protection hidden="1"/>
    </xf>
    <xf numFmtId="0" fontId="52" fillId="10" borderId="0" xfId="2" applyFont="1" applyFill="1" applyProtection="1">
      <protection hidden="1"/>
    </xf>
    <xf numFmtId="0" fontId="52" fillId="10" borderId="90" xfId="2" applyFont="1" applyFill="1" applyBorder="1" applyAlignment="1" applyProtection="1">
      <alignment horizontal="center" vertical="center" wrapText="1"/>
      <protection hidden="1"/>
    </xf>
    <xf numFmtId="1" fontId="52" fillId="10" borderId="87" xfId="2" applyNumberFormat="1" applyFont="1" applyFill="1" applyBorder="1" applyAlignment="1" applyProtection="1">
      <alignment horizontal="center" vertical="center"/>
      <protection hidden="1"/>
    </xf>
    <xf numFmtId="1" fontId="52" fillId="10" borderId="88" xfId="2" applyNumberFormat="1" applyFont="1" applyFill="1" applyBorder="1" applyAlignment="1" applyProtection="1">
      <alignment horizontal="center" vertical="center"/>
      <protection hidden="1"/>
    </xf>
    <xf numFmtId="1" fontId="52" fillId="10" borderId="89" xfId="2" applyNumberFormat="1" applyFont="1" applyFill="1" applyBorder="1" applyAlignment="1" applyProtection="1">
      <alignment horizontal="center" vertical="center"/>
      <protection hidden="1"/>
    </xf>
    <xf numFmtId="0" fontId="17" fillId="9" borderId="91" xfId="3" applyFont="1" applyFill="1" applyBorder="1" applyAlignment="1" applyProtection="1">
      <alignment horizontal="center" vertical="center" wrapText="1"/>
      <protection hidden="1"/>
    </xf>
    <xf numFmtId="0" fontId="74" fillId="15" borderId="39" xfId="1" applyFont="1" applyFill="1" applyBorder="1" applyAlignment="1" applyProtection="1">
      <alignment horizontal="center" vertical="center" wrapText="1"/>
      <protection hidden="1"/>
    </xf>
    <xf numFmtId="1" fontId="50" fillId="15" borderId="92" xfId="1" applyNumberFormat="1" applyFont="1" applyFill="1" applyBorder="1" applyAlignment="1" applyProtection="1">
      <alignment horizontal="center" vertical="center"/>
      <protection hidden="1"/>
    </xf>
    <xf numFmtId="0" fontId="50" fillId="15" borderId="93" xfId="1" applyFont="1" applyFill="1" applyBorder="1" applyAlignment="1" applyProtection="1">
      <alignment horizontal="center" vertical="center"/>
      <protection hidden="1"/>
    </xf>
    <xf numFmtId="0" fontId="50" fillId="15" borderId="13" xfId="1" applyFont="1" applyFill="1" applyBorder="1" applyAlignment="1" applyProtection="1">
      <alignment horizontal="center" vertical="center"/>
      <protection hidden="1"/>
    </xf>
    <xf numFmtId="2" fontId="50" fillId="15" borderId="13" xfId="1" applyNumberFormat="1" applyFont="1" applyFill="1" applyBorder="1" applyAlignment="1" applyProtection="1">
      <alignment horizontal="center" vertical="center"/>
      <protection hidden="1"/>
    </xf>
    <xf numFmtId="2" fontId="50" fillId="15" borderId="94" xfId="1" applyNumberFormat="1" applyFont="1" applyFill="1" applyBorder="1" applyAlignment="1" applyProtection="1">
      <alignment horizontal="center" vertical="center"/>
      <protection hidden="1"/>
    </xf>
    <xf numFmtId="0" fontId="17" fillId="15" borderId="28" xfId="3" applyFont="1" applyFill="1" applyBorder="1" applyAlignment="1" applyProtection="1">
      <alignment horizontal="center" vertical="center" wrapText="1"/>
      <protection hidden="1"/>
    </xf>
    <xf numFmtId="2" fontId="51" fillId="15" borderId="29" xfId="1" applyNumberFormat="1" applyFont="1" applyFill="1" applyBorder="1" applyAlignment="1" applyProtection="1">
      <alignment horizontal="center" vertical="center"/>
      <protection hidden="1"/>
    </xf>
    <xf numFmtId="2" fontId="51" fillId="15" borderId="22" xfId="5" applyNumberFormat="1" applyFont="1" applyFill="1" applyBorder="1" applyAlignment="1" applyProtection="1">
      <alignment horizontal="center" vertical="center"/>
      <protection hidden="1"/>
    </xf>
    <xf numFmtId="2" fontId="51" fillId="15" borderId="24" xfId="5" applyNumberFormat="1" applyFont="1" applyFill="1" applyBorder="1" applyAlignment="1" applyProtection="1">
      <alignment horizontal="center" vertical="center"/>
      <protection hidden="1"/>
    </xf>
    <xf numFmtId="2" fontId="51" fillId="15" borderId="26" xfId="5" applyNumberFormat="1" applyFont="1" applyFill="1" applyBorder="1" applyAlignment="1" applyProtection="1">
      <alignment horizontal="center" vertical="center"/>
      <protection hidden="1"/>
    </xf>
    <xf numFmtId="0" fontId="1" fillId="10" borderId="95" xfId="0" applyFont="1" applyFill="1" applyBorder="1" applyAlignment="1">
      <alignment horizontal="center" vertical="center" wrapText="1"/>
    </xf>
    <xf numFmtId="2" fontId="1" fillId="10" borderId="95" xfId="0" applyNumberFormat="1" applyFont="1" applyFill="1" applyBorder="1" applyAlignment="1">
      <alignment horizontal="center" vertical="center"/>
    </xf>
    <xf numFmtId="0" fontId="159" fillId="10" borderId="0" xfId="0" applyFont="1" applyFill="1"/>
    <xf numFmtId="0" fontId="4" fillId="36" borderId="0" xfId="0" applyFont="1" applyFill="1" applyAlignment="1">
      <alignment horizontal="center" vertical="center"/>
    </xf>
    <xf numFmtId="0" fontId="4" fillId="10" borderId="0" xfId="0" applyFont="1" applyFill="1" applyAlignment="1">
      <alignment horizontal="center" vertical="center"/>
    </xf>
    <xf numFmtId="0" fontId="4" fillId="10" borderId="0" xfId="0" applyFont="1" applyFill="1" applyAlignment="1">
      <alignment horizontal="right"/>
    </xf>
    <xf numFmtId="0" fontId="11" fillId="3" borderId="0" xfId="0" applyFont="1" applyFill="1" applyProtection="1">
      <protection hidden="1"/>
    </xf>
    <xf numFmtId="0" fontId="137" fillId="17" borderId="0" xfId="2" applyFont="1" applyFill="1" applyProtection="1">
      <protection hidden="1"/>
    </xf>
    <xf numFmtId="0" fontId="133" fillId="0" borderId="0" xfId="2" applyFont="1" applyProtection="1">
      <protection hidden="1"/>
    </xf>
    <xf numFmtId="0" fontId="138" fillId="0" borderId="0" xfId="2" applyFont="1" applyProtection="1">
      <protection hidden="1"/>
    </xf>
    <xf numFmtId="0" fontId="27" fillId="13" borderId="28" xfId="3" applyFont="1" applyFill="1" applyBorder="1" applyAlignment="1" applyProtection="1">
      <alignment horizontal="center" vertical="center" wrapText="1"/>
      <protection hidden="1"/>
    </xf>
    <xf numFmtId="0" fontId="21" fillId="9" borderId="39" xfId="0" applyFont="1" applyFill="1" applyBorder="1" applyAlignment="1">
      <alignment horizontal="center" vertical="center" wrapText="1"/>
    </xf>
    <xf numFmtId="0" fontId="18" fillId="7" borderId="0" xfId="0" applyFont="1" applyFill="1"/>
    <xf numFmtId="0" fontId="17" fillId="9" borderId="0" xfId="3" applyFont="1" applyFill="1"/>
    <xf numFmtId="0" fontId="160" fillId="7" borderId="71" xfId="0" applyFont="1" applyFill="1" applyBorder="1"/>
    <xf numFmtId="0" fontId="5" fillId="31" borderId="0" xfId="0" applyFont="1" applyFill="1" applyProtection="1">
      <protection hidden="1"/>
    </xf>
    <xf numFmtId="0" fontId="21" fillId="10" borderId="0" xfId="0" applyFont="1" applyFill="1"/>
    <xf numFmtId="0" fontId="161" fillId="10" borderId="0" xfId="0" applyFont="1" applyFill="1" applyAlignment="1">
      <alignment wrapText="1"/>
    </xf>
    <xf numFmtId="167" fontId="51" fillId="0" borderId="21" xfId="1" applyNumberFormat="1" applyFont="1" applyBorder="1" applyAlignment="1" applyProtection="1">
      <alignment horizontal="center" vertical="center"/>
      <protection hidden="1"/>
    </xf>
    <xf numFmtId="167" fontId="51" fillId="0" borderId="96" xfId="1" applyNumberFormat="1" applyFont="1" applyBorder="1" applyAlignment="1" applyProtection="1">
      <alignment horizontal="center" vertical="center"/>
      <protection hidden="1"/>
    </xf>
    <xf numFmtId="0" fontId="0" fillId="30" borderId="97" xfId="0" applyFill="1" applyBorder="1" applyAlignment="1">
      <alignment wrapText="1"/>
    </xf>
    <xf numFmtId="0" fontId="1" fillId="10" borderId="0" xfId="0" applyFont="1" applyFill="1" applyAlignment="1">
      <alignment vertical="top"/>
    </xf>
    <xf numFmtId="0" fontId="1" fillId="10" borderId="0" xfId="0" applyFont="1" applyFill="1" applyAlignment="1">
      <alignment vertical="top" wrapText="1"/>
    </xf>
    <xf numFmtId="1" fontId="39" fillId="10" borderId="0" xfId="2" applyNumberFormat="1" applyFont="1" applyFill="1" applyProtection="1">
      <protection hidden="1"/>
    </xf>
    <xf numFmtId="0" fontId="39" fillId="10" borderId="0" xfId="2" applyFont="1" applyFill="1" applyAlignment="1" applyProtection="1">
      <alignment vertical="center" wrapText="1"/>
      <protection hidden="1"/>
    </xf>
    <xf numFmtId="165" fontId="39" fillId="10" borderId="0" xfId="2" applyNumberFormat="1" applyFont="1" applyFill="1" applyProtection="1">
      <protection hidden="1"/>
    </xf>
    <xf numFmtId="1" fontId="164" fillId="10" borderId="0" xfId="2" applyNumberFormat="1" applyFont="1" applyFill="1" applyProtection="1">
      <protection hidden="1"/>
    </xf>
    <xf numFmtId="0" fontId="164" fillId="10" borderId="0" xfId="2" applyFont="1" applyFill="1" applyProtection="1">
      <protection hidden="1"/>
    </xf>
    <xf numFmtId="0" fontId="39" fillId="10" borderId="0" xfId="2" applyFont="1" applyFill="1" applyAlignment="1" applyProtection="1">
      <alignment horizontal="right"/>
      <protection hidden="1"/>
    </xf>
    <xf numFmtId="2" fontId="39" fillId="10" borderId="0" xfId="2" applyNumberFormat="1" applyFont="1" applyFill="1" applyProtection="1">
      <protection hidden="1"/>
    </xf>
    <xf numFmtId="10" fontId="39" fillId="10" borderId="0" xfId="2" applyNumberFormat="1" applyFont="1" applyFill="1" applyProtection="1">
      <protection hidden="1"/>
    </xf>
    <xf numFmtId="0" fontId="95" fillId="29" borderId="0" xfId="0" applyFont="1" applyFill="1" applyAlignment="1" applyProtection="1">
      <alignment horizontal="left" vertical="center" wrapText="1"/>
      <protection hidden="1"/>
    </xf>
    <xf numFmtId="0" fontId="29" fillId="7" borderId="0" xfId="0" applyFont="1" applyFill="1" applyAlignment="1" applyProtection="1">
      <alignment horizontal="left" vertical="center"/>
      <protection hidden="1"/>
    </xf>
    <xf numFmtId="0" fontId="99" fillId="30" borderId="0" xfId="0" applyFont="1" applyFill="1" applyAlignment="1" applyProtection="1">
      <alignment horizontal="left" vertical="center"/>
      <protection hidden="1"/>
    </xf>
    <xf numFmtId="0" fontId="86" fillId="13" borderId="0" xfId="0" applyFont="1" applyFill="1" applyAlignment="1" applyProtection="1">
      <alignment horizontal="left" vertical="center" wrapText="1"/>
      <protection hidden="1"/>
    </xf>
    <xf numFmtId="0" fontId="126" fillId="9" borderId="0" xfId="3" applyFont="1" applyFill="1" applyAlignment="1" applyProtection="1">
      <alignment horizontal="left" vertical="center" wrapText="1"/>
      <protection hidden="1"/>
    </xf>
    <xf numFmtId="0" fontId="17" fillId="9" borderId="0" xfId="3" applyFont="1" applyFill="1" applyAlignment="1">
      <alignment horizontal="left" vertical="center"/>
    </xf>
    <xf numFmtId="0" fontId="17" fillId="4" borderId="0" xfId="3" applyFont="1" applyFill="1" applyAlignment="1" applyProtection="1">
      <alignment horizontal="left" vertical="center"/>
      <protection hidden="1"/>
    </xf>
    <xf numFmtId="0" fontId="26" fillId="17" borderId="42" xfId="0" applyFont="1" applyFill="1" applyBorder="1" applyAlignment="1" applyProtection="1">
      <alignment horizontal="left" vertical="center" wrapText="1"/>
      <protection hidden="1"/>
    </xf>
    <xf numFmtId="0" fontId="26" fillId="17" borderId="41" xfId="0" applyFont="1" applyFill="1" applyBorder="1" applyAlignment="1" applyProtection="1">
      <alignment horizontal="left" vertical="top" wrapText="1"/>
      <protection hidden="1"/>
    </xf>
    <xf numFmtId="0" fontId="26" fillId="17" borderId="42" xfId="0" applyFont="1" applyFill="1" applyBorder="1" applyAlignment="1" applyProtection="1">
      <alignment horizontal="left" vertical="top" wrapText="1"/>
      <protection hidden="1"/>
    </xf>
    <xf numFmtId="0" fontId="49" fillId="9" borderId="41" xfId="2" applyFont="1" applyFill="1" applyBorder="1" applyAlignment="1" applyProtection="1">
      <alignment horizontal="center" vertical="center" wrapText="1"/>
      <protection hidden="1"/>
    </xf>
    <xf numFmtId="0" fontId="49" fillId="9" borderId="43" xfId="2" applyFont="1" applyFill="1" applyBorder="1" applyAlignment="1" applyProtection="1">
      <alignment horizontal="center" vertical="center" wrapText="1"/>
      <protection hidden="1"/>
    </xf>
    <xf numFmtId="0" fontId="26" fillId="39" borderId="42" xfId="0" applyFont="1" applyFill="1" applyBorder="1" applyAlignment="1" applyProtection="1">
      <alignment horizontal="left" vertical="top" wrapText="1"/>
      <protection hidden="1"/>
    </xf>
    <xf numFmtId="0" fontId="49" fillId="19" borderId="41" xfId="2" applyFont="1" applyFill="1" applyBorder="1" applyAlignment="1" applyProtection="1">
      <alignment horizontal="center" vertical="center" wrapText="1"/>
      <protection hidden="1"/>
    </xf>
    <xf numFmtId="0" fontId="49" fillId="19" borderId="43" xfId="2" applyFont="1" applyFill="1" applyBorder="1" applyAlignment="1" applyProtection="1">
      <alignment horizontal="center" vertical="center" wrapText="1"/>
      <protection hidden="1"/>
    </xf>
    <xf numFmtId="0" fontId="26" fillId="39" borderId="41" xfId="0" applyFont="1" applyFill="1" applyBorder="1" applyAlignment="1" applyProtection="1">
      <alignment horizontal="left" vertical="top" wrapText="1"/>
      <protection hidden="1"/>
    </xf>
    <xf numFmtId="0" fontId="44" fillId="13" borderId="49" xfId="1" applyFont="1" applyFill="1" applyBorder="1" applyAlignment="1" applyProtection="1">
      <alignment horizontal="center" vertical="center" wrapText="1"/>
      <protection hidden="1"/>
    </xf>
    <xf numFmtId="0" fontId="44" fillId="13" borderId="50" xfId="1" applyFont="1" applyFill="1" applyBorder="1" applyAlignment="1" applyProtection="1">
      <alignment horizontal="center" vertical="center" wrapText="1"/>
      <protection hidden="1"/>
    </xf>
    <xf numFmtId="0" fontId="86" fillId="4" borderId="0" xfId="0" applyFont="1" applyFill="1" applyAlignment="1" applyProtection="1">
      <alignment horizontal="left" vertical="center" wrapText="1"/>
      <protection hidden="1"/>
    </xf>
    <xf numFmtId="0" fontId="44" fillId="13" borderId="49" xfId="1" applyFont="1" applyFill="1" applyBorder="1" applyAlignment="1" applyProtection="1">
      <alignment horizontal="center" vertical="center"/>
      <protection hidden="1"/>
    </xf>
    <xf numFmtId="0" fontId="44" fillId="13" borderId="50" xfId="1" applyFont="1" applyFill="1" applyBorder="1" applyAlignment="1" applyProtection="1">
      <alignment horizontal="center" vertical="center"/>
      <protection hidden="1"/>
    </xf>
    <xf numFmtId="0" fontId="17" fillId="13" borderId="49" xfId="3" applyFont="1" applyFill="1" applyBorder="1" applyAlignment="1" applyProtection="1">
      <alignment horizontal="center" vertical="center" wrapText="1"/>
      <protection hidden="1"/>
    </xf>
    <xf numFmtId="0" fontId="17" fillId="13" borderId="50" xfId="3" applyFont="1" applyFill="1" applyBorder="1" applyAlignment="1" applyProtection="1">
      <alignment horizontal="center" vertical="center" wrapText="1"/>
      <protection hidden="1"/>
    </xf>
    <xf numFmtId="0" fontId="44" fillId="13" borderId="61" xfId="1" applyFont="1" applyFill="1" applyBorder="1" applyAlignment="1" applyProtection="1">
      <alignment horizontal="center" vertical="center" wrapText="1"/>
      <protection hidden="1"/>
    </xf>
    <xf numFmtId="0" fontId="44" fillId="13" borderId="62" xfId="1" applyFont="1" applyFill="1" applyBorder="1" applyAlignment="1" applyProtection="1">
      <alignment horizontal="center" vertical="center" wrapText="1"/>
      <protection hidden="1"/>
    </xf>
    <xf numFmtId="0" fontId="21" fillId="9" borderId="0" xfId="0" applyFont="1" applyFill="1" applyAlignment="1" applyProtection="1">
      <alignment horizontal="left" vertical="top" wrapText="1"/>
      <protection hidden="1"/>
    </xf>
    <xf numFmtId="0" fontId="39" fillId="10" borderId="0" xfId="0" applyFont="1" applyFill="1" applyAlignment="1" applyProtection="1">
      <alignment horizontal="center" textRotation="90"/>
      <protection hidden="1"/>
    </xf>
    <xf numFmtId="0" fontId="39" fillId="10" borderId="0" xfId="2" applyFont="1" applyFill="1" applyAlignment="1" applyProtection="1">
      <alignment horizontal="center" textRotation="90"/>
      <protection hidden="1"/>
    </xf>
    <xf numFmtId="0" fontId="26" fillId="9" borderId="0" xfId="0" applyFont="1" applyFill="1" applyAlignment="1" applyProtection="1">
      <alignment horizontal="left" vertical="top" wrapText="1"/>
      <protection hidden="1"/>
    </xf>
    <xf numFmtId="0" fontId="0" fillId="10" borderId="0" xfId="0" applyFill="1" applyAlignment="1" applyProtection="1">
      <alignment horizontal="center" vertical="center"/>
      <protection hidden="1"/>
    </xf>
    <xf numFmtId="0" fontId="115" fillId="7" borderId="0" xfId="0" applyFont="1" applyFill="1" applyAlignment="1" applyProtection="1">
      <alignment horizontal="left" vertical="top"/>
      <protection hidden="1"/>
    </xf>
    <xf numFmtId="0" fontId="39" fillId="10" borderId="0" xfId="2" applyFont="1" applyFill="1" applyAlignment="1" applyProtection="1">
      <alignment horizontal="center" vertical="center" textRotation="90"/>
      <protection hidden="1"/>
    </xf>
    <xf numFmtId="0" fontId="115" fillId="7" borderId="0" xfId="0" applyFont="1" applyFill="1" applyAlignment="1" applyProtection="1">
      <alignment horizontal="left" vertical="center"/>
      <protection hidden="1"/>
    </xf>
    <xf numFmtId="0" fontId="47" fillId="7" borderId="0" xfId="0" applyFont="1" applyFill="1" applyAlignment="1" applyProtection="1">
      <alignment horizontal="left" vertical="top"/>
      <protection hidden="1"/>
    </xf>
    <xf numFmtId="2" fontId="82" fillId="7" borderId="0" xfId="0" applyNumberFormat="1" applyFont="1" applyFill="1" applyAlignment="1" applyProtection="1">
      <alignment horizontal="right" vertical="center"/>
      <protection hidden="1"/>
    </xf>
    <xf numFmtId="0" fontId="110" fillId="29" borderId="80" xfId="0" applyFont="1" applyFill="1" applyBorder="1" applyAlignment="1" applyProtection="1">
      <alignment horizontal="left" vertical="center" wrapText="1"/>
      <protection hidden="1"/>
    </xf>
    <xf numFmtId="0" fontId="110" fillId="29" borderId="80" xfId="0" applyFont="1" applyFill="1" applyBorder="1" applyAlignment="1" applyProtection="1">
      <alignment horizontal="left" vertical="center"/>
      <protection hidden="1"/>
    </xf>
    <xf numFmtId="0" fontId="41" fillId="0" borderId="0" xfId="2" applyFont="1" applyAlignment="1" applyProtection="1">
      <alignment horizontal="left" vertical="center" wrapText="1"/>
      <protection hidden="1"/>
    </xf>
    <xf numFmtId="0" fontId="77" fillId="21" borderId="0" xfId="2" applyFont="1" applyFill="1" applyAlignment="1" applyProtection="1">
      <alignment horizontal="center" vertical="center"/>
      <protection hidden="1"/>
    </xf>
    <xf numFmtId="0" fontId="113" fillId="10" borderId="0" xfId="0" applyFont="1" applyFill="1" applyAlignment="1" applyProtection="1">
      <alignment horizontal="center" vertical="center"/>
      <protection hidden="1"/>
    </xf>
    <xf numFmtId="0" fontId="108" fillId="29" borderId="74" xfId="0" applyFont="1" applyFill="1" applyBorder="1" applyAlignment="1" applyProtection="1">
      <alignment horizontal="left" vertical="center" wrapText="1"/>
      <protection hidden="1"/>
    </xf>
    <xf numFmtId="0" fontId="108" fillId="29" borderId="75"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top" wrapText="1"/>
      <protection hidden="1"/>
    </xf>
    <xf numFmtId="0" fontId="29" fillId="2" borderId="11" xfId="0" applyFont="1" applyFill="1" applyBorder="1" applyAlignment="1" applyProtection="1">
      <alignment horizontal="left" vertical="top" wrapText="1"/>
      <protection hidden="1"/>
    </xf>
    <xf numFmtId="0" fontId="40" fillId="29" borderId="0" xfId="0" applyFont="1" applyFill="1" applyAlignment="1" applyProtection="1">
      <alignment horizontal="left" vertical="top" wrapText="1"/>
      <protection hidden="1"/>
    </xf>
    <xf numFmtId="0" fontId="40" fillId="29" borderId="78" xfId="0" applyFont="1" applyFill="1" applyBorder="1" applyAlignment="1" applyProtection="1">
      <alignment horizontal="left" vertical="top" wrapText="1"/>
      <protection hidden="1"/>
    </xf>
    <xf numFmtId="0" fontId="42" fillId="7" borderId="73" xfId="0" applyFont="1" applyFill="1" applyBorder="1" applyAlignment="1" applyProtection="1">
      <alignment horizontal="left" vertical="center" wrapText="1"/>
      <protection hidden="1"/>
    </xf>
    <xf numFmtId="0" fontId="111" fillId="7" borderId="73" xfId="0" applyFont="1" applyFill="1" applyBorder="1" applyAlignment="1" applyProtection="1">
      <alignment horizontal="left" vertical="center" wrapText="1"/>
      <protection hidden="1"/>
    </xf>
    <xf numFmtId="0" fontId="40" fillId="29" borderId="0" xfId="2" applyFont="1" applyFill="1" applyAlignment="1" applyProtection="1">
      <alignment horizontal="left" vertical="top" wrapText="1"/>
      <protection hidden="1"/>
    </xf>
    <xf numFmtId="0" fontId="40" fillId="29" borderId="82" xfId="2" applyFont="1" applyFill="1" applyBorder="1" applyAlignment="1" applyProtection="1">
      <alignment horizontal="left" vertical="top"/>
      <protection hidden="1"/>
    </xf>
    <xf numFmtId="0" fontId="1" fillId="7" borderId="0" xfId="0" applyFont="1" applyFill="1" applyAlignment="1" applyProtection="1">
      <alignment horizontal="left" vertical="center"/>
      <protection hidden="1"/>
    </xf>
    <xf numFmtId="0" fontId="106" fillId="10" borderId="0" xfId="0" applyFont="1" applyFill="1" applyAlignment="1" applyProtection="1">
      <alignment horizontal="left" vertical="center"/>
      <protection locked="0" hidden="1"/>
    </xf>
    <xf numFmtId="0" fontId="31" fillId="2" borderId="0" xfId="0" applyFont="1" applyFill="1" applyAlignment="1">
      <alignment horizontal="center"/>
    </xf>
    <xf numFmtId="0" fontId="33" fillId="2" borderId="0" xfId="0" applyFont="1" applyFill="1" applyAlignment="1">
      <alignment horizontal="center"/>
    </xf>
    <xf numFmtId="0" fontId="30" fillId="2" borderId="0" xfId="0" applyFont="1" applyFill="1" applyAlignment="1">
      <alignment horizontal="center" vertical="center"/>
    </xf>
    <xf numFmtId="0" fontId="134" fillId="2" borderId="0" xfId="0" applyFont="1" applyFill="1" applyAlignment="1" applyProtection="1">
      <alignment horizontal="left"/>
      <protection hidden="1"/>
    </xf>
    <xf numFmtId="0" fontId="21" fillId="2" borderId="0" xfId="0" applyFont="1" applyFill="1" applyAlignment="1" applyProtection="1">
      <alignment horizontal="left"/>
      <protection hidden="1"/>
    </xf>
    <xf numFmtId="0" fontId="32" fillId="2" borderId="0" xfId="0" applyFont="1" applyFill="1" applyAlignment="1" applyProtection="1">
      <alignment horizontal="left" vertical="top" wrapText="1"/>
      <protection hidden="1"/>
    </xf>
  </cellXfs>
  <cellStyles count="6">
    <cellStyle name="Lien hypertexte" xfId="3" builtinId="8"/>
    <cellStyle name="Lien hypertexte visité" xfId="4" builtinId="9" hidden="1"/>
    <cellStyle name="Normal" xfId="0" builtinId="0"/>
    <cellStyle name="Normal 2" xfId="2" xr:uid="{00000000-0005-0000-0000-000003000000}"/>
    <cellStyle name="Normal 2 2" xfId="1" xr:uid="{00000000-0005-0000-0000-000004000000}"/>
    <cellStyle name="Pourcentage" xfId="5" builtinId="5"/>
  </cellStyles>
  <dxfs count="513">
    <dxf>
      <font>
        <b val="0"/>
        <i val="0"/>
        <color theme="5" tint="-0.24994659260841701"/>
      </font>
      <fill>
        <patternFill>
          <bgColor rgb="FFFFCCCC"/>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b/>
        <i val="0"/>
        <color theme="5" tint="-0.499984740745262"/>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8" tint="0.79998168889431442"/>
        </patternFill>
      </fill>
    </dxf>
    <dxf>
      <font>
        <b/>
        <i val="0"/>
        <color theme="5" tint="-0.499984740745262"/>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6" tint="0.59996337778862885"/>
        </patternFill>
      </fill>
    </dxf>
    <dxf>
      <font>
        <color auto="1"/>
      </font>
      <fill>
        <patternFill>
          <bgColor theme="6" tint="0.59996337778862885"/>
        </patternFill>
      </fill>
    </dxf>
    <dxf>
      <fill>
        <patternFill>
          <bgColor theme="6" tint="0.59996337778862885"/>
        </patternFill>
      </fill>
    </dxf>
    <dxf>
      <font>
        <color rgb="FF9C6500"/>
      </font>
      <fill>
        <patternFill>
          <bgColor rgb="FFFFEB9C"/>
        </patternFill>
      </fill>
    </dxf>
    <dxf>
      <font>
        <color rgb="FF006100"/>
      </font>
      <fill>
        <patternFill>
          <bgColor rgb="FFC6EFCE"/>
        </patternFill>
      </fill>
    </dxf>
    <dxf>
      <font>
        <b/>
        <i val="0"/>
        <color theme="5" tint="-0.499984740745262"/>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6" tint="-0.499984740745262"/>
      </font>
      <fill>
        <patternFill>
          <bgColor theme="6" tint="0.59996337778862885"/>
        </patternFill>
      </fill>
    </dxf>
    <dxf>
      <font>
        <color theme="9" tint="-0.499984740745262"/>
      </font>
      <fill>
        <patternFill>
          <bgColor rgb="FFFDF9CB"/>
        </patternFill>
      </fill>
    </dxf>
    <dxf>
      <font>
        <color theme="5" tint="-0.499984740745262"/>
      </font>
      <fill>
        <patternFill>
          <bgColor theme="5" tint="0.59996337778862885"/>
        </patternFill>
      </fill>
    </dxf>
    <dxf>
      <font>
        <color theme="6" tint="-0.499984740745262"/>
      </font>
      <fill>
        <patternFill>
          <bgColor rgb="FF92D05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auto="1"/>
      </font>
    </dxf>
    <dxf>
      <font>
        <color rgb="FF9C6500"/>
      </font>
      <fill>
        <patternFill>
          <bgColor rgb="FFFFEB9C"/>
        </patternFill>
      </fill>
    </dxf>
    <dxf>
      <font>
        <color theme="2" tint="-0.749961851863155"/>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dxf>
    <dxf>
      <font>
        <color rgb="FF9C0006"/>
      </font>
      <fill>
        <patternFill>
          <bgColor rgb="FFFFC7CE"/>
        </patternFill>
      </fill>
    </dxf>
    <dxf>
      <font>
        <b/>
        <i val="0"/>
        <color theme="5" tint="-0.499984740745262"/>
      </font>
      <fill>
        <patternFill>
          <bgColor rgb="FFFFC7CE"/>
        </patternFill>
      </fill>
    </dxf>
    <dxf>
      <font>
        <color rgb="FF9C6500"/>
      </font>
      <fill>
        <patternFill>
          <bgColor rgb="FFFFEB9C"/>
        </patternFill>
      </fill>
    </dxf>
    <dxf>
      <font>
        <color theme="2" tint="-0.749961851863155"/>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2" tint="-0.749961851863155"/>
      </font>
      <fill>
        <patternFill>
          <bgColor rgb="FFC6EFCE"/>
        </patternFill>
      </fill>
    </dxf>
    <dxf>
      <font>
        <color auto="1"/>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theme="2" tint="-0.749961851863155"/>
      </font>
      <fill>
        <patternFill>
          <bgColor rgb="FFC6EFCE"/>
        </patternFill>
      </fill>
    </dxf>
    <dxf>
      <font>
        <color rgb="FF9C0006"/>
      </font>
      <fill>
        <patternFill>
          <bgColor rgb="FFFFC7CE"/>
        </patternFill>
      </fill>
    </dxf>
    <dxf>
      <font>
        <color auto="1"/>
      </font>
    </dxf>
    <dxf>
      <font>
        <color auto="1"/>
      </font>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FFFF00"/>
      </font>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2" tint="-0.89996032593768116"/>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2" tint="-0.89996032593768116"/>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theme="2" tint="-0.749961851863155"/>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theme="2" tint="-0.749961851863155"/>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5" tint="-0.499984740745262"/>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auto="1"/>
      </font>
      <fill>
        <patternFill>
          <bgColor rgb="FFFFC000"/>
        </patternFill>
      </fill>
    </dxf>
    <dxf>
      <font>
        <color auto="1"/>
      </font>
      <fill>
        <patternFill patternType="none">
          <bgColor auto="1"/>
        </patternFill>
      </fill>
    </dxf>
  </dxfs>
  <tableStyles count="0" defaultTableStyle="TableStyleMedium2" defaultPivotStyle="PivotStyleLight16"/>
  <colors>
    <mruColors>
      <color rgb="FFFFFF99"/>
      <color rgb="FFFFFFCC"/>
      <color rgb="FFFFCC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lgn="l">
              <a:defRPr sz="1600"/>
            </a:pPr>
            <a:r>
              <a:rPr lang="fr-CA" sz="1600"/>
              <a:t>Distribution des scores aux items</a:t>
            </a:r>
          </a:p>
        </c:rich>
      </c:tx>
      <c:layout>
        <c:manualLayout>
          <c:xMode val="edge"/>
          <c:yMode val="edge"/>
          <c:x val="0.19900918485069563"/>
          <c:y val="2.8725267155406589E-2"/>
        </c:manualLayout>
      </c:layout>
      <c:overlay val="1"/>
    </c:title>
    <c:autoTitleDeleted val="0"/>
    <c:plotArea>
      <c:layout>
        <c:manualLayout>
          <c:layoutTarget val="inner"/>
          <c:xMode val="edge"/>
          <c:yMode val="edge"/>
          <c:x val="9.9441420456678878E-2"/>
          <c:y val="7.3238547030167106E-2"/>
          <c:w val="0.84732455582732291"/>
          <c:h val="0.67447968692167004"/>
        </c:manualLayout>
      </c:layout>
      <c:barChart>
        <c:barDir val="col"/>
        <c:grouping val="clustered"/>
        <c:varyColors val="0"/>
        <c:ser>
          <c:idx val="0"/>
          <c:order val="0"/>
          <c:invertIfNegative val="0"/>
          <c:cat>
            <c:numRef>
              <c:f>'3. Items'!$AD$10:$AD$110</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'3. Items'!$AE$10:$AE$110</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0-6DF5-4EB7-8E5F-DA3EE29B7771}"/>
            </c:ext>
          </c:extLst>
        </c:ser>
        <c:dLbls>
          <c:showLegendKey val="0"/>
          <c:showVal val="0"/>
          <c:showCatName val="0"/>
          <c:showSerName val="0"/>
          <c:showPercent val="0"/>
          <c:showBubbleSize val="0"/>
        </c:dLbls>
        <c:gapWidth val="150"/>
        <c:axId val="469605488"/>
        <c:axId val="469612544"/>
      </c:barChart>
      <c:dateAx>
        <c:axId val="469605488"/>
        <c:scaling>
          <c:orientation val="minMax"/>
        </c:scaling>
        <c:delete val="0"/>
        <c:axPos val="b"/>
        <c:title>
          <c:tx>
            <c:rich>
              <a:bodyPr/>
              <a:lstStyle/>
              <a:p>
                <a:pPr>
                  <a:defRPr/>
                </a:pPr>
                <a:r>
                  <a:rPr lang="fr-CA"/>
                  <a:t>Score total</a:t>
                </a:r>
              </a:p>
            </c:rich>
          </c:tx>
          <c:layout>
            <c:manualLayout>
              <c:xMode val="edge"/>
              <c:yMode val="edge"/>
              <c:x val="0.21855869334340161"/>
              <c:y val="0.88969156044281172"/>
            </c:manualLayout>
          </c:layout>
          <c:overlay val="0"/>
        </c:title>
        <c:numFmt formatCode="#,##0" sourceLinked="0"/>
        <c:majorTickMark val="out"/>
        <c:minorTickMark val="out"/>
        <c:tickLblPos val="low"/>
        <c:spPr>
          <a:ln/>
        </c:spPr>
        <c:crossAx val="469612544"/>
        <c:crosses val="autoZero"/>
        <c:auto val="0"/>
        <c:lblOffset val="101"/>
        <c:baseTimeUnit val="days"/>
        <c:majorUnit val="5"/>
      </c:dateAx>
      <c:valAx>
        <c:axId val="469612544"/>
        <c:scaling>
          <c:orientation val="minMax"/>
        </c:scaling>
        <c:delete val="0"/>
        <c:axPos val="l"/>
        <c:majorGridlines/>
        <c:title>
          <c:tx>
            <c:rich>
              <a:bodyPr rot="-5400000" vert="horz"/>
              <a:lstStyle/>
              <a:p>
                <a:pPr>
                  <a:defRPr/>
                </a:pPr>
                <a:r>
                  <a:rPr lang="fr-CA"/>
                  <a:t>Férquence (N)</a:t>
                </a:r>
              </a:p>
            </c:rich>
          </c:tx>
          <c:layout>
            <c:manualLayout>
              <c:xMode val="edge"/>
              <c:yMode val="edge"/>
              <c:x val="1.8303945793509684E-2"/>
              <c:y val="0.33592012186969422"/>
            </c:manualLayout>
          </c:layout>
          <c:overlay val="0"/>
        </c:title>
        <c:numFmt formatCode="General" sourceLinked="1"/>
        <c:majorTickMark val="out"/>
        <c:minorTickMark val="none"/>
        <c:tickLblPos val="nextTo"/>
        <c:crossAx val="469605488"/>
        <c:crosses val="autoZero"/>
        <c:crossBetween val="midCat"/>
      </c:valAx>
    </c:plotArea>
    <c:plotVisOnly val="1"/>
    <c:dispBlanksAs val="gap"/>
    <c:showDLblsOverMax val="0"/>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Indice</a:t>
            </a:r>
            <a:r>
              <a:rPr lang="en-US" baseline="0"/>
              <a:t> de di</a:t>
            </a:r>
            <a:r>
              <a:rPr lang="en-US"/>
              <a:t>fficulté des items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lineChart>
        <c:grouping val="standard"/>
        <c:varyColors val="0"/>
        <c:ser>
          <c:idx val="0"/>
          <c:order val="0"/>
          <c:spPr>
            <a:ln w="28575" cap="rnd" cmpd="sng" algn="ctr">
              <a:solidFill>
                <a:schemeClr val="accent1">
                  <a:shade val="95000"/>
                  <a:satMod val="105000"/>
                </a:schemeClr>
              </a:solidFill>
              <a:prstDash val="solid"/>
              <a:round/>
            </a:ln>
            <a:effectLst/>
          </c:spPr>
          <c:marker>
            <c:spPr>
              <a:solidFill>
                <a:schemeClr val="accent1">
                  <a:tint val="77000"/>
                </a:schemeClr>
              </a:solidFill>
              <a:ln w="9525" cap="flat" cmpd="sng" algn="ctr">
                <a:solidFill>
                  <a:schemeClr val="accent1">
                    <a:tint val="77000"/>
                    <a:shade val="95000"/>
                    <a:satMod val="105000"/>
                  </a:schemeClr>
                </a:solidFill>
                <a:prstDash val="solid"/>
                <a:round/>
              </a:ln>
              <a:effectLst/>
            </c:spPr>
          </c:marker>
          <c:val>
            <c:numRef>
              <c:f>'3. Items'!$CJ$10:$CJ$39</c:f>
              <c:numCache>
                <c:formatCode>0.00</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1-85A3-4F39-9D2E-207FE4A591CC}"/>
            </c:ext>
          </c:extLst>
        </c:ser>
        <c:dLbls>
          <c:showLegendKey val="0"/>
          <c:showVal val="0"/>
          <c:showCatName val="0"/>
          <c:showSerName val="0"/>
          <c:showPercent val="0"/>
          <c:showBubbleSize val="0"/>
        </c:dLbls>
        <c:marker val="1"/>
        <c:smooth val="0"/>
        <c:axId val="480633584"/>
        <c:axId val="481179536"/>
      </c:lineChart>
      <c:catAx>
        <c:axId val="48063358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fr-CA"/>
                  <a:t>Items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481179536"/>
        <c:crosses val="autoZero"/>
        <c:auto val="1"/>
        <c:lblAlgn val="ctr"/>
        <c:lblOffset val="100"/>
        <c:tickLblSkip val="1"/>
        <c:noMultiLvlLbl val="0"/>
      </c:catAx>
      <c:valAx>
        <c:axId val="48117953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fr-CA"/>
                  <a:t>Difficulté</a:t>
                </a:r>
                <a:r>
                  <a:rPr lang="fr-CA" baseline="0"/>
                  <a:t> (p)</a:t>
                </a:r>
                <a:endParaRPr lang="fr-CA"/>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fr-FR"/>
            </a:p>
          </c:txPr>
        </c:title>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480633584"/>
        <c:crossesAt val="1"/>
        <c:crossBetween val="between"/>
      </c:valAx>
      <c:spPr>
        <a:solidFill>
          <a:schemeClr val="bg2"/>
        </a:solidFill>
        <a:ln>
          <a:noFill/>
        </a:ln>
        <a:effectLst/>
      </c:spPr>
    </c:plotArea>
    <c:plotVisOnly val="1"/>
    <c:dispBlanksAs val="gap"/>
    <c:showDLblsOverMax val="0"/>
  </c:chart>
  <c:spPr>
    <a:solidFill>
      <a:schemeClr val="bg2"/>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Indice de discrimination des items</a:t>
            </a:r>
          </a:p>
        </c:rich>
      </c:tx>
      <c:overlay val="0"/>
    </c:title>
    <c:autoTitleDeleted val="0"/>
    <c:plotArea>
      <c:layout/>
      <c:lineChart>
        <c:grouping val="standard"/>
        <c:varyColors val="0"/>
        <c:ser>
          <c:idx val="0"/>
          <c:order val="0"/>
          <c:tx>
            <c:v>Discrimination (D)</c:v>
          </c:tx>
          <c:val>
            <c:numRef>
              <c:f>'3. Items'!$CK$10:$CK$39</c:f>
              <c:numCache>
                <c:formatCode>0.00</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0-124F-4829-8690-2EC3CD936A8A}"/>
            </c:ext>
          </c:extLst>
        </c:ser>
        <c:dLbls>
          <c:showLegendKey val="0"/>
          <c:showVal val="0"/>
          <c:showCatName val="0"/>
          <c:showSerName val="0"/>
          <c:showPercent val="0"/>
          <c:showBubbleSize val="0"/>
        </c:dLbls>
        <c:marker val="1"/>
        <c:smooth val="0"/>
        <c:axId val="469440096"/>
        <c:axId val="469447120"/>
      </c:lineChart>
      <c:catAx>
        <c:axId val="469440096"/>
        <c:scaling>
          <c:orientation val="minMax"/>
        </c:scaling>
        <c:delete val="0"/>
        <c:axPos val="b"/>
        <c:title>
          <c:tx>
            <c:rich>
              <a:bodyPr/>
              <a:lstStyle/>
              <a:p>
                <a:pPr>
                  <a:defRPr/>
                </a:pPr>
                <a:r>
                  <a:rPr lang="fr-CA"/>
                  <a:t>Items</a:t>
                </a:r>
              </a:p>
            </c:rich>
          </c:tx>
          <c:overlay val="0"/>
        </c:title>
        <c:majorTickMark val="out"/>
        <c:minorTickMark val="none"/>
        <c:tickLblPos val="nextTo"/>
        <c:crossAx val="469447120"/>
        <c:crosses val="autoZero"/>
        <c:auto val="1"/>
        <c:lblAlgn val="ctr"/>
        <c:lblOffset val="100"/>
        <c:noMultiLvlLbl val="0"/>
      </c:catAx>
      <c:valAx>
        <c:axId val="469447120"/>
        <c:scaling>
          <c:orientation val="minMax"/>
        </c:scaling>
        <c:delete val="0"/>
        <c:axPos val="l"/>
        <c:majorGridlines/>
        <c:title>
          <c:tx>
            <c:rich>
              <a:bodyPr rot="-5400000" vert="horz"/>
              <a:lstStyle/>
              <a:p>
                <a:pPr>
                  <a:defRPr/>
                </a:pPr>
                <a:r>
                  <a:rPr lang="fr-CA"/>
                  <a:t>Discrimination</a:t>
                </a:r>
                <a:r>
                  <a:rPr lang="fr-CA" baseline="0"/>
                  <a:t> (D)</a:t>
                </a:r>
                <a:endParaRPr lang="fr-CA"/>
              </a:p>
            </c:rich>
          </c:tx>
          <c:overlay val="0"/>
        </c:title>
        <c:numFmt formatCode="0.00" sourceLinked="1"/>
        <c:majorTickMark val="out"/>
        <c:minorTickMark val="none"/>
        <c:tickLblPos val="nextTo"/>
        <c:crossAx val="469440096"/>
        <c:crosses val="autoZero"/>
        <c:crossBetween val="between"/>
      </c:valAx>
      <c:spPr>
        <a:solidFill>
          <a:schemeClr val="bg2"/>
        </a:solidFill>
      </c:spPr>
    </c:plotArea>
    <c:plotVisOnly val="1"/>
    <c:dispBlanksAs val="gap"/>
    <c:showDLblsOverMax val="0"/>
  </c:chart>
  <c:spPr>
    <a:solidFill>
      <a:schemeClr val="bg2"/>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Corrélation point-bisériale ajustée des items</a:t>
            </a:r>
          </a:p>
        </c:rich>
      </c:tx>
      <c:overlay val="0"/>
    </c:title>
    <c:autoTitleDeleted val="0"/>
    <c:plotArea>
      <c:layout/>
      <c:lineChart>
        <c:grouping val="standard"/>
        <c:varyColors val="0"/>
        <c:ser>
          <c:idx val="0"/>
          <c:order val="0"/>
          <c:tx>
            <c:strRef>
              <c:f>'3. Items'!$I$9</c:f>
              <c:strCache>
                <c:ptCount val="1"/>
                <c:pt idx="0">
                  <c:v>Corrélation
pt-bis ajustée</c:v>
                </c:pt>
              </c:strCache>
            </c:strRef>
          </c:tx>
          <c:val>
            <c:numRef>
              <c:f>'3. Items'!$CL$10:$CL$39</c:f>
              <c:numCache>
                <c:formatCode>0.00</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mooth val="0"/>
          <c:extLst>
            <c:ext xmlns:c16="http://schemas.microsoft.com/office/drawing/2014/chart" uri="{C3380CC4-5D6E-409C-BE32-E72D297353CC}">
              <c16:uniqueId val="{00000000-E006-4FD6-A71F-A612178C9487}"/>
            </c:ext>
          </c:extLst>
        </c:ser>
        <c:dLbls>
          <c:showLegendKey val="0"/>
          <c:showVal val="0"/>
          <c:showCatName val="0"/>
          <c:showSerName val="0"/>
          <c:showPercent val="0"/>
          <c:showBubbleSize val="0"/>
        </c:dLbls>
        <c:marker val="1"/>
        <c:smooth val="0"/>
        <c:axId val="469492768"/>
        <c:axId val="469499792"/>
      </c:lineChart>
      <c:catAx>
        <c:axId val="469492768"/>
        <c:scaling>
          <c:orientation val="minMax"/>
        </c:scaling>
        <c:delete val="0"/>
        <c:axPos val="b"/>
        <c:title>
          <c:tx>
            <c:rich>
              <a:bodyPr/>
              <a:lstStyle/>
              <a:p>
                <a:pPr>
                  <a:defRPr/>
                </a:pPr>
                <a:r>
                  <a:rPr lang="fr-CA"/>
                  <a:t>Items</a:t>
                </a:r>
              </a:p>
            </c:rich>
          </c:tx>
          <c:overlay val="0"/>
        </c:title>
        <c:majorTickMark val="out"/>
        <c:minorTickMark val="none"/>
        <c:tickLblPos val="nextTo"/>
        <c:crossAx val="469499792"/>
        <c:crosses val="autoZero"/>
        <c:auto val="1"/>
        <c:lblAlgn val="ctr"/>
        <c:lblOffset val="100"/>
        <c:noMultiLvlLbl val="0"/>
      </c:catAx>
      <c:valAx>
        <c:axId val="469499792"/>
        <c:scaling>
          <c:orientation val="minMax"/>
        </c:scaling>
        <c:delete val="0"/>
        <c:axPos val="l"/>
        <c:majorGridlines/>
        <c:title>
          <c:tx>
            <c:rich>
              <a:bodyPr rot="-5400000" vert="horz"/>
              <a:lstStyle/>
              <a:p>
                <a:pPr>
                  <a:defRPr/>
                </a:pPr>
                <a:r>
                  <a:rPr lang="fr-CA"/>
                  <a:t>Corr.</a:t>
                </a:r>
                <a:r>
                  <a:rPr lang="fr-CA" baseline="0"/>
                  <a:t> pt-bis ajustée</a:t>
                </a:r>
                <a:endParaRPr lang="fr-CA"/>
              </a:p>
            </c:rich>
          </c:tx>
          <c:overlay val="0"/>
        </c:title>
        <c:numFmt formatCode="0.00" sourceLinked="1"/>
        <c:majorTickMark val="out"/>
        <c:minorTickMark val="none"/>
        <c:tickLblPos val="nextTo"/>
        <c:crossAx val="469492768"/>
        <c:crosses val="autoZero"/>
        <c:crossBetween val="between"/>
      </c:valAx>
      <c:spPr>
        <a:solidFill>
          <a:schemeClr val="bg2"/>
        </a:solidFill>
      </c:spPr>
    </c:plotArea>
    <c:plotVisOnly val="1"/>
    <c:dispBlanksAs val="gap"/>
    <c:showDLblsOverMax val="0"/>
  </c:chart>
  <c:spPr>
    <a:solidFill>
      <a:schemeClr val="bg2"/>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lgn="l">
              <a:defRPr sz="1600"/>
            </a:pPr>
            <a:r>
              <a:rPr lang="fr-CA" sz="1600"/>
              <a:t>Distribution des scores des sujets</a:t>
            </a:r>
          </a:p>
        </c:rich>
      </c:tx>
      <c:layout>
        <c:manualLayout>
          <c:xMode val="edge"/>
          <c:yMode val="edge"/>
          <c:x val="0.18772668359150538"/>
          <c:y val="4.1293488666106044E-4"/>
        </c:manualLayout>
      </c:layout>
      <c:overlay val="1"/>
    </c:title>
    <c:autoTitleDeleted val="0"/>
    <c:plotArea>
      <c:layout>
        <c:manualLayout>
          <c:layoutTarget val="inner"/>
          <c:xMode val="edge"/>
          <c:yMode val="edge"/>
          <c:x val="0.13290554338461499"/>
          <c:y val="7.3238547030167106E-2"/>
          <c:w val="0.81386050910673002"/>
          <c:h val="0.68759164427555397"/>
        </c:manualLayout>
      </c:layout>
      <c:barChart>
        <c:barDir val="col"/>
        <c:grouping val="clustered"/>
        <c:varyColors val="0"/>
        <c:ser>
          <c:idx val="0"/>
          <c:order val="0"/>
          <c:invertIfNegative val="0"/>
          <c:val>
            <c:numRef>
              <c:f>'6. Sujets'!$AE$10:$AE$40</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5="http://schemas.microsoft.com/office/drawing/2012/chart" uri="{02D57815-91ED-43cb-92C2-25804820EDAC}">
              <c15:filteredCategoryTitle>
                <c15:cat>
                  <c:numRef>
                    <c:extLst>
                      <c:ext uri="{02D57815-91ED-43cb-92C2-25804820EDAC}">
                        <c15:formulaRef>
                          <c15:sqref>'6. Sujets'!$AD$10:$AD$40</c15:sqref>
                        </c15:formulaRef>
                      </c:ext>
                    </c:extLst>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15:cat>
              </c15:filteredCategoryTitle>
            </c:ext>
            <c:ext xmlns:c16="http://schemas.microsoft.com/office/drawing/2014/chart" uri="{C3380CC4-5D6E-409C-BE32-E72D297353CC}">
              <c16:uniqueId val="{00000000-712D-4079-BA3F-040347A0CC9F}"/>
            </c:ext>
          </c:extLst>
        </c:ser>
        <c:dLbls>
          <c:showLegendKey val="0"/>
          <c:showVal val="0"/>
          <c:showCatName val="0"/>
          <c:showSerName val="0"/>
          <c:showPercent val="0"/>
          <c:showBubbleSize val="0"/>
        </c:dLbls>
        <c:gapWidth val="150"/>
        <c:axId val="469605488"/>
        <c:axId val="469612544"/>
      </c:barChart>
      <c:catAx>
        <c:axId val="469605488"/>
        <c:scaling>
          <c:orientation val="minMax"/>
        </c:scaling>
        <c:delete val="0"/>
        <c:axPos val="b"/>
        <c:title>
          <c:tx>
            <c:rich>
              <a:bodyPr/>
              <a:lstStyle/>
              <a:p>
                <a:pPr>
                  <a:defRPr/>
                </a:pPr>
                <a:r>
                  <a:rPr lang="fr-CA"/>
                  <a:t>Score total</a:t>
                </a:r>
              </a:p>
            </c:rich>
          </c:tx>
          <c:layout>
            <c:manualLayout>
              <c:xMode val="edge"/>
              <c:yMode val="edge"/>
              <c:x val="0.275048887360964"/>
              <c:y val="0.89969889515245605"/>
            </c:manualLayout>
          </c:layout>
          <c:overlay val="0"/>
        </c:title>
        <c:numFmt formatCode="General" sourceLinked="1"/>
        <c:majorTickMark val="out"/>
        <c:minorTickMark val="none"/>
        <c:tickLblPos val="nextTo"/>
        <c:crossAx val="469612544"/>
        <c:crosses val="autoZero"/>
        <c:auto val="1"/>
        <c:lblAlgn val="ctr"/>
        <c:lblOffset val="100"/>
        <c:noMultiLvlLbl val="0"/>
      </c:catAx>
      <c:valAx>
        <c:axId val="469612544"/>
        <c:scaling>
          <c:orientation val="minMax"/>
        </c:scaling>
        <c:delete val="0"/>
        <c:axPos val="l"/>
        <c:majorGridlines/>
        <c:title>
          <c:tx>
            <c:rich>
              <a:bodyPr rot="-5400000" vert="horz"/>
              <a:lstStyle/>
              <a:p>
                <a:pPr>
                  <a:defRPr/>
                </a:pPr>
                <a:r>
                  <a:rPr lang="fr-CA"/>
                  <a:t>Férquence (N)</a:t>
                </a:r>
              </a:p>
            </c:rich>
          </c:tx>
          <c:layout>
            <c:manualLayout>
              <c:xMode val="edge"/>
              <c:yMode val="edge"/>
              <c:x val="9.9378869026736493E-3"/>
              <c:y val="0.34247624845279301"/>
            </c:manualLayout>
          </c:layout>
          <c:overlay val="0"/>
        </c:title>
        <c:numFmt formatCode="General" sourceLinked="1"/>
        <c:majorTickMark val="out"/>
        <c:minorTickMark val="none"/>
        <c:tickLblPos val="nextTo"/>
        <c:crossAx val="469605488"/>
        <c:crosses val="autoZero"/>
        <c:crossBetween val="midCat"/>
      </c:valAx>
    </c:plotArea>
    <c:plotVisOnly val="1"/>
    <c:dispBlanksAs val="gap"/>
    <c:showDLblsOverMax val="0"/>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12</xdr:col>
      <xdr:colOff>2928937</xdr:colOff>
      <xdr:row>0</xdr:row>
      <xdr:rowOff>3567</xdr:rowOff>
    </xdr:from>
    <xdr:to>
      <xdr:col>15</xdr:col>
      <xdr:colOff>666750</xdr:colOff>
      <xdr:row>7</xdr:row>
      <xdr:rowOff>273843</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11905</xdr:colOff>
      <xdr:row>6</xdr:row>
      <xdr:rowOff>27384</xdr:rowOff>
    </xdr:from>
    <xdr:to>
      <xdr:col>9</xdr:col>
      <xdr:colOff>0</xdr:colOff>
      <xdr:row>20</xdr:row>
      <xdr:rowOff>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11907</xdr:colOff>
      <xdr:row>23</xdr:row>
      <xdr:rowOff>11906</xdr:rowOff>
    </xdr:from>
    <xdr:to>
      <xdr:col>8</xdr:col>
      <xdr:colOff>738187</xdr:colOff>
      <xdr:row>37</xdr:row>
      <xdr:rowOff>238124</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41</xdr:row>
      <xdr:rowOff>15476</xdr:rowOff>
    </xdr:from>
    <xdr:to>
      <xdr:col>9</xdr:col>
      <xdr:colOff>11906</xdr:colOff>
      <xdr:row>55</xdr:row>
      <xdr:rowOff>226219</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12</xdr:col>
      <xdr:colOff>2928937</xdr:colOff>
      <xdr:row>0</xdr:row>
      <xdr:rowOff>3568</xdr:rowOff>
    </xdr:from>
    <xdr:to>
      <xdr:col>12</xdr:col>
      <xdr:colOff>6762750</xdr:colOff>
      <xdr:row>7</xdr:row>
      <xdr:rowOff>130967</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www.docimetrique.ca" TargetMode="External"/><Relationship Id="rId2" Type="http://schemas.openxmlformats.org/officeDocument/2006/relationships/hyperlink" Target="mailto:docimetrique@globetrotter.net" TargetMode="External"/><Relationship Id="rId1" Type="http://schemas.openxmlformats.org/officeDocument/2006/relationships/hyperlink" Target="mailto:eric.dionne@uottawa.ca" TargetMode="External"/><Relationship Id="rId5" Type="http://schemas.openxmlformats.org/officeDocument/2006/relationships/printerSettings" Target="../printerSettings/printerSettings9.bin"/><Relationship Id="rId4" Type="http://schemas.openxmlformats.org/officeDocument/2006/relationships/hyperlink" Target="https://www.erudit.org/revue/m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C000"/>
  </sheetPr>
  <dimension ref="A1:R282"/>
  <sheetViews>
    <sheetView tabSelected="1" zoomScale="80" zoomScaleNormal="80" zoomScaleSheetLayoutView="100" workbookViewId="0">
      <selection activeCell="A16" sqref="A16"/>
    </sheetView>
  </sheetViews>
  <sheetFormatPr baseColWidth="10" defaultRowHeight="14.4" x14ac:dyDescent="0.3"/>
  <cols>
    <col min="1" max="1" width="194.6640625" customWidth="1"/>
    <col min="2" max="2" width="2.44140625" style="47" customWidth="1"/>
    <col min="3" max="18" width="10.88671875" style="47"/>
  </cols>
  <sheetData>
    <row r="1" spans="1:18" ht="36.6" x14ac:dyDescent="0.7">
      <c r="A1" s="99" t="str">
        <f>'À propos de nous'!B2</f>
        <v>AnDIE Version 1.1.15</v>
      </c>
    </row>
    <row r="2" spans="1:18" ht="18" x14ac:dyDescent="0.35">
      <c r="A2" s="366" t="s">
        <v>459</v>
      </c>
      <c r="C2" s="660"/>
      <c r="D2" s="659"/>
      <c r="E2" s="659"/>
      <c r="F2" s="659"/>
      <c r="G2" s="659"/>
      <c r="H2" s="659"/>
    </row>
    <row r="3" spans="1:18" ht="15" customHeight="1" x14ac:dyDescent="0.3">
      <c r="A3" s="365" t="s">
        <v>220</v>
      </c>
      <c r="C3" s="659"/>
      <c r="D3" s="659"/>
      <c r="E3" s="659"/>
      <c r="F3" s="659"/>
      <c r="G3" s="659"/>
      <c r="H3" s="659"/>
    </row>
    <row r="4" spans="1:18" ht="3" customHeight="1" x14ac:dyDescent="0.35">
      <c r="A4" s="100"/>
      <c r="B4" s="48"/>
      <c r="C4" s="659"/>
      <c r="D4" s="659"/>
      <c r="E4" s="659"/>
      <c r="F4" s="659"/>
      <c r="G4" s="659"/>
      <c r="H4" s="659"/>
      <c r="I4" s="48"/>
      <c r="J4" s="48"/>
      <c r="K4" s="48"/>
      <c r="L4" s="48"/>
      <c r="M4" s="48"/>
      <c r="N4" s="48"/>
    </row>
    <row r="5" spans="1:18" ht="72.75" customHeight="1" x14ac:dyDescent="0.3">
      <c r="A5" s="352" t="s">
        <v>540</v>
      </c>
      <c r="B5" s="48"/>
      <c r="C5" s="659"/>
      <c r="D5" s="659"/>
      <c r="E5" s="659"/>
      <c r="F5" s="659"/>
      <c r="G5" s="659"/>
      <c r="H5" s="659"/>
      <c r="I5" s="48"/>
      <c r="J5" s="48"/>
      <c r="K5" s="48"/>
      <c r="L5" s="48"/>
      <c r="M5" s="48"/>
      <c r="N5" s="48"/>
    </row>
    <row r="6" spans="1:18" ht="3" customHeight="1" x14ac:dyDescent="0.35">
      <c r="A6" s="101"/>
      <c r="C6" s="659"/>
      <c r="D6" s="659"/>
      <c r="E6" s="659"/>
      <c r="F6" s="659"/>
      <c r="G6" s="659"/>
      <c r="H6" s="659"/>
    </row>
    <row r="7" spans="1:18" s="355" customFormat="1" ht="17.399999999999999" x14ac:dyDescent="0.35">
      <c r="A7" s="353" t="s">
        <v>601</v>
      </c>
      <c r="B7" s="354"/>
      <c r="C7" s="659"/>
      <c r="D7" s="659"/>
      <c r="E7" s="659"/>
      <c r="F7" s="659"/>
      <c r="G7" s="659"/>
      <c r="H7" s="659"/>
      <c r="I7" s="354"/>
      <c r="J7" s="354"/>
      <c r="K7" s="354"/>
      <c r="L7" s="354"/>
      <c r="M7" s="354"/>
      <c r="N7" s="354"/>
      <c r="O7" s="354"/>
      <c r="P7" s="354"/>
      <c r="Q7" s="354"/>
      <c r="R7" s="354"/>
    </row>
    <row r="8" spans="1:18" s="355" customFormat="1" ht="17.399999999999999" x14ac:dyDescent="0.35">
      <c r="A8" s="356" t="s">
        <v>631</v>
      </c>
      <c r="B8" s="354"/>
      <c r="C8" s="659"/>
      <c r="D8" s="659"/>
      <c r="E8" s="659"/>
      <c r="F8" s="659"/>
      <c r="G8" s="659"/>
      <c r="H8" s="659"/>
      <c r="I8" s="354"/>
      <c r="J8" s="354"/>
      <c r="K8" s="354"/>
      <c r="L8" s="354"/>
      <c r="M8" s="354"/>
      <c r="N8" s="354"/>
      <c r="O8" s="354"/>
      <c r="P8" s="354"/>
      <c r="Q8" s="354"/>
      <c r="R8" s="354"/>
    </row>
    <row r="9" spans="1:18" s="355" customFormat="1" ht="34.799999999999997" x14ac:dyDescent="0.35">
      <c r="A9" s="356" t="s">
        <v>632</v>
      </c>
      <c r="B9" s="354"/>
      <c r="C9" s="659"/>
      <c r="D9" s="659"/>
      <c r="E9" s="659"/>
      <c r="F9" s="659"/>
      <c r="G9" s="659"/>
      <c r="H9" s="659"/>
      <c r="I9" s="354"/>
      <c r="J9" s="354"/>
      <c r="K9" s="354"/>
      <c r="L9" s="354"/>
      <c r="M9" s="354"/>
      <c r="N9" s="354"/>
      <c r="O9" s="354"/>
      <c r="P9" s="354"/>
      <c r="Q9" s="354"/>
      <c r="R9" s="354"/>
    </row>
    <row r="10" spans="1:18" s="355" customFormat="1" ht="17.399999999999999" x14ac:dyDescent="0.35">
      <c r="A10" s="652" t="s">
        <v>633</v>
      </c>
      <c r="B10" s="354"/>
      <c r="C10" s="659"/>
      <c r="D10" s="659"/>
      <c r="E10" s="659"/>
      <c r="F10" s="659"/>
      <c r="G10" s="659"/>
      <c r="H10" s="659"/>
      <c r="I10" s="354"/>
      <c r="J10" s="354"/>
      <c r="K10" s="354"/>
      <c r="L10" s="354"/>
      <c r="M10" s="354"/>
      <c r="N10" s="354"/>
      <c r="O10" s="354"/>
      <c r="P10" s="354"/>
      <c r="Q10" s="354"/>
      <c r="R10" s="354"/>
    </row>
    <row r="11" spans="1:18" s="355" customFormat="1" ht="17.399999999999999" x14ac:dyDescent="0.35">
      <c r="A11" s="357" t="s">
        <v>634</v>
      </c>
      <c r="B11" s="354"/>
      <c r="C11" s="659"/>
      <c r="D11" s="659"/>
      <c r="E11" s="659"/>
      <c r="F11" s="659"/>
      <c r="G11" s="659"/>
      <c r="H11" s="659"/>
      <c r="I11" s="354"/>
      <c r="J11" s="354"/>
      <c r="K11" s="354"/>
      <c r="L11" s="354"/>
      <c r="M11" s="354"/>
      <c r="N11" s="354"/>
      <c r="O11" s="354"/>
      <c r="P11" s="354"/>
      <c r="Q11" s="354"/>
      <c r="R11" s="354"/>
    </row>
    <row r="12" spans="1:18" s="355" customFormat="1" ht="17.399999999999999" x14ac:dyDescent="0.35">
      <c r="A12" s="357" t="s">
        <v>635</v>
      </c>
      <c r="B12" s="354"/>
      <c r="C12" s="659"/>
      <c r="D12" s="659"/>
      <c r="E12" s="659"/>
      <c r="F12" s="659"/>
      <c r="G12" s="659"/>
      <c r="H12" s="659"/>
      <c r="I12" s="354"/>
      <c r="J12" s="354"/>
      <c r="K12" s="354"/>
      <c r="L12" s="354"/>
      <c r="M12" s="354"/>
      <c r="N12" s="354"/>
      <c r="O12" s="354"/>
      <c r="P12" s="354"/>
      <c r="Q12" s="354"/>
      <c r="R12" s="354"/>
    </row>
    <row r="13" spans="1:18" s="355" customFormat="1" ht="17.399999999999999" x14ac:dyDescent="0.35">
      <c r="A13" s="357" t="s">
        <v>636</v>
      </c>
      <c r="B13" s="354"/>
      <c r="C13" s="659"/>
      <c r="D13" s="659"/>
      <c r="E13" s="659"/>
      <c r="F13" s="659"/>
      <c r="G13" s="659"/>
      <c r="H13" s="659"/>
      <c r="I13" s="354"/>
      <c r="J13" s="354"/>
      <c r="K13" s="354"/>
      <c r="L13" s="354"/>
      <c r="M13" s="354"/>
      <c r="N13" s="354"/>
      <c r="O13" s="354"/>
      <c r="P13" s="354"/>
      <c r="Q13" s="354"/>
      <c r="R13" s="354"/>
    </row>
    <row r="14" spans="1:18" s="355" customFormat="1" ht="17.399999999999999" x14ac:dyDescent="0.35">
      <c r="A14" s="357" t="s">
        <v>637</v>
      </c>
      <c r="B14" s="354"/>
      <c r="C14" s="659"/>
      <c r="D14" s="659"/>
      <c r="E14" s="659"/>
      <c r="F14" s="659"/>
      <c r="G14" s="659"/>
      <c r="H14" s="659"/>
      <c r="I14" s="354"/>
      <c r="J14" s="354"/>
      <c r="K14" s="354"/>
      <c r="L14" s="354"/>
      <c r="M14" s="354"/>
      <c r="N14" s="354"/>
      <c r="O14" s="354"/>
      <c r="P14" s="354"/>
      <c r="Q14" s="354"/>
      <c r="R14" s="354"/>
    </row>
    <row r="15" spans="1:18" s="355" customFormat="1" ht="17.399999999999999" x14ac:dyDescent="0.35">
      <c r="A15" s="359" t="s">
        <v>638</v>
      </c>
      <c r="B15" s="354"/>
      <c r="C15" s="659"/>
      <c r="D15" s="659"/>
      <c r="E15" s="659"/>
      <c r="F15" s="659"/>
      <c r="G15" s="659"/>
      <c r="H15" s="659"/>
      <c r="I15" s="354"/>
      <c r="J15" s="354"/>
      <c r="K15" s="354"/>
      <c r="L15" s="354"/>
      <c r="M15" s="354"/>
      <c r="N15" s="354"/>
      <c r="O15" s="354"/>
      <c r="P15" s="354"/>
      <c r="Q15" s="354"/>
      <c r="R15" s="354"/>
    </row>
    <row r="16" spans="1:18" s="355" customFormat="1" ht="9" customHeight="1" x14ac:dyDescent="0.35">
      <c r="A16" s="370"/>
      <c r="B16" s="354"/>
      <c r="C16" s="659"/>
      <c r="D16" s="659"/>
      <c r="E16" s="659"/>
      <c r="F16" s="659"/>
      <c r="G16" s="659"/>
      <c r="H16" s="659"/>
      <c r="I16" s="354"/>
      <c r="J16" s="354"/>
      <c r="K16" s="354"/>
      <c r="L16" s="354"/>
      <c r="M16" s="354"/>
      <c r="N16" s="354"/>
      <c r="O16" s="354"/>
      <c r="P16" s="354"/>
      <c r="Q16" s="354"/>
      <c r="R16" s="354"/>
    </row>
    <row r="17" spans="1:18" s="355" customFormat="1" ht="12" customHeight="1" x14ac:dyDescent="0.35">
      <c r="A17" s="358"/>
      <c r="B17" s="354"/>
      <c r="C17" s="659"/>
      <c r="D17" s="659"/>
      <c r="E17" s="659"/>
      <c r="F17" s="659"/>
      <c r="G17" s="659"/>
      <c r="H17" s="659"/>
      <c r="I17" s="354"/>
      <c r="J17" s="354"/>
      <c r="K17" s="354"/>
      <c r="L17" s="354"/>
      <c r="M17" s="354"/>
      <c r="N17" s="354"/>
      <c r="O17" s="354"/>
      <c r="P17" s="354"/>
      <c r="Q17" s="354"/>
      <c r="R17" s="354"/>
    </row>
    <row r="18" spans="1:18" s="355" customFormat="1" ht="4.5" customHeight="1" x14ac:dyDescent="0.35">
      <c r="A18" s="513"/>
      <c r="B18" s="354"/>
      <c r="C18" s="659"/>
      <c r="D18" s="659"/>
      <c r="E18" s="659"/>
      <c r="F18" s="659"/>
      <c r="G18" s="659"/>
      <c r="H18" s="659"/>
      <c r="I18" s="354"/>
      <c r="J18" s="354"/>
      <c r="K18" s="354"/>
      <c r="L18" s="354"/>
      <c r="M18" s="354"/>
      <c r="N18" s="354"/>
      <c r="O18" s="354"/>
      <c r="P18" s="354"/>
      <c r="Q18" s="354"/>
      <c r="R18" s="354"/>
    </row>
    <row r="19" spans="1:18" s="46" customFormat="1" ht="18" x14ac:dyDescent="0.35">
      <c r="A19" s="640" t="s">
        <v>577</v>
      </c>
      <c r="B19" s="49"/>
      <c r="C19" s="659"/>
      <c r="D19" s="659"/>
      <c r="E19" s="659"/>
      <c r="F19" s="659"/>
      <c r="G19" s="659"/>
      <c r="H19" s="659"/>
      <c r="I19" s="49"/>
      <c r="J19" s="49"/>
      <c r="K19" s="49"/>
      <c r="L19" s="49"/>
      <c r="M19" s="49"/>
      <c r="N19" s="49"/>
      <c r="O19" s="49"/>
      <c r="P19" s="49"/>
      <c r="Q19" s="49"/>
      <c r="R19" s="49"/>
    </row>
    <row r="20" spans="1:18" s="46" customFormat="1" ht="5.25" customHeight="1" x14ac:dyDescent="0.35">
      <c r="A20" s="654"/>
      <c r="B20" s="49"/>
      <c r="C20" s="659"/>
      <c r="D20" s="659"/>
      <c r="E20" s="659"/>
      <c r="F20" s="659"/>
      <c r="G20" s="659"/>
      <c r="H20" s="659"/>
      <c r="I20" s="49"/>
      <c r="J20" s="49"/>
      <c r="K20" s="49"/>
      <c r="L20" s="49"/>
      <c r="M20" s="49"/>
      <c r="N20" s="49"/>
      <c r="O20" s="49"/>
      <c r="P20" s="49"/>
      <c r="Q20" s="49"/>
      <c r="R20" s="49"/>
    </row>
    <row r="21" spans="1:18" ht="28.8" x14ac:dyDescent="0.3">
      <c r="A21" s="655" t="s">
        <v>621</v>
      </c>
      <c r="C21" s="659"/>
      <c r="D21" s="659"/>
      <c r="E21" s="659"/>
      <c r="F21" s="659"/>
      <c r="G21" s="659"/>
      <c r="H21" s="659"/>
    </row>
    <row r="22" spans="1:18" ht="6" customHeight="1" x14ac:dyDescent="0.3">
      <c r="A22" s="47"/>
      <c r="C22" s="659"/>
      <c r="D22" s="659"/>
      <c r="E22" s="659"/>
      <c r="F22" s="659"/>
      <c r="G22" s="659"/>
      <c r="H22" s="659"/>
    </row>
    <row r="23" spans="1:18" ht="15.75" customHeight="1" x14ac:dyDescent="0.3">
      <c r="A23" s="47" t="s">
        <v>620</v>
      </c>
      <c r="C23" s="659"/>
      <c r="D23" s="659"/>
      <c r="E23" s="659"/>
      <c r="F23" s="659"/>
      <c r="G23" s="659"/>
      <c r="H23" s="659"/>
    </row>
    <row r="24" spans="1:18" ht="7.5" customHeight="1" thickBot="1" x14ac:dyDescent="0.35">
      <c r="A24" s="47"/>
    </row>
    <row r="25" spans="1:18" ht="141" thickBot="1" x14ac:dyDescent="0.35">
      <c r="A25" s="658" t="s">
        <v>625</v>
      </c>
    </row>
    <row r="26" spans="1:18" x14ac:dyDescent="0.3">
      <c r="A26" s="47"/>
    </row>
    <row r="27" spans="1:18" x14ac:dyDescent="0.3">
      <c r="A27" s="47"/>
    </row>
    <row r="28" spans="1:18" x14ac:dyDescent="0.3">
      <c r="A28" s="47"/>
    </row>
    <row r="29" spans="1:18" x14ac:dyDescent="0.3">
      <c r="A29" s="47"/>
    </row>
    <row r="30" spans="1:18" x14ac:dyDescent="0.3">
      <c r="A30" s="47"/>
    </row>
    <row r="31" spans="1:18" x14ac:dyDescent="0.3">
      <c r="A31" s="47"/>
    </row>
    <row r="32" spans="1:18"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row r="39" spans="1:1" x14ac:dyDescent="0.3">
      <c r="A39" s="47"/>
    </row>
    <row r="40" spans="1:1" x14ac:dyDescent="0.3">
      <c r="A40" s="47"/>
    </row>
    <row r="41" spans="1:1" x14ac:dyDescent="0.3">
      <c r="A41" s="47"/>
    </row>
    <row r="42" spans="1:1" x14ac:dyDescent="0.3">
      <c r="A42" s="47"/>
    </row>
    <row r="43" spans="1:1" x14ac:dyDescent="0.3">
      <c r="A43" s="47"/>
    </row>
    <row r="44" spans="1:1" x14ac:dyDescent="0.3">
      <c r="A44" s="47"/>
    </row>
    <row r="45" spans="1:1" x14ac:dyDescent="0.3">
      <c r="A45" s="47"/>
    </row>
    <row r="46" spans="1:1" x14ac:dyDescent="0.3">
      <c r="A46" s="47"/>
    </row>
    <row r="47" spans="1:1" x14ac:dyDescent="0.3">
      <c r="A47" s="47"/>
    </row>
    <row r="48" spans="1:1"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row r="87" spans="1:1" x14ac:dyDescent="0.3">
      <c r="A87" s="47"/>
    </row>
    <row r="88" spans="1:1" x14ac:dyDescent="0.3">
      <c r="A88" s="47"/>
    </row>
    <row r="89" spans="1:1" x14ac:dyDescent="0.3">
      <c r="A89" s="47"/>
    </row>
    <row r="90" spans="1:1" x14ac:dyDescent="0.3">
      <c r="A90" s="47"/>
    </row>
    <row r="91" spans="1:1" x14ac:dyDescent="0.3">
      <c r="A91" s="47"/>
    </row>
    <row r="92" spans="1:1" x14ac:dyDescent="0.3">
      <c r="A92" s="47"/>
    </row>
    <row r="93" spans="1:1" x14ac:dyDescent="0.3">
      <c r="A93" s="47"/>
    </row>
    <row r="94" spans="1:1" x14ac:dyDescent="0.3">
      <c r="A94" s="47"/>
    </row>
    <row r="95" spans="1:1" x14ac:dyDescent="0.3">
      <c r="A95" s="47"/>
    </row>
    <row r="96" spans="1:1" x14ac:dyDescent="0.3">
      <c r="A96" s="47"/>
    </row>
    <row r="97" spans="1:1" x14ac:dyDescent="0.3">
      <c r="A97" s="47"/>
    </row>
    <row r="98" spans="1:1" x14ac:dyDescent="0.3">
      <c r="A98" s="47"/>
    </row>
    <row r="99" spans="1:1" x14ac:dyDescent="0.3">
      <c r="A99" s="47"/>
    </row>
    <row r="100" spans="1:1" x14ac:dyDescent="0.3">
      <c r="A100" s="47"/>
    </row>
    <row r="101" spans="1:1" x14ac:dyDescent="0.3">
      <c r="A101" s="47"/>
    </row>
    <row r="102" spans="1:1" x14ac:dyDescent="0.3">
      <c r="A102" s="47"/>
    </row>
    <row r="103" spans="1:1" x14ac:dyDescent="0.3">
      <c r="A103" s="47"/>
    </row>
    <row r="104" spans="1:1" x14ac:dyDescent="0.3">
      <c r="A104" s="47"/>
    </row>
    <row r="105" spans="1:1" x14ac:dyDescent="0.3">
      <c r="A105" s="47"/>
    </row>
    <row r="106" spans="1:1" x14ac:dyDescent="0.3">
      <c r="A106" s="47"/>
    </row>
    <row r="107" spans="1:1" x14ac:dyDescent="0.3">
      <c r="A107" s="47"/>
    </row>
    <row r="108" spans="1:1" x14ac:dyDescent="0.3">
      <c r="A108" s="47"/>
    </row>
    <row r="109" spans="1:1" x14ac:dyDescent="0.3">
      <c r="A109" s="47"/>
    </row>
    <row r="110" spans="1:1" x14ac:dyDescent="0.3">
      <c r="A110" s="47"/>
    </row>
    <row r="111" spans="1:1" x14ac:dyDescent="0.3">
      <c r="A111" s="47"/>
    </row>
    <row r="112" spans="1:1" x14ac:dyDescent="0.3">
      <c r="A112" s="47"/>
    </row>
    <row r="113" spans="1:1" x14ac:dyDescent="0.3">
      <c r="A113" s="47"/>
    </row>
    <row r="114" spans="1:1" x14ac:dyDescent="0.3">
      <c r="A114" s="47"/>
    </row>
    <row r="115" spans="1:1" x14ac:dyDescent="0.3">
      <c r="A115" s="47"/>
    </row>
    <row r="116" spans="1:1" x14ac:dyDescent="0.3">
      <c r="A116" s="47"/>
    </row>
    <row r="117" spans="1:1" x14ac:dyDescent="0.3">
      <c r="A117" s="47"/>
    </row>
    <row r="118" spans="1:1" x14ac:dyDescent="0.3">
      <c r="A118" s="47"/>
    </row>
    <row r="119" spans="1:1" x14ac:dyDescent="0.3">
      <c r="A119" s="47"/>
    </row>
    <row r="120" spans="1:1" x14ac:dyDescent="0.3">
      <c r="A120" s="47"/>
    </row>
    <row r="121" spans="1:1" x14ac:dyDescent="0.3">
      <c r="A121" s="47"/>
    </row>
    <row r="122" spans="1:1" x14ac:dyDescent="0.3">
      <c r="A122" s="47"/>
    </row>
    <row r="123" spans="1:1" x14ac:dyDescent="0.3">
      <c r="A123" s="47"/>
    </row>
    <row r="124" spans="1:1" x14ac:dyDescent="0.3">
      <c r="A124" s="47"/>
    </row>
    <row r="125" spans="1:1" x14ac:dyDescent="0.3">
      <c r="A125" s="47"/>
    </row>
    <row r="126" spans="1:1" x14ac:dyDescent="0.3">
      <c r="A126" s="47"/>
    </row>
    <row r="127" spans="1:1" x14ac:dyDescent="0.3">
      <c r="A127" s="47"/>
    </row>
    <row r="128" spans="1:1" x14ac:dyDescent="0.3">
      <c r="A128" s="47"/>
    </row>
    <row r="129" spans="1:1" x14ac:dyDescent="0.3">
      <c r="A129" s="47"/>
    </row>
    <row r="130" spans="1:1" x14ac:dyDescent="0.3">
      <c r="A130" s="47"/>
    </row>
    <row r="131" spans="1:1" x14ac:dyDescent="0.3">
      <c r="A131" s="47"/>
    </row>
    <row r="132" spans="1:1" x14ac:dyDescent="0.3">
      <c r="A132" s="47"/>
    </row>
    <row r="133" spans="1:1" x14ac:dyDescent="0.3">
      <c r="A133" s="47"/>
    </row>
    <row r="134" spans="1:1" x14ac:dyDescent="0.3">
      <c r="A134" s="47"/>
    </row>
    <row r="135" spans="1:1" x14ac:dyDescent="0.3">
      <c r="A135" s="47"/>
    </row>
    <row r="136" spans="1:1" x14ac:dyDescent="0.3">
      <c r="A136" s="47"/>
    </row>
    <row r="137" spans="1:1" x14ac:dyDescent="0.3">
      <c r="A137" s="47"/>
    </row>
    <row r="138" spans="1:1" x14ac:dyDescent="0.3">
      <c r="A138" s="47"/>
    </row>
    <row r="139" spans="1:1" x14ac:dyDescent="0.3">
      <c r="A139" s="47"/>
    </row>
    <row r="140" spans="1:1" x14ac:dyDescent="0.3">
      <c r="A140" s="47"/>
    </row>
    <row r="141" spans="1:1" x14ac:dyDescent="0.3">
      <c r="A141" s="47"/>
    </row>
    <row r="142" spans="1:1" x14ac:dyDescent="0.3">
      <c r="A142" s="47"/>
    </row>
    <row r="143" spans="1:1" x14ac:dyDescent="0.3">
      <c r="A143" s="47"/>
    </row>
    <row r="144" spans="1:1" x14ac:dyDescent="0.3">
      <c r="A144" s="47"/>
    </row>
    <row r="145" spans="1:1" x14ac:dyDescent="0.3">
      <c r="A145" s="47"/>
    </row>
    <row r="146" spans="1:1" x14ac:dyDescent="0.3">
      <c r="A146" s="47"/>
    </row>
    <row r="147" spans="1:1" x14ac:dyDescent="0.3">
      <c r="A147" s="47"/>
    </row>
    <row r="148" spans="1:1" x14ac:dyDescent="0.3">
      <c r="A148" s="47"/>
    </row>
    <row r="149" spans="1:1" x14ac:dyDescent="0.3">
      <c r="A149" s="47"/>
    </row>
    <row r="150" spans="1:1" x14ac:dyDescent="0.3">
      <c r="A150" s="47"/>
    </row>
    <row r="151" spans="1:1" x14ac:dyDescent="0.3">
      <c r="A151" s="47"/>
    </row>
    <row r="152" spans="1:1" x14ac:dyDescent="0.3">
      <c r="A152" s="47"/>
    </row>
    <row r="153" spans="1:1" x14ac:dyDescent="0.3">
      <c r="A153" s="47"/>
    </row>
    <row r="154" spans="1:1" x14ac:dyDescent="0.3">
      <c r="A154" s="47"/>
    </row>
    <row r="155" spans="1:1" x14ac:dyDescent="0.3">
      <c r="A155" s="47"/>
    </row>
    <row r="156" spans="1:1" x14ac:dyDescent="0.3">
      <c r="A156" s="47"/>
    </row>
    <row r="157" spans="1:1" x14ac:dyDescent="0.3">
      <c r="A157" s="47"/>
    </row>
    <row r="158" spans="1:1" x14ac:dyDescent="0.3">
      <c r="A158" s="47"/>
    </row>
    <row r="159" spans="1:1" x14ac:dyDescent="0.3">
      <c r="A159" s="47"/>
    </row>
    <row r="160" spans="1:1" x14ac:dyDescent="0.3">
      <c r="A160" s="47"/>
    </row>
    <row r="161" spans="1:1" x14ac:dyDescent="0.3">
      <c r="A161" s="47"/>
    </row>
    <row r="162" spans="1:1" x14ac:dyDescent="0.3">
      <c r="A162" s="47"/>
    </row>
    <row r="163" spans="1:1" x14ac:dyDescent="0.3">
      <c r="A163" s="47"/>
    </row>
    <row r="164" spans="1:1" x14ac:dyDescent="0.3">
      <c r="A164" s="47"/>
    </row>
    <row r="165" spans="1:1" x14ac:dyDescent="0.3">
      <c r="A165" s="47"/>
    </row>
    <row r="166" spans="1:1" x14ac:dyDescent="0.3">
      <c r="A166" s="47"/>
    </row>
    <row r="167" spans="1:1" x14ac:dyDescent="0.3">
      <c r="A167" s="47"/>
    </row>
    <row r="168" spans="1:1" x14ac:dyDescent="0.3">
      <c r="A168" s="47"/>
    </row>
    <row r="169" spans="1:1" x14ac:dyDescent="0.3">
      <c r="A169" s="47"/>
    </row>
    <row r="170" spans="1:1" x14ac:dyDescent="0.3">
      <c r="A170" s="47"/>
    </row>
    <row r="171" spans="1:1" x14ac:dyDescent="0.3">
      <c r="A171" s="47"/>
    </row>
    <row r="172" spans="1:1" x14ac:dyDescent="0.3">
      <c r="A172" s="47"/>
    </row>
    <row r="173" spans="1:1" x14ac:dyDescent="0.3">
      <c r="A173" s="47"/>
    </row>
    <row r="174" spans="1:1" x14ac:dyDescent="0.3">
      <c r="A174" s="47"/>
    </row>
    <row r="175" spans="1:1" x14ac:dyDescent="0.3">
      <c r="A175" s="47"/>
    </row>
    <row r="176" spans="1:1" x14ac:dyDescent="0.3">
      <c r="A176" s="47"/>
    </row>
    <row r="177" spans="1:1" x14ac:dyDescent="0.3">
      <c r="A177" s="47"/>
    </row>
    <row r="178" spans="1:1" x14ac:dyDescent="0.3">
      <c r="A178" s="47"/>
    </row>
    <row r="179" spans="1:1" x14ac:dyDescent="0.3">
      <c r="A179" s="47"/>
    </row>
    <row r="180" spans="1:1" x14ac:dyDescent="0.3">
      <c r="A180" s="47"/>
    </row>
    <row r="181" spans="1:1" x14ac:dyDescent="0.3">
      <c r="A181" s="47"/>
    </row>
    <row r="182" spans="1:1" x14ac:dyDescent="0.3">
      <c r="A182" s="47"/>
    </row>
    <row r="183" spans="1:1" x14ac:dyDescent="0.3">
      <c r="A183" s="47"/>
    </row>
    <row r="184" spans="1:1" x14ac:dyDescent="0.3">
      <c r="A184" s="47"/>
    </row>
    <row r="185" spans="1:1" x14ac:dyDescent="0.3">
      <c r="A185" s="47"/>
    </row>
    <row r="186" spans="1:1" x14ac:dyDescent="0.3">
      <c r="A186" s="47"/>
    </row>
    <row r="187" spans="1:1" x14ac:dyDescent="0.3">
      <c r="A187" s="47"/>
    </row>
    <row r="188" spans="1:1" x14ac:dyDescent="0.3">
      <c r="A188" s="47"/>
    </row>
    <row r="189" spans="1:1" x14ac:dyDescent="0.3">
      <c r="A189" s="47"/>
    </row>
    <row r="190" spans="1:1" x14ac:dyDescent="0.3">
      <c r="A190" s="47"/>
    </row>
    <row r="191" spans="1:1" x14ac:dyDescent="0.3">
      <c r="A191" s="47"/>
    </row>
    <row r="192" spans="1:1" x14ac:dyDescent="0.3">
      <c r="A192" s="47"/>
    </row>
    <row r="193" spans="1:1" x14ac:dyDescent="0.3">
      <c r="A193" s="47"/>
    </row>
    <row r="194" spans="1:1" x14ac:dyDescent="0.3">
      <c r="A194" s="47"/>
    </row>
    <row r="195" spans="1:1" x14ac:dyDescent="0.3">
      <c r="A195" s="47"/>
    </row>
    <row r="196" spans="1:1" x14ac:dyDescent="0.3">
      <c r="A196" s="47"/>
    </row>
    <row r="197" spans="1:1" x14ac:dyDescent="0.3">
      <c r="A197" s="47"/>
    </row>
    <row r="198" spans="1:1" x14ac:dyDescent="0.3">
      <c r="A198" s="47"/>
    </row>
    <row r="199" spans="1:1" x14ac:dyDescent="0.3">
      <c r="A199" s="47"/>
    </row>
    <row r="200" spans="1:1" x14ac:dyDescent="0.3">
      <c r="A200" s="47"/>
    </row>
    <row r="201" spans="1:1" x14ac:dyDescent="0.3">
      <c r="A201" s="47"/>
    </row>
    <row r="202" spans="1:1" x14ac:dyDescent="0.3">
      <c r="A202" s="47"/>
    </row>
    <row r="203" spans="1:1" x14ac:dyDescent="0.3">
      <c r="A203" s="47"/>
    </row>
    <row r="204" spans="1:1" x14ac:dyDescent="0.3">
      <c r="A204" s="47"/>
    </row>
    <row r="205" spans="1:1" x14ac:dyDescent="0.3">
      <c r="A205" s="47"/>
    </row>
    <row r="206" spans="1:1" x14ac:dyDescent="0.3">
      <c r="A206" s="47"/>
    </row>
    <row r="207" spans="1:1" x14ac:dyDescent="0.3">
      <c r="A207" s="47"/>
    </row>
    <row r="208" spans="1:1" x14ac:dyDescent="0.3">
      <c r="A208" s="47"/>
    </row>
    <row r="209" spans="1:1" x14ac:dyDescent="0.3">
      <c r="A209" s="47"/>
    </row>
    <row r="210" spans="1:1" x14ac:dyDescent="0.3">
      <c r="A210" s="47"/>
    </row>
    <row r="211" spans="1:1" x14ac:dyDescent="0.3">
      <c r="A211" s="47"/>
    </row>
    <row r="212" spans="1:1" x14ac:dyDescent="0.3">
      <c r="A212" s="47"/>
    </row>
    <row r="213" spans="1:1" x14ac:dyDescent="0.3">
      <c r="A213" s="47"/>
    </row>
    <row r="214" spans="1:1" x14ac:dyDescent="0.3">
      <c r="A214" s="47"/>
    </row>
    <row r="215" spans="1:1" x14ac:dyDescent="0.3">
      <c r="A215" s="47"/>
    </row>
    <row r="216" spans="1:1" x14ac:dyDescent="0.3">
      <c r="A216" s="47"/>
    </row>
    <row r="217" spans="1:1" x14ac:dyDescent="0.3">
      <c r="A217" s="47"/>
    </row>
    <row r="218" spans="1:1" x14ac:dyDescent="0.3">
      <c r="A218" s="47"/>
    </row>
    <row r="219" spans="1:1" x14ac:dyDescent="0.3">
      <c r="A219" s="47"/>
    </row>
    <row r="220" spans="1:1" x14ac:dyDescent="0.3">
      <c r="A220" s="47"/>
    </row>
    <row r="221" spans="1:1" x14ac:dyDescent="0.3">
      <c r="A221" s="47"/>
    </row>
    <row r="222" spans="1:1" x14ac:dyDescent="0.3">
      <c r="A222" s="47"/>
    </row>
    <row r="223" spans="1:1" x14ac:dyDescent="0.3">
      <c r="A223" s="47"/>
    </row>
    <row r="224" spans="1:1" x14ac:dyDescent="0.3">
      <c r="A224" s="47"/>
    </row>
    <row r="225" spans="1:1" x14ac:dyDescent="0.3">
      <c r="A225" s="47"/>
    </row>
    <row r="226" spans="1:1" x14ac:dyDescent="0.3">
      <c r="A226" s="47"/>
    </row>
    <row r="227" spans="1:1" x14ac:dyDescent="0.3">
      <c r="A227" s="47"/>
    </row>
    <row r="228" spans="1:1" x14ac:dyDescent="0.3">
      <c r="A228" s="47"/>
    </row>
    <row r="229" spans="1:1" x14ac:dyDescent="0.3">
      <c r="A229" s="47"/>
    </row>
    <row r="230" spans="1:1" x14ac:dyDescent="0.3">
      <c r="A230" s="47"/>
    </row>
    <row r="231" spans="1:1" x14ac:dyDescent="0.3">
      <c r="A231" s="47"/>
    </row>
    <row r="232" spans="1:1" x14ac:dyDescent="0.3">
      <c r="A232" s="47"/>
    </row>
    <row r="233" spans="1:1" x14ac:dyDescent="0.3">
      <c r="A233" s="47"/>
    </row>
    <row r="234" spans="1:1" x14ac:dyDescent="0.3">
      <c r="A234" s="47"/>
    </row>
    <row r="235" spans="1:1" x14ac:dyDescent="0.3">
      <c r="A235" s="47"/>
    </row>
    <row r="236" spans="1:1" x14ac:dyDescent="0.3">
      <c r="A236" s="47"/>
    </row>
    <row r="237" spans="1:1" x14ac:dyDescent="0.3">
      <c r="A237" s="47"/>
    </row>
    <row r="238" spans="1:1" x14ac:dyDescent="0.3">
      <c r="A238" s="47"/>
    </row>
    <row r="239" spans="1:1" x14ac:dyDescent="0.3">
      <c r="A239" s="47"/>
    </row>
    <row r="240" spans="1:1" x14ac:dyDescent="0.3">
      <c r="A240" s="47"/>
    </row>
    <row r="241" spans="1:1" x14ac:dyDescent="0.3">
      <c r="A241" s="47"/>
    </row>
    <row r="242" spans="1:1" x14ac:dyDescent="0.3">
      <c r="A242" s="47"/>
    </row>
    <row r="243" spans="1:1" x14ac:dyDescent="0.3">
      <c r="A243" s="47"/>
    </row>
    <row r="244" spans="1:1" x14ac:dyDescent="0.3">
      <c r="A244" s="47"/>
    </row>
    <row r="245" spans="1:1" x14ac:dyDescent="0.3">
      <c r="A245" s="47"/>
    </row>
    <row r="246" spans="1:1" x14ac:dyDescent="0.3">
      <c r="A246" s="47"/>
    </row>
    <row r="247" spans="1:1" x14ac:dyDescent="0.3">
      <c r="A247" s="47"/>
    </row>
    <row r="248" spans="1:1" x14ac:dyDescent="0.3">
      <c r="A248" s="47"/>
    </row>
    <row r="249" spans="1:1" x14ac:dyDescent="0.3">
      <c r="A249" s="47"/>
    </row>
    <row r="250" spans="1:1" x14ac:dyDescent="0.3">
      <c r="A250" s="47"/>
    </row>
    <row r="251" spans="1:1" x14ac:dyDescent="0.3">
      <c r="A251" s="47"/>
    </row>
    <row r="252" spans="1:1" x14ac:dyDescent="0.3">
      <c r="A252" s="47"/>
    </row>
    <row r="253" spans="1:1" x14ac:dyDescent="0.3">
      <c r="A253" s="47"/>
    </row>
    <row r="254" spans="1:1" x14ac:dyDescent="0.3">
      <c r="A254" s="47"/>
    </row>
    <row r="255" spans="1:1" x14ac:dyDescent="0.3">
      <c r="A255" s="47"/>
    </row>
    <row r="256" spans="1:1" x14ac:dyDescent="0.3">
      <c r="A256" s="47"/>
    </row>
    <row r="257" spans="1:1" x14ac:dyDescent="0.3">
      <c r="A257" s="47"/>
    </row>
    <row r="258" spans="1:1" x14ac:dyDescent="0.3">
      <c r="A258" s="47"/>
    </row>
    <row r="259" spans="1:1" x14ac:dyDescent="0.3">
      <c r="A259" s="47"/>
    </row>
    <row r="260" spans="1:1" x14ac:dyDescent="0.3">
      <c r="A260" s="47"/>
    </row>
    <row r="261" spans="1:1" x14ac:dyDescent="0.3">
      <c r="A261" s="47"/>
    </row>
    <row r="262" spans="1:1" x14ac:dyDescent="0.3">
      <c r="A262" s="47"/>
    </row>
    <row r="263" spans="1:1" x14ac:dyDescent="0.3">
      <c r="A263" s="47"/>
    </row>
    <row r="264" spans="1:1" x14ac:dyDescent="0.3">
      <c r="A264" s="47"/>
    </row>
    <row r="265" spans="1:1" x14ac:dyDescent="0.3">
      <c r="A265" s="47"/>
    </row>
    <row r="266" spans="1:1" x14ac:dyDescent="0.3">
      <c r="A266" s="47"/>
    </row>
    <row r="267" spans="1:1" x14ac:dyDescent="0.3">
      <c r="A267" s="47"/>
    </row>
    <row r="268" spans="1:1" x14ac:dyDescent="0.3">
      <c r="A268" s="47"/>
    </row>
    <row r="269" spans="1:1" x14ac:dyDescent="0.3">
      <c r="A269" s="47"/>
    </row>
    <row r="270" spans="1:1" x14ac:dyDescent="0.3">
      <c r="A270" s="47"/>
    </row>
    <row r="271" spans="1:1" x14ac:dyDescent="0.3">
      <c r="A271" s="47"/>
    </row>
    <row r="272" spans="1:1" x14ac:dyDescent="0.3">
      <c r="A272" s="47"/>
    </row>
    <row r="273" spans="1:1" x14ac:dyDescent="0.3">
      <c r="A273" s="47"/>
    </row>
    <row r="274" spans="1:1" x14ac:dyDescent="0.3">
      <c r="A274" s="47"/>
    </row>
    <row r="275" spans="1:1" x14ac:dyDescent="0.3">
      <c r="A275" s="47"/>
    </row>
    <row r="276" spans="1:1" x14ac:dyDescent="0.3">
      <c r="A276" s="47"/>
    </row>
    <row r="277" spans="1:1" x14ac:dyDescent="0.3">
      <c r="A277" s="47"/>
    </row>
    <row r="278" spans="1:1" x14ac:dyDescent="0.3">
      <c r="A278" s="47"/>
    </row>
    <row r="279" spans="1:1" x14ac:dyDescent="0.3">
      <c r="A279" s="47"/>
    </row>
    <row r="280" spans="1:1" x14ac:dyDescent="0.3">
      <c r="A280" s="47"/>
    </row>
    <row r="281" spans="1:1" x14ac:dyDescent="0.3">
      <c r="A281" s="47"/>
    </row>
    <row r="282" spans="1:1" x14ac:dyDescent="0.3">
      <c r="A282" s="47"/>
    </row>
  </sheetData>
  <sheetProtection algorithmName="SHA-512" hashValue="QgX0TiUGIafPT4NBq466Lla09uR8/1RLiTOa06ef9cEIiRuEq40HkqZqUOi4JaDcYzWRU5gzUteYGWIAU0+2Mg==" saltValue="JJIB2B3Y9MxwvZfxDBGUBA==" spinCount="100000" sheet="1" objects="1" scenarios="1" selectLockedCells="1"/>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tabColor theme="2" tint="-0.749992370372631"/>
  </sheetPr>
  <dimension ref="A1:NC153"/>
  <sheetViews>
    <sheetView zoomScale="80" zoomScaleNormal="80" zoomScalePageLayoutView="80" workbookViewId="0">
      <selection activeCell="A5" sqref="A5"/>
    </sheetView>
  </sheetViews>
  <sheetFormatPr baseColWidth="10" defaultColWidth="10.88671875" defaultRowHeight="14.4" x14ac:dyDescent="0.3"/>
  <cols>
    <col min="1" max="1" width="32.77734375" style="3" bestFit="1" customWidth="1"/>
    <col min="2" max="2" width="8.109375" style="36" hidden="1" customWidth="1"/>
    <col min="3" max="3" width="19.44140625" style="3" hidden="1" customWidth="1"/>
    <col min="4" max="4" width="10.33203125" style="3" hidden="1" customWidth="1"/>
    <col min="5" max="5" width="6.6640625" style="3" hidden="1" customWidth="1"/>
    <col min="6" max="11" width="5.6640625" style="3" hidden="1" customWidth="1"/>
    <col min="12" max="12" width="9.33203125" style="3" hidden="1" customWidth="1"/>
    <col min="13" max="33" width="5.6640625" style="3" hidden="1" customWidth="1"/>
    <col min="34" max="34" width="6" style="3" hidden="1" customWidth="1"/>
    <col min="35" max="35" width="6.6640625" style="287" hidden="1" customWidth="1"/>
    <col min="36" max="36" width="3.44140625" style="287" hidden="1" customWidth="1"/>
    <col min="37" max="37" width="5.44140625" style="287" hidden="1" customWidth="1"/>
    <col min="38" max="38" width="9.33203125" style="288" hidden="1" customWidth="1"/>
    <col min="39" max="39" width="5" style="289" hidden="1" customWidth="1"/>
    <col min="40" max="40" width="6.33203125" style="290" hidden="1" customWidth="1"/>
    <col min="41" max="41" width="11.44140625" style="3" hidden="1" customWidth="1"/>
    <col min="42" max="72" width="5.6640625" style="3" hidden="1" customWidth="1"/>
    <col min="73" max="73" width="4.44140625" style="3" hidden="1" customWidth="1"/>
    <col min="74" max="74" width="4.44140625" style="291" hidden="1" customWidth="1"/>
    <col min="75" max="75" width="4.88671875" style="291" hidden="1" customWidth="1"/>
    <col min="76" max="76" width="4.44140625" style="291" hidden="1" customWidth="1"/>
    <col min="77" max="78" width="7.33203125" style="292" hidden="1" customWidth="1"/>
    <col min="79" max="79" width="4.44140625" style="3" hidden="1" customWidth="1"/>
    <col min="80" max="82" width="4.44140625" style="293" hidden="1" customWidth="1"/>
    <col min="83" max="83" width="6.44140625" style="293" hidden="1" customWidth="1"/>
    <col min="84" max="84" width="4.44140625" style="293" hidden="1" customWidth="1"/>
    <col min="85" max="85" width="11.44140625" style="3" hidden="1" customWidth="1"/>
    <col min="86" max="86" width="12.6640625" style="36" hidden="1" customWidth="1"/>
    <col min="87" max="87" width="12.109375" style="36" hidden="1" customWidth="1"/>
    <col min="88" max="89" width="11.44140625" style="294" hidden="1" customWidth="1"/>
    <col min="90" max="90" width="11.44140625" style="3" hidden="1" customWidth="1"/>
    <col min="91" max="91" width="11.44140625" style="294" hidden="1" customWidth="1"/>
    <col min="92" max="92" width="14.33203125" style="3" hidden="1" customWidth="1"/>
    <col min="93" max="93" width="3.88671875" style="3" hidden="1" customWidth="1"/>
    <col min="94" max="94" width="15" style="3" hidden="1" customWidth="1"/>
    <col min="95" max="95" width="11.44140625" style="294" hidden="1" customWidth="1"/>
    <col min="96" max="96" width="11.44140625" style="3" hidden="1" customWidth="1"/>
    <col min="97" max="97" width="11.44140625" style="294" hidden="1" customWidth="1"/>
    <col min="98" max="98" width="14.33203125" style="3" hidden="1" customWidth="1"/>
    <col min="99" max="100" width="2.88671875" style="3" hidden="1" customWidth="1"/>
    <col min="101" max="101" width="2" style="287" hidden="1" customWidth="1"/>
    <col min="102" max="102" width="4.44140625" style="289" hidden="1" customWidth="1"/>
    <col min="103" max="103" width="12.44140625" style="3" hidden="1" customWidth="1"/>
    <col min="104" max="104" width="7" style="3" hidden="1" customWidth="1"/>
    <col min="105" max="135" width="5.6640625" style="3" hidden="1" customWidth="1"/>
    <col min="136" max="136" width="14.6640625" style="3" hidden="1" customWidth="1"/>
    <col min="137" max="167" width="5.6640625" style="3" hidden="1" customWidth="1"/>
    <col min="168" max="168" width="45.44140625" style="3" hidden="1" customWidth="1"/>
    <col min="169" max="169" width="11.44140625" style="3" hidden="1" customWidth="1"/>
    <col min="170" max="170" width="28.109375" style="3" hidden="1" customWidth="1"/>
    <col min="171" max="171" width="3.44140625" style="3" hidden="1" customWidth="1"/>
    <col min="172" max="203" width="5.6640625" style="3" hidden="1" customWidth="1"/>
    <col min="204" max="204" width="15" style="3" hidden="1" customWidth="1"/>
    <col min="205" max="206" width="5.6640625" style="3" hidden="1" customWidth="1"/>
    <col min="207" max="207" width="7" style="3" hidden="1" customWidth="1"/>
    <col min="208" max="208" width="3.6640625" style="3" hidden="1" customWidth="1"/>
    <col min="209" max="210" width="16.6640625" style="3" hidden="1" customWidth="1"/>
    <col min="211" max="212" width="3.6640625" style="3" hidden="1" customWidth="1"/>
    <col min="213" max="213" width="27" style="3" hidden="1" customWidth="1"/>
    <col min="214" max="214" width="22.44140625" style="3" hidden="1" customWidth="1"/>
    <col min="215" max="215" width="21.6640625" style="3" hidden="1" customWidth="1"/>
    <col min="216" max="216" width="10.44140625" style="294" hidden="1" customWidth="1"/>
    <col min="217" max="217" width="5.6640625" style="3" hidden="1" customWidth="1"/>
    <col min="218" max="218" width="10.33203125" style="3" hidden="1" customWidth="1"/>
    <col min="219" max="222" width="5.6640625" style="3" hidden="1" customWidth="1"/>
    <col min="223" max="223" width="6.6640625" style="3" hidden="1" customWidth="1"/>
    <col min="224" max="249" width="5.6640625" style="3" hidden="1" customWidth="1"/>
    <col min="250" max="250" width="5.88671875" style="3" hidden="1" customWidth="1"/>
    <col min="251" max="251" width="4.33203125" style="3" hidden="1" customWidth="1"/>
    <col min="252" max="266" width="5.6640625" style="3" hidden="1" customWidth="1"/>
    <col min="267" max="267" width="7.33203125" style="3" hidden="1" customWidth="1"/>
    <col min="268" max="281" width="5.6640625" style="3" hidden="1" customWidth="1"/>
    <col min="282" max="282" width="2.88671875" style="3" hidden="1" customWidth="1"/>
    <col min="283" max="283" width="10.88671875" style="3" hidden="1" customWidth="1"/>
    <col min="284" max="284" width="4.33203125" style="3" hidden="1" customWidth="1"/>
    <col min="285" max="314" width="5.6640625" style="3" hidden="1" customWidth="1"/>
    <col min="315" max="315" width="1.6640625" style="3" hidden="1" customWidth="1"/>
    <col min="316" max="316" width="5.88671875" style="3" hidden="1" customWidth="1"/>
    <col min="317" max="317" width="1.6640625" style="3" hidden="1" customWidth="1"/>
    <col min="318" max="318" width="5.6640625" style="3" hidden="1" customWidth="1"/>
    <col min="319" max="319" width="2" style="3" hidden="1" customWidth="1"/>
    <col min="320" max="349" width="5.6640625" style="3" hidden="1" customWidth="1"/>
    <col min="350" max="350" width="1.6640625" style="3" hidden="1" customWidth="1"/>
    <col min="351" max="351" width="4.6640625" style="3" hidden="1" customWidth="1"/>
    <col min="352" max="357" width="10.88671875" style="3" hidden="1" customWidth="1"/>
    <col min="358" max="358" width="22.6640625" style="395" hidden="1" customWidth="1"/>
    <col min="359" max="359" width="15" style="15" hidden="1" customWidth="1"/>
    <col min="360" max="360" width="21.44140625" style="5" hidden="1" customWidth="1"/>
    <col min="361" max="361" width="16.6640625" style="5" hidden="1" customWidth="1"/>
    <col min="362" max="362" width="2.33203125" style="5" hidden="1" customWidth="1"/>
    <col min="363" max="363" width="22.5546875" style="380" hidden="1" customWidth="1"/>
    <col min="364" max="364" width="19.109375" style="15" hidden="1" customWidth="1"/>
    <col min="365" max="367" width="10.88671875" style="3" hidden="1" customWidth="1"/>
    <col min="368" max="16384" width="10.88671875" style="3"/>
  </cols>
  <sheetData>
    <row r="1" spans="1:367" ht="21" x14ac:dyDescent="0.4">
      <c r="A1" s="29" t="s">
        <v>641</v>
      </c>
      <c r="B1" s="2"/>
      <c r="C1" s="11"/>
      <c r="D1" s="4" t="s">
        <v>0</v>
      </c>
      <c r="E1" s="4" t="s">
        <v>1</v>
      </c>
      <c r="F1" s="4" t="s">
        <v>2</v>
      </c>
      <c r="G1" s="4" t="s">
        <v>3</v>
      </c>
      <c r="H1" s="4" t="s">
        <v>4</v>
      </c>
      <c r="I1" s="4" t="s">
        <v>5</v>
      </c>
      <c r="J1" s="4" t="s">
        <v>6</v>
      </c>
      <c r="K1" s="4" t="s">
        <v>7</v>
      </c>
      <c r="L1" s="4" t="s">
        <v>8</v>
      </c>
      <c r="M1" s="4" t="s">
        <v>9</v>
      </c>
      <c r="N1" s="4" t="s">
        <v>10</v>
      </c>
      <c r="O1" s="4" t="s">
        <v>11</v>
      </c>
      <c r="P1" s="4" t="s">
        <v>12</v>
      </c>
      <c r="Q1" s="4" t="s">
        <v>13</v>
      </c>
      <c r="R1" s="4" t="s">
        <v>14</v>
      </c>
      <c r="S1" s="4" t="s">
        <v>15</v>
      </c>
      <c r="T1" s="4" t="s">
        <v>16</v>
      </c>
      <c r="U1" s="4" t="s">
        <v>17</v>
      </c>
      <c r="V1" s="4" t="s">
        <v>18</v>
      </c>
      <c r="W1" s="4" t="s">
        <v>19</v>
      </c>
      <c r="X1" s="4" t="s">
        <v>20</v>
      </c>
      <c r="Y1" s="4" t="s">
        <v>21</v>
      </c>
      <c r="Z1" s="4" t="s">
        <v>22</v>
      </c>
      <c r="AA1" s="4" t="s">
        <v>23</v>
      </c>
      <c r="AB1" s="4" t="s">
        <v>24</v>
      </c>
      <c r="AC1" s="4" t="s">
        <v>25</v>
      </c>
      <c r="AD1" s="4" t="s">
        <v>26</v>
      </c>
      <c r="AE1" s="4" t="s">
        <v>27</v>
      </c>
      <c r="AF1" s="4" t="s">
        <v>28</v>
      </c>
      <c r="AG1" s="4" t="s">
        <v>29</v>
      </c>
      <c r="AH1" s="11"/>
      <c r="HK1" s="32" t="str">
        <f t="shared" ref="HK1:IN1" si="0">D24</f>
        <v>I-01</v>
      </c>
      <c r="HL1" s="32" t="str">
        <f t="shared" si="0"/>
        <v>I-02</v>
      </c>
      <c r="HM1" s="32" t="str">
        <f t="shared" si="0"/>
        <v>I-03</v>
      </c>
      <c r="HN1" s="32" t="str">
        <f t="shared" si="0"/>
        <v>I-04</v>
      </c>
      <c r="HO1" s="32" t="str">
        <f t="shared" si="0"/>
        <v>I-05</v>
      </c>
      <c r="HP1" s="32" t="str">
        <f t="shared" si="0"/>
        <v>I-06</v>
      </c>
      <c r="HQ1" s="32" t="str">
        <f t="shared" si="0"/>
        <v>I-07</v>
      </c>
      <c r="HR1" s="32" t="str">
        <f t="shared" si="0"/>
        <v>I-08</v>
      </c>
      <c r="HS1" s="32" t="str">
        <f t="shared" si="0"/>
        <v>I-09</v>
      </c>
      <c r="HT1" s="32" t="str">
        <f t="shared" si="0"/>
        <v>I-10</v>
      </c>
      <c r="HU1" s="32" t="str">
        <f t="shared" si="0"/>
        <v>I-11</v>
      </c>
      <c r="HV1" s="32" t="str">
        <f t="shared" si="0"/>
        <v>I-12</v>
      </c>
      <c r="HW1" s="32" t="str">
        <f t="shared" si="0"/>
        <v>I-13</v>
      </c>
      <c r="HX1" s="32" t="str">
        <f t="shared" si="0"/>
        <v>I-14</v>
      </c>
      <c r="HY1" s="32" t="str">
        <f t="shared" si="0"/>
        <v>I-15</v>
      </c>
      <c r="HZ1" s="32" t="str">
        <f t="shared" si="0"/>
        <v>I-16</v>
      </c>
      <c r="IA1" s="32" t="str">
        <f t="shared" si="0"/>
        <v>I-17</v>
      </c>
      <c r="IB1" s="32" t="str">
        <f t="shared" si="0"/>
        <v>I-18</v>
      </c>
      <c r="IC1" s="32" t="str">
        <f t="shared" si="0"/>
        <v>I-19</v>
      </c>
      <c r="ID1" s="32" t="str">
        <f t="shared" si="0"/>
        <v>I-20</v>
      </c>
      <c r="IE1" s="32" t="str">
        <f t="shared" si="0"/>
        <v>I-21</v>
      </c>
      <c r="IF1" s="32" t="str">
        <f t="shared" si="0"/>
        <v>I-22</v>
      </c>
      <c r="IG1" s="32" t="str">
        <f t="shared" si="0"/>
        <v>I-23</v>
      </c>
      <c r="IH1" s="32" t="str">
        <f t="shared" si="0"/>
        <v>I-24</v>
      </c>
      <c r="II1" s="32" t="str">
        <f t="shared" si="0"/>
        <v>I-25</v>
      </c>
      <c r="IJ1" s="32" t="str">
        <f t="shared" si="0"/>
        <v>I-26</v>
      </c>
      <c r="IK1" s="32" t="str">
        <f t="shared" si="0"/>
        <v>I-27</v>
      </c>
      <c r="IL1" s="32" t="str">
        <f t="shared" si="0"/>
        <v>I-28</v>
      </c>
      <c r="IM1" s="32" t="str">
        <f t="shared" si="0"/>
        <v>I-29</v>
      </c>
      <c r="IN1" s="32" t="str">
        <f t="shared" si="0"/>
        <v>I-30</v>
      </c>
      <c r="NC1" s="3" t="s">
        <v>535</v>
      </c>
    </row>
    <row r="2" spans="1:367" x14ac:dyDescent="0.3">
      <c r="B2" s="30" t="s">
        <v>140</v>
      </c>
      <c r="C2" s="221" t="s">
        <v>150</v>
      </c>
      <c r="D2" s="220" t="str">
        <f t="shared" ref="D2:AG2" si="1">IF(D22&lt;&gt;200,SUM(D25:D124),"")</f>
        <v/>
      </c>
      <c r="E2" s="220" t="str">
        <f t="shared" si="1"/>
        <v/>
      </c>
      <c r="F2" s="220" t="str">
        <f t="shared" si="1"/>
        <v/>
      </c>
      <c r="G2" s="220" t="str">
        <f t="shared" si="1"/>
        <v/>
      </c>
      <c r="H2" s="220" t="str">
        <f t="shared" si="1"/>
        <v/>
      </c>
      <c r="I2" s="220" t="str">
        <f t="shared" si="1"/>
        <v/>
      </c>
      <c r="J2" s="220" t="str">
        <f t="shared" si="1"/>
        <v/>
      </c>
      <c r="K2" s="220" t="str">
        <f t="shared" si="1"/>
        <v/>
      </c>
      <c r="L2" s="220" t="str">
        <f t="shared" si="1"/>
        <v/>
      </c>
      <c r="M2" s="220" t="str">
        <f t="shared" si="1"/>
        <v/>
      </c>
      <c r="N2" s="220" t="str">
        <f t="shared" si="1"/>
        <v/>
      </c>
      <c r="O2" s="220" t="str">
        <f t="shared" si="1"/>
        <v/>
      </c>
      <c r="P2" s="220" t="str">
        <f t="shared" si="1"/>
        <v/>
      </c>
      <c r="Q2" s="220" t="str">
        <f t="shared" si="1"/>
        <v/>
      </c>
      <c r="R2" s="220" t="str">
        <f t="shared" si="1"/>
        <v/>
      </c>
      <c r="S2" s="220" t="str">
        <f t="shared" si="1"/>
        <v/>
      </c>
      <c r="T2" s="220" t="str">
        <f t="shared" si="1"/>
        <v/>
      </c>
      <c r="U2" s="220" t="str">
        <f t="shared" si="1"/>
        <v/>
      </c>
      <c r="V2" s="220" t="str">
        <f t="shared" si="1"/>
        <v/>
      </c>
      <c r="W2" s="220" t="str">
        <f t="shared" si="1"/>
        <v/>
      </c>
      <c r="X2" s="220" t="str">
        <f t="shared" si="1"/>
        <v/>
      </c>
      <c r="Y2" s="220" t="str">
        <f t="shared" si="1"/>
        <v/>
      </c>
      <c r="Z2" s="220" t="str">
        <f t="shared" si="1"/>
        <v/>
      </c>
      <c r="AA2" s="220" t="str">
        <f t="shared" si="1"/>
        <v/>
      </c>
      <c r="AB2" s="220" t="str">
        <f t="shared" si="1"/>
        <v/>
      </c>
      <c r="AC2" s="220" t="str">
        <f t="shared" si="1"/>
        <v/>
      </c>
      <c r="AD2" s="220" t="str">
        <f t="shared" si="1"/>
        <v/>
      </c>
      <c r="AE2" s="220" t="str">
        <f t="shared" si="1"/>
        <v/>
      </c>
      <c r="AF2" s="220" t="str">
        <f t="shared" si="1"/>
        <v/>
      </c>
      <c r="AG2" s="220" t="str">
        <f t="shared" si="1"/>
        <v/>
      </c>
      <c r="AO2" s="295">
        <v>0.27</v>
      </c>
      <c r="BZ2" s="291" t="s">
        <v>182</v>
      </c>
      <c r="CD2" s="291"/>
      <c r="CE2" s="292"/>
      <c r="CF2" s="291" t="s">
        <v>182</v>
      </c>
      <c r="CH2" s="36" t="s">
        <v>162</v>
      </c>
      <c r="CI2" s="36" t="s">
        <v>163</v>
      </c>
      <c r="CJ2" s="294" t="s">
        <v>164</v>
      </c>
      <c r="CK2" s="294" t="s">
        <v>165</v>
      </c>
      <c r="CM2" s="296">
        <f>MAX(CM4:CM35)</f>
        <v>0</v>
      </c>
      <c r="CN2" s="3">
        <f>SUMIF(CN4:CN34,"&gt;=1",CN4:CN34)</f>
        <v>0</v>
      </c>
      <c r="CP2" s="3" t="s">
        <v>192</v>
      </c>
      <c r="CQ2" s="294" t="s">
        <v>193</v>
      </c>
      <c r="CS2" s="296">
        <f>MAX(CS4:CS35)</f>
        <v>0</v>
      </c>
      <c r="CT2" s="3">
        <f>SUMIF(CT4:CT34,"&gt;=1",CT4:CT34)</f>
        <v>0</v>
      </c>
      <c r="HJ2" s="297"/>
      <c r="HK2" s="32">
        <v>1</v>
      </c>
      <c r="HL2" s="32">
        <v>2</v>
      </c>
      <c r="HM2" s="32">
        <v>3</v>
      </c>
      <c r="HN2" s="32">
        <v>4</v>
      </c>
      <c r="HO2" s="32">
        <v>5</v>
      </c>
      <c r="HP2" s="32">
        <v>6</v>
      </c>
      <c r="HQ2" s="32">
        <v>7</v>
      </c>
      <c r="HR2" s="32">
        <v>8</v>
      </c>
      <c r="HS2" s="32">
        <v>9</v>
      </c>
      <c r="HT2" s="32">
        <v>10</v>
      </c>
      <c r="HU2" s="32">
        <v>11</v>
      </c>
      <c r="HV2" s="32">
        <v>12</v>
      </c>
      <c r="HW2" s="32">
        <v>13</v>
      </c>
      <c r="HX2" s="32">
        <v>14</v>
      </c>
      <c r="HY2" s="32">
        <v>15</v>
      </c>
      <c r="HZ2" s="32">
        <v>16</v>
      </c>
      <c r="IA2" s="32">
        <v>17</v>
      </c>
      <c r="IB2" s="32">
        <v>18</v>
      </c>
      <c r="IC2" s="32">
        <v>19</v>
      </c>
      <c r="ID2" s="32">
        <v>20</v>
      </c>
      <c r="IE2" s="32">
        <v>21</v>
      </c>
      <c r="IF2" s="32">
        <v>22</v>
      </c>
      <c r="IG2" s="32">
        <v>23</v>
      </c>
      <c r="IH2" s="32">
        <v>24</v>
      </c>
      <c r="II2" s="32">
        <v>25</v>
      </c>
      <c r="IJ2" s="32">
        <v>26</v>
      </c>
      <c r="IK2" s="32">
        <v>27</v>
      </c>
      <c r="IL2" s="32">
        <v>28</v>
      </c>
      <c r="IM2" s="32">
        <v>29</v>
      </c>
      <c r="IN2" s="32">
        <v>30</v>
      </c>
      <c r="MT2" s="395" t="s">
        <v>520</v>
      </c>
    </row>
    <row r="3" spans="1:367" s="31" customFormat="1" ht="15" thickBot="1" x14ac:dyDescent="0.35">
      <c r="B3" s="32">
        <f>MAX(D3:AG3)</f>
        <v>0</v>
      </c>
      <c r="C3" s="33" t="s">
        <v>141</v>
      </c>
      <c r="D3" s="42">
        <f t="shared" ref="D3:AG3" si="2">MAX(D25:D124)</f>
        <v>0</v>
      </c>
      <c r="E3" s="42">
        <f t="shared" si="2"/>
        <v>0</v>
      </c>
      <c r="F3" s="42">
        <f t="shared" si="2"/>
        <v>0</v>
      </c>
      <c r="G3" s="42">
        <f t="shared" si="2"/>
        <v>0</v>
      </c>
      <c r="H3" s="42">
        <f t="shared" si="2"/>
        <v>0</v>
      </c>
      <c r="I3" s="42">
        <f t="shared" si="2"/>
        <v>0</v>
      </c>
      <c r="J3" s="42">
        <f t="shared" si="2"/>
        <v>0</v>
      </c>
      <c r="K3" s="42">
        <f t="shared" si="2"/>
        <v>0</v>
      </c>
      <c r="L3" s="42">
        <f t="shared" si="2"/>
        <v>0</v>
      </c>
      <c r="M3" s="42">
        <f t="shared" si="2"/>
        <v>0</v>
      </c>
      <c r="N3" s="42">
        <f t="shared" si="2"/>
        <v>0</v>
      </c>
      <c r="O3" s="42">
        <f t="shared" si="2"/>
        <v>0</v>
      </c>
      <c r="P3" s="42">
        <f t="shared" si="2"/>
        <v>0</v>
      </c>
      <c r="Q3" s="42">
        <f t="shared" si="2"/>
        <v>0</v>
      </c>
      <c r="R3" s="42">
        <f t="shared" si="2"/>
        <v>0</v>
      </c>
      <c r="S3" s="42">
        <f t="shared" si="2"/>
        <v>0</v>
      </c>
      <c r="T3" s="42">
        <f t="shared" si="2"/>
        <v>0</v>
      </c>
      <c r="U3" s="42">
        <f t="shared" si="2"/>
        <v>0</v>
      </c>
      <c r="V3" s="42">
        <f t="shared" si="2"/>
        <v>0</v>
      </c>
      <c r="W3" s="42">
        <f t="shared" si="2"/>
        <v>0</v>
      </c>
      <c r="X3" s="42">
        <f t="shared" si="2"/>
        <v>0</v>
      </c>
      <c r="Y3" s="42">
        <f t="shared" si="2"/>
        <v>0</v>
      </c>
      <c r="Z3" s="42">
        <f t="shared" si="2"/>
        <v>0</v>
      </c>
      <c r="AA3" s="42">
        <f t="shared" si="2"/>
        <v>0</v>
      </c>
      <c r="AB3" s="42">
        <f t="shared" si="2"/>
        <v>0</v>
      </c>
      <c r="AC3" s="42">
        <f t="shared" si="2"/>
        <v>0</v>
      </c>
      <c r="AD3" s="42">
        <f t="shared" si="2"/>
        <v>0</v>
      </c>
      <c r="AE3" s="42">
        <f t="shared" si="2"/>
        <v>0</v>
      </c>
      <c r="AF3" s="42">
        <f t="shared" si="2"/>
        <v>0</v>
      </c>
      <c r="AG3" s="42">
        <f t="shared" si="2"/>
        <v>0</v>
      </c>
      <c r="AH3" s="34" t="s">
        <v>139</v>
      </c>
      <c r="AI3" s="298"/>
      <c r="AJ3" s="298"/>
      <c r="AK3" s="298"/>
      <c r="AL3" s="299"/>
      <c r="AM3" s="300"/>
      <c r="AN3" s="301"/>
      <c r="AO3" s="31">
        <f>ROUND(B11*0.27,0)</f>
        <v>0</v>
      </c>
      <c r="BV3" s="302"/>
      <c r="BW3" s="302"/>
      <c r="BX3" s="302"/>
      <c r="BY3" s="303"/>
      <c r="BZ3" s="302">
        <f>COUNTIF(BZ25:BZ124,"=In")</f>
        <v>0</v>
      </c>
      <c r="CB3" s="304"/>
      <c r="CC3" s="304"/>
      <c r="CD3" s="302"/>
      <c r="CE3" s="303"/>
      <c r="CF3" s="302">
        <f>COUNTIF(CF25:CF124,"=In")</f>
        <v>0</v>
      </c>
      <c r="CH3" s="32"/>
      <c r="CI3" s="32"/>
      <c r="CJ3" s="305"/>
      <c r="CK3" s="306">
        <v>0</v>
      </c>
      <c r="CL3" s="31" t="b">
        <v>0</v>
      </c>
      <c r="CM3" s="305"/>
      <c r="CN3" s="307" t="s">
        <v>180</v>
      </c>
      <c r="CQ3" s="305"/>
      <c r="CS3" s="305"/>
      <c r="CT3" s="307" t="s">
        <v>181</v>
      </c>
      <c r="CW3" s="298"/>
      <c r="CX3" s="300"/>
      <c r="HH3" s="305"/>
      <c r="HJ3" s="33" t="s">
        <v>286</v>
      </c>
      <c r="HK3" s="305" t="str">
        <f t="shared" ref="HK3:IN3" si="3">D2</f>
        <v/>
      </c>
      <c r="HL3" s="305" t="str">
        <f t="shared" si="3"/>
        <v/>
      </c>
      <c r="HM3" s="305" t="str">
        <f t="shared" si="3"/>
        <v/>
      </c>
      <c r="HN3" s="305" t="str">
        <f t="shared" si="3"/>
        <v/>
      </c>
      <c r="HO3" s="305" t="str">
        <f t="shared" si="3"/>
        <v/>
      </c>
      <c r="HP3" s="305" t="str">
        <f t="shared" si="3"/>
        <v/>
      </c>
      <c r="HQ3" s="305" t="str">
        <f t="shared" si="3"/>
        <v/>
      </c>
      <c r="HR3" s="305" t="str">
        <f t="shared" si="3"/>
        <v/>
      </c>
      <c r="HS3" s="305" t="str">
        <f t="shared" si="3"/>
        <v/>
      </c>
      <c r="HT3" s="305" t="str">
        <f t="shared" si="3"/>
        <v/>
      </c>
      <c r="HU3" s="305" t="str">
        <f t="shared" si="3"/>
        <v/>
      </c>
      <c r="HV3" s="305" t="str">
        <f t="shared" si="3"/>
        <v/>
      </c>
      <c r="HW3" s="305" t="str">
        <f t="shared" si="3"/>
        <v/>
      </c>
      <c r="HX3" s="305" t="str">
        <f t="shared" si="3"/>
        <v/>
      </c>
      <c r="HY3" s="305" t="str">
        <f t="shared" si="3"/>
        <v/>
      </c>
      <c r="HZ3" s="305" t="str">
        <f t="shared" si="3"/>
        <v/>
      </c>
      <c r="IA3" s="305" t="str">
        <f t="shared" si="3"/>
        <v/>
      </c>
      <c r="IB3" s="305" t="str">
        <f t="shared" si="3"/>
        <v/>
      </c>
      <c r="IC3" s="305" t="str">
        <f t="shared" si="3"/>
        <v/>
      </c>
      <c r="ID3" s="305" t="str">
        <f t="shared" si="3"/>
        <v/>
      </c>
      <c r="IE3" s="305" t="str">
        <f t="shared" si="3"/>
        <v/>
      </c>
      <c r="IF3" s="305" t="str">
        <f t="shared" si="3"/>
        <v/>
      </c>
      <c r="IG3" s="305" t="str">
        <f t="shared" si="3"/>
        <v/>
      </c>
      <c r="IH3" s="305" t="str">
        <f t="shared" si="3"/>
        <v/>
      </c>
      <c r="II3" s="305" t="str">
        <f t="shared" si="3"/>
        <v/>
      </c>
      <c r="IJ3" s="305" t="str">
        <f t="shared" si="3"/>
        <v/>
      </c>
      <c r="IK3" s="305" t="str">
        <f t="shared" si="3"/>
        <v/>
      </c>
      <c r="IL3" s="305" t="str">
        <f t="shared" si="3"/>
        <v/>
      </c>
      <c r="IM3" s="305" t="str">
        <f t="shared" si="3"/>
        <v/>
      </c>
      <c r="IN3" s="305" t="str">
        <f t="shared" si="3"/>
        <v/>
      </c>
      <c r="MT3" s="395" t="s">
        <v>521</v>
      </c>
      <c r="MU3" s="477">
        <f>MT7</f>
        <v>1</v>
      </c>
      <c r="MV3" s="5"/>
      <c r="MW3" s="5"/>
      <c r="MX3" s="5"/>
      <c r="MY3" s="380"/>
      <c r="MZ3" s="15"/>
    </row>
    <row r="4" spans="1:367" s="31" customFormat="1" x14ac:dyDescent="0.3">
      <c r="B4" s="32"/>
      <c r="C4" s="33" t="s">
        <v>142</v>
      </c>
      <c r="D4" s="42">
        <v>1</v>
      </c>
      <c r="E4" s="42">
        <v>1</v>
      </c>
      <c r="F4" s="42">
        <v>1</v>
      </c>
      <c r="G4" s="42">
        <v>1</v>
      </c>
      <c r="H4" s="42">
        <v>1</v>
      </c>
      <c r="I4" s="42">
        <v>1</v>
      </c>
      <c r="J4" s="42">
        <v>1</v>
      </c>
      <c r="K4" s="42">
        <v>1</v>
      </c>
      <c r="L4" s="42">
        <v>1</v>
      </c>
      <c r="M4" s="42">
        <v>1</v>
      </c>
      <c r="N4" s="42">
        <v>1</v>
      </c>
      <c r="O4" s="42">
        <v>1</v>
      </c>
      <c r="P4" s="42">
        <v>1</v>
      </c>
      <c r="Q4" s="42">
        <v>1</v>
      </c>
      <c r="R4" s="42">
        <v>1</v>
      </c>
      <c r="S4" s="42">
        <v>1</v>
      </c>
      <c r="T4" s="42">
        <v>1</v>
      </c>
      <c r="U4" s="42">
        <v>1</v>
      </c>
      <c r="V4" s="42">
        <v>1</v>
      </c>
      <c r="W4" s="42">
        <v>1</v>
      </c>
      <c r="X4" s="42">
        <v>1</v>
      </c>
      <c r="Y4" s="42">
        <v>1</v>
      </c>
      <c r="Z4" s="42">
        <v>1</v>
      </c>
      <c r="AA4" s="42">
        <v>1</v>
      </c>
      <c r="AB4" s="42">
        <v>1</v>
      </c>
      <c r="AC4" s="42">
        <v>1</v>
      </c>
      <c r="AD4" s="42">
        <v>1</v>
      </c>
      <c r="AE4" s="42">
        <v>1</v>
      </c>
      <c r="AF4" s="42">
        <v>1</v>
      </c>
      <c r="AG4" s="42">
        <v>1</v>
      </c>
      <c r="AH4" s="34" t="s">
        <v>139</v>
      </c>
      <c r="AI4" s="298"/>
      <c r="AJ4" s="298"/>
      <c r="AK4" s="298"/>
      <c r="AL4" s="308" t="s">
        <v>134</v>
      </c>
      <c r="AM4" s="300"/>
      <c r="AN4" s="301"/>
      <c r="BV4" s="302"/>
      <c r="BW4" s="302"/>
      <c r="BX4" s="302"/>
      <c r="BY4" s="303"/>
      <c r="BZ4" s="303"/>
      <c r="CB4" s="304"/>
      <c r="CC4" s="304"/>
      <c r="CD4" s="302"/>
      <c r="CE4" s="303"/>
      <c r="CF4" s="303"/>
      <c r="CH4" s="32">
        <v>30</v>
      </c>
      <c r="CI4" s="32">
        <f>COUNTIF($AO$25:$AO$124,"="&amp;CH4)</f>
        <v>0</v>
      </c>
      <c r="CJ4" s="305">
        <f>CI4</f>
        <v>0</v>
      </c>
      <c r="CK4" s="305">
        <f>IF(CJ4&lt;=$AO$3,CJ4,$AO$3)</f>
        <v>0</v>
      </c>
      <c r="CL4" s="31" t="b">
        <f>AND(CK4=$AO$3,CL3=FALSE,CK4&gt;CK3)</f>
        <v>0</v>
      </c>
      <c r="CM4" s="302" t="str">
        <f>IF(CL4=TRUE,CH4,"")</f>
        <v/>
      </c>
      <c r="CN4" s="309" t="e">
        <f>RANK(CM4,$AO$25:$AO$124,0)</f>
        <v>#VALUE!</v>
      </c>
      <c r="CP4" s="3">
        <f t="shared" ref="CP4:CP33" si="4">CP5+CI4</f>
        <v>0</v>
      </c>
      <c r="CQ4" s="294">
        <f t="shared" ref="CQ4:CQ34" si="5">IF(CP4&lt;=$AO$3,CP4,$AO$3)</f>
        <v>0</v>
      </c>
      <c r="CR4" s="3" t="b">
        <f t="shared" ref="CR4:CR34" si="6">AND(CQ4=$AO$3,CR5=FALSE,CQ4&gt;CQ5)</f>
        <v>0</v>
      </c>
      <c r="CS4" s="302" t="str">
        <f>IF(CR4=TRUE,CH4,"")</f>
        <v/>
      </c>
      <c r="CT4" s="309" t="e">
        <f>RANK(CS4,$AO$25:$AO$124,1)</f>
        <v>#VALUE!</v>
      </c>
      <c r="CW4" s="298"/>
      <c r="CX4" s="300"/>
      <c r="HH4" s="305"/>
      <c r="HJ4" s="33" t="s">
        <v>181</v>
      </c>
      <c r="HK4" s="305" t="str">
        <f t="shared" ref="HK4:IN4" si="7">D5</f>
        <v/>
      </c>
      <c r="HL4" s="305" t="str">
        <f t="shared" si="7"/>
        <v/>
      </c>
      <c r="HM4" s="305" t="str">
        <f t="shared" si="7"/>
        <v/>
      </c>
      <c r="HN4" s="305" t="str">
        <f t="shared" si="7"/>
        <v/>
      </c>
      <c r="HO4" s="305" t="str">
        <f t="shared" si="7"/>
        <v/>
      </c>
      <c r="HP4" s="305" t="str">
        <f t="shared" si="7"/>
        <v/>
      </c>
      <c r="HQ4" s="305" t="str">
        <f t="shared" si="7"/>
        <v/>
      </c>
      <c r="HR4" s="305" t="str">
        <f t="shared" si="7"/>
        <v/>
      </c>
      <c r="HS4" s="305" t="str">
        <f t="shared" si="7"/>
        <v/>
      </c>
      <c r="HT4" s="305" t="str">
        <f t="shared" si="7"/>
        <v/>
      </c>
      <c r="HU4" s="305" t="str">
        <f t="shared" si="7"/>
        <v/>
      </c>
      <c r="HV4" s="305" t="str">
        <f t="shared" si="7"/>
        <v/>
      </c>
      <c r="HW4" s="305" t="str">
        <f t="shared" si="7"/>
        <v/>
      </c>
      <c r="HX4" s="305" t="str">
        <f t="shared" si="7"/>
        <v/>
      </c>
      <c r="HY4" s="305" t="str">
        <f t="shared" si="7"/>
        <v/>
      </c>
      <c r="HZ4" s="305" t="str">
        <f t="shared" si="7"/>
        <v/>
      </c>
      <c r="IA4" s="305" t="str">
        <f t="shared" si="7"/>
        <v/>
      </c>
      <c r="IB4" s="305" t="str">
        <f t="shared" si="7"/>
        <v/>
      </c>
      <c r="IC4" s="305" t="str">
        <f t="shared" si="7"/>
        <v/>
      </c>
      <c r="ID4" s="305" t="str">
        <f t="shared" si="7"/>
        <v/>
      </c>
      <c r="IE4" s="305" t="str">
        <f t="shared" si="7"/>
        <v/>
      </c>
      <c r="IF4" s="305" t="str">
        <f t="shared" si="7"/>
        <v/>
      </c>
      <c r="IG4" s="305" t="str">
        <f t="shared" si="7"/>
        <v/>
      </c>
      <c r="IH4" s="305" t="str">
        <f t="shared" si="7"/>
        <v/>
      </c>
      <c r="II4" s="305" t="str">
        <f t="shared" si="7"/>
        <v/>
      </c>
      <c r="IJ4" s="305" t="str">
        <f t="shared" si="7"/>
        <v/>
      </c>
      <c r="IK4" s="305" t="str">
        <f t="shared" si="7"/>
        <v/>
      </c>
      <c r="IL4" s="305" t="str">
        <f t="shared" si="7"/>
        <v/>
      </c>
      <c r="IM4" s="305" t="str">
        <f t="shared" si="7"/>
        <v/>
      </c>
      <c r="IN4" s="305" t="str">
        <f t="shared" si="7"/>
        <v/>
      </c>
      <c r="MT4" s="395"/>
      <c r="MU4" s="15"/>
      <c r="MV4" s="5"/>
      <c r="MW4" s="5"/>
      <c r="MX4" s="5"/>
      <c r="MY4" s="380"/>
      <c r="MZ4" s="15"/>
    </row>
    <row r="5" spans="1:367" s="31" customFormat="1" x14ac:dyDescent="0.3">
      <c r="B5" s="32"/>
      <c r="C5" s="222" t="s">
        <v>268</v>
      </c>
      <c r="D5" s="218" t="str">
        <f t="shared" ref="D5:AG5" si="8">IFERROR(IF(D7="","",RANK(D7,$D7:$AG7,0)),"")</f>
        <v/>
      </c>
      <c r="E5" s="218" t="str">
        <f t="shared" si="8"/>
        <v/>
      </c>
      <c r="F5" s="218" t="str">
        <f t="shared" si="8"/>
        <v/>
      </c>
      <c r="G5" s="218" t="str">
        <f t="shared" si="8"/>
        <v/>
      </c>
      <c r="H5" s="218" t="str">
        <f t="shared" si="8"/>
        <v/>
      </c>
      <c r="I5" s="218" t="str">
        <f t="shared" si="8"/>
        <v/>
      </c>
      <c r="J5" s="218" t="str">
        <f t="shared" si="8"/>
        <v/>
      </c>
      <c r="K5" s="218" t="str">
        <f t="shared" si="8"/>
        <v/>
      </c>
      <c r="L5" s="218" t="str">
        <f t="shared" si="8"/>
        <v/>
      </c>
      <c r="M5" s="218" t="str">
        <f t="shared" si="8"/>
        <v/>
      </c>
      <c r="N5" s="218" t="str">
        <f t="shared" si="8"/>
        <v/>
      </c>
      <c r="O5" s="218" t="str">
        <f t="shared" si="8"/>
        <v/>
      </c>
      <c r="P5" s="218" t="str">
        <f t="shared" si="8"/>
        <v/>
      </c>
      <c r="Q5" s="218" t="str">
        <f t="shared" si="8"/>
        <v/>
      </c>
      <c r="R5" s="218" t="str">
        <f t="shared" si="8"/>
        <v/>
      </c>
      <c r="S5" s="218" t="str">
        <f t="shared" si="8"/>
        <v/>
      </c>
      <c r="T5" s="218" t="str">
        <f t="shared" si="8"/>
        <v/>
      </c>
      <c r="U5" s="218" t="str">
        <f t="shared" si="8"/>
        <v/>
      </c>
      <c r="V5" s="218" t="str">
        <f t="shared" si="8"/>
        <v/>
      </c>
      <c r="W5" s="218" t="str">
        <f t="shared" si="8"/>
        <v/>
      </c>
      <c r="X5" s="218" t="str">
        <f t="shared" si="8"/>
        <v/>
      </c>
      <c r="Y5" s="218" t="str">
        <f t="shared" si="8"/>
        <v/>
      </c>
      <c r="Z5" s="218" t="str">
        <f t="shared" si="8"/>
        <v/>
      </c>
      <c r="AA5" s="218" t="str">
        <f t="shared" si="8"/>
        <v/>
      </c>
      <c r="AB5" s="218" t="str">
        <f t="shared" si="8"/>
        <v/>
      </c>
      <c r="AC5" s="218" t="str">
        <f t="shared" si="8"/>
        <v/>
      </c>
      <c r="AD5" s="218" t="str">
        <f t="shared" si="8"/>
        <v/>
      </c>
      <c r="AE5" s="218" t="str">
        <f t="shared" si="8"/>
        <v/>
      </c>
      <c r="AF5" s="218" t="str">
        <f t="shared" si="8"/>
        <v/>
      </c>
      <c r="AG5" s="218" t="str">
        <f t="shared" si="8"/>
        <v/>
      </c>
      <c r="AH5" s="219" t="s">
        <v>139</v>
      </c>
      <c r="AI5" s="310"/>
      <c r="AJ5" s="310"/>
      <c r="AK5" s="310"/>
      <c r="AL5" s="308">
        <f>MIN(D5:AG5)</f>
        <v>0</v>
      </c>
      <c r="AM5" s="300"/>
      <c r="AN5" s="301"/>
      <c r="AO5" s="31" t="s">
        <v>135</v>
      </c>
      <c r="BV5" s="302"/>
      <c r="BW5" s="302"/>
      <c r="BX5" s="302"/>
      <c r="BY5" s="303"/>
      <c r="BZ5" s="303"/>
      <c r="CB5" s="304"/>
      <c r="CC5" s="304"/>
      <c r="CD5" s="302"/>
      <c r="CE5" s="303"/>
      <c r="CF5" s="303"/>
      <c r="CH5" s="32">
        <v>29</v>
      </c>
      <c r="CI5" s="32">
        <f>COUNTIF($AO$25:$AO$124,"="&amp;CH5)</f>
        <v>0</v>
      </c>
      <c r="CJ5" s="305">
        <f>CI5+CJ4</f>
        <v>0</v>
      </c>
      <c r="CK5" s="305">
        <f t="shared" ref="CK5:CK35" si="9">IF(CJ5&lt;=$AO$3,CJ5,$AO$3)</f>
        <v>0</v>
      </c>
      <c r="CL5" s="31" t="b">
        <f t="shared" ref="CL5:CL35" si="10">AND(CK5=$AO$3,CL4=FALSE,CK5&gt;CK4)</f>
        <v>0</v>
      </c>
      <c r="CM5" s="302" t="str">
        <f t="shared" ref="CM5:CM35" si="11">IF(CL5=TRUE,CH5,"")</f>
        <v/>
      </c>
      <c r="CN5" s="309" t="e">
        <f>RANK(CM5,$AO$25:$AO$124,0)</f>
        <v>#VALUE!</v>
      </c>
      <c r="CP5" s="3">
        <f>CP7+CI5</f>
        <v>0</v>
      </c>
      <c r="CQ5" s="294">
        <f t="shared" si="5"/>
        <v>0</v>
      </c>
      <c r="CR5" s="3" t="b">
        <f>AND(CQ5=$AO$3,CR7=FALSE,CQ5&gt;CQ7)</f>
        <v>0</v>
      </c>
      <c r="CS5" s="302" t="str">
        <f t="shared" ref="CS5:CS35" si="12">IF(CR5=TRUE,CH5,"")</f>
        <v/>
      </c>
      <c r="CT5" s="309" t="e">
        <f>RANK(CS5,$AO$25:$AO$124,1)</f>
        <v>#VALUE!</v>
      </c>
      <c r="CW5" s="298"/>
      <c r="CX5" s="300"/>
      <c r="HH5" s="305"/>
      <c r="HJ5" s="33" t="s">
        <v>181</v>
      </c>
      <c r="HK5" s="305" t="str">
        <f>IFERROR(RANK(HK3,$HK3:$IN3,0),"")</f>
        <v/>
      </c>
      <c r="HL5" s="305" t="str">
        <f t="shared" ref="HL5:IN5" si="13">IFERROR(RANK(HL3,$HK3:$IN3,0),"")</f>
        <v/>
      </c>
      <c r="HM5" s="305" t="str">
        <f t="shared" si="13"/>
        <v/>
      </c>
      <c r="HN5" s="305" t="str">
        <f t="shared" si="13"/>
        <v/>
      </c>
      <c r="HO5" s="305" t="str">
        <f t="shared" si="13"/>
        <v/>
      </c>
      <c r="HP5" s="305" t="str">
        <f t="shared" si="13"/>
        <v/>
      </c>
      <c r="HQ5" s="305" t="str">
        <f t="shared" si="13"/>
        <v/>
      </c>
      <c r="HR5" s="305" t="str">
        <f t="shared" si="13"/>
        <v/>
      </c>
      <c r="HS5" s="305" t="str">
        <f t="shared" si="13"/>
        <v/>
      </c>
      <c r="HT5" s="305" t="str">
        <f t="shared" si="13"/>
        <v/>
      </c>
      <c r="HU5" s="305" t="str">
        <f t="shared" si="13"/>
        <v/>
      </c>
      <c r="HV5" s="305" t="str">
        <f t="shared" si="13"/>
        <v/>
      </c>
      <c r="HW5" s="305" t="str">
        <f t="shared" si="13"/>
        <v/>
      </c>
      <c r="HX5" s="305" t="str">
        <f t="shared" si="13"/>
        <v/>
      </c>
      <c r="HY5" s="305" t="str">
        <f t="shared" si="13"/>
        <v/>
      </c>
      <c r="HZ5" s="305" t="str">
        <f t="shared" si="13"/>
        <v/>
      </c>
      <c r="IA5" s="305" t="str">
        <f t="shared" si="13"/>
        <v/>
      </c>
      <c r="IB5" s="305" t="str">
        <f t="shared" si="13"/>
        <v/>
      </c>
      <c r="IC5" s="305" t="str">
        <f t="shared" si="13"/>
        <v/>
      </c>
      <c r="ID5" s="305" t="str">
        <f t="shared" si="13"/>
        <v/>
      </c>
      <c r="IE5" s="305" t="str">
        <f t="shared" si="13"/>
        <v/>
      </c>
      <c r="IF5" s="305" t="str">
        <f t="shared" si="13"/>
        <v/>
      </c>
      <c r="IG5" s="305" t="str">
        <f t="shared" si="13"/>
        <v/>
      </c>
      <c r="IH5" s="305" t="str">
        <f t="shared" si="13"/>
        <v/>
      </c>
      <c r="II5" s="305" t="str">
        <f t="shared" si="13"/>
        <v/>
      </c>
      <c r="IJ5" s="305" t="str">
        <f t="shared" si="13"/>
        <v/>
      </c>
      <c r="IK5" s="305" t="str">
        <f t="shared" si="13"/>
        <v/>
      </c>
      <c r="IL5" s="305" t="str">
        <f t="shared" si="13"/>
        <v/>
      </c>
      <c r="IM5" s="305" t="str">
        <f t="shared" si="13"/>
        <v/>
      </c>
      <c r="IN5" s="305" t="str">
        <f t="shared" si="13"/>
        <v/>
      </c>
      <c r="MT5" s="395"/>
      <c r="MU5" s="15"/>
      <c r="MV5" s="5"/>
      <c r="MW5" s="5"/>
      <c r="MX5" s="5"/>
      <c r="MY5" s="380"/>
      <c r="MZ5" s="15"/>
    </row>
    <row r="6" spans="1:367" s="31" customFormat="1" x14ac:dyDescent="0.3">
      <c r="B6" s="32"/>
      <c r="C6" s="222"/>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9"/>
      <c r="AI6" s="310"/>
      <c r="AJ6" s="310"/>
      <c r="AK6" s="310"/>
      <c r="AL6" s="308"/>
      <c r="AM6" s="300"/>
      <c r="AN6" s="301"/>
      <c r="BV6" s="302"/>
      <c r="BW6" s="302"/>
      <c r="BX6" s="302"/>
      <c r="BY6" s="303"/>
      <c r="BZ6" s="303"/>
      <c r="CB6" s="304"/>
      <c r="CC6" s="304"/>
      <c r="CD6" s="302"/>
      <c r="CE6" s="303"/>
      <c r="CF6" s="303"/>
      <c r="CH6" s="32"/>
      <c r="CI6" s="32"/>
      <c r="CJ6" s="305"/>
      <c r="CK6" s="305"/>
      <c r="CM6" s="302"/>
      <c r="CN6" s="309"/>
      <c r="CP6" s="3"/>
      <c r="CQ6" s="294"/>
      <c r="CR6" s="3"/>
      <c r="CS6" s="302"/>
      <c r="CT6" s="309"/>
      <c r="CW6" s="298"/>
      <c r="CX6" s="300"/>
      <c r="HH6" s="305"/>
      <c r="HJ6" s="311" t="s">
        <v>287</v>
      </c>
      <c r="HK6" s="32" t="str">
        <f>IFERROR(RANK(HK3,$HK3:$IN3,0)+COUNTIF($HK3:$HK3,HK3)-1,"")</f>
        <v/>
      </c>
      <c r="HL6" s="32" t="e">
        <f>RANK(HL3,$HK3:$IN3,0)+COUNTIF($HK3:$HL3,HL3)-1</f>
        <v>#VALUE!</v>
      </c>
      <c r="HM6" s="32" t="e">
        <f>RANK(HM3,$HK3:$IN3,0)+COUNTIF($HK3:$HM3,HM3)-1</f>
        <v>#VALUE!</v>
      </c>
      <c r="HN6" s="32" t="e">
        <f>RANK(HN3,$HK3:$IN3,0)+COUNTIF($HK3:$HN3,HN3)-1</f>
        <v>#VALUE!</v>
      </c>
      <c r="HO6" s="32" t="e">
        <f>RANK(HO3,$HK3:$IN3,0)+COUNTIF($HK3:$HO3,HO3)-1</f>
        <v>#VALUE!</v>
      </c>
      <c r="HP6" s="32" t="e">
        <f>RANK(HP3,$HK3:$IN3,0)+COUNTIF($HK3:$HP3,HP3)-1</f>
        <v>#VALUE!</v>
      </c>
      <c r="HQ6" s="32" t="e">
        <f>RANK(HQ3,$HK3:$IN3,0)+COUNTIF($HK3:$HQ3,HQ3)-1</f>
        <v>#VALUE!</v>
      </c>
      <c r="HR6" s="32" t="e">
        <f>RANK(HR3,$HK3:$IN3,0)+COUNTIF($HK3:$HR3,HR3)-1</f>
        <v>#VALUE!</v>
      </c>
      <c r="HS6" s="32" t="e">
        <f>RANK(HS3,$HK3:$IN3,0)+COUNTIF($HK3:$HS3,HS3)-1</f>
        <v>#VALUE!</v>
      </c>
      <c r="HT6" s="32" t="e">
        <f>RANK(HT3,$HK3:$IN3,0)+COUNTIF($HK3:$HT3,HT3)-1</f>
        <v>#VALUE!</v>
      </c>
      <c r="HU6" s="32" t="e">
        <f>RANK(HU3,$HK3:$IN3,0)+COUNTIF($HK3:$HU3,HU3)-1</f>
        <v>#VALUE!</v>
      </c>
      <c r="HV6" s="32" t="e">
        <f>RANK(HV3,$HK3:$IN3,0)+COUNTIF($HK3:$HV3,HV3)-1</f>
        <v>#VALUE!</v>
      </c>
      <c r="HW6" s="32" t="e">
        <f>RANK(HW3,$HK3:$IN3,0)+COUNTIF($HK3:$HW3,HW3)-1</f>
        <v>#VALUE!</v>
      </c>
      <c r="HX6" s="32" t="e">
        <f>RANK(HX3,$HK3:$IN3,0)+COUNTIF($HK3:$HX3,HX3)-1</f>
        <v>#VALUE!</v>
      </c>
      <c r="HY6" s="32" t="e">
        <f>RANK(HY3,$HK3:$IN3,0)+COUNTIF($HK3:$HY3,HY3)-1</f>
        <v>#VALUE!</v>
      </c>
      <c r="HZ6" s="32" t="e">
        <f>RANK(HZ3,$HK3:$IN3,0)+COUNTIF($HK3:$HZ3,HZ3)-1</f>
        <v>#VALUE!</v>
      </c>
      <c r="IA6" s="32" t="e">
        <f>RANK(IA3,$HK3:$IN3,0)+COUNTIF($HK3:$IA3,IA3)-1</f>
        <v>#VALUE!</v>
      </c>
      <c r="IB6" s="32" t="e">
        <f>RANK(IB3,$HK3:$IN3,0)+COUNTIF($HK3:$IB3,IB3)-1</f>
        <v>#VALUE!</v>
      </c>
      <c r="IC6" s="32" t="e">
        <f>RANK(IC3,$HK3:$IN3,0)+COUNTIF($HK3:$IC3,IC3)-1</f>
        <v>#VALUE!</v>
      </c>
      <c r="ID6" s="32" t="e">
        <f>RANK(ID3,$HK3:$IN3,0)+COUNTIF($HK3:$ID3,ID3)-1</f>
        <v>#VALUE!</v>
      </c>
      <c r="IE6" s="32" t="e">
        <f>RANK(IE3,$HK3:$IN3,0)+COUNTIF($HK3:$IE3,IE3)-1</f>
        <v>#VALUE!</v>
      </c>
      <c r="IF6" s="32" t="e">
        <f>RANK(IF3,$HK3:$IN3,0)+COUNTIF($HK3:$IF3,IF3)-1</f>
        <v>#VALUE!</v>
      </c>
      <c r="IG6" s="32" t="e">
        <f>RANK(IG3,$HK3:$IN3,0)+COUNTIF($HK3:$IG3,IG3)-1</f>
        <v>#VALUE!</v>
      </c>
      <c r="IH6" s="32" t="e">
        <f>RANK(IH3,$HK3:$IN3,0)+COUNTIF($HK3:$IH3,IH3)-1</f>
        <v>#VALUE!</v>
      </c>
      <c r="II6" s="32" t="e">
        <f>RANK(II3,$HK3:$IN3,0)+COUNTIF($HK3:$II3,II3)-1</f>
        <v>#VALUE!</v>
      </c>
      <c r="IJ6" s="32" t="e">
        <f>RANK(IJ3,$HK3:$IN3,0)+COUNTIF($HK3:$IJ3,IJ3)-1</f>
        <v>#VALUE!</v>
      </c>
      <c r="IK6" s="32" t="e">
        <f>RANK(IK3,$HK3:$IN3,0)+COUNTIF($HK3:$IK3,IK3)-1</f>
        <v>#VALUE!</v>
      </c>
      <c r="IL6" s="32" t="e">
        <f>RANK(IL3,$HK3:$IN3,0)+COUNTIF($HK3:$IL3,IL3)-1</f>
        <v>#VALUE!</v>
      </c>
      <c r="IM6" s="32" t="e">
        <f>RANK(IM3,$HK3:$IN3,0)+COUNTIF($HK3:$IM3,IM3)-1</f>
        <v>#VALUE!</v>
      </c>
      <c r="IN6" s="32" t="e">
        <f>RANK(IN3,$HK3:$IN3,0)+COUNTIF($HK3:$IN3,IN3)-1</f>
        <v>#VALUE!</v>
      </c>
      <c r="MT6" s="396"/>
      <c r="MU6" s="16"/>
      <c r="MV6" s="5"/>
      <c r="MW6" s="5"/>
      <c r="MX6" s="5"/>
      <c r="MY6" s="380"/>
      <c r="MZ6" s="15"/>
    </row>
    <row r="7" spans="1:367" s="31" customFormat="1" x14ac:dyDescent="0.3">
      <c r="B7" s="32" t="s">
        <v>157</v>
      </c>
      <c r="C7" s="33" t="s">
        <v>143</v>
      </c>
      <c r="D7" s="43" t="str">
        <f t="shared" ref="D7:AG7" si="14">IF(AND($B$8&gt;0,D22&lt;&gt;200),COUNTIF(D25:D124,"=1")/$B$11,"")</f>
        <v/>
      </c>
      <c r="E7" s="43" t="str">
        <f t="shared" si="14"/>
        <v/>
      </c>
      <c r="F7" s="43" t="str">
        <f t="shared" si="14"/>
        <v/>
      </c>
      <c r="G7" s="43" t="str">
        <f t="shared" si="14"/>
        <v/>
      </c>
      <c r="H7" s="43" t="str">
        <f t="shared" si="14"/>
        <v/>
      </c>
      <c r="I7" s="43" t="str">
        <f t="shared" si="14"/>
        <v/>
      </c>
      <c r="J7" s="43" t="str">
        <f t="shared" si="14"/>
        <v/>
      </c>
      <c r="K7" s="43" t="str">
        <f t="shared" si="14"/>
        <v/>
      </c>
      <c r="L7" s="43" t="str">
        <f t="shared" si="14"/>
        <v/>
      </c>
      <c r="M7" s="43" t="str">
        <f t="shared" si="14"/>
        <v/>
      </c>
      <c r="N7" s="43" t="str">
        <f t="shared" si="14"/>
        <v/>
      </c>
      <c r="O7" s="43" t="str">
        <f t="shared" si="14"/>
        <v/>
      </c>
      <c r="P7" s="43" t="str">
        <f t="shared" si="14"/>
        <v/>
      </c>
      <c r="Q7" s="43" t="str">
        <f t="shared" si="14"/>
        <v/>
      </c>
      <c r="R7" s="43" t="str">
        <f t="shared" si="14"/>
        <v/>
      </c>
      <c r="S7" s="43" t="str">
        <f t="shared" si="14"/>
        <v/>
      </c>
      <c r="T7" s="43" t="str">
        <f t="shared" si="14"/>
        <v/>
      </c>
      <c r="U7" s="43" t="str">
        <f t="shared" si="14"/>
        <v/>
      </c>
      <c r="V7" s="43" t="str">
        <f t="shared" si="14"/>
        <v/>
      </c>
      <c r="W7" s="43" t="str">
        <f t="shared" si="14"/>
        <v/>
      </c>
      <c r="X7" s="43" t="str">
        <f t="shared" si="14"/>
        <v/>
      </c>
      <c r="Y7" s="43" t="str">
        <f t="shared" si="14"/>
        <v/>
      </c>
      <c r="Z7" s="43" t="str">
        <f t="shared" si="14"/>
        <v/>
      </c>
      <c r="AA7" s="43" t="str">
        <f t="shared" si="14"/>
        <v/>
      </c>
      <c r="AB7" s="43" t="str">
        <f t="shared" si="14"/>
        <v/>
      </c>
      <c r="AC7" s="43" t="str">
        <f t="shared" si="14"/>
        <v/>
      </c>
      <c r="AD7" s="43" t="str">
        <f t="shared" si="14"/>
        <v/>
      </c>
      <c r="AE7" s="43" t="str">
        <f t="shared" si="14"/>
        <v/>
      </c>
      <c r="AF7" s="43" t="str">
        <f t="shared" si="14"/>
        <v/>
      </c>
      <c r="AG7" s="43" t="str">
        <f t="shared" si="14"/>
        <v/>
      </c>
      <c r="AH7" s="34" t="s">
        <v>139</v>
      </c>
      <c r="AI7" s="298"/>
      <c r="AJ7" s="298"/>
      <c r="AK7" s="298"/>
      <c r="AL7" s="308" t="s">
        <v>135</v>
      </c>
      <c r="AM7" s="300"/>
      <c r="AN7" s="301"/>
      <c r="AO7" s="31">
        <f>MAX(AO25:AO124)</f>
        <v>0</v>
      </c>
      <c r="BV7" s="302"/>
      <c r="BW7" s="302"/>
      <c r="BX7" s="312">
        <v>0.27</v>
      </c>
      <c r="BY7" s="303"/>
      <c r="BZ7" s="303"/>
      <c r="CB7" s="304"/>
      <c r="CC7" s="304"/>
      <c r="CD7" s="312">
        <v>0.27</v>
      </c>
      <c r="CE7" s="303"/>
      <c r="CF7" s="303"/>
      <c r="CH7" s="32">
        <f>CH5-1</f>
        <v>28</v>
      </c>
      <c r="CI7" s="32">
        <f t="shared" ref="CI7:CI35" si="15">COUNTIF($AO$25:$AO$124,"="&amp;CH7)</f>
        <v>0</v>
      </c>
      <c r="CJ7" s="305">
        <f>CI7+CJ5</f>
        <v>0</v>
      </c>
      <c r="CK7" s="305">
        <f t="shared" si="9"/>
        <v>0</v>
      </c>
      <c r="CL7" s="31" t="b">
        <f>AND(CK7=$AO$3,CL5=FALSE,CK7&gt;CK5)</f>
        <v>0</v>
      </c>
      <c r="CM7" s="302" t="str">
        <f t="shared" si="11"/>
        <v/>
      </c>
      <c r="CN7" s="309" t="e">
        <f t="shared" ref="CN7:CN35" si="16">RANK(CM7,$AO$25:$AO$124,0)</f>
        <v>#VALUE!</v>
      </c>
      <c r="CP7" s="3">
        <f t="shared" si="4"/>
        <v>0</v>
      </c>
      <c r="CQ7" s="294">
        <f t="shared" si="5"/>
        <v>0</v>
      </c>
      <c r="CR7" s="3" t="b">
        <f t="shared" si="6"/>
        <v>0</v>
      </c>
      <c r="CS7" s="302" t="str">
        <f t="shared" si="12"/>
        <v/>
      </c>
      <c r="CT7" s="309" t="e">
        <f t="shared" ref="CT7:CT35" si="17">RANK(CS7,$AO$25:$AO$124,1)</f>
        <v>#VALUE!</v>
      </c>
      <c r="CW7" s="298"/>
      <c r="CX7" s="300"/>
      <c r="HH7" s="305"/>
      <c r="HK7" s="305" t="s">
        <v>0</v>
      </c>
      <c r="HL7" s="305" t="s">
        <v>1</v>
      </c>
      <c r="HM7" s="305" t="s">
        <v>2</v>
      </c>
      <c r="HN7" s="305" t="s">
        <v>3</v>
      </c>
      <c r="HO7" s="305" t="s">
        <v>4</v>
      </c>
      <c r="HP7" s="305" t="s">
        <v>5</v>
      </c>
      <c r="HQ7" s="305" t="s">
        <v>6</v>
      </c>
      <c r="HR7" s="305" t="s">
        <v>7</v>
      </c>
      <c r="HS7" s="305" t="s">
        <v>8</v>
      </c>
      <c r="HT7" s="305" t="s">
        <v>9</v>
      </c>
      <c r="HU7" s="305" t="s">
        <v>10</v>
      </c>
      <c r="HV7" s="305" t="s">
        <v>11</v>
      </c>
      <c r="HW7" s="305" t="s">
        <v>12</v>
      </c>
      <c r="HX7" s="305" t="s">
        <v>13</v>
      </c>
      <c r="HY7" s="305" t="s">
        <v>14</v>
      </c>
      <c r="HZ7" s="305" t="s">
        <v>15</v>
      </c>
      <c r="IA7" s="305" t="s">
        <v>16</v>
      </c>
      <c r="IB7" s="305" t="s">
        <v>17</v>
      </c>
      <c r="IC7" s="305" t="s">
        <v>18</v>
      </c>
      <c r="ID7" s="305" t="s">
        <v>19</v>
      </c>
      <c r="IE7" s="305" t="s">
        <v>20</v>
      </c>
      <c r="IF7" s="305" t="s">
        <v>21</v>
      </c>
      <c r="IG7" s="305" t="s">
        <v>22</v>
      </c>
      <c r="IH7" s="305" t="s">
        <v>23</v>
      </c>
      <c r="II7" s="305" t="s">
        <v>24</v>
      </c>
      <c r="IJ7" s="305" t="s">
        <v>25</v>
      </c>
      <c r="IK7" s="305" t="s">
        <v>26</v>
      </c>
      <c r="IL7" s="305" t="s">
        <v>27</v>
      </c>
      <c r="IM7" s="305" t="s">
        <v>28</v>
      </c>
      <c r="IN7" s="305" t="s">
        <v>29</v>
      </c>
      <c r="MT7" s="477">
        <f>IF('8. Paramètres'!H1="Par défaut",1,IF('8. Paramètres'!H1="Personnalisées",2,"err"))</f>
        <v>1</v>
      </c>
      <c r="MU7" s="16"/>
      <c r="MV7" s="5"/>
      <c r="MW7" s="5"/>
      <c r="MX7" s="5"/>
      <c r="MY7" s="380"/>
      <c r="MZ7" s="296">
        <f>MAX(MZ15,MZ27,MZ39,MZ51,MZ63,MZ90,MZ97,MZ109,MZ121)</f>
        <v>0</v>
      </c>
    </row>
    <row r="8" spans="1:367" s="31" customFormat="1" x14ac:dyDescent="0.3">
      <c r="B8" s="32">
        <f>MAX(B25:B124)</f>
        <v>0</v>
      </c>
      <c r="C8" s="33"/>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34" t="s">
        <v>139</v>
      </c>
      <c r="AI8" s="298"/>
      <c r="AJ8" s="298"/>
      <c r="AK8" s="298"/>
      <c r="AL8" s="308">
        <f>MAX(D5:AG5)</f>
        <v>0</v>
      </c>
      <c r="AM8" s="300"/>
      <c r="AN8" s="301"/>
      <c r="BV8" s="302"/>
      <c r="BW8" s="302"/>
      <c r="BX8" s="302">
        <f>AO3</f>
        <v>0</v>
      </c>
      <c r="BY8" s="303"/>
      <c r="BZ8" s="303"/>
      <c r="CB8" s="304"/>
      <c r="CC8" s="304"/>
      <c r="CD8" s="302">
        <f>AO3</f>
        <v>0</v>
      </c>
      <c r="CE8" s="303"/>
      <c r="CF8" s="303"/>
      <c r="CH8" s="32">
        <f t="shared" ref="CH8:CH35" si="18">CH7-1</f>
        <v>27</v>
      </c>
      <c r="CI8" s="32">
        <f t="shared" si="15"/>
        <v>0</v>
      </c>
      <c r="CJ8" s="305">
        <f t="shared" ref="CJ8:CJ35" si="19">CI8+CJ7</f>
        <v>0</v>
      </c>
      <c r="CK8" s="305">
        <f t="shared" si="9"/>
        <v>0</v>
      </c>
      <c r="CL8" s="31" t="b">
        <f t="shared" si="10"/>
        <v>0</v>
      </c>
      <c r="CM8" s="302" t="str">
        <f t="shared" si="11"/>
        <v/>
      </c>
      <c r="CN8" s="309" t="e">
        <f t="shared" si="16"/>
        <v>#VALUE!</v>
      </c>
      <c r="CP8" s="3">
        <f t="shared" si="4"/>
        <v>0</v>
      </c>
      <c r="CQ8" s="294">
        <f t="shared" si="5"/>
        <v>0</v>
      </c>
      <c r="CR8" s="3" t="b">
        <f t="shared" si="6"/>
        <v>0</v>
      </c>
      <c r="CS8" s="302" t="str">
        <f t="shared" si="12"/>
        <v/>
      </c>
      <c r="CT8" s="309" t="e">
        <f t="shared" si="17"/>
        <v>#VALUE!</v>
      </c>
      <c r="CW8" s="298"/>
      <c r="CX8" s="300"/>
      <c r="HH8" s="305"/>
      <c r="HI8" s="33"/>
      <c r="HK8" s="32">
        <v>1</v>
      </c>
      <c r="HL8" s="32">
        <v>2</v>
      </c>
      <c r="HM8" s="32">
        <v>3</v>
      </c>
      <c r="HN8" s="32">
        <v>4</v>
      </c>
      <c r="HO8" s="32">
        <v>5</v>
      </c>
      <c r="HP8" s="32">
        <v>6</v>
      </c>
      <c r="HQ8" s="32">
        <v>7</v>
      </c>
      <c r="HR8" s="32">
        <v>8</v>
      </c>
      <c r="HS8" s="32">
        <v>9</v>
      </c>
      <c r="HT8" s="32">
        <v>10</v>
      </c>
      <c r="HU8" s="32">
        <v>11</v>
      </c>
      <c r="HV8" s="32">
        <v>12</v>
      </c>
      <c r="HW8" s="32">
        <v>13</v>
      </c>
      <c r="HX8" s="32">
        <v>14</v>
      </c>
      <c r="HY8" s="32">
        <v>15</v>
      </c>
      <c r="HZ8" s="32">
        <v>16</v>
      </c>
      <c r="IA8" s="32">
        <v>17</v>
      </c>
      <c r="IB8" s="32">
        <v>18</v>
      </c>
      <c r="IC8" s="32">
        <v>19</v>
      </c>
      <c r="ID8" s="32">
        <v>20</v>
      </c>
      <c r="IE8" s="32">
        <v>21</v>
      </c>
      <c r="IF8" s="32">
        <v>22</v>
      </c>
      <c r="IG8" s="32">
        <v>23</v>
      </c>
      <c r="IH8" s="32">
        <v>24</v>
      </c>
      <c r="II8" s="32">
        <v>25</v>
      </c>
      <c r="IJ8" s="32">
        <v>26</v>
      </c>
      <c r="IK8" s="32">
        <v>27</v>
      </c>
      <c r="IL8" s="32">
        <v>28</v>
      </c>
      <c r="IM8" s="32">
        <v>29</v>
      </c>
      <c r="IN8" s="32">
        <v>30</v>
      </c>
      <c r="MT8" s="395"/>
      <c r="MU8" s="15"/>
      <c r="MV8" s="5"/>
      <c r="MW8" s="5"/>
      <c r="MX8" s="5"/>
      <c r="MY8" s="380"/>
      <c r="MZ8" s="15"/>
    </row>
    <row r="9" spans="1:367" s="31" customFormat="1" x14ac:dyDescent="0.3">
      <c r="B9" s="32"/>
      <c r="C9" s="33" t="s">
        <v>144</v>
      </c>
      <c r="D9" s="43" t="str">
        <f t="shared" ref="D9:AG9" si="20">IFERROR(IF(AND($B$8&gt;0,D22&lt;&gt;200),SUMIF($BZ$25:$BZ$124,"=In",D25:D124)/$AO$3,""),"")</f>
        <v/>
      </c>
      <c r="E9" s="43" t="str">
        <f t="shared" si="20"/>
        <v/>
      </c>
      <c r="F9" s="43" t="str">
        <f t="shared" si="20"/>
        <v/>
      </c>
      <c r="G9" s="43" t="str">
        <f t="shared" si="20"/>
        <v/>
      </c>
      <c r="H9" s="43" t="str">
        <f t="shared" si="20"/>
        <v/>
      </c>
      <c r="I9" s="43" t="str">
        <f t="shared" si="20"/>
        <v/>
      </c>
      <c r="J9" s="43" t="str">
        <f t="shared" si="20"/>
        <v/>
      </c>
      <c r="K9" s="43" t="str">
        <f t="shared" si="20"/>
        <v/>
      </c>
      <c r="L9" s="43" t="str">
        <f t="shared" si="20"/>
        <v/>
      </c>
      <c r="M9" s="43" t="str">
        <f t="shared" si="20"/>
        <v/>
      </c>
      <c r="N9" s="43" t="str">
        <f t="shared" si="20"/>
        <v/>
      </c>
      <c r="O9" s="43" t="str">
        <f t="shared" si="20"/>
        <v/>
      </c>
      <c r="P9" s="43" t="str">
        <f t="shared" si="20"/>
        <v/>
      </c>
      <c r="Q9" s="43" t="str">
        <f t="shared" si="20"/>
        <v/>
      </c>
      <c r="R9" s="43" t="str">
        <f t="shared" si="20"/>
        <v/>
      </c>
      <c r="S9" s="43" t="str">
        <f t="shared" si="20"/>
        <v/>
      </c>
      <c r="T9" s="43" t="str">
        <f t="shared" si="20"/>
        <v/>
      </c>
      <c r="U9" s="43" t="str">
        <f t="shared" si="20"/>
        <v/>
      </c>
      <c r="V9" s="43" t="str">
        <f t="shared" si="20"/>
        <v/>
      </c>
      <c r="W9" s="43" t="str">
        <f t="shared" si="20"/>
        <v/>
      </c>
      <c r="X9" s="43" t="str">
        <f t="shared" si="20"/>
        <v/>
      </c>
      <c r="Y9" s="43" t="str">
        <f t="shared" si="20"/>
        <v/>
      </c>
      <c r="Z9" s="43" t="str">
        <f t="shared" si="20"/>
        <v/>
      </c>
      <c r="AA9" s="43" t="str">
        <f t="shared" si="20"/>
        <v/>
      </c>
      <c r="AB9" s="43" t="str">
        <f t="shared" si="20"/>
        <v/>
      </c>
      <c r="AC9" s="43" t="str">
        <f t="shared" si="20"/>
        <v/>
      </c>
      <c r="AD9" s="43" t="str">
        <f t="shared" si="20"/>
        <v/>
      </c>
      <c r="AE9" s="43" t="str">
        <f t="shared" si="20"/>
        <v/>
      </c>
      <c r="AF9" s="43" t="str">
        <f t="shared" si="20"/>
        <v/>
      </c>
      <c r="AG9" s="43" t="str">
        <f t="shared" si="20"/>
        <v/>
      </c>
      <c r="AH9" s="34" t="s">
        <v>139</v>
      </c>
      <c r="AI9" s="298"/>
      <c r="AJ9" s="298"/>
      <c r="AK9" s="298"/>
      <c r="AL9" s="308"/>
      <c r="AM9" s="300"/>
      <c r="AN9" s="301"/>
      <c r="AO9" s="31">
        <f>MIN(AO25:AO124)</f>
        <v>0</v>
      </c>
      <c r="BV9" s="302"/>
      <c r="BW9" s="302"/>
      <c r="BX9" s="302"/>
      <c r="BY9" s="303"/>
      <c r="BZ9" s="303"/>
      <c r="CB9" s="304"/>
      <c r="CC9" s="304"/>
      <c r="CD9" s="302"/>
      <c r="CE9" s="303"/>
      <c r="CF9" s="303"/>
      <c r="CH9" s="32">
        <f t="shared" si="18"/>
        <v>26</v>
      </c>
      <c r="CI9" s="32">
        <f t="shared" si="15"/>
        <v>0</v>
      </c>
      <c r="CJ9" s="305">
        <f t="shared" si="19"/>
        <v>0</v>
      </c>
      <c r="CK9" s="305">
        <f t="shared" si="9"/>
        <v>0</v>
      </c>
      <c r="CL9" s="31" t="b">
        <f t="shared" si="10"/>
        <v>0</v>
      </c>
      <c r="CM9" s="302" t="str">
        <f t="shared" si="11"/>
        <v/>
      </c>
      <c r="CN9" s="309" t="e">
        <f t="shared" si="16"/>
        <v>#VALUE!</v>
      </c>
      <c r="CP9" s="3">
        <f t="shared" si="4"/>
        <v>0</v>
      </c>
      <c r="CQ9" s="294">
        <f t="shared" si="5"/>
        <v>0</v>
      </c>
      <c r="CR9" s="3" t="b">
        <f t="shared" si="6"/>
        <v>0</v>
      </c>
      <c r="CS9" s="302" t="str">
        <f t="shared" si="12"/>
        <v/>
      </c>
      <c r="CT9" s="309" t="e">
        <f t="shared" si="17"/>
        <v>#VALUE!</v>
      </c>
      <c r="CW9" s="298"/>
      <c r="CX9" s="300"/>
      <c r="HH9" s="305"/>
      <c r="HJ9" s="31" t="s">
        <v>286</v>
      </c>
      <c r="HK9" s="305" t="str">
        <f t="shared" ref="HK9:IN9" si="21">HK3</f>
        <v/>
      </c>
      <c r="HL9" s="305" t="str">
        <f t="shared" si="21"/>
        <v/>
      </c>
      <c r="HM9" s="305" t="str">
        <f t="shared" si="21"/>
        <v/>
      </c>
      <c r="HN9" s="305" t="str">
        <f t="shared" si="21"/>
        <v/>
      </c>
      <c r="HO9" s="305" t="str">
        <f t="shared" si="21"/>
        <v/>
      </c>
      <c r="HP9" s="305" t="str">
        <f t="shared" si="21"/>
        <v/>
      </c>
      <c r="HQ9" s="305" t="str">
        <f t="shared" si="21"/>
        <v/>
      </c>
      <c r="HR9" s="305" t="str">
        <f t="shared" si="21"/>
        <v/>
      </c>
      <c r="HS9" s="305" t="str">
        <f t="shared" si="21"/>
        <v/>
      </c>
      <c r="HT9" s="305" t="str">
        <f t="shared" si="21"/>
        <v/>
      </c>
      <c r="HU9" s="305" t="str">
        <f t="shared" si="21"/>
        <v/>
      </c>
      <c r="HV9" s="305" t="str">
        <f t="shared" si="21"/>
        <v/>
      </c>
      <c r="HW9" s="305" t="str">
        <f t="shared" si="21"/>
        <v/>
      </c>
      <c r="HX9" s="305" t="str">
        <f t="shared" si="21"/>
        <v/>
      </c>
      <c r="HY9" s="305" t="str">
        <f t="shared" si="21"/>
        <v/>
      </c>
      <c r="HZ9" s="305" t="str">
        <f t="shared" si="21"/>
        <v/>
      </c>
      <c r="IA9" s="305" t="str">
        <f t="shared" si="21"/>
        <v/>
      </c>
      <c r="IB9" s="305" t="str">
        <f t="shared" si="21"/>
        <v/>
      </c>
      <c r="IC9" s="305" t="str">
        <f t="shared" si="21"/>
        <v/>
      </c>
      <c r="ID9" s="305" t="str">
        <f t="shared" si="21"/>
        <v/>
      </c>
      <c r="IE9" s="305" t="str">
        <f t="shared" si="21"/>
        <v/>
      </c>
      <c r="IF9" s="305" t="str">
        <f t="shared" si="21"/>
        <v/>
      </c>
      <c r="IG9" s="305" t="str">
        <f t="shared" si="21"/>
        <v/>
      </c>
      <c r="IH9" s="305" t="str">
        <f t="shared" si="21"/>
        <v/>
      </c>
      <c r="II9" s="305" t="str">
        <f t="shared" si="21"/>
        <v/>
      </c>
      <c r="IJ9" s="305" t="str">
        <f t="shared" si="21"/>
        <v/>
      </c>
      <c r="IK9" s="305" t="str">
        <f t="shared" si="21"/>
        <v/>
      </c>
      <c r="IL9" s="305" t="str">
        <f t="shared" si="21"/>
        <v/>
      </c>
      <c r="IM9" s="305" t="str">
        <f t="shared" si="21"/>
        <v/>
      </c>
      <c r="IN9" s="305" t="str">
        <f t="shared" si="21"/>
        <v/>
      </c>
      <c r="MT9" s="395"/>
      <c r="MU9" s="15"/>
      <c r="MV9" s="5"/>
      <c r="MW9" s="5"/>
      <c r="MX9" s="5"/>
      <c r="MY9" s="380"/>
      <c r="MZ9" s="15"/>
    </row>
    <row r="10" spans="1:367" s="31" customFormat="1" x14ac:dyDescent="0.3">
      <c r="B10" s="32" t="s">
        <v>158</v>
      </c>
      <c r="C10" s="33" t="s">
        <v>145</v>
      </c>
      <c r="D10" s="43" t="str">
        <f t="shared" ref="D10:AG10" si="22">IFERROR(IF(AND($B$8&gt;0,D22&lt;&gt;200),SUMIF($CF$25:$CF$124,"=In",D25:D124)/$AO$3,""),"")</f>
        <v/>
      </c>
      <c r="E10" s="43" t="str">
        <f t="shared" si="22"/>
        <v/>
      </c>
      <c r="F10" s="43" t="str">
        <f t="shared" si="22"/>
        <v/>
      </c>
      <c r="G10" s="43" t="str">
        <f t="shared" si="22"/>
        <v/>
      </c>
      <c r="H10" s="43" t="str">
        <f t="shared" si="22"/>
        <v/>
      </c>
      <c r="I10" s="43" t="str">
        <f t="shared" si="22"/>
        <v/>
      </c>
      <c r="J10" s="43" t="str">
        <f t="shared" si="22"/>
        <v/>
      </c>
      <c r="K10" s="43" t="str">
        <f t="shared" si="22"/>
        <v/>
      </c>
      <c r="L10" s="43" t="str">
        <f t="shared" si="22"/>
        <v/>
      </c>
      <c r="M10" s="43" t="str">
        <f t="shared" si="22"/>
        <v/>
      </c>
      <c r="N10" s="43" t="str">
        <f t="shared" si="22"/>
        <v/>
      </c>
      <c r="O10" s="43" t="str">
        <f t="shared" si="22"/>
        <v/>
      </c>
      <c r="P10" s="43" t="str">
        <f t="shared" si="22"/>
        <v/>
      </c>
      <c r="Q10" s="43" t="str">
        <f t="shared" si="22"/>
        <v/>
      </c>
      <c r="R10" s="43" t="str">
        <f t="shared" si="22"/>
        <v/>
      </c>
      <c r="S10" s="43" t="str">
        <f t="shared" si="22"/>
        <v/>
      </c>
      <c r="T10" s="43" t="str">
        <f t="shared" si="22"/>
        <v/>
      </c>
      <c r="U10" s="43" t="str">
        <f t="shared" si="22"/>
        <v/>
      </c>
      <c r="V10" s="43" t="str">
        <f t="shared" si="22"/>
        <v/>
      </c>
      <c r="W10" s="43" t="str">
        <f t="shared" si="22"/>
        <v/>
      </c>
      <c r="X10" s="43" t="str">
        <f t="shared" si="22"/>
        <v/>
      </c>
      <c r="Y10" s="43" t="str">
        <f t="shared" si="22"/>
        <v/>
      </c>
      <c r="Z10" s="43" t="str">
        <f t="shared" si="22"/>
        <v/>
      </c>
      <c r="AA10" s="43" t="str">
        <f t="shared" si="22"/>
        <v/>
      </c>
      <c r="AB10" s="43" t="str">
        <f t="shared" si="22"/>
        <v/>
      </c>
      <c r="AC10" s="43" t="str">
        <f t="shared" si="22"/>
        <v/>
      </c>
      <c r="AD10" s="43" t="str">
        <f t="shared" si="22"/>
        <v/>
      </c>
      <c r="AE10" s="43" t="str">
        <f t="shared" si="22"/>
        <v/>
      </c>
      <c r="AF10" s="43" t="str">
        <f t="shared" si="22"/>
        <v/>
      </c>
      <c r="AG10" s="43" t="str">
        <f t="shared" si="22"/>
        <v/>
      </c>
      <c r="AH10" s="34" t="s">
        <v>139</v>
      </c>
      <c r="AI10" s="298"/>
      <c r="AJ10" s="298"/>
      <c r="AK10" s="298"/>
      <c r="AL10" s="299"/>
      <c r="AM10" s="300"/>
      <c r="AN10" s="301"/>
      <c r="BV10" s="302"/>
      <c r="BW10" s="302"/>
      <c r="BX10" s="302"/>
      <c r="BY10" s="303"/>
      <c r="BZ10" s="303"/>
      <c r="CB10" s="304"/>
      <c r="CC10" s="304"/>
      <c r="CD10" s="302"/>
      <c r="CE10" s="303"/>
      <c r="CF10" s="303"/>
      <c r="CH10" s="32">
        <f t="shared" si="18"/>
        <v>25</v>
      </c>
      <c r="CI10" s="32">
        <f t="shared" si="15"/>
        <v>0</v>
      </c>
      <c r="CJ10" s="305">
        <f t="shared" si="19"/>
        <v>0</v>
      </c>
      <c r="CK10" s="305">
        <f t="shared" si="9"/>
        <v>0</v>
      </c>
      <c r="CL10" s="31" t="b">
        <f t="shared" si="10"/>
        <v>0</v>
      </c>
      <c r="CM10" s="302" t="str">
        <f t="shared" si="11"/>
        <v/>
      </c>
      <c r="CN10" s="309" t="e">
        <f t="shared" si="16"/>
        <v>#VALUE!</v>
      </c>
      <c r="CP10" s="3">
        <f t="shared" si="4"/>
        <v>0</v>
      </c>
      <c r="CQ10" s="294">
        <f t="shared" si="5"/>
        <v>0</v>
      </c>
      <c r="CR10" s="3" t="b">
        <f t="shared" si="6"/>
        <v>0</v>
      </c>
      <c r="CS10" s="302" t="str">
        <f t="shared" si="12"/>
        <v/>
      </c>
      <c r="CT10" s="309" t="e">
        <f t="shared" si="17"/>
        <v>#VALUE!</v>
      </c>
      <c r="CW10" s="298"/>
      <c r="CX10" s="300"/>
      <c r="HH10" s="305"/>
      <c r="HJ10" s="33"/>
      <c r="HK10" s="305"/>
      <c r="HL10" s="305"/>
      <c r="HM10" s="305"/>
      <c r="HN10" s="305"/>
      <c r="HO10" s="305"/>
      <c r="HP10" s="305"/>
      <c r="HQ10" s="305"/>
      <c r="HR10" s="305"/>
      <c r="HS10" s="305"/>
      <c r="HT10" s="305"/>
      <c r="HU10" s="305"/>
      <c r="HV10" s="305"/>
      <c r="HW10" s="305"/>
      <c r="HX10" s="305"/>
      <c r="HY10" s="305"/>
      <c r="HZ10" s="305"/>
      <c r="IA10" s="305"/>
      <c r="IB10" s="305"/>
      <c r="IC10" s="305"/>
      <c r="ID10" s="305"/>
      <c r="IE10" s="305"/>
      <c r="IF10" s="305"/>
      <c r="IG10" s="305"/>
      <c r="IH10" s="305"/>
      <c r="II10" s="305"/>
      <c r="IJ10" s="305"/>
      <c r="IK10" s="305"/>
      <c r="IL10" s="305"/>
      <c r="IM10" s="305"/>
      <c r="IN10" s="305"/>
      <c r="MT10" s="395"/>
      <c r="MU10" s="15"/>
      <c r="MV10" s="5"/>
      <c r="MW10" s="5"/>
      <c r="MX10" s="5"/>
      <c r="MY10" s="380"/>
      <c r="MZ10" s="15"/>
    </row>
    <row r="11" spans="1:367" s="31" customFormat="1" x14ac:dyDescent="0.3">
      <c r="B11" s="32">
        <f>'2. Saisie'!AN108</f>
        <v>0</v>
      </c>
      <c r="C11" s="33"/>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34" t="s">
        <v>139</v>
      </c>
      <c r="AI11" s="298"/>
      <c r="AJ11" s="298"/>
      <c r="AK11" s="298"/>
      <c r="AL11" s="299"/>
      <c r="AM11" s="300"/>
      <c r="AN11" s="301"/>
      <c r="BV11" s="302"/>
      <c r="BW11" s="302"/>
      <c r="BX11" s="302" t="s">
        <v>187</v>
      </c>
      <c r="BY11" s="303"/>
      <c r="BZ11" s="303"/>
      <c r="CB11" s="304"/>
      <c r="CC11" s="304"/>
      <c r="CD11" s="302" t="s">
        <v>187</v>
      </c>
      <c r="CE11" s="303"/>
      <c r="CF11" s="303"/>
      <c r="CH11" s="32">
        <f t="shared" si="18"/>
        <v>24</v>
      </c>
      <c r="CI11" s="32">
        <f t="shared" si="15"/>
        <v>0</v>
      </c>
      <c r="CJ11" s="305">
        <f t="shared" si="19"/>
        <v>0</v>
      </c>
      <c r="CK11" s="305">
        <f t="shared" si="9"/>
        <v>0</v>
      </c>
      <c r="CL11" s="31" t="b">
        <f t="shared" si="10"/>
        <v>0</v>
      </c>
      <c r="CM11" s="302" t="str">
        <f t="shared" si="11"/>
        <v/>
      </c>
      <c r="CN11" s="309" t="e">
        <f t="shared" si="16"/>
        <v>#VALUE!</v>
      </c>
      <c r="CP11" s="3">
        <f t="shared" si="4"/>
        <v>0</v>
      </c>
      <c r="CQ11" s="294">
        <f t="shared" si="5"/>
        <v>0</v>
      </c>
      <c r="CR11" s="3" t="b">
        <f t="shared" si="6"/>
        <v>0</v>
      </c>
      <c r="CS11" s="302" t="str">
        <f t="shared" si="12"/>
        <v/>
      </c>
      <c r="CT11" s="309" t="e">
        <f t="shared" si="17"/>
        <v>#VALUE!</v>
      </c>
      <c r="CW11" s="298"/>
      <c r="CX11" s="300"/>
      <c r="HH11" s="305"/>
      <c r="HK11" s="501"/>
      <c r="HL11" s="501"/>
      <c r="HM11" s="501"/>
      <c r="HN11" s="501"/>
      <c r="HO11" s="501"/>
      <c r="HP11" s="501"/>
      <c r="HQ11" s="501"/>
      <c r="HR11" s="501"/>
      <c r="HS11" s="501"/>
      <c r="HT11" s="501"/>
      <c r="HU11" s="501"/>
      <c r="HV11" s="501"/>
      <c r="HW11" s="501"/>
      <c r="HX11" s="501"/>
      <c r="HY11" s="501"/>
      <c r="HZ11" s="501"/>
      <c r="IA11" s="501"/>
      <c r="IB11" s="501"/>
      <c r="IC11" s="501"/>
      <c r="ID11" s="501"/>
      <c r="IE11" s="501"/>
      <c r="IF11" s="501"/>
      <c r="IG11" s="501"/>
      <c r="IH11" s="501"/>
      <c r="II11" s="501"/>
      <c r="IJ11" s="501"/>
      <c r="IK11" s="501"/>
      <c r="IL11" s="501"/>
      <c r="IM11" s="501"/>
      <c r="IN11" s="501"/>
      <c r="MT11" s="395"/>
      <c r="MU11" s="15"/>
      <c r="MV11" s="5"/>
      <c r="MW11" s="5"/>
      <c r="MX11" s="5"/>
      <c r="MY11" s="380"/>
      <c r="MZ11" s="15"/>
    </row>
    <row r="12" spans="1:367" s="31" customFormat="1" x14ac:dyDescent="0.3">
      <c r="B12" s="32"/>
      <c r="C12" s="33" t="s">
        <v>146</v>
      </c>
      <c r="D12" s="43" t="str">
        <f t="shared" ref="D12:AG12" si="23">IF(AND($B$8&gt;0,D22&lt;&gt;200),D9-D10,"")</f>
        <v/>
      </c>
      <c r="E12" s="43" t="str">
        <f t="shared" si="23"/>
        <v/>
      </c>
      <c r="F12" s="43" t="str">
        <f t="shared" si="23"/>
        <v/>
      </c>
      <c r="G12" s="43" t="str">
        <f t="shared" si="23"/>
        <v/>
      </c>
      <c r="H12" s="43" t="str">
        <f t="shared" si="23"/>
        <v/>
      </c>
      <c r="I12" s="43" t="str">
        <f t="shared" si="23"/>
        <v/>
      </c>
      <c r="J12" s="43" t="str">
        <f t="shared" si="23"/>
        <v/>
      </c>
      <c r="K12" s="43" t="str">
        <f t="shared" si="23"/>
        <v/>
      </c>
      <c r="L12" s="43" t="str">
        <f t="shared" si="23"/>
        <v/>
      </c>
      <c r="M12" s="43" t="str">
        <f t="shared" si="23"/>
        <v/>
      </c>
      <c r="N12" s="43" t="str">
        <f t="shared" si="23"/>
        <v/>
      </c>
      <c r="O12" s="43" t="str">
        <f t="shared" si="23"/>
        <v/>
      </c>
      <c r="P12" s="43" t="str">
        <f t="shared" si="23"/>
        <v/>
      </c>
      <c r="Q12" s="43" t="str">
        <f t="shared" si="23"/>
        <v/>
      </c>
      <c r="R12" s="43" t="str">
        <f t="shared" si="23"/>
        <v/>
      </c>
      <c r="S12" s="43" t="str">
        <f t="shared" si="23"/>
        <v/>
      </c>
      <c r="T12" s="43" t="str">
        <f t="shared" si="23"/>
        <v/>
      </c>
      <c r="U12" s="43" t="str">
        <f t="shared" si="23"/>
        <v/>
      </c>
      <c r="V12" s="43" t="str">
        <f t="shared" si="23"/>
        <v/>
      </c>
      <c r="W12" s="43" t="str">
        <f t="shared" si="23"/>
        <v/>
      </c>
      <c r="X12" s="43" t="str">
        <f t="shared" si="23"/>
        <v/>
      </c>
      <c r="Y12" s="43" t="str">
        <f t="shared" si="23"/>
        <v/>
      </c>
      <c r="Z12" s="43" t="str">
        <f t="shared" si="23"/>
        <v/>
      </c>
      <c r="AA12" s="43" t="str">
        <f t="shared" si="23"/>
        <v/>
      </c>
      <c r="AB12" s="43" t="str">
        <f t="shared" si="23"/>
        <v/>
      </c>
      <c r="AC12" s="43" t="str">
        <f t="shared" si="23"/>
        <v/>
      </c>
      <c r="AD12" s="43" t="str">
        <f t="shared" si="23"/>
        <v/>
      </c>
      <c r="AE12" s="43" t="str">
        <f t="shared" si="23"/>
        <v/>
      </c>
      <c r="AF12" s="43" t="str">
        <f t="shared" si="23"/>
        <v/>
      </c>
      <c r="AG12" s="43" t="str">
        <f t="shared" si="23"/>
        <v/>
      </c>
      <c r="AH12" s="34" t="s">
        <v>139</v>
      </c>
      <c r="AI12" s="298"/>
      <c r="AJ12" s="298"/>
      <c r="AK12" s="298"/>
      <c r="AL12" s="299"/>
      <c r="AM12" s="300"/>
      <c r="AN12" s="301"/>
      <c r="BV12" s="302"/>
      <c r="BW12" s="302"/>
      <c r="BX12" s="302">
        <f>BX8-(COUNTIF(BV25:BV124,"&lt;"&amp;CN2))+1</f>
        <v>1</v>
      </c>
      <c r="BY12" s="303"/>
      <c r="BZ12" s="303"/>
      <c r="CB12" s="304"/>
      <c r="CC12" s="304"/>
      <c r="CD12" s="302">
        <f>CD8-(COUNTIF(CB25:CB124,"&lt;"&amp;CT2))+1</f>
        <v>1</v>
      </c>
      <c r="CE12" s="303"/>
      <c r="CF12" s="303"/>
      <c r="CH12" s="32">
        <f t="shared" si="18"/>
        <v>23</v>
      </c>
      <c r="CI12" s="32">
        <f t="shared" si="15"/>
        <v>0</v>
      </c>
      <c r="CJ12" s="305">
        <f t="shared" si="19"/>
        <v>0</v>
      </c>
      <c r="CK12" s="305">
        <f t="shared" si="9"/>
        <v>0</v>
      </c>
      <c r="CL12" s="31" t="b">
        <f t="shared" si="10"/>
        <v>0</v>
      </c>
      <c r="CM12" s="302" t="str">
        <f t="shared" si="11"/>
        <v/>
      </c>
      <c r="CN12" s="309" t="e">
        <f t="shared" si="16"/>
        <v>#VALUE!</v>
      </c>
      <c r="CP12" s="3">
        <f t="shared" si="4"/>
        <v>0</v>
      </c>
      <c r="CQ12" s="294">
        <f t="shared" si="5"/>
        <v>0</v>
      </c>
      <c r="CR12" s="3" t="b">
        <f t="shared" si="6"/>
        <v>0</v>
      </c>
      <c r="CS12" s="302" t="str">
        <f t="shared" si="12"/>
        <v/>
      </c>
      <c r="CT12" s="309" t="e">
        <f t="shared" si="17"/>
        <v>#VALUE!</v>
      </c>
      <c r="CW12" s="298"/>
      <c r="CX12" s="300"/>
      <c r="HH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MT12" s="397" t="s">
        <v>477</v>
      </c>
      <c r="MU12" s="382" t="s">
        <v>479</v>
      </c>
      <c r="MV12" s="5"/>
      <c r="MW12" s="5"/>
      <c r="MX12" s="5"/>
      <c r="MY12" s="383" t="s">
        <v>509</v>
      </c>
      <c r="MZ12" s="15" t="s">
        <v>510</v>
      </c>
    </row>
    <row r="13" spans="1:367" s="31" customFormat="1" x14ac:dyDescent="0.3">
      <c r="B13" s="32"/>
      <c r="C13" s="33"/>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34" t="s">
        <v>139</v>
      </c>
      <c r="AI13" s="298"/>
      <c r="AJ13" s="298"/>
      <c r="AK13" s="298"/>
      <c r="AL13" s="299"/>
      <c r="AM13" s="300"/>
      <c r="AN13" s="301"/>
      <c r="BV13" s="302"/>
      <c r="BW13" s="302"/>
      <c r="BX13" s="302"/>
      <c r="BY13" s="303"/>
      <c r="BZ13" s="303"/>
      <c r="CB13" s="304"/>
      <c r="CC13" s="304"/>
      <c r="CD13" s="304"/>
      <c r="CE13" s="304"/>
      <c r="CF13" s="304"/>
      <c r="CH13" s="32">
        <f t="shared" si="18"/>
        <v>22</v>
      </c>
      <c r="CI13" s="32">
        <f t="shared" si="15"/>
        <v>0</v>
      </c>
      <c r="CJ13" s="305">
        <f t="shared" si="19"/>
        <v>0</v>
      </c>
      <c r="CK13" s="305">
        <f t="shared" si="9"/>
        <v>0</v>
      </c>
      <c r="CL13" s="31" t="b">
        <f t="shared" si="10"/>
        <v>0</v>
      </c>
      <c r="CM13" s="302" t="str">
        <f t="shared" si="11"/>
        <v/>
      </c>
      <c r="CN13" s="309" t="e">
        <f t="shared" si="16"/>
        <v>#VALUE!</v>
      </c>
      <c r="CP13" s="3">
        <f t="shared" si="4"/>
        <v>0</v>
      </c>
      <c r="CQ13" s="294">
        <f t="shared" si="5"/>
        <v>0</v>
      </c>
      <c r="CR13" s="3" t="b">
        <f t="shared" si="6"/>
        <v>0</v>
      </c>
      <c r="CS13" s="302" t="str">
        <f t="shared" si="12"/>
        <v/>
      </c>
      <c r="CT13" s="309" t="e">
        <f t="shared" si="17"/>
        <v>#VALUE!</v>
      </c>
      <c r="CW13" s="298"/>
      <c r="CX13" s="300"/>
      <c r="HH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MT13" s="397"/>
      <c r="MU13" s="382"/>
      <c r="MV13" s="5"/>
      <c r="MW13" s="5"/>
      <c r="MX13" s="5"/>
      <c r="MY13" s="380"/>
      <c r="MZ13" s="15"/>
    </row>
    <row r="14" spans="1:367" s="31" customFormat="1" ht="42" x14ac:dyDescent="0.3">
      <c r="B14" s="32"/>
      <c r="C14" s="33" t="s">
        <v>148</v>
      </c>
      <c r="D14" s="43" t="str">
        <f>IF($B8&gt;0,IF(ISERROR(CORREL(D25:D124,$AO25:$AO124)),IF(D23&lt;=$B8,"—",""),CORREL(D25:D124,$AO25:$AO124)),"")</f>
        <v/>
      </c>
      <c r="E14" s="43" t="str">
        <f t="shared" ref="E14:AG14" si="24">IF($B8&gt;0,IF(ISERROR(CORREL(E25:E124,$AO25:$AO124)),IF(E23&lt;=$B8,"—",""),CORREL(E25:E124,$AO25:$AO124)),"")</f>
        <v/>
      </c>
      <c r="F14" s="43" t="str">
        <f t="shared" si="24"/>
        <v/>
      </c>
      <c r="G14" s="43" t="str">
        <f t="shared" si="24"/>
        <v/>
      </c>
      <c r="H14" s="43" t="str">
        <f t="shared" si="24"/>
        <v/>
      </c>
      <c r="I14" s="43" t="str">
        <f t="shared" si="24"/>
        <v/>
      </c>
      <c r="J14" s="43" t="str">
        <f t="shared" si="24"/>
        <v/>
      </c>
      <c r="K14" s="43" t="str">
        <f t="shared" si="24"/>
        <v/>
      </c>
      <c r="L14" s="43" t="str">
        <f t="shared" si="24"/>
        <v/>
      </c>
      <c r="M14" s="43" t="str">
        <f t="shared" si="24"/>
        <v/>
      </c>
      <c r="N14" s="43" t="str">
        <f t="shared" si="24"/>
        <v/>
      </c>
      <c r="O14" s="43" t="str">
        <f t="shared" si="24"/>
        <v/>
      </c>
      <c r="P14" s="43" t="str">
        <f t="shared" si="24"/>
        <v/>
      </c>
      <c r="Q14" s="43" t="str">
        <f t="shared" si="24"/>
        <v/>
      </c>
      <c r="R14" s="43" t="str">
        <f t="shared" si="24"/>
        <v/>
      </c>
      <c r="S14" s="43" t="str">
        <f t="shared" si="24"/>
        <v/>
      </c>
      <c r="T14" s="43" t="str">
        <f t="shared" si="24"/>
        <v/>
      </c>
      <c r="U14" s="43" t="str">
        <f t="shared" si="24"/>
        <v/>
      </c>
      <c r="V14" s="43" t="str">
        <f t="shared" si="24"/>
        <v/>
      </c>
      <c r="W14" s="43" t="str">
        <f t="shared" si="24"/>
        <v/>
      </c>
      <c r="X14" s="43" t="str">
        <f t="shared" si="24"/>
        <v/>
      </c>
      <c r="Y14" s="43" t="str">
        <f t="shared" si="24"/>
        <v/>
      </c>
      <c r="Z14" s="43" t="str">
        <f t="shared" si="24"/>
        <v/>
      </c>
      <c r="AA14" s="43" t="str">
        <f t="shared" si="24"/>
        <v/>
      </c>
      <c r="AB14" s="43" t="str">
        <f t="shared" si="24"/>
        <v/>
      </c>
      <c r="AC14" s="43" t="str">
        <f t="shared" si="24"/>
        <v/>
      </c>
      <c r="AD14" s="43" t="str">
        <f t="shared" si="24"/>
        <v/>
      </c>
      <c r="AE14" s="43" t="str">
        <f t="shared" si="24"/>
        <v/>
      </c>
      <c r="AF14" s="43" t="str">
        <f t="shared" si="24"/>
        <v/>
      </c>
      <c r="AG14" s="43" t="str">
        <f t="shared" si="24"/>
        <v/>
      </c>
      <c r="AH14" s="34" t="s">
        <v>139</v>
      </c>
      <c r="AI14" s="298"/>
      <c r="AJ14" s="298"/>
      <c r="AK14" s="298"/>
      <c r="AL14" s="299"/>
      <c r="AM14" s="300"/>
      <c r="AN14" s="301"/>
      <c r="BV14" s="302"/>
      <c r="BW14" s="302"/>
      <c r="BX14" s="302"/>
      <c r="BY14" s="303"/>
      <c r="BZ14" s="303"/>
      <c r="CB14" s="304"/>
      <c r="CC14" s="304"/>
      <c r="CD14" s="304"/>
      <c r="CE14" s="304"/>
      <c r="CF14" s="304"/>
      <c r="CH14" s="32">
        <f t="shared" si="18"/>
        <v>21</v>
      </c>
      <c r="CI14" s="32">
        <f t="shared" si="15"/>
        <v>0</v>
      </c>
      <c r="CJ14" s="305">
        <f t="shared" si="19"/>
        <v>0</v>
      </c>
      <c r="CK14" s="305">
        <f t="shared" si="9"/>
        <v>0</v>
      </c>
      <c r="CL14" s="31" t="b">
        <f t="shared" si="10"/>
        <v>0</v>
      </c>
      <c r="CM14" s="302" t="str">
        <f t="shared" si="11"/>
        <v/>
      </c>
      <c r="CN14" s="309" t="e">
        <f t="shared" si="16"/>
        <v>#VALUE!</v>
      </c>
      <c r="CP14" s="3">
        <f t="shared" si="4"/>
        <v>0</v>
      </c>
      <c r="CQ14" s="294">
        <f t="shared" si="5"/>
        <v>0</v>
      </c>
      <c r="CR14" s="3" t="b">
        <f t="shared" si="6"/>
        <v>0</v>
      </c>
      <c r="CS14" s="302" t="str">
        <f t="shared" si="12"/>
        <v/>
      </c>
      <c r="CT14" s="309" t="e">
        <f t="shared" si="17"/>
        <v>#VALUE!</v>
      </c>
      <c r="CW14" s="298"/>
      <c r="CX14" s="300"/>
      <c r="HH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MT14" s="398" t="s">
        <v>229</v>
      </c>
      <c r="MU14" s="384" t="s">
        <v>475</v>
      </c>
      <c r="MV14" s="384" t="s">
        <v>476</v>
      </c>
      <c r="MW14" s="384" t="s">
        <v>479</v>
      </c>
      <c r="MX14" s="5"/>
      <c r="MY14" s="384" t="s">
        <v>229</v>
      </c>
      <c r="MZ14" s="15"/>
    </row>
    <row r="15" spans="1:367" s="31" customFormat="1" x14ac:dyDescent="0.3">
      <c r="B15" s="32"/>
      <c r="C15" s="33" t="s">
        <v>147</v>
      </c>
      <c r="D15" s="43" t="str">
        <f>IF($B8&gt;0,IF(ISERROR(CORREL(D25:D124,AP25:AP124)),IF(D23&lt;=$B8,"—",""),CORREL(D25:D124,AP25:AP124)),"")</f>
        <v/>
      </c>
      <c r="E15" s="43" t="str">
        <f t="shared" ref="E15:AG15" si="25">IF($B8&gt;0,IF(ISERROR(CORREL(E25:E124,AQ25:AQ124)),IF(E23&lt;=$B8,"—",""),CORREL(E25:E124,AQ25:AQ124)),"")</f>
        <v/>
      </c>
      <c r="F15" s="43" t="str">
        <f t="shared" si="25"/>
        <v/>
      </c>
      <c r="G15" s="43" t="str">
        <f t="shared" si="25"/>
        <v/>
      </c>
      <c r="H15" s="43" t="str">
        <f t="shared" si="25"/>
        <v/>
      </c>
      <c r="I15" s="43" t="str">
        <f t="shared" si="25"/>
        <v/>
      </c>
      <c r="J15" s="43" t="str">
        <f t="shared" si="25"/>
        <v/>
      </c>
      <c r="K15" s="43" t="str">
        <f t="shared" si="25"/>
        <v/>
      </c>
      <c r="L15" s="43" t="str">
        <f t="shared" si="25"/>
        <v/>
      </c>
      <c r="M15" s="43" t="str">
        <f t="shared" si="25"/>
        <v/>
      </c>
      <c r="N15" s="43" t="str">
        <f t="shared" si="25"/>
        <v/>
      </c>
      <c r="O15" s="43" t="str">
        <f t="shared" si="25"/>
        <v/>
      </c>
      <c r="P15" s="43" t="str">
        <f t="shared" si="25"/>
        <v/>
      </c>
      <c r="Q15" s="43" t="str">
        <f t="shared" si="25"/>
        <v/>
      </c>
      <c r="R15" s="43" t="str">
        <f t="shared" si="25"/>
        <v/>
      </c>
      <c r="S15" s="43" t="str">
        <f t="shared" si="25"/>
        <v/>
      </c>
      <c r="T15" s="43" t="str">
        <f t="shared" si="25"/>
        <v/>
      </c>
      <c r="U15" s="43" t="str">
        <f t="shared" si="25"/>
        <v/>
      </c>
      <c r="V15" s="43" t="str">
        <f t="shared" si="25"/>
        <v/>
      </c>
      <c r="W15" s="43" t="str">
        <f t="shared" si="25"/>
        <v/>
      </c>
      <c r="X15" s="43" t="str">
        <f t="shared" si="25"/>
        <v/>
      </c>
      <c r="Y15" s="43" t="str">
        <f t="shared" si="25"/>
        <v/>
      </c>
      <c r="Z15" s="43" t="str">
        <f t="shared" si="25"/>
        <v/>
      </c>
      <c r="AA15" s="43" t="str">
        <f t="shared" si="25"/>
        <v/>
      </c>
      <c r="AB15" s="43" t="str">
        <f t="shared" si="25"/>
        <v/>
      </c>
      <c r="AC15" s="43" t="str">
        <f t="shared" si="25"/>
        <v/>
      </c>
      <c r="AD15" s="43" t="str">
        <f t="shared" si="25"/>
        <v/>
      </c>
      <c r="AE15" s="43" t="str">
        <f t="shared" si="25"/>
        <v/>
      </c>
      <c r="AF15" s="43" t="str">
        <f t="shared" si="25"/>
        <v/>
      </c>
      <c r="AG15" s="43" t="str">
        <f t="shared" si="25"/>
        <v/>
      </c>
      <c r="AH15" s="34" t="s">
        <v>139</v>
      </c>
      <c r="AI15" s="298"/>
      <c r="AJ15" s="298"/>
      <c r="AK15" s="298"/>
      <c r="AL15" s="299"/>
      <c r="AM15" s="300"/>
      <c r="AN15" s="301"/>
      <c r="BV15" s="302"/>
      <c r="BW15" s="302"/>
      <c r="BX15" s="302"/>
      <c r="BY15" s="303"/>
      <c r="BZ15" s="303"/>
      <c r="CB15" s="304"/>
      <c r="CC15" s="304"/>
      <c r="CD15" s="304"/>
      <c r="CE15" s="304"/>
      <c r="CF15" s="304"/>
      <c r="CH15" s="32">
        <f t="shared" si="18"/>
        <v>20</v>
      </c>
      <c r="CI15" s="32">
        <f t="shared" si="15"/>
        <v>0</v>
      </c>
      <c r="CJ15" s="305">
        <f t="shared" si="19"/>
        <v>0</v>
      </c>
      <c r="CK15" s="305">
        <f t="shared" si="9"/>
        <v>0</v>
      </c>
      <c r="CL15" s="31" t="b">
        <f t="shared" si="10"/>
        <v>0</v>
      </c>
      <c r="CM15" s="302" t="str">
        <f t="shared" si="11"/>
        <v/>
      </c>
      <c r="CN15" s="309" t="e">
        <f t="shared" si="16"/>
        <v>#VALUE!</v>
      </c>
      <c r="CP15" s="3">
        <f t="shared" si="4"/>
        <v>0</v>
      </c>
      <c r="CQ15" s="294">
        <f t="shared" si="5"/>
        <v>0</v>
      </c>
      <c r="CR15" s="3" t="b">
        <f t="shared" si="6"/>
        <v>0</v>
      </c>
      <c r="CS15" s="302" t="str">
        <f t="shared" si="12"/>
        <v/>
      </c>
      <c r="CT15" s="309" t="e">
        <f t="shared" si="17"/>
        <v>#VALUE!</v>
      </c>
      <c r="CW15" s="298"/>
      <c r="CX15" s="300"/>
      <c r="HH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MR15" s="483" t="s">
        <v>464</v>
      </c>
      <c r="MS15" s="305">
        <v>10</v>
      </c>
      <c r="MT15" s="395" t="s">
        <v>273</v>
      </c>
      <c r="MU15" s="15">
        <f>IF('8. Paramètres'!G15="Très facile",1,IF('8. Paramètres'!G15="Facile",2,IF('8. Paramètres'!G15="Adéquat",3,IF('8. Paramètres'!G15="Difficile",4,IF('8. Paramètres'!G15="Très difficile",5,"err")))))</f>
        <v>1</v>
      </c>
      <c r="MV15" s="15">
        <f>IF('8. Paramètres'!H15="Cliquer pour modifier",MU15,IF('8. Paramètres'!H15="Très facile",1,IF('8. Paramètres'!H15="Facile",2,IF('8. Paramètres'!H15="Adéquat",3,IF('8. Paramètres'!H15="Difficile",4,IF('8. Paramètres'!H15="Très difficile",5,"err"))))))</f>
        <v>1</v>
      </c>
      <c r="MW15" s="15">
        <f>IF(MU$3=1,MU15,IF(MU$3=2,MV15,"err"))</f>
        <v>1</v>
      </c>
      <c r="MX15" s="5"/>
      <c r="MY15" s="380" t="str">
        <f>IF(MW15&gt;MW16,"err","ok")</f>
        <v>ok</v>
      </c>
      <c r="MZ15" s="296">
        <f>COUNTIF(MY15:MY24,"=err")</f>
        <v>0</v>
      </c>
    </row>
    <row r="16" spans="1:367" s="31" customFormat="1" x14ac:dyDescent="0.3">
      <c r="B16" s="614" t="s">
        <v>588</v>
      </c>
      <c r="C16" s="33"/>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34" t="s">
        <v>139</v>
      </c>
      <c r="AI16" s="298"/>
      <c r="AJ16" s="298"/>
      <c r="AK16" s="298"/>
      <c r="AL16" s="299"/>
      <c r="AM16" s="300"/>
      <c r="AN16" s="301"/>
      <c r="AO16" s="313" t="s">
        <v>159</v>
      </c>
      <c r="AP16" s="31" t="s">
        <v>161</v>
      </c>
      <c r="BV16" s="302"/>
      <c r="BW16" s="302"/>
      <c r="BX16" s="302"/>
      <c r="BY16" s="303"/>
      <c r="BZ16" s="303"/>
      <c r="CB16" s="304"/>
      <c r="CC16" s="304"/>
      <c r="CD16" s="304"/>
      <c r="CE16" s="304"/>
      <c r="CF16" s="304"/>
      <c r="CH16" s="32">
        <f t="shared" si="18"/>
        <v>19</v>
      </c>
      <c r="CI16" s="32">
        <f t="shared" si="15"/>
        <v>0</v>
      </c>
      <c r="CJ16" s="305">
        <f t="shared" si="19"/>
        <v>0</v>
      </c>
      <c r="CK16" s="305">
        <f t="shared" si="9"/>
        <v>0</v>
      </c>
      <c r="CL16" s="31" t="b">
        <f t="shared" si="10"/>
        <v>0</v>
      </c>
      <c r="CM16" s="302" t="str">
        <f t="shared" si="11"/>
        <v/>
      </c>
      <c r="CN16" s="309" t="e">
        <f t="shared" si="16"/>
        <v>#VALUE!</v>
      </c>
      <c r="CP16" s="3">
        <f t="shared" si="4"/>
        <v>0</v>
      </c>
      <c r="CQ16" s="294">
        <f t="shared" si="5"/>
        <v>0</v>
      </c>
      <c r="CR16" s="3" t="b">
        <f t="shared" si="6"/>
        <v>0</v>
      </c>
      <c r="CS16" s="302" t="str">
        <f t="shared" si="12"/>
        <v/>
      </c>
      <c r="CT16" s="309" t="e">
        <f t="shared" si="17"/>
        <v>#VALUE!</v>
      </c>
      <c r="CW16" s="298"/>
      <c r="CX16" s="300"/>
      <c r="HH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JU16" s="644"/>
      <c r="JV16" s="644"/>
      <c r="JW16" s="644" t="s">
        <v>595</v>
      </c>
      <c r="JX16" s="644"/>
      <c r="JY16" s="644"/>
      <c r="MR16" s="483" t="s">
        <v>465</v>
      </c>
      <c r="MS16" s="305">
        <v>9</v>
      </c>
      <c r="MT16" s="395" t="s">
        <v>272</v>
      </c>
      <c r="MU16" s="15">
        <f>IF('8. Paramètres'!G16="Très facile",1,IF('8. Paramètres'!G16="Facile",2,IF('8. Paramètres'!G16="Adéquat",3,IF('8. Paramètres'!G16="Difficile",4,IF('8. Paramètres'!G16="Très difficile",5,"err")))))</f>
        <v>1</v>
      </c>
      <c r="MV16" s="15">
        <f>IF('8. Paramètres'!H16="Cliquer pour modifier",MU16,IF('8. Paramètres'!H16="Très facile",1,IF('8. Paramètres'!H16="Facile",2,IF('8. Paramètres'!H16="Adéquat",3,IF('8. Paramètres'!H16="Difficile",4,IF('8. Paramètres'!H16="Très difficile",5,"err"))))))</f>
        <v>1</v>
      </c>
      <c r="MW16" s="15">
        <f t="shared" ref="MW16:MW24" si="26">IF(MU$3=1,MU16,IF(MU$3=2,MV16,"err"))</f>
        <v>1</v>
      </c>
      <c r="MX16" s="5"/>
      <c r="MY16" s="380" t="str">
        <f>IF(MW16&lt;MW15,"err","ok")</f>
        <v>ok</v>
      </c>
      <c r="MZ16" s="385" t="str">
        <f>IF(MZ15=0,"","difficulté de l'item")</f>
        <v/>
      </c>
    </row>
    <row r="17" spans="2:364" s="31" customFormat="1" x14ac:dyDescent="0.3">
      <c r="B17" s="615" t="e">
        <f>(B8/(B8-1))*(1-((AO20*(B8-AO20))/(B8*AO17)))</f>
        <v>#DIV/0!</v>
      </c>
      <c r="C17" s="33" t="s">
        <v>154</v>
      </c>
      <c r="D17" s="43" t="str">
        <f>IFERROR(IF($B8&gt;0,VAR(D25:D124),""),"")</f>
        <v/>
      </c>
      <c r="E17" s="43" t="str">
        <f t="shared" ref="E17:AG17" si="27">IFERROR(IF($B8&gt;0,VAR(E25:E124),""),"")</f>
        <v/>
      </c>
      <c r="F17" s="43" t="str">
        <f t="shared" si="27"/>
        <v/>
      </c>
      <c r="G17" s="43" t="str">
        <f t="shared" si="27"/>
        <v/>
      </c>
      <c r="H17" s="43" t="str">
        <f t="shared" si="27"/>
        <v/>
      </c>
      <c r="I17" s="43" t="str">
        <f t="shared" si="27"/>
        <v/>
      </c>
      <c r="J17" s="43" t="str">
        <f t="shared" si="27"/>
        <v/>
      </c>
      <c r="K17" s="43" t="str">
        <f t="shared" si="27"/>
        <v/>
      </c>
      <c r="L17" s="43" t="str">
        <f t="shared" si="27"/>
        <v/>
      </c>
      <c r="M17" s="43" t="str">
        <f t="shared" si="27"/>
        <v/>
      </c>
      <c r="N17" s="43" t="str">
        <f t="shared" si="27"/>
        <v/>
      </c>
      <c r="O17" s="43" t="str">
        <f t="shared" si="27"/>
        <v/>
      </c>
      <c r="P17" s="43" t="str">
        <f t="shared" si="27"/>
        <v/>
      </c>
      <c r="Q17" s="43" t="str">
        <f t="shared" si="27"/>
        <v/>
      </c>
      <c r="R17" s="43" t="str">
        <f t="shared" si="27"/>
        <v/>
      </c>
      <c r="S17" s="43" t="str">
        <f t="shared" si="27"/>
        <v/>
      </c>
      <c r="T17" s="43" t="str">
        <f t="shared" si="27"/>
        <v/>
      </c>
      <c r="U17" s="43" t="str">
        <f t="shared" si="27"/>
        <v/>
      </c>
      <c r="V17" s="43" t="str">
        <f t="shared" si="27"/>
        <v/>
      </c>
      <c r="W17" s="43" t="str">
        <f t="shared" si="27"/>
        <v/>
      </c>
      <c r="X17" s="43" t="str">
        <f t="shared" si="27"/>
        <v/>
      </c>
      <c r="Y17" s="43" t="str">
        <f t="shared" si="27"/>
        <v/>
      </c>
      <c r="Z17" s="43" t="str">
        <f t="shared" si="27"/>
        <v/>
      </c>
      <c r="AA17" s="43" t="str">
        <f t="shared" si="27"/>
        <v/>
      </c>
      <c r="AB17" s="43" t="str">
        <f t="shared" si="27"/>
        <v/>
      </c>
      <c r="AC17" s="43" t="str">
        <f t="shared" si="27"/>
        <v/>
      </c>
      <c r="AD17" s="43" t="str">
        <f t="shared" si="27"/>
        <v/>
      </c>
      <c r="AE17" s="43" t="str">
        <f t="shared" si="27"/>
        <v/>
      </c>
      <c r="AF17" s="43" t="str">
        <f t="shared" si="27"/>
        <v/>
      </c>
      <c r="AG17" s="43" t="str">
        <f t="shared" si="27"/>
        <v/>
      </c>
      <c r="AH17" s="34" t="s">
        <v>139</v>
      </c>
      <c r="AI17" s="298"/>
      <c r="AJ17" s="298"/>
      <c r="AK17" s="298"/>
      <c r="AL17" s="299"/>
      <c r="AM17" s="300"/>
      <c r="AN17" s="301"/>
      <c r="AO17" s="540" t="e">
        <f>VAR(AO25:AO124)</f>
        <v>#DIV/0!</v>
      </c>
      <c r="AP17" s="314" t="e">
        <f t="shared" ref="AP17:BS17" si="28">VAR(AP25:AP124)</f>
        <v>#DIV/0!</v>
      </c>
      <c r="AQ17" s="314" t="e">
        <f t="shared" si="28"/>
        <v>#DIV/0!</v>
      </c>
      <c r="AR17" s="314" t="e">
        <f t="shared" si="28"/>
        <v>#DIV/0!</v>
      </c>
      <c r="AS17" s="314" t="e">
        <f t="shared" si="28"/>
        <v>#DIV/0!</v>
      </c>
      <c r="AT17" s="314" t="e">
        <f t="shared" si="28"/>
        <v>#DIV/0!</v>
      </c>
      <c r="AU17" s="314" t="e">
        <f t="shared" si="28"/>
        <v>#DIV/0!</v>
      </c>
      <c r="AV17" s="314" t="e">
        <f t="shared" si="28"/>
        <v>#DIV/0!</v>
      </c>
      <c r="AW17" s="314" t="e">
        <f t="shared" si="28"/>
        <v>#DIV/0!</v>
      </c>
      <c r="AX17" s="314" t="e">
        <f t="shared" si="28"/>
        <v>#DIV/0!</v>
      </c>
      <c r="AY17" s="314" t="e">
        <f t="shared" si="28"/>
        <v>#DIV/0!</v>
      </c>
      <c r="AZ17" s="314" t="e">
        <f t="shared" si="28"/>
        <v>#DIV/0!</v>
      </c>
      <c r="BA17" s="314" t="e">
        <f t="shared" si="28"/>
        <v>#DIV/0!</v>
      </c>
      <c r="BB17" s="314" t="e">
        <f t="shared" si="28"/>
        <v>#DIV/0!</v>
      </c>
      <c r="BC17" s="314" t="e">
        <f t="shared" si="28"/>
        <v>#DIV/0!</v>
      </c>
      <c r="BD17" s="314" t="e">
        <f t="shared" si="28"/>
        <v>#DIV/0!</v>
      </c>
      <c r="BE17" s="314" t="e">
        <f t="shared" si="28"/>
        <v>#DIV/0!</v>
      </c>
      <c r="BF17" s="314" t="e">
        <f t="shared" si="28"/>
        <v>#DIV/0!</v>
      </c>
      <c r="BG17" s="314" t="e">
        <f t="shared" si="28"/>
        <v>#DIV/0!</v>
      </c>
      <c r="BH17" s="314" t="e">
        <f t="shared" si="28"/>
        <v>#DIV/0!</v>
      </c>
      <c r="BI17" s="314" t="e">
        <f t="shared" si="28"/>
        <v>#DIV/0!</v>
      </c>
      <c r="BJ17" s="314" t="e">
        <f t="shared" si="28"/>
        <v>#DIV/0!</v>
      </c>
      <c r="BK17" s="314" t="e">
        <f t="shared" si="28"/>
        <v>#DIV/0!</v>
      </c>
      <c r="BL17" s="314" t="e">
        <f t="shared" si="28"/>
        <v>#DIV/0!</v>
      </c>
      <c r="BM17" s="314" t="e">
        <f t="shared" si="28"/>
        <v>#DIV/0!</v>
      </c>
      <c r="BN17" s="314" t="e">
        <f t="shared" si="28"/>
        <v>#DIV/0!</v>
      </c>
      <c r="BO17" s="314" t="e">
        <f t="shared" si="28"/>
        <v>#DIV/0!</v>
      </c>
      <c r="BP17" s="314" t="e">
        <f t="shared" si="28"/>
        <v>#DIV/0!</v>
      </c>
      <c r="BQ17" s="314" t="e">
        <f t="shared" si="28"/>
        <v>#DIV/0!</v>
      </c>
      <c r="BR17" s="314" t="e">
        <f t="shared" si="28"/>
        <v>#DIV/0!</v>
      </c>
      <c r="BS17" s="314" t="e">
        <f t="shared" si="28"/>
        <v>#DIV/0!</v>
      </c>
      <c r="BV17" s="302"/>
      <c r="BW17" s="302"/>
      <c r="BX17" s="302"/>
      <c r="BY17" s="303"/>
      <c r="BZ17" s="303"/>
      <c r="CB17" s="304"/>
      <c r="CC17" s="304"/>
      <c r="CD17" s="304"/>
      <c r="CE17" s="304"/>
      <c r="CF17" s="304"/>
      <c r="CH17" s="32">
        <f t="shared" si="18"/>
        <v>18</v>
      </c>
      <c r="CI17" s="32">
        <f t="shared" si="15"/>
        <v>0</v>
      </c>
      <c r="CJ17" s="305">
        <f t="shared" si="19"/>
        <v>0</v>
      </c>
      <c r="CK17" s="305">
        <f t="shared" si="9"/>
        <v>0</v>
      </c>
      <c r="CL17" s="31" t="b">
        <f t="shared" si="10"/>
        <v>0</v>
      </c>
      <c r="CM17" s="302" t="str">
        <f t="shared" si="11"/>
        <v/>
      </c>
      <c r="CN17" s="309" t="e">
        <f t="shared" si="16"/>
        <v>#VALUE!</v>
      </c>
      <c r="CP17" s="3">
        <f t="shared" si="4"/>
        <v>0</v>
      </c>
      <c r="CQ17" s="294">
        <f t="shared" si="5"/>
        <v>0</v>
      </c>
      <c r="CR17" s="3" t="b">
        <f t="shared" si="6"/>
        <v>0</v>
      </c>
      <c r="CS17" s="302" t="str">
        <f t="shared" si="12"/>
        <v/>
      </c>
      <c r="CT17" s="309" t="e">
        <f t="shared" si="17"/>
        <v>#VALUE!</v>
      </c>
      <c r="CW17" s="298"/>
      <c r="CX17" s="300"/>
      <c r="GZ17" s="31">
        <f>MIN(GZ25:GZ124)</f>
        <v>0</v>
      </c>
      <c r="HH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JW17" s="644"/>
      <c r="MR17" s="483" t="s">
        <v>466</v>
      </c>
      <c r="MS17" s="305">
        <v>8</v>
      </c>
      <c r="MT17" s="395" t="s">
        <v>271</v>
      </c>
      <c r="MU17" s="15">
        <f>IF('8. Paramètres'!G17="Très facile",1,IF('8. Paramètres'!G17="Facile",2,IF('8. Paramètres'!G17="Adéquat",3,IF('8. Paramètres'!G17="Difficile",4,IF('8. Paramètres'!G17="Très difficile",5,"err")))))</f>
        <v>2</v>
      </c>
      <c r="MV17" s="15">
        <f>IF('8. Paramètres'!H17="Cliquer pour modifier",MU17,IF('8. Paramètres'!H17="Très facile",1,IF('8. Paramètres'!H17="Facile",2,IF('8. Paramètres'!H17="Adéquat",3,IF('8. Paramètres'!H17="Difficile",4,IF('8. Paramètres'!H17="Très difficile",5,"err"))))))</f>
        <v>2</v>
      </c>
      <c r="MW17" s="15">
        <f t="shared" si="26"/>
        <v>2</v>
      </c>
      <c r="MX17" s="5"/>
      <c r="MY17" s="380" t="str">
        <f t="shared" ref="MY17:MY24" si="29">IF(MW17&lt;MW16,"err","ok")</f>
        <v>ok</v>
      </c>
      <c r="MZ17" s="15"/>
    </row>
    <row r="18" spans="2:364" s="31" customFormat="1" x14ac:dyDescent="0.3">
      <c r="B18" s="32"/>
      <c r="C18" s="33" t="s">
        <v>552</v>
      </c>
      <c r="D18" s="215" t="str">
        <f>IFERROR(IF($B8&gt;0,_xlfn.STDEV.S(D25:D124),""),"")</f>
        <v/>
      </c>
      <c r="E18" s="215" t="str">
        <f t="shared" ref="E18:AG18" si="30">IFERROR(IF($B8&gt;0,_xlfn.STDEV.S(E25:E124),""),"")</f>
        <v/>
      </c>
      <c r="F18" s="215" t="str">
        <f t="shared" si="30"/>
        <v/>
      </c>
      <c r="G18" s="215" t="str">
        <f t="shared" si="30"/>
        <v/>
      </c>
      <c r="H18" s="215" t="str">
        <f t="shared" si="30"/>
        <v/>
      </c>
      <c r="I18" s="215" t="str">
        <f t="shared" si="30"/>
        <v/>
      </c>
      <c r="J18" s="215" t="str">
        <f t="shared" si="30"/>
        <v/>
      </c>
      <c r="K18" s="215" t="str">
        <f t="shared" si="30"/>
        <v/>
      </c>
      <c r="L18" s="215" t="str">
        <f t="shared" si="30"/>
        <v/>
      </c>
      <c r="M18" s="215" t="str">
        <f t="shared" si="30"/>
        <v/>
      </c>
      <c r="N18" s="215" t="str">
        <f t="shared" si="30"/>
        <v/>
      </c>
      <c r="O18" s="215" t="str">
        <f t="shared" si="30"/>
        <v/>
      </c>
      <c r="P18" s="215" t="str">
        <f t="shared" si="30"/>
        <v/>
      </c>
      <c r="Q18" s="215" t="str">
        <f t="shared" si="30"/>
        <v/>
      </c>
      <c r="R18" s="215" t="str">
        <f t="shared" si="30"/>
        <v/>
      </c>
      <c r="S18" s="215" t="str">
        <f t="shared" si="30"/>
        <v/>
      </c>
      <c r="T18" s="215" t="str">
        <f t="shared" si="30"/>
        <v/>
      </c>
      <c r="U18" s="215" t="str">
        <f t="shared" si="30"/>
        <v/>
      </c>
      <c r="V18" s="215" t="str">
        <f t="shared" si="30"/>
        <v/>
      </c>
      <c r="W18" s="215" t="str">
        <f t="shared" si="30"/>
        <v/>
      </c>
      <c r="X18" s="215" t="str">
        <f t="shared" si="30"/>
        <v/>
      </c>
      <c r="Y18" s="215" t="str">
        <f t="shared" si="30"/>
        <v/>
      </c>
      <c r="Z18" s="215" t="str">
        <f t="shared" si="30"/>
        <v/>
      </c>
      <c r="AA18" s="215" t="str">
        <f t="shared" si="30"/>
        <v/>
      </c>
      <c r="AB18" s="215" t="str">
        <f t="shared" si="30"/>
        <v/>
      </c>
      <c r="AC18" s="215" t="str">
        <f t="shared" si="30"/>
        <v/>
      </c>
      <c r="AD18" s="215" t="str">
        <f t="shared" si="30"/>
        <v/>
      </c>
      <c r="AE18" s="215" t="str">
        <f t="shared" si="30"/>
        <v/>
      </c>
      <c r="AF18" s="215" t="str">
        <f t="shared" si="30"/>
        <v/>
      </c>
      <c r="AG18" s="215" t="str">
        <f t="shared" si="30"/>
        <v/>
      </c>
      <c r="AH18" s="34" t="s">
        <v>139</v>
      </c>
      <c r="AI18" s="298"/>
      <c r="AJ18" s="298"/>
      <c r="AK18" s="298"/>
      <c r="AL18" s="299"/>
      <c r="AM18" s="300"/>
      <c r="AN18" s="315" t="s">
        <v>185</v>
      </c>
      <c r="AO18" s="305"/>
      <c r="BV18" s="302"/>
      <c r="BW18" s="302"/>
      <c r="BX18" s="302"/>
      <c r="BY18" s="303"/>
      <c r="BZ18" s="303"/>
      <c r="CB18" s="304"/>
      <c r="CC18" s="304"/>
      <c r="CD18" s="304"/>
      <c r="CE18" s="304"/>
      <c r="CF18" s="304"/>
      <c r="CH18" s="32">
        <f t="shared" si="18"/>
        <v>17</v>
      </c>
      <c r="CI18" s="32">
        <f t="shared" si="15"/>
        <v>0</v>
      </c>
      <c r="CJ18" s="305">
        <f t="shared" si="19"/>
        <v>0</v>
      </c>
      <c r="CK18" s="305">
        <f t="shared" si="9"/>
        <v>0</v>
      </c>
      <c r="CL18" s="31" t="b">
        <f t="shared" si="10"/>
        <v>0</v>
      </c>
      <c r="CM18" s="302" t="str">
        <f t="shared" si="11"/>
        <v/>
      </c>
      <c r="CN18" s="309" t="e">
        <f t="shared" si="16"/>
        <v>#VALUE!</v>
      </c>
      <c r="CP18" s="3">
        <f t="shared" si="4"/>
        <v>0</v>
      </c>
      <c r="CQ18" s="294">
        <f t="shared" si="5"/>
        <v>0</v>
      </c>
      <c r="CR18" s="3" t="b">
        <f t="shared" si="6"/>
        <v>0</v>
      </c>
      <c r="CS18" s="302" t="str">
        <f t="shared" si="12"/>
        <v/>
      </c>
      <c r="CT18" s="309" t="e">
        <f t="shared" si="17"/>
        <v>#VALUE!</v>
      </c>
      <c r="CW18" s="298"/>
      <c r="CX18" s="300"/>
      <c r="GZ18" s="31">
        <f>MAX(GZ25:GZ124)</f>
        <v>0</v>
      </c>
      <c r="HH18" s="305"/>
      <c r="JW18" s="644"/>
      <c r="MR18" s="483" t="s">
        <v>467</v>
      </c>
      <c r="MS18" s="305">
        <v>7</v>
      </c>
      <c r="MT18" s="395" t="s">
        <v>270</v>
      </c>
      <c r="MU18" s="15">
        <f>IF('8. Paramètres'!G18="Très facile",1,IF('8. Paramètres'!G18="Facile",2,IF('8. Paramètres'!G18="Adéquat",3,IF('8. Paramètres'!G18="Difficile",4,IF('8. Paramètres'!G18="Très difficile",5,"err")))))</f>
        <v>3</v>
      </c>
      <c r="MV18" s="15">
        <f>IF('8. Paramètres'!H18="Cliquer pour modifier",MU18,IF('8. Paramètres'!H18="Très facile",1,IF('8. Paramètres'!H18="Facile",2,IF('8. Paramètres'!H18="Adéquat",3,IF('8. Paramètres'!H18="Difficile",4,IF('8. Paramètres'!H18="Très difficile",5,"err"))))))</f>
        <v>3</v>
      </c>
      <c r="MW18" s="15">
        <f t="shared" si="26"/>
        <v>3</v>
      </c>
      <c r="MX18" s="5"/>
      <c r="MY18" s="380" t="str">
        <f t="shared" si="29"/>
        <v>ok</v>
      </c>
      <c r="MZ18" s="15"/>
    </row>
    <row r="19" spans="2:364" s="31" customFormat="1" x14ac:dyDescent="0.3">
      <c r="B19" s="35" t="s">
        <v>149</v>
      </c>
      <c r="C19" s="539" t="str">
        <f>IF($B8&gt;0,IF(ISERROR((COUNTIF(D17:AG17,"&gt;=0")/(COUNTIF(D17:AG17,"&gt;=0")-1))*(1-(SUMIF(D17:AG17,"&gt;=0",D17:AG17)/AO17))),IF(D23&lt;=$B8,"—",""),(COUNTIF(D17:AG17,"&gt;=0")/(COUNTIF(D17:AG17,"&gt;=0")-1))*(1-(SUMIF(D17:AG17,"&gt;=0",D17:AG17)/AO17))),"")</f>
        <v/>
      </c>
      <c r="D19" s="592" t="str">
        <f>IF($B8&gt;0,IF(ISERROR((($B8-1)/(($B8-1)-1))*(1-((SUMIF($D17:$AG17,"&gt;0")-D17)/AP17))),IF(D23&lt;=$B8,"—",""),(($B8-1)/(($B8-1)-1))*(1-((SUMIF($D17:$AG17,"&gt;0")-D17)/AP17))),"")</f>
        <v/>
      </c>
      <c r="E19" s="592" t="str">
        <f t="shared" ref="E19:AG19" si="31">IF($B8&gt;0,IF(ISERROR((($B8-1)/(($B8-1)-1))*(1-((SUMIF($D17:$AG17,"&gt;0")-E17)/AQ17))),IF(E23&lt;=$B8,"—",""),(($B8-1)/(($B8-1)-1))*(1-((SUMIF($D17:$AG17,"&gt;0")-E17)/AQ17))),"")</f>
        <v/>
      </c>
      <c r="F19" s="592" t="str">
        <f t="shared" si="31"/>
        <v/>
      </c>
      <c r="G19" s="592" t="str">
        <f t="shared" si="31"/>
        <v/>
      </c>
      <c r="H19" s="592" t="str">
        <f t="shared" si="31"/>
        <v/>
      </c>
      <c r="I19" s="592" t="str">
        <f t="shared" si="31"/>
        <v/>
      </c>
      <c r="J19" s="592" t="str">
        <f t="shared" si="31"/>
        <v/>
      </c>
      <c r="K19" s="592" t="str">
        <f t="shared" si="31"/>
        <v/>
      </c>
      <c r="L19" s="592" t="str">
        <f t="shared" si="31"/>
        <v/>
      </c>
      <c r="M19" s="592" t="str">
        <f t="shared" si="31"/>
        <v/>
      </c>
      <c r="N19" s="592" t="str">
        <f t="shared" si="31"/>
        <v/>
      </c>
      <c r="O19" s="592" t="str">
        <f t="shared" si="31"/>
        <v/>
      </c>
      <c r="P19" s="592" t="str">
        <f t="shared" si="31"/>
        <v/>
      </c>
      <c r="Q19" s="592" t="str">
        <f t="shared" si="31"/>
        <v/>
      </c>
      <c r="R19" s="592" t="str">
        <f t="shared" si="31"/>
        <v/>
      </c>
      <c r="S19" s="592" t="str">
        <f t="shared" si="31"/>
        <v/>
      </c>
      <c r="T19" s="592" t="str">
        <f t="shared" si="31"/>
        <v/>
      </c>
      <c r="U19" s="592" t="str">
        <f t="shared" si="31"/>
        <v/>
      </c>
      <c r="V19" s="592" t="str">
        <f t="shared" si="31"/>
        <v/>
      </c>
      <c r="W19" s="592" t="str">
        <f t="shared" si="31"/>
        <v/>
      </c>
      <c r="X19" s="592" t="str">
        <f t="shared" si="31"/>
        <v/>
      </c>
      <c r="Y19" s="592" t="str">
        <f t="shared" si="31"/>
        <v/>
      </c>
      <c r="Z19" s="592" t="str">
        <f t="shared" si="31"/>
        <v/>
      </c>
      <c r="AA19" s="592" t="str">
        <f t="shared" si="31"/>
        <v/>
      </c>
      <c r="AB19" s="592" t="str">
        <f t="shared" si="31"/>
        <v/>
      </c>
      <c r="AC19" s="592" t="str">
        <f t="shared" si="31"/>
        <v/>
      </c>
      <c r="AD19" s="592" t="str">
        <f t="shared" si="31"/>
        <v/>
      </c>
      <c r="AE19" s="592" t="str">
        <f t="shared" si="31"/>
        <v/>
      </c>
      <c r="AF19" s="592" t="str">
        <f t="shared" si="31"/>
        <v/>
      </c>
      <c r="AG19" s="592" t="str">
        <f t="shared" si="31"/>
        <v/>
      </c>
      <c r="AH19" s="34" t="s">
        <v>139</v>
      </c>
      <c r="AI19" s="298"/>
      <c r="AJ19" s="298"/>
      <c r="AK19" s="298"/>
      <c r="AL19" s="299"/>
      <c r="AM19" s="300"/>
      <c r="AN19" s="315" t="s">
        <v>134</v>
      </c>
      <c r="AO19" s="309" t="s">
        <v>589</v>
      </c>
      <c r="BV19" s="302"/>
      <c r="BW19" s="302"/>
      <c r="BX19" s="302"/>
      <c r="BY19" s="303"/>
      <c r="BZ19" s="303"/>
      <c r="CB19" s="304"/>
      <c r="CC19" s="304"/>
      <c r="CD19" s="304"/>
      <c r="CE19" s="304"/>
      <c r="CF19" s="304"/>
      <c r="CH19" s="32">
        <f t="shared" si="18"/>
        <v>16</v>
      </c>
      <c r="CI19" s="32">
        <f t="shared" si="15"/>
        <v>0</v>
      </c>
      <c r="CJ19" s="305">
        <f t="shared" si="19"/>
        <v>0</v>
      </c>
      <c r="CK19" s="305">
        <f t="shared" si="9"/>
        <v>0</v>
      </c>
      <c r="CL19" s="31" t="b">
        <f t="shared" si="10"/>
        <v>0</v>
      </c>
      <c r="CM19" s="302" t="str">
        <f t="shared" si="11"/>
        <v/>
      </c>
      <c r="CN19" s="309" t="e">
        <f t="shared" si="16"/>
        <v>#VALUE!</v>
      </c>
      <c r="CP19" s="3">
        <f t="shared" si="4"/>
        <v>0</v>
      </c>
      <c r="CQ19" s="294">
        <f t="shared" si="5"/>
        <v>0</v>
      </c>
      <c r="CR19" s="3" t="b">
        <f t="shared" si="6"/>
        <v>0</v>
      </c>
      <c r="CS19" s="302" t="str">
        <f t="shared" si="12"/>
        <v/>
      </c>
      <c r="CT19" s="309" t="e">
        <f t="shared" si="17"/>
        <v>#VALUE!</v>
      </c>
      <c r="CW19" s="298"/>
      <c r="CX19" s="300"/>
      <c r="HH19" s="305"/>
      <c r="HJ19" s="31" t="s">
        <v>302</v>
      </c>
      <c r="HK19" s="32" t="str">
        <f>IFERROR(HLOOKUP(HK23,$HK6:$IN9,4,FALSE),"")</f>
        <v/>
      </c>
      <c r="HL19" s="32" t="str">
        <f t="shared" ref="HL19:IN19" si="32">IFERROR(HLOOKUP(HL23,$HK6:$IN9,4,FALSE),"")</f>
        <v/>
      </c>
      <c r="HM19" s="32" t="str">
        <f t="shared" si="32"/>
        <v/>
      </c>
      <c r="HN19" s="32" t="str">
        <f t="shared" si="32"/>
        <v/>
      </c>
      <c r="HO19" s="32" t="str">
        <f t="shared" si="32"/>
        <v/>
      </c>
      <c r="HP19" s="32" t="str">
        <f t="shared" si="32"/>
        <v/>
      </c>
      <c r="HQ19" s="32" t="str">
        <f t="shared" si="32"/>
        <v/>
      </c>
      <c r="HR19" s="32" t="str">
        <f t="shared" si="32"/>
        <v/>
      </c>
      <c r="HS19" s="32" t="str">
        <f t="shared" si="32"/>
        <v/>
      </c>
      <c r="HT19" s="32" t="str">
        <f t="shared" si="32"/>
        <v/>
      </c>
      <c r="HU19" s="32" t="str">
        <f t="shared" si="32"/>
        <v/>
      </c>
      <c r="HV19" s="32" t="str">
        <f t="shared" si="32"/>
        <v/>
      </c>
      <c r="HW19" s="32" t="str">
        <f t="shared" si="32"/>
        <v/>
      </c>
      <c r="HX19" s="32" t="str">
        <f t="shared" si="32"/>
        <v/>
      </c>
      <c r="HY19" s="32" t="str">
        <f t="shared" si="32"/>
        <v/>
      </c>
      <c r="HZ19" s="32" t="str">
        <f t="shared" si="32"/>
        <v/>
      </c>
      <c r="IA19" s="32" t="str">
        <f t="shared" si="32"/>
        <v/>
      </c>
      <c r="IB19" s="32" t="str">
        <f t="shared" si="32"/>
        <v/>
      </c>
      <c r="IC19" s="32" t="str">
        <f t="shared" si="32"/>
        <v/>
      </c>
      <c r="ID19" s="32" t="str">
        <f t="shared" si="32"/>
        <v/>
      </c>
      <c r="IE19" s="32" t="str">
        <f t="shared" si="32"/>
        <v/>
      </c>
      <c r="IF19" s="32" t="str">
        <f t="shared" si="32"/>
        <v/>
      </c>
      <c r="IG19" s="32" t="str">
        <f t="shared" si="32"/>
        <v/>
      </c>
      <c r="IH19" s="32" t="str">
        <f t="shared" si="32"/>
        <v/>
      </c>
      <c r="II19" s="32" t="str">
        <f t="shared" si="32"/>
        <v/>
      </c>
      <c r="IJ19" s="32" t="str">
        <f t="shared" si="32"/>
        <v/>
      </c>
      <c r="IK19" s="32" t="str">
        <f t="shared" si="32"/>
        <v/>
      </c>
      <c r="IL19" s="32" t="str">
        <f t="shared" si="32"/>
        <v/>
      </c>
      <c r="IM19" s="32" t="str">
        <f t="shared" si="32"/>
        <v/>
      </c>
      <c r="IN19" s="32" t="str">
        <f t="shared" si="32"/>
        <v/>
      </c>
      <c r="IQ19" s="316" t="s">
        <v>307</v>
      </c>
      <c r="IR19" s="317" t="str">
        <f>IFERROR(IF(HK$23&lt;=$HH25,HK$19,0),"")</f>
        <v/>
      </c>
      <c r="IS19" s="317" t="str">
        <f t="shared" ref="IS19:JU19" si="33">IFERROR(IF(HL$23&lt;=$HH25,HL$19,0),"")</f>
        <v/>
      </c>
      <c r="IT19" s="317" t="str">
        <f t="shared" si="33"/>
        <v/>
      </c>
      <c r="IU19" s="317" t="str">
        <f t="shared" si="33"/>
        <v/>
      </c>
      <c r="IV19" s="317" t="str">
        <f t="shared" si="33"/>
        <v/>
      </c>
      <c r="IW19" s="317" t="str">
        <f t="shared" si="33"/>
        <v/>
      </c>
      <c r="IX19" s="317" t="str">
        <f t="shared" si="33"/>
        <v/>
      </c>
      <c r="IY19" s="317" t="str">
        <f t="shared" si="33"/>
        <v/>
      </c>
      <c r="IZ19" s="317" t="str">
        <f t="shared" si="33"/>
        <v/>
      </c>
      <c r="JA19" s="317" t="str">
        <f t="shared" si="33"/>
        <v/>
      </c>
      <c r="JB19" s="317" t="str">
        <f t="shared" si="33"/>
        <v/>
      </c>
      <c r="JC19" s="317" t="str">
        <f t="shared" si="33"/>
        <v/>
      </c>
      <c r="JD19" s="317" t="str">
        <f t="shared" si="33"/>
        <v/>
      </c>
      <c r="JE19" s="317" t="str">
        <f t="shared" si="33"/>
        <v/>
      </c>
      <c r="JF19" s="317" t="str">
        <f t="shared" si="33"/>
        <v/>
      </c>
      <c r="JG19" s="317" t="str">
        <f t="shared" si="33"/>
        <v/>
      </c>
      <c r="JH19" s="317" t="str">
        <f t="shared" si="33"/>
        <v/>
      </c>
      <c r="JI19" s="317" t="str">
        <f t="shared" si="33"/>
        <v/>
      </c>
      <c r="JJ19" s="317" t="str">
        <f t="shared" si="33"/>
        <v/>
      </c>
      <c r="JK19" s="317" t="str">
        <f t="shared" si="33"/>
        <v/>
      </c>
      <c r="JL19" s="317" t="str">
        <f t="shared" si="33"/>
        <v/>
      </c>
      <c r="JM19" s="317" t="str">
        <f t="shared" si="33"/>
        <v/>
      </c>
      <c r="JN19" s="317" t="str">
        <f t="shared" si="33"/>
        <v/>
      </c>
      <c r="JO19" s="317" t="str">
        <f t="shared" si="33"/>
        <v/>
      </c>
      <c r="JP19" s="317" t="str">
        <f t="shared" si="33"/>
        <v/>
      </c>
      <c r="JQ19" s="317" t="str">
        <f t="shared" si="33"/>
        <v/>
      </c>
      <c r="JR19" s="317" t="str">
        <f t="shared" si="33"/>
        <v/>
      </c>
      <c r="JS19" s="317" t="str">
        <f t="shared" si="33"/>
        <v/>
      </c>
      <c r="JT19" s="317" t="str">
        <f t="shared" si="33"/>
        <v/>
      </c>
      <c r="JU19" s="317" t="str">
        <f t="shared" si="33"/>
        <v/>
      </c>
      <c r="JW19" s="318">
        <f>SUM(IR19:JU19)</f>
        <v>0</v>
      </c>
      <c r="MR19" s="483" t="s">
        <v>468</v>
      </c>
      <c r="MS19" s="305">
        <v>6</v>
      </c>
      <c r="MT19" s="395" t="s">
        <v>269</v>
      </c>
      <c r="MU19" s="15">
        <f>IF('8. Paramètres'!G19="Très facile",1,IF('8. Paramètres'!G19="Facile",2,IF('8. Paramètres'!G19="Adéquat",3,IF('8. Paramètres'!G19="Difficile",4,IF('8. Paramètres'!G19="Très difficile",5,"err")))))</f>
        <v>3</v>
      </c>
      <c r="MV19" s="15">
        <f>IF('8. Paramètres'!H19="Cliquer pour modifier",MU19,IF('8. Paramètres'!H19="Très facile",1,IF('8. Paramètres'!H19="Facile",2,IF('8. Paramètres'!H19="Adéquat",3,IF('8. Paramètres'!H19="Difficile",4,IF('8. Paramètres'!H19="Très difficile",5,"err"))))))</f>
        <v>3</v>
      </c>
      <c r="MW19" s="15">
        <f t="shared" si="26"/>
        <v>3</v>
      </c>
      <c r="MX19" s="5"/>
      <c r="MY19" s="380" t="str">
        <f t="shared" si="29"/>
        <v>ok</v>
      </c>
      <c r="MZ19" s="15"/>
    </row>
    <row r="20" spans="2:364" s="31" customFormat="1" x14ac:dyDescent="0.3">
      <c r="B20" s="32"/>
      <c r="C20" s="31" t="s">
        <v>265</v>
      </c>
      <c r="D20" s="215" t="str">
        <f>IFERROR(IF($B8&gt;0,_xlfn.STDEV.S(D25:D124)/SQRT($B11),""),"")</f>
        <v/>
      </c>
      <c r="E20" s="215" t="str">
        <f t="shared" ref="E20:AG20" si="34">IFERROR(IF($B8&gt;0,_xlfn.STDEV.S(E25:E124)/SQRT($B11),""),"")</f>
        <v/>
      </c>
      <c r="F20" s="215" t="str">
        <f t="shared" si="34"/>
        <v/>
      </c>
      <c r="G20" s="215" t="str">
        <f t="shared" si="34"/>
        <v/>
      </c>
      <c r="H20" s="215" t="str">
        <f t="shared" si="34"/>
        <v/>
      </c>
      <c r="I20" s="215" t="str">
        <f t="shared" si="34"/>
        <v/>
      </c>
      <c r="J20" s="215" t="str">
        <f t="shared" si="34"/>
        <v/>
      </c>
      <c r="K20" s="215" t="str">
        <f t="shared" si="34"/>
        <v/>
      </c>
      <c r="L20" s="215" t="str">
        <f t="shared" si="34"/>
        <v/>
      </c>
      <c r="M20" s="215" t="str">
        <f t="shared" si="34"/>
        <v/>
      </c>
      <c r="N20" s="215" t="str">
        <f t="shared" si="34"/>
        <v/>
      </c>
      <c r="O20" s="215" t="str">
        <f t="shared" si="34"/>
        <v/>
      </c>
      <c r="P20" s="215" t="str">
        <f t="shared" si="34"/>
        <v/>
      </c>
      <c r="Q20" s="215" t="str">
        <f t="shared" si="34"/>
        <v/>
      </c>
      <c r="R20" s="215" t="str">
        <f t="shared" si="34"/>
        <v/>
      </c>
      <c r="S20" s="215" t="str">
        <f t="shared" si="34"/>
        <v/>
      </c>
      <c r="T20" s="215" t="str">
        <f t="shared" si="34"/>
        <v/>
      </c>
      <c r="U20" s="215" t="str">
        <f t="shared" si="34"/>
        <v/>
      </c>
      <c r="V20" s="215" t="str">
        <f t="shared" si="34"/>
        <v/>
      </c>
      <c r="W20" s="215" t="str">
        <f t="shared" si="34"/>
        <v/>
      </c>
      <c r="X20" s="215" t="str">
        <f t="shared" si="34"/>
        <v/>
      </c>
      <c r="Y20" s="215" t="str">
        <f t="shared" si="34"/>
        <v/>
      </c>
      <c r="Z20" s="215" t="str">
        <f t="shared" si="34"/>
        <v/>
      </c>
      <c r="AA20" s="215" t="str">
        <f t="shared" si="34"/>
        <v/>
      </c>
      <c r="AB20" s="215" t="str">
        <f t="shared" si="34"/>
        <v/>
      </c>
      <c r="AC20" s="215" t="str">
        <f t="shared" si="34"/>
        <v/>
      </c>
      <c r="AD20" s="215" t="str">
        <f t="shared" si="34"/>
        <v/>
      </c>
      <c r="AE20" s="215" t="str">
        <f t="shared" si="34"/>
        <v/>
      </c>
      <c r="AF20" s="215" t="str">
        <f t="shared" si="34"/>
        <v/>
      </c>
      <c r="AG20" s="215" t="str">
        <f t="shared" si="34"/>
        <v/>
      </c>
      <c r="AH20" s="34" t="s">
        <v>139</v>
      </c>
      <c r="AI20" s="298"/>
      <c r="AJ20" s="298"/>
      <c r="AK20" s="298"/>
      <c r="AL20" s="299"/>
      <c r="AM20" s="300"/>
      <c r="AN20" s="319">
        <f>MIN(AN25:AN124)</f>
        <v>0</v>
      </c>
      <c r="AO20" s="309" t="e">
        <f>AVERAGE(AO25:AO124)</f>
        <v>#DIV/0!</v>
      </c>
      <c r="BV20" s="320" t="s">
        <v>188</v>
      </c>
      <c r="BW20" s="302"/>
      <c r="BX20" s="302"/>
      <c r="BY20" s="303"/>
      <c r="BZ20" s="303"/>
      <c r="CB20" s="304" t="s">
        <v>190</v>
      </c>
      <c r="CC20" s="304"/>
      <c r="CD20" s="304"/>
      <c r="CE20" s="304"/>
      <c r="CF20" s="304"/>
      <c r="CH20" s="32">
        <f t="shared" si="18"/>
        <v>15</v>
      </c>
      <c r="CI20" s="32">
        <f t="shared" si="15"/>
        <v>0</v>
      </c>
      <c r="CJ20" s="305">
        <f t="shared" si="19"/>
        <v>0</v>
      </c>
      <c r="CK20" s="305">
        <f t="shared" si="9"/>
        <v>0</v>
      </c>
      <c r="CL20" s="31" t="b">
        <f t="shared" si="10"/>
        <v>0</v>
      </c>
      <c r="CM20" s="302" t="str">
        <f t="shared" si="11"/>
        <v/>
      </c>
      <c r="CN20" s="309" t="e">
        <f t="shared" si="16"/>
        <v>#VALUE!</v>
      </c>
      <c r="CP20" s="3">
        <f t="shared" si="4"/>
        <v>0</v>
      </c>
      <c r="CQ20" s="294">
        <f t="shared" si="5"/>
        <v>0</v>
      </c>
      <c r="CR20" s="3" t="b">
        <f t="shared" si="6"/>
        <v>0</v>
      </c>
      <c r="CS20" s="302" t="str">
        <f t="shared" si="12"/>
        <v/>
      </c>
      <c r="CT20" s="309" t="e">
        <f t="shared" si="17"/>
        <v>#VALUE!</v>
      </c>
      <c r="CW20" s="298"/>
      <c r="CX20" s="300"/>
      <c r="CZ20" s="321" t="s">
        <v>323</v>
      </c>
      <c r="DA20" s="321"/>
      <c r="DB20" s="321"/>
      <c r="DC20" s="321"/>
      <c r="EF20" s="321" t="s">
        <v>238</v>
      </c>
      <c r="FP20" s="321" t="s">
        <v>262</v>
      </c>
      <c r="HH20" s="305"/>
      <c r="HJ20" s="321" t="s">
        <v>325</v>
      </c>
      <c r="IQ20" s="316" t="s">
        <v>308</v>
      </c>
      <c r="IR20" s="317" t="str">
        <f>IFERROR(IF(HK$23&lt;=$HH25,0,HK$19),"")</f>
        <v/>
      </c>
      <c r="IS20" s="317" t="str">
        <f t="shared" ref="IS20:JU20" si="35">IFERROR(IF(HL$23&lt;=$HH25,0,HL$19),"")</f>
        <v/>
      </c>
      <c r="IT20" s="317" t="str">
        <f t="shared" si="35"/>
        <v/>
      </c>
      <c r="IU20" s="317" t="str">
        <f t="shared" si="35"/>
        <v/>
      </c>
      <c r="IV20" s="317" t="str">
        <f t="shared" si="35"/>
        <v/>
      </c>
      <c r="IW20" s="317" t="str">
        <f t="shared" si="35"/>
        <v/>
      </c>
      <c r="IX20" s="317" t="str">
        <f t="shared" si="35"/>
        <v/>
      </c>
      <c r="IY20" s="317" t="str">
        <f t="shared" si="35"/>
        <v/>
      </c>
      <c r="IZ20" s="317" t="str">
        <f t="shared" si="35"/>
        <v/>
      </c>
      <c r="JA20" s="317" t="str">
        <f t="shared" si="35"/>
        <v/>
      </c>
      <c r="JB20" s="317" t="str">
        <f t="shared" si="35"/>
        <v/>
      </c>
      <c r="JC20" s="317" t="str">
        <f t="shared" si="35"/>
        <v/>
      </c>
      <c r="JD20" s="317" t="str">
        <f t="shared" si="35"/>
        <v/>
      </c>
      <c r="JE20" s="317" t="str">
        <f t="shared" si="35"/>
        <v/>
      </c>
      <c r="JF20" s="317" t="str">
        <f t="shared" si="35"/>
        <v/>
      </c>
      <c r="JG20" s="317" t="str">
        <f t="shared" si="35"/>
        <v/>
      </c>
      <c r="JH20" s="317" t="str">
        <f t="shared" si="35"/>
        <v/>
      </c>
      <c r="JI20" s="317" t="str">
        <f t="shared" si="35"/>
        <v/>
      </c>
      <c r="JJ20" s="317" t="str">
        <f t="shared" si="35"/>
        <v/>
      </c>
      <c r="JK20" s="317" t="str">
        <f t="shared" si="35"/>
        <v/>
      </c>
      <c r="JL20" s="317" t="str">
        <f t="shared" si="35"/>
        <v/>
      </c>
      <c r="JM20" s="317" t="str">
        <f t="shared" si="35"/>
        <v/>
      </c>
      <c r="JN20" s="317" t="str">
        <f t="shared" si="35"/>
        <v/>
      </c>
      <c r="JO20" s="317" t="str">
        <f t="shared" si="35"/>
        <v/>
      </c>
      <c r="JP20" s="317" t="str">
        <f t="shared" si="35"/>
        <v/>
      </c>
      <c r="JQ20" s="317" t="str">
        <f t="shared" si="35"/>
        <v/>
      </c>
      <c r="JR20" s="317" t="str">
        <f t="shared" si="35"/>
        <v/>
      </c>
      <c r="JS20" s="317" t="str">
        <f t="shared" si="35"/>
        <v/>
      </c>
      <c r="JT20" s="317" t="str">
        <f t="shared" si="35"/>
        <v/>
      </c>
      <c r="JU20" s="317" t="str">
        <f t="shared" si="35"/>
        <v/>
      </c>
      <c r="JW20" s="318">
        <f>SUM(IR20:JU20)</f>
        <v>0</v>
      </c>
      <c r="MR20" s="483" t="s">
        <v>469</v>
      </c>
      <c r="MS20" s="305">
        <v>5</v>
      </c>
      <c r="MT20" s="395"/>
      <c r="MU20" s="15">
        <f>IF('8. Paramètres'!G20="Très facile",1,IF('8. Paramètres'!G20="Facile",2,IF('8. Paramètres'!G20="Adéquat",3,IF('8. Paramètres'!G20="Difficile",4,IF('8. Paramètres'!G20="Très difficile",5,"err")))))</f>
        <v>3</v>
      </c>
      <c r="MV20" s="15">
        <f>IF('8. Paramètres'!H20="Cliquer pour modifier",MU20,IF('8. Paramètres'!H20="Très facile",1,IF('8. Paramètres'!H20="Facile",2,IF('8. Paramètres'!H20="Adéquat",3,IF('8. Paramètres'!H20="Difficile",4,IF('8. Paramètres'!H20="Très difficile",5,"err"))))))</f>
        <v>3</v>
      </c>
      <c r="MW20" s="15">
        <f t="shared" si="26"/>
        <v>3</v>
      </c>
      <c r="MX20" s="5"/>
      <c r="MY20" s="380" t="str">
        <f t="shared" si="29"/>
        <v>ok</v>
      </c>
      <c r="MZ20" s="15"/>
    </row>
    <row r="21" spans="2:364" s="31" customFormat="1" x14ac:dyDescent="0.3">
      <c r="B21" s="32"/>
      <c r="C21" s="216" t="s">
        <v>266</v>
      </c>
      <c r="D21" s="215" t="str">
        <f>IF($B8&gt;0,IF(ISERROR(_xlfn.STDEV.S(D25:D124)*SQRT(1-$C19)),IF(D23&lt;=$B8,"—",""),_xlfn.STDEV.S(D25:D124)*SQRT(1-$C19)),"")</f>
        <v/>
      </c>
      <c r="E21" s="215" t="str">
        <f t="shared" ref="E21:AG21" si="36">IF($B8&gt;0,IF(ISERROR(_xlfn.STDEV.S(E25:E124)*SQRT(1-$C19)),IF(E23&lt;=$B8,"—",""),_xlfn.STDEV.S(E25:E124)*SQRT(1-$C19)),"")</f>
        <v/>
      </c>
      <c r="F21" s="215" t="str">
        <f t="shared" si="36"/>
        <v/>
      </c>
      <c r="G21" s="215" t="str">
        <f t="shared" si="36"/>
        <v/>
      </c>
      <c r="H21" s="215" t="str">
        <f t="shared" si="36"/>
        <v/>
      </c>
      <c r="I21" s="215" t="str">
        <f t="shared" si="36"/>
        <v/>
      </c>
      <c r="J21" s="215" t="str">
        <f t="shared" si="36"/>
        <v/>
      </c>
      <c r="K21" s="215" t="str">
        <f t="shared" si="36"/>
        <v/>
      </c>
      <c r="L21" s="215" t="str">
        <f t="shared" si="36"/>
        <v/>
      </c>
      <c r="M21" s="215" t="str">
        <f t="shared" si="36"/>
        <v/>
      </c>
      <c r="N21" s="215" t="str">
        <f t="shared" si="36"/>
        <v/>
      </c>
      <c r="O21" s="215" t="str">
        <f t="shared" si="36"/>
        <v/>
      </c>
      <c r="P21" s="215" t="str">
        <f t="shared" si="36"/>
        <v/>
      </c>
      <c r="Q21" s="215" t="str">
        <f t="shared" si="36"/>
        <v/>
      </c>
      <c r="R21" s="215" t="str">
        <f t="shared" si="36"/>
        <v/>
      </c>
      <c r="S21" s="215" t="str">
        <f t="shared" si="36"/>
        <v/>
      </c>
      <c r="T21" s="215" t="str">
        <f t="shared" si="36"/>
        <v/>
      </c>
      <c r="U21" s="215" t="str">
        <f t="shared" si="36"/>
        <v/>
      </c>
      <c r="V21" s="215" t="str">
        <f t="shared" si="36"/>
        <v/>
      </c>
      <c r="W21" s="215" t="str">
        <f t="shared" si="36"/>
        <v/>
      </c>
      <c r="X21" s="215" t="str">
        <f t="shared" si="36"/>
        <v/>
      </c>
      <c r="Y21" s="215" t="str">
        <f t="shared" si="36"/>
        <v/>
      </c>
      <c r="Z21" s="215" t="str">
        <f t="shared" si="36"/>
        <v/>
      </c>
      <c r="AA21" s="215" t="str">
        <f t="shared" si="36"/>
        <v/>
      </c>
      <c r="AB21" s="215" t="str">
        <f t="shared" si="36"/>
        <v/>
      </c>
      <c r="AC21" s="215" t="str">
        <f t="shared" si="36"/>
        <v/>
      </c>
      <c r="AD21" s="215" t="str">
        <f t="shared" si="36"/>
        <v/>
      </c>
      <c r="AE21" s="215" t="str">
        <f t="shared" si="36"/>
        <v/>
      </c>
      <c r="AF21" s="215" t="str">
        <f t="shared" si="36"/>
        <v/>
      </c>
      <c r="AG21" s="215" t="str">
        <f t="shared" si="36"/>
        <v/>
      </c>
      <c r="AH21" s="34" t="s">
        <v>139</v>
      </c>
      <c r="AI21" s="298"/>
      <c r="AJ21" s="298"/>
      <c r="AK21" s="298"/>
      <c r="AL21" s="299"/>
      <c r="AM21" s="300"/>
      <c r="AN21" s="315" t="s">
        <v>135</v>
      </c>
      <c r="BV21" s="320" t="s">
        <v>189</v>
      </c>
      <c r="BW21" s="302"/>
      <c r="BX21" s="302"/>
      <c r="BY21" s="303"/>
      <c r="BZ21" s="303"/>
      <c r="CB21" s="304" t="s">
        <v>191</v>
      </c>
      <c r="CC21" s="304"/>
      <c r="CD21" s="304"/>
      <c r="CE21" s="304"/>
      <c r="CF21" s="304"/>
      <c r="CH21" s="32">
        <f t="shared" si="18"/>
        <v>14</v>
      </c>
      <c r="CI21" s="32">
        <f t="shared" si="15"/>
        <v>0</v>
      </c>
      <c r="CJ21" s="305">
        <f t="shared" si="19"/>
        <v>0</v>
      </c>
      <c r="CK21" s="305">
        <f t="shared" si="9"/>
        <v>0</v>
      </c>
      <c r="CL21" s="31" t="b">
        <f t="shared" si="10"/>
        <v>0</v>
      </c>
      <c r="CM21" s="302" t="str">
        <f t="shared" si="11"/>
        <v/>
      </c>
      <c r="CN21" s="309" t="e">
        <f t="shared" si="16"/>
        <v>#VALUE!</v>
      </c>
      <c r="CP21" s="3">
        <f t="shared" si="4"/>
        <v>0</v>
      </c>
      <c r="CQ21" s="294">
        <f t="shared" si="5"/>
        <v>0</v>
      </c>
      <c r="CR21" s="3" t="b">
        <f t="shared" si="6"/>
        <v>0</v>
      </c>
      <c r="CS21" s="302" t="str">
        <f t="shared" si="12"/>
        <v/>
      </c>
      <c r="CT21" s="309" t="e">
        <f t="shared" si="17"/>
        <v>#VALUE!</v>
      </c>
      <c r="CW21" s="298"/>
      <c r="CX21" s="300"/>
      <c r="CZ21" s="305"/>
      <c r="DA21" s="305"/>
      <c r="DB21" s="305"/>
      <c r="DC21" s="305"/>
      <c r="DD21" s="305"/>
      <c r="DE21" s="305"/>
      <c r="DF21" s="305"/>
      <c r="DG21" s="305"/>
      <c r="DH21" s="305"/>
      <c r="DI21" s="305"/>
      <c r="DJ21" s="305"/>
      <c r="DK21" s="305"/>
      <c r="DL21" s="305"/>
      <c r="DM21" s="305"/>
      <c r="DN21" s="305"/>
      <c r="DO21" s="305"/>
      <c r="EF21" s="31" t="s">
        <v>324</v>
      </c>
      <c r="FP21" s="322" t="s">
        <v>263</v>
      </c>
      <c r="FQ21" s="323" t="str">
        <f t="shared" ref="FQ21:GT21" si="37">D2</f>
        <v/>
      </c>
      <c r="FR21" s="323" t="str">
        <f t="shared" si="37"/>
        <v/>
      </c>
      <c r="FS21" s="323" t="str">
        <f t="shared" si="37"/>
        <v/>
      </c>
      <c r="FT21" s="323" t="str">
        <f t="shared" si="37"/>
        <v/>
      </c>
      <c r="FU21" s="323" t="str">
        <f t="shared" si="37"/>
        <v/>
      </c>
      <c r="FV21" s="323" t="str">
        <f t="shared" si="37"/>
        <v/>
      </c>
      <c r="FW21" s="323" t="str">
        <f t="shared" si="37"/>
        <v/>
      </c>
      <c r="FX21" s="323" t="str">
        <f t="shared" si="37"/>
        <v/>
      </c>
      <c r="FY21" s="323" t="str">
        <f t="shared" si="37"/>
        <v/>
      </c>
      <c r="FZ21" s="323" t="str">
        <f t="shared" si="37"/>
        <v/>
      </c>
      <c r="GA21" s="323" t="str">
        <f t="shared" si="37"/>
        <v/>
      </c>
      <c r="GB21" s="323" t="str">
        <f t="shared" si="37"/>
        <v/>
      </c>
      <c r="GC21" s="323" t="str">
        <f t="shared" si="37"/>
        <v/>
      </c>
      <c r="GD21" s="323" t="str">
        <f t="shared" si="37"/>
        <v/>
      </c>
      <c r="GE21" s="323" t="str">
        <f t="shared" si="37"/>
        <v/>
      </c>
      <c r="GF21" s="323" t="str">
        <f t="shared" si="37"/>
        <v/>
      </c>
      <c r="GG21" s="323" t="str">
        <f t="shared" si="37"/>
        <v/>
      </c>
      <c r="GH21" s="323" t="str">
        <f t="shared" si="37"/>
        <v/>
      </c>
      <c r="GI21" s="323" t="str">
        <f t="shared" si="37"/>
        <v/>
      </c>
      <c r="GJ21" s="323" t="str">
        <f t="shared" si="37"/>
        <v/>
      </c>
      <c r="GK21" s="323" t="str">
        <f t="shared" si="37"/>
        <v/>
      </c>
      <c r="GL21" s="323" t="str">
        <f t="shared" si="37"/>
        <v/>
      </c>
      <c r="GM21" s="323" t="str">
        <f t="shared" si="37"/>
        <v/>
      </c>
      <c r="GN21" s="323" t="str">
        <f t="shared" si="37"/>
        <v/>
      </c>
      <c r="GO21" s="323" t="str">
        <f t="shared" si="37"/>
        <v/>
      </c>
      <c r="GP21" s="323" t="str">
        <f t="shared" si="37"/>
        <v/>
      </c>
      <c r="GQ21" s="323" t="str">
        <f t="shared" si="37"/>
        <v/>
      </c>
      <c r="GR21" s="323" t="str">
        <f t="shared" si="37"/>
        <v/>
      </c>
      <c r="GS21" s="323" t="str">
        <f t="shared" si="37"/>
        <v/>
      </c>
      <c r="GT21" s="323" t="str">
        <f t="shared" si="37"/>
        <v/>
      </c>
      <c r="GU21" s="322"/>
      <c r="HH21" s="305"/>
      <c r="HJ21" s="322"/>
      <c r="HK21" s="323" t="str">
        <f>IFERROR(HLOOKUP(HK23,$HK6:$IN8,3,FALSE),"")</f>
        <v/>
      </c>
      <c r="HL21" s="323" t="str">
        <f t="shared" ref="HL21:IN21" si="38">IFERROR(HLOOKUP(HL23,$HK6:$IN8,3,FALSE),"")</f>
        <v/>
      </c>
      <c r="HM21" s="323" t="str">
        <f t="shared" si="38"/>
        <v/>
      </c>
      <c r="HN21" s="323" t="str">
        <f t="shared" si="38"/>
        <v/>
      </c>
      <c r="HO21" s="323" t="str">
        <f t="shared" si="38"/>
        <v/>
      </c>
      <c r="HP21" s="323" t="str">
        <f t="shared" si="38"/>
        <v/>
      </c>
      <c r="HQ21" s="323" t="str">
        <f t="shared" si="38"/>
        <v/>
      </c>
      <c r="HR21" s="323" t="str">
        <f t="shared" si="38"/>
        <v/>
      </c>
      <c r="HS21" s="323" t="str">
        <f t="shared" si="38"/>
        <v/>
      </c>
      <c r="HT21" s="323" t="str">
        <f t="shared" si="38"/>
        <v/>
      </c>
      <c r="HU21" s="323" t="str">
        <f t="shared" si="38"/>
        <v/>
      </c>
      <c r="HV21" s="323" t="str">
        <f t="shared" si="38"/>
        <v/>
      </c>
      <c r="HW21" s="323" t="str">
        <f t="shared" si="38"/>
        <v/>
      </c>
      <c r="HX21" s="323" t="str">
        <f t="shared" si="38"/>
        <v/>
      </c>
      <c r="HY21" s="323" t="str">
        <f t="shared" si="38"/>
        <v/>
      </c>
      <c r="HZ21" s="323" t="str">
        <f t="shared" si="38"/>
        <v/>
      </c>
      <c r="IA21" s="323" t="str">
        <f t="shared" si="38"/>
        <v/>
      </c>
      <c r="IB21" s="323" t="str">
        <f t="shared" si="38"/>
        <v/>
      </c>
      <c r="IC21" s="323" t="str">
        <f t="shared" si="38"/>
        <v/>
      </c>
      <c r="ID21" s="323" t="str">
        <f t="shared" si="38"/>
        <v/>
      </c>
      <c r="IE21" s="323" t="str">
        <f t="shared" si="38"/>
        <v/>
      </c>
      <c r="IF21" s="323" t="str">
        <f t="shared" si="38"/>
        <v/>
      </c>
      <c r="IG21" s="323" t="str">
        <f t="shared" si="38"/>
        <v/>
      </c>
      <c r="IH21" s="323" t="str">
        <f t="shared" si="38"/>
        <v/>
      </c>
      <c r="II21" s="323" t="str">
        <f t="shared" si="38"/>
        <v/>
      </c>
      <c r="IJ21" s="323" t="str">
        <f t="shared" si="38"/>
        <v/>
      </c>
      <c r="IK21" s="323" t="str">
        <f t="shared" si="38"/>
        <v/>
      </c>
      <c r="IL21" s="323" t="str">
        <f t="shared" si="38"/>
        <v/>
      </c>
      <c r="IM21" s="323" t="str">
        <f t="shared" si="38"/>
        <v/>
      </c>
      <c r="IN21" s="323" t="str">
        <f t="shared" si="38"/>
        <v/>
      </c>
      <c r="IO21" s="322"/>
      <c r="IR21" s="324" t="s">
        <v>306</v>
      </c>
      <c r="IS21" s="324"/>
      <c r="IT21" s="324"/>
      <c r="IU21" s="324"/>
      <c r="JW21" s="325"/>
      <c r="MR21" s="483" t="s">
        <v>470</v>
      </c>
      <c r="MS21" s="305">
        <v>4</v>
      </c>
      <c r="MT21" s="395"/>
      <c r="MU21" s="15">
        <f>IF('8. Paramètres'!G21="Très facile",1,IF('8. Paramètres'!G21="Facile",2,IF('8. Paramètres'!G21="Adéquat",3,IF('8. Paramètres'!G21="Difficile",4,IF('8. Paramètres'!G21="Très difficile",5,"err")))))</f>
        <v>3</v>
      </c>
      <c r="MV21" s="15">
        <f>IF('8. Paramètres'!H21="Cliquer pour modifier",MU21,IF('8. Paramètres'!H21="Très facile",1,IF('8. Paramètres'!H21="Facile",2,IF('8. Paramètres'!H21="Adéquat",3,IF('8. Paramètres'!H21="Difficile",4,IF('8. Paramètres'!H21="Très difficile",5,"err"))))))</f>
        <v>3</v>
      </c>
      <c r="MW21" s="15">
        <f t="shared" si="26"/>
        <v>3</v>
      </c>
      <c r="MX21" s="5"/>
      <c r="MY21" s="380" t="str">
        <f t="shared" si="29"/>
        <v>ok</v>
      </c>
      <c r="MZ21" s="15"/>
    </row>
    <row r="22" spans="2:364" s="31" customFormat="1" x14ac:dyDescent="0.3">
      <c r="B22" s="32"/>
      <c r="C22" s="44" t="s">
        <v>217</v>
      </c>
      <c r="D22" s="45">
        <f>COUNTIF(D25:D124,"&lt;&gt;0")+COUNTIF(D25:D124,"&lt;&gt;1")</f>
        <v>200</v>
      </c>
      <c r="E22" s="45">
        <f t="shared" ref="E22:AG22" si="39">COUNTIF(E25:E124,"&lt;&gt;0")+COUNTIF(E25:E124,"&lt;&gt;1")</f>
        <v>200</v>
      </c>
      <c r="F22" s="45">
        <f t="shared" si="39"/>
        <v>200</v>
      </c>
      <c r="G22" s="45">
        <f t="shared" si="39"/>
        <v>200</v>
      </c>
      <c r="H22" s="45">
        <f t="shared" si="39"/>
        <v>200</v>
      </c>
      <c r="I22" s="45">
        <f t="shared" si="39"/>
        <v>200</v>
      </c>
      <c r="J22" s="45">
        <f t="shared" si="39"/>
        <v>200</v>
      </c>
      <c r="K22" s="45">
        <f t="shared" si="39"/>
        <v>200</v>
      </c>
      <c r="L22" s="45">
        <f t="shared" si="39"/>
        <v>200</v>
      </c>
      <c r="M22" s="45">
        <f t="shared" si="39"/>
        <v>200</v>
      </c>
      <c r="N22" s="45">
        <f t="shared" si="39"/>
        <v>200</v>
      </c>
      <c r="O22" s="45">
        <f t="shared" si="39"/>
        <v>200</v>
      </c>
      <c r="P22" s="45">
        <f t="shared" si="39"/>
        <v>200</v>
      </c>
      <c r="Q22" s="45">
        <f t="shared" si="39"/>
        <v>200</v>
      </c>
      <c r="R22" s="45">
        <f t="shared" si="39"/>
        <v>200</v>
      </c>
      <c r="S22" s="45">
        <f t="shared" si="39"/>
        <v>200</v>
      </c>
      <c r="T22" s="45">
        <f t="shared" si="39"/>
        <v>200</v>
      </c>
      <c r="U22" s="45">
        <f t="shared" si="39"/>
        <v>200</v>
      </c>
      <c r="V22" s="45">
        <f t="shared" si="39"/>
        <v>200</v>
      </c>
      <c r="W22" s="45">
        <f t="shared" si="39"/>
        <v>200</v>
      </c>
      <c r="X22" s="45">
        <f t="shared" si="39"/>
        <v>200</v>
      </c>
      <c r="Y22" s="45">
        <f t="shared" si="39"/>
        <v>200</v>
      </c>
      <c r="Z22" s="45">
        <f t="shared" si="39"/>
        <v>200</v>
      </c>
      <c r="AA22" s="45">
        <f t="shared" si="39"/>
        <v>200</v>
      </c>
      <c r="AB22" s="45">
        <f t="shared" si="39"/>
        <v>200</v>
      </c>
      <c r="AC22" s="45">
        <f t="shared" si="39"/>
        <v>200</v>
      </c>
      <c r="AD22" s="45">
        <f t="shared" si="39"/>
        <v>200</v>
      </c>
      <c r="AE22" s="45">
        <f t="shared" si="39"/>
        <v>200</v>
      </c>
      <c r="AF22" s="45">
        <f t="shared" si="39"/>
        <v>200</v>
      </c>
      <c r="AG22" s="45">
        <f t="shared" si="39"/>
        <v>200</v>
      </c>
      <c r="AH22" s="34" t="s">
        <v>139</v>
      </c>
      <c r="AI22" s="298"/>
      <c r="AJ22" s="298"/>
      <c r="AK22" s="298"/>
      <c r="AL22" s="299"/>
      <c r="AM22" s="300"/>
      <c r="AN22" s="319">
        <f>MAX(AN25:AN124)</f>
        <v>0</v>
      </c>
      <c r="BV22" s="326"/>
      <c r="BW22" s="302" t="s">
        <v>186</v>
      </c>
      <c r="BX22" s="302" t="s">
        <v>185</v>
      </c>
      <c r="BY22" s="326"/>
      <c r="BZ22" s="326"/>
      <c r="CA22" s="33"/>
      <c r="CB22" s="327"/>
      <c r="CC22" s="327" t="s">
        <v>186</v>
      </c>
      <c r="CD22" s="327" t="s">
        <v>185</v>
      </c>
      <c r="CE22" s="327"/>
      <c r="CF22" s="304"/>
      <c r="CH22" s="32">
        <f>CH21-1</f>
        <v>13</v>
      </c>
      <c r="CI22" s="32">
        <f t="shared" si="15"/>
        <v>0</v>
      </c>
      <c r="CJ22" s="305">
        <f>CI22+CJ21</f>
        <v>0</v>
      </c>
      <c r="CK22" s="305">
        <f t="shared" si="9"/>
        <v>0</v>
      </c>
      <c r="CL22" s="31" t="b">
        <f>AND(CK22=$AO$3,CL21=FALSE,CK22&gt;CK21)</f>
        <v>0</v>
      </c>
      <c r="CM22" s="302" t="str">
        <f t="shared" si="11"/>
        <v/>
      </c>
      <c r="CN22" s="309" t="e">
        <f t="shared" si="16"/>
        <v>#VALUE!</v>
      </c>
      <c r="CP22" s="3">
        <f t="shared" si="4"/>
        <v>0</v>
      </c>
      <c r="CQ22" s="294">
        <f t="shared" si="5"/>
        <v>0</v>
      </c>
      <c r="CR22" s="3" t="b">
        <f t="shared" si="6"/>
        <v>0</v>
      </c>
      <c r="CS22" s="302" t="str">
        <f t="shared" si="12"/>
        <v/>
      </c>
      <c r="CT22" s="309" t="e">
        <f t="shared" si="17"/>
        <v>#VALUE!</v>
      </c>
      <c r="CW22" s="298"/>
      <c r="CX22" s="300"/>
      <c r="CZ22" s="32">
        <v>1</v>
      </c>
      <c r="DA22" s="32">
        <v>2</v>
      </c>
      <c r="DB22" s="32">
        <v>3</v>
      </c>
      <c r="DC22" s="32">
        <v>4</v>
      </c>
      <c r="DD22" s="32">
        <v>5</v>
      </c>
      <c r="DE22" s="32">
        <v>6</v>
      </c>
      <c r="DF22" s="32">
        <v>7</v>
      </c>
      <c r="DG22" s="32">
        <v>8</v>
      </c>
      <c r="DH22" s="32">
        <v>9</v>
      </c>
      <c r="DI22" s="32">
        <v>10</v>
      </c>
      <c r="DJ22" s="32">
        <v>11</v>
      </c>
      <c r="DK22" s="32">
        <v>12</v>
      </c>
      <c r="DL22" s="32">
        <v>13</v>
      </c>
      <c r="DM22" s="32">
        <v>14</v>
      </c>
      <c r="DN22" s="32">
        <v>15</v>
      </c>
      <c r="DO22" s="32">
        <v>16</v>
      </c>
      <c r="DP22" s="32">
        <v>17</v>
      </c>
      <c r="DQ22" s="32">
        <v>18</v>
      </c>
      <c r="DR22" s="32">
        <v>19</v>
      </c>
      <c r="DS22" s="32">
        <v>20</v>
      </c>
      <c r="DT22" s="32">
        <v>21</v>
      </c>
      <c r="DU22" s="32">
        <v>22</v>
      </c>
      <c r="DV22" s="32">
        <v>23</v>
      </c>
      <c r="DW22" s="32">
        <v>24</v>
      </c>
      <c r="DX22" s="32">
        <v>25</v>
      </c>
      <c r="DY22" s="32">
        <v>26</v>
      </c>
      <c r="DZ22" s="32">
        <v>27</v>
      </c>
      <c r="EA22" s="32">
        <v>28</v>
      </c>
      <c r="EB22" s="32">
        <v>29</v>
      </c>
      <c r="EC22" s="32">
        <v>30</v>
      </c>
      <c r="EG22" s="32">
        <v>1</v>
      </c>
      <c r="EH22" s="32">
        <v>2</v>
      </c>
      <c r="EI22" s="32">
        <v>3</v>
      </c>
      <c r="EJ22" s="32">
        <v>4</v>
      </c>
      <c r="EK22" s="32">
        <v>5</v>
      </c>
      <c r="EL22" s="32">
        <v>6</v>
      </c>
      <c r="EM22" s="32">
        <v>7</v>
      </c>
      <c r="EN22" s="32">
        <v>8</v>
      </c>
      <c r="EO22" s="32">
        <v>9</v>
      </c>
      <c r="EP22" s="32">
        <v>10</v>
      </c>
      <c r="EQ22" s="32">
        <v>11</v>
      </c>
      <c r="ER22" s="32">
        <v>12</v>
      </c>
      <c r="ES22" s="32">
        <v>13</v>
      </c>
      <c r="ET22" s="32">
        <v>14</v>
      </c>
      <c r="EU22" s="32">
        <v>15</v>
      </c>
      <c r="EV22" s="32">
        <v>16</v>
      </c>
      <c r="EW22" s="32">
        <v>17</v>
      </c>
      <c r="EX22" s="32">
        <v>18</v>
      </c>
      <c r="EY22" s="32">
        <v>19</v>
      </c>
      <c r="EZ22" s="32">
        <v>20</v>
      </c>
      <c r="FA22" s="32">
        <v>21</v>
      </c>
      <c r="FB22" s="32">
        <v>22</v>
      </c>
      <c r="FC22" s="32">
        <v>23</v>
      </c>
      <c r="FD22" s="32">
        <v>24</v>
      </c>
      <c r="FE22" s="32">
        <v>25</v>
      </c>
      <c r="FF22" s="32">
        <v>26</v>
      </c>
      <c r="FG22" s="32">
        <v>27</v>
      </c>
      <c r="FH22" s="32">
        <v>28</v>
      </c>
      <c r="FI22" s="32">
        <v>29</v>
      </c>
      <c r="FJ22" s="32">
        <v>30</v>
      </c>
      <c r="FL22" s="31">
        <f>COUNTIF(EG22:FJ22,"&gt;0,5")</f>
        <v>30</v>
      </c>
      <c r="HA22" s="31" t="s">
        <v>305</v>
      </c>
      <c r="HH22" s="305"/>
      <c r="JW22" s="325"/>
      <c r="MR22" s="483" t="s">
        <v>471</v>
      </c>
      <c r="MS22" s="305">
        <v>3</v>
      </c>
      <c r="MT22" s="395"/>
      <c r="MU22" s="15">
        <f>IF('8. Paramètres'!G22="Très facile",1,IF('8. Paramètres'!G22="Facile",2,IF('8. Paramètres'!G22="Adéquat",3,IF('8. Paramètres'!G22="Difficile",4,IF('8. Paramètres'!G22="Très difficile",5,"err")))))</f>
        <v>4</v>
      </c>
      <c r="MV22" s="15">
        <f>IF('8. Paramètres'!H22="Cliquer pour modifier",MU22,IF('8. Paramètres'!H22="Très facile",1,IF('8. Paramètres'!H22="Facile",2,IF('8. Paramètres'!H22="Adéquat",3,IF('8. Paramètres'!H22="Difficile",4,IF('8. Paramètres'!H22="Très difficile",5,"err"))))))</f>
        <v>4</v>
      </c>
      <c r="MW22" s="15">
        <f t="shared" si="26"/>
        <v>4</v>
      </c>
      <c r="MX22" s="5"/>
      <c r="MY22" s="380" t="str">
        <f t="shared" si="29"/>
        <v>ok</v>
      </c>
      <c r="MZ22" s="15"/>
    </row>
    <row r="23" spans="2:364" s="31" customFormat="1" x14ac:dyDescent="0.3">
      <c r="B23" s="32"/>
      <c r="C23" s="33"/>
      <c r="D23" s="32">
        <v>1</v>
      </c>
      <c r="E23" s="32">
        <v>2</v>
      </c>
      <c r="F23" s="32">
        <v>3</v>
      </c>
      <c r="G23" s="32">
        <v>4</v>
      </c>
      <c r="H23" s="32">
        <v>5</v>
      </c>
      <c r="I23" s="32">
        <v>6</v>
      </c>
      <c r="J23" s="32">
        <v>7</v>
      </c>
      <c r="K23" s="32">
        <v>8</v>
      </c>
      <c r="L23" s="32">
        <v>9</v>
      </c>
      <c r="M23" s="32">
        <v>10</v>
      </c>
      <c r="N23" s="32">
        <v>11</v>
      </c>
      <c r="O23" s="32">
        <v>12</v>
      </c>
      <c r="P23" s="32">
        <v>13</v>
      </c>
      <c r="Q23" s="32">
        <v>14</v>
      </c>
      <c r="R23" s="32">
        <v>15</v>
      </c>
      <c r="S23" s="32">
        <v>16</v>
      </c>
      <c r="T23" s="32">
        <v>17</v>
      </c>
      <c r="U23" s="32">
        <v>18</v>
      </c>
      <c r="V23" s="32">
        <v>19</v>
      </c>
      <c r="W23" s="32">
        <v>20</v>
      </c>
      <c r="X23" s="32">
        <v>21</v>
      </c>
      <c r="Y23" s="32">
        <v>22</v>
      </c>
      <c r="Z23" s="32">
        <v>23</v>
      </c>
      <c r="AA23" s="32">
        <v>24</v>
      </c>
      <c r="AB23" s="32">
        <v>25</v>
      </c>
      <c r="AC23" s="32">
        <v>26</v>
      </c>
      <c r="AD23" s="32">
        <v>27</v>
      </c>
      <c r="AE23" s="32">
        <v>28</v>
      </c>
      <c r="AF23" s="32">
        <v>29</v>
      </c>
      <c r="AG23" s="32">
        <v>30</v>
      </c>
      <c r="AH23" s="34" t="s">
        <v>139</v>
      </c>
      <c r="AI23" s="298"/>
      <c r="AJ23" s="298"/>
      <c r="AK23" s="298"/>
      <c r="AL23" s="299"/>
      <c r="AM23" s="300"/>
      <c r="AN23" s="301" t="s">
        <v>268</v>
      </c>
      <c r="AO23" s="31" t="s">
        <v>237</v>
      </c>
      <c r="AP23" s="328" t="s">
        <v>216</v>
      </c>
      <c r="AQ23" s="328"/>
      <c r="AR23" s="328"/>
      <c r="BV23" s="302" t="s">
        <v>144</v>
      </c>
      <c r="BW23" s="302" t="s">
        <v>183</v>
      </c>
      <c r="BX23" s="302" t="s">
        <v>183</v>
      </c>
      <c r="BY23" s="303"/>
      <c r="BZ23" s="303" t="s">
        <v>184</v>
      </c>
      <c r="CB23" s="304" t="s">
        <v>145</v>
      </c>
      <c r="CC23" s="304" t="s">
        <v>183</v>
      </c>
      <c r="CD23" s="304" t="s">
        <v>183</v>
      </c>
      <c r="CE23" s="304"/>
      <c r="CF23" s="304" t="s">
        <v>184</v>
      </c>
      <c r="CH23" s="32">
        <f t="shared" si="18"/>
        <v>12</v>
      </c>
      <c r="CI23" s="32">
        <f t="shared" si="15"/>
        <v>0</v>
      </c>
      <c r="CJ23" s="305">
        <f t="shared" si="19"/>
        <v>0</v>
      </c>
      <c r="CK23" s="305">
        <f t="shared" si="9"/>
        <v>0</v>
      </c>
      <c r="CL23" s="31" t="b">
        <f t="shared" si="10"/>
        <v>0</v>
      </c>
      <c r="CM23" s="302" t="str">
        <f t="shared" si="11"/>
        <v/>
      </c>
      <c r="CN23" s="309" t="e">
        <f t="shared" si="16"/>
        <v>#VALUE!</v>
      </c>
      <c r="CP23" s="3">
        <f t="shared" si="4"/>
        <v>0</v>
      </c>
      <c r="CQ23" s="294">
        <f t="shared" si="5"/>
        <v>0</v>
      </c>
      <c r="CR23" s="3" t="b">
        <f t="shared" si="6"/>
        <v>0</v>
      </c>
      <c r="CS23" s="302" t="str">
        <f t="shared" si="12"/>
        <v/>
      </c>
      <c r="CT23" s="309" t="e">
        <f t="shared" si="17"/>
        <v>#VALUE!</v>
      </c>
      <c r="CW23" s="298"/>
      <c r="CX23" s="300"/>
      <c r="CY23" s="31" t="s">
        <v>302</v>
      </c>
      <c r="CZ23" s="329" t="str">
        <f>HK19</f>
        <v/>
      </c>
      <c r="DA23" s="329" t="str">
        <f t="shared" ref="DA23:EC23" si="40">HL19</f>
        <v/>
      </c>
      <c r="DB23" s="329" t="str">
        <f t="shared" si="40"/>
        <v/>
      </c>
      <c r="DC23" s="329" t="str">
        <f t="shared" si="40"/>
        <v/>
      </c>
      <c r="DD23" s="329" t="str">
        <f t="shared" si="40"/>
        <v/>
      </c>
      <c r="DE23" s="329" t="str">
        <f t="shared" si="40"/>
        <v/>
      </c>
      <c r="DF23" s="329" t="str">
        <f t="shared" si="40"/>
        <v/>
      </c>
      <c r="DG23" s="329" t="str">
        <f t="shared" si="40"/>
        <v/>
      </c>
      <c r="DH23" s="329" t="str">
        <f t="shared" si="40"/>
        <v/>
      </c>
      <c r="DI23" s="329" t="str">
        <f t="shared" si="40"/>
        <v/>
      </c>
      <c r="DJ23" s="329" t="str">
        <f t="shared" si="40"/>
        <v/>
      </c>
      <c r="DK23" s="329" t="str">
        <f t="shared" si="40"/>
        <v/>
      </c>
      <c r="DL23" s="329" t="str">
        <f t="shared" si="40"/>
        <v/>
      </c>
      <c r="DM23" s="329" t="str">
        <f t="shared" si="40"/>
        <v/>
      </c>
      <c r="DN23" s="329" t="str">
        <f t="shared" si="40"/>
        <v/>
      </c>
      <c r="DO23" s="329" t="str">
        <f t="shared" si="40"/>
        <v/>
      </c>
      <c r="DP23" s="329" t="str">
        <f t="shared" si="40"/>
        <v/>
      </c>
      <c r="DQ23" s="329" t="str">
        <f t="shared" si="40"/>
        <v/>
      </c>
      <c r="DR23" s="329" t="str">
        <f t="shared" si="40"/>
        <v/>
      </c>
      <c r="DS23" s="329" t="str">
        <f t="shared" si="40"/>
        <v/>
      </c>
      <c r="DT23" s="329" t="str">
        <f t="shared" si="40"/>
        <v/>
      </c>
      <c r="DU23" s="329" t="str">
        <f t="shared" si="40"/>
        <v/>
      </c>
      <c r="DV23" s="329" t="str">
        <f t="shared" si="40"/>
        <v/>
      </c>
      <c r="DW23" s="329" t="str">
        <f t="shared" si="40"/>
        <v/>
      </c>
      <c r="DX23" s="329" t="str">
        <f t="shared" si="40"/>
        <v/>
      </c>
      <c r="DY23" s="329" t="str">
        <f t="shared" si="40"/>
        <v/>
      </c>
      <c r="DZ23" s="329" t="str">
        <f t="shared" si="40"/>
        <v/>
      </c>
      <c r="EA23" s="329" t="str">
        <f t="shared" si="40"/>
        <v/>
      </c>
      <c r="EB23" s="329" t="str">
        <f t="shared" si="40"/>
        <v/>
      </c>
      <c r="EC23" s="329" t="str">
        <f t="shared" si="40"/>
        <v/>
      </c>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Q23" s="32">
        <v>1</v>
      </c>
      <c r="FR23" s="32">
        <v>2</v>
      </c>
      <c r="FS23" s="32">
        <v>3</v>
      </c>
      <c r="FT23" s="32">
        <v>4</v>
      </c>
      <c r="FU23" s="32">
        <v>5</v>
      </c>
      <c r="FV23" s="32">
        <v>6</v>
      </c>
      <c r="FW23" s="32">
        <v>7</v>
      </c>
      <c r="FX23" s="32">
        <v>8</v>
      </c>
      <c r="FY23" s="32">
        <v>9</v>
      </c>
      <c r="FZ23" s="32">
        <v>10</v>
      </c>
      <c r="GA23" s="32">
        <v>11</v>
      </c>
      <c r="GB23" s="32">
        <v>12</v>
      </c>
      <c r="GC23" s="32">
        <v>13</v>
      </c>
      <c r="GD23" s="32">
        <v>14</v>
      </c>
      <c r="GE23" s="32">
        <v>15</v>
      </c>
      <c r="GF23" s="32">
        <v>16</v>
      </c>
      <c r="GG23" s="32">
        <v>17</v>
      </c>
      <c r="GH23" s="32">
        <v>18</v>
      </c>
      <c r="GI23" s="32">
        <v>19</v>
      </c>
      <c r="GJ23" s="32">
        <v>20</v>
      </c>
      <c r="GK23" s="32">
        <v>21</v>
      </c>
      <c r="GL23" s="32">
        <v>22</v>
      </c>
      <c r="GM23" s="32">
        <v>23</v>
      </c>
      <c r="GN23" s="32">
        <v>24</v>
      </c>
      <c r="GO23" s="32">
        <v>25</v>
      </c>
      <c r="GP23" s="32">
        <v>26</v>
      </c>
      <c r="GQ23" s="32">
        <v>27</v>
      </c>
      <c r="GR23" s="32">
        <v>28</v>
      </c>
      <c r="GS23" s="32">
        <v>29</v>
      </c>
      <c r="GT23" s="32">
        <v>30</v>
      </c>
      <c r="GW23" s="31" t="s">
        <v>287</v>
      </c>
      <c r="GZ23" s="31" t="s">
        <v>263</v>
      </c>
      <c r="HA23" s="31" t="s">
        <v>303</v>
      </c>
      <c r="HB23" s="31" t="s">
        <v>304</v>
      </c>
      <c r="HH23" s="305" t="s">
        <v>302</v>
      </c>
      <c r="HK23" s="32">
        <v>1</v>
      </c>
      <c r="HL23" s="32">
        <v>2</v>
      </c>
      <c r="HM23" s="32">
        <v>3</v>
      </c>
      <c r="HN23" s="32">
        <v>4</v>
      </c>
      <c r="HO23" s="32">
        <v>5</v>
      </c>
      <c r="HP23" s="32">
        <v>6</v>
      </c>
      <c r="HQ23" s="32">
        <v>7</v>
      </c>
      <c r="HR23" s="32">
        <v>8</v>
      </c>
      <c r="HS23" s="32">
        <v>9</v>
      </c>
      <c r="HT23" s="32">
        <v>10</v>
      </c>
      <c r="HU23" s="32">
        <v>11</v>
      </c>
      <c r="HV23" s="32">
        <v>12</v>
      </c>
      <c r="HW23" s="32">
        <v>13</v>
      </c>
      <c r="HX23" s="32">
        <v>14</v>
      </c>
      <c r="HY23" s="32">
        <v>15</v>
      </c>
      <c r="HZ23" s="32">
        <v>16</v>
      </c>
      <c r="IA23" s="32">
        <v>17</v>
      </c>
      <c r="IB23" s="32">
        <v>18</v>
      </c>
      <c r="IC23" s="32">
        <v>19</v>
      </c>
      <c r="ID23" s="32">
        <v>20</v>
      </c>
      <c r="IE23" s="32">
        <v>21</v>
      </c>
      <c r="IF23" s="32">
        <v>22</v>
      </c>
      <c r="IG23" s="32">
        <v>23</v>
      </c>
      <c r="IH23" s="32">
        <v>24</v>
      </c>
      <c r="II23" s="32">
        <v>25</v>
      </c>
      <c r="IJ23" s="32">
        <v>26</v>
      </c>
      <c r="IK23" s="32">
        <v>27</v>
      </c>
      <c r="IL23" s="32">
        <v>28</v>
      </c>
      <c r="IM23" s="32">
        <v>29</v>
      </c>
      <c r="IN23" s="32">
        <v>30</v>
      </c>
      <c r="IR23" s="32">
        <v>1</v>
      </c>
      <c r="IS23" s="32">
        <v>2</v>
      </c>
      <c r="IT23" s="32">
        <v>3</v>
      </c>
      <c r="IU23" s="32">
        <v>4</v>
      </c>
      <c r="IV23" s="32">
        <v>5</v>
      </c>
      <c r="IW23" s="32">
        <v>6</v>
      </c>
      <c r="IX23" s="32">
        <v>7</v>
      </c>
      <c r="IY23" s="32">
        <v>8</v>
      </c>
      <c r="IZ23" s="32">
        <v>9</v>
      </c>
      <c r="JA23" s="32">
        <v>10</v>
      </c>
      <c r="JB23" s="32">
        <v>11</v>
      </c>
      <c r="JC23" s="32">
        <v>12</v>
      </c>
      <c r="JD23" s="32">
        <v>13</v>
      </c>
      <c r="JE23" s="32">
        <v>14</v>
      </c>
      <c r="JF23" s="32">
        <v>15</v>
      </c>
      <c r="JG23" s="32">
        <v>16</v>
      </c>
      <c r="JH23" s="32">
        <v>17</v>
      </c>
      <c r="JI23" s="32">
        <v>18</v>
      </c>
      <c r="JJ23" s="32">
        <v>19</v>
      </c>
      <c r="JK23" s="32">
        <v>20</v>
      </c>
      <c r="JL23" s="32">
        <v>21</v>
      </c>
      <c r="JM23" s="32">
        <v>22</v>
      </c>
      <c r="JN23" s="32">
        <v>23</v>
      </c>
      <c r="JO23" s="32">
        <v>24</v>
      </c>
      <c r="JP23" s="32">
        <v>25</v>
      </c>
      <c r="JQ23" s="32">
        <v>26</v>
      </c>
      <c r="JR23" s="32">
        <v>27</v>
      </c>
      <c r="JS23" s="32">
        <v>28</v>
      </c>
      <c r="JT23" s="32">
        <v>29</v>
      </c>
      <c r="JU23" s="32">
        <v>30</v>
      </c>
      <c r="JW23" s="325"/>
      <c r="JY23" s="32">
        <v>1</v>
      </c>
      <c r="JZ23" s="32">
        <v>2</v>
      </c>
      <c r="KA23" s="32">
        <v>3</v>
      </c>
      <c r="KB23" s="32">
        <v>4</v>
      </c>
      <c r="KC23" s="32">
        <v>5</v>
      </c>
      <c r="KD23" s="32">
        <v>6</v>
      </c>
      <c r="KE23" s="32">
        <v>7</v>
      </c>
      <c r="KF23" s="32">
        <v>8</v>
      </c>
      <c r="KG23" s="32">
        <v>9</v>
      </c>
      <c r="KH23" s="32">
        <v>10</v>
      </c>
      <c r="KI23" s="32">
        <v>11</v>
      </c>
      <c r="KJ23" s="32">
        <v>12</v>
      </c>
      <c r="KK23" s="32">
        <v>13</v>
      </c>
      <c r="KL23" s="32">
        <v>14</v>
      </c>
      <c r="KM23" s="32">
        <v>15</v>
      </c>
      <c r="KN23" s="32">
        <v>16</v>
      </c>
      <c r="KO23" s="32">
        <v>17</v>
      </c>
      <c r="KP23" s="32">
        <v>18</v>
      </c>
      <c r="KQ23" s="32">
        <v>19</v>
      </c>
      <c r="KR23" s="32">
        <v>20</v>
      </c>
      <c r="KS23" s="32">
        <v>21</v>
      </c>
      <c r="KT23" s="32">
        <v>22</v>
      </c>
      <c r="KU23" s="32">
        <v>23</v>
      </c>
      <c r="KV23" s="32">
        <v>24</v>
      </c>
      <c r="KW23" s="32">
        <v>25</v>
      </c>
      <c r="KX23" s="32">
        <v>26</v>
      </c>
      <c r="KY23" s="32">
        <v>27</v>
      </c>
      <c r="KZ23" s="32">
        <v>28</v>
      </c>
      <c r="LA23" s="32">
        <v>29</v>
      </c>
      <c r="LB23" s="32">
        <v>30</v>
      </c>
      <c r="LH23" s="32">
        <v>1</v>
      </c>
      <c r="LI23" s="32">
        <v>2</v>
      </c>
      <c r="LJ23" s="32">
        <v>3</v>
      </c>
      <c r="LK23" s="32">
        <v>4</v>
      </c>
      <c r="LL23" s="32">
        <v>5</v>
      </c>
      <c r="LM23" s="32">
        <v>6</v>
      </c>
      <c r="LN23" s="32">
        <v>7</v>
      </c>
      <c r="LO23" s="32">
        <v>8</v>
      </c>
      <c r="LP23" s="32">
        <v>9</v>
      </c>
      <c r="LQ23" s="32">
        <v>10</v>
      </c>
      <c r="LR23" s="32">
        <v>11</v>
      </c>
      <c r="LS23" s="32">
        <v>12</v>
      </c>
      <c r="LT23" s="32">
        <v>13</v>
      </c>
      <c r="LU23" s="32">
        <v>14</v>
      </c>
      <c r="LV23" s="32">
        <v>15</v>
      </c>
      <c r="LW23" s="32">
        <v>16</v>
      </c>
      <c r="LX23" s="32">
        <v>17</v>
      </c>
      <c r="LY23" s="32">
        <v>18</v>
      </c>
      <c r="LZ23" s="32">
        <v>19</v>
      </c>
      <c r="MA23" s="32">
        <v>20</v>
      </c>
      <c r="MB23" s="32">
        <v>21</v>
      </c>
      <c r="MC23" s="32">
        <v>22</v>
      </c>
      <c r="MD23" s="32">
        <v>23</v>
      </c>
      <c r="ME23" s="32">
        <v>24</v>
      </c>
      <c r="MF23" s="32">
        <v>25</v>
      </c>
      <c r="MG23" s="32">
        <v>26</v>
      </c>
      <c r="MH23" s="32">
        <v>27</v>
      </c>
      <c r="MI23" s="32">
        <v>28</v>
      </c>
      <c r="MJ23" s="32">
        <v>29</v>
      </c>
      <c r="MK23" s="32">
        <v>30</v>
      </c>
      <c r="MR23" s="483" t="s">
        <v>472</v>
      </c>
      <c r="MS23" s="305">
        <v>2</v>
      </c>
      <c r="MT23" s="395"/>
      <c r="MU23" s="15">
        <f>IF('8. Paramètres'!G23="Très facile",1,IF('8. Paramètres'!G23="Facile",2,IF('8. Paramètres'!G23="Adéquat",3,IF('8. Paramètres'!G23="Difficile",4,IF('8. Paramètres'!G23="Très difficile",5,"err")))))</f>
        <v>5</v>
      </c>
      <c r="MV23" s="15">
        <f>IF('8. Paramètres'!H23="Cliquer pour modifier",MU23,IF('8. Paramètres'!H23="Très facile",1,IF('8. Paramètres'!H23="Facile",2,IF('8. Paramètres'!H23="Adéquat",3,IF('8. Paramètres'!H23="Difficile",4,IF('8. Paramètres'!H23="Très difficile",5,"err"))))))</f>
        <v>5</v>
      </c>
      <c r="MW23" s="15">
        <f t="shared" si="26"/>
        <v>5</v>
      </c>
      <c r="MX23" s="5"/>
      <c r="MY23" s="380" t="str">
        <f t="shared" si="29"/>
        <v>ok</v>
      </c>
      <c r="MZ23" s="15"/>
    </row>
    <row r="24" spans="2:364" ht="18" x14ac:dyDescent="0.3">
      <c r="C24" s="37" t="s">
        <v>138</v>
      </c>
      <c r="D24" s="4" t="s">
        <v>0</v>
      </c>
      <c r="E24" s="4" t="s">
        <v>1</v>
      </c>
      <c r="F24" s="4" t="s">
        <v>2</v>
      </c>
      <c r="G24" s="4" t="s">
        <v>3</v>
      </c>
      <c r="H24" s="4" t="s">
        <v>4</v>
      </c>
      <c r="I24" s="4" t="s">
        <v>5</v>
      </c>
      <c r="J24" s="4" t="s">
        <v>6</v>
      </c>
      <c r="K24" s="4" t="s">
        <v>7</v>
      </c>
      <c r="L24" s="4" t="s">
        <v>8</v>
      </c>
      <c r="M24" s="4" t="s">
        <v>9</v>
      </c>
      <c r="N24" s="4" t="s">
        <v>10</v>
      </c>
      <c r="O24" s="4" t="s">
        <v>11</v>
      </c>
      <c r="P24" s="4" t="s">
        <v>12</v>
      </c>
      <c r="Q24" s="4" t="s">
        <v>13</v>
      </c>
      <c r="R24" s="4" t="s">
        <v>14</v>
      </c>
      <c r="S24" s="4" t="s">
        <v>15</v>
      </c>
      <c r="T24" s="4" t="s">
        <v>16</v>
      </c>
      <c r="U24" s="4" t="s">
        <v>17</v>
      </c>
      <c r="V24" s="4" t="s">
        <v>18</v>
      </c>
      <c r="W24" s="4" t="s">
        <v>19</v>
      </c>
      <c r="X24" s="4" t="s">
        <v>20</v>
      </c>
      <c r="Y24" s="4" t="s">
        <v>21</v>
      </c>
      <c r="Z24" s="4" t="s">
        <v>22</v>
      </c>
      <c r="AA24" s="4" t="s">
        <v>23</v>
      </c>
      <c r="AB24" s="4" t="s">
        <v>24</v>
      </c>
      <c r="AC24" s="4" t="s">
        <v>25</v>
      </c>
      <c r="AD24" s="4" t="s">
        <v>26</v>
      </c>
      <c r="AE24" s="4" t="s">
        <v>27</v>
      </c>
      <c r="AF24" s="4" t="s">
        <v>28</v>
      </c>
      <c r="AG24" s="4" t="s">
        <v>29</v>
      </c>
      <c r="AH24" s="17" t="s">
        <v>139</v>
      </c>
      <c r="AI24" s="330"/>
      <c r="AJ24" s="330" t="s">
        <v>134</v>
      </c>
      <c r="AK24" s="330" t="s">
        <v>135</v>
      </c>
      <c r="AL24" s="331" t="s">
        <v>254</v>
      </c>
      <c r="AM24" s="332"/>
      <c r="AN24" s="333"/>
      <c r="AO24" s="334" t="s">
        <v>150</v>
      </c>
      <c r="AP24" s="335" t="s">
        <v>0</v>
      </c>
      <c r="AQ24" s="335" t="s">
        <v>1</v>
      </c>
      <c r="AR24" s="335" t="s">
        <v>2</v>
      </c>
      <c r="AS24" s="335" t="s">
        <v>3</v>
      </c>
      <c r="AT24" s="335" t="s">
        <v>4</v>
      </c>
      <c r="AU24" s="335" t="s">
        <v>5</v>
      </c>
      <c r="AV24" s="335" t="s">
        <v>6</v>
      </c>
      <c r="AW24" s="335" t="s">
        <v>7</v>
      </c>
      <c r="AX24" s="335" t="s">
        <v>8</v>
      </c>
      <c r="AY24" s="335" t="s">
        <v>9</v>
      </c>
      <c r="AZ24" s="335" t="s">
        <v>10</v>
      </c>
      <c r="BA24" s="335" t="s">
        <v>11</v>
      </c>
      <c r="BB24" s="335" t="s">
        <v>12</v>
      </c>
      <c r="BC24" s="335" t="s">
        <v>13</v>
      </c>
      <c r="BD24" s="335" t="s">
        <v>14</v>
      </c>
      <c r="BE24" s="335" t="s">
        <v>15</v>
      </c>
      <c r="BF24" s="335" t="s">
        <v>16</v>
      </c>
      <c r="BG24" s="335" t="s">
        <v>17</v>
      </c>
      <c r="BH24" s="335" t="s">
        <v>18</v>
      </c>
      <c r="BI24" s="335" t="s">
        <v>19</v>
      </c>
      <c r="BJ24" s="335" t="s">
        <v>20</v>
      </c>
      <c r="BK24" s="335" t="s">
        <v>21</v>
      </c>
      <c r="BL24" s="335" t="s">
        <v>22</v>
      </c>
      <c r="BM24" s="335" t="s">
        <v>23</v>
      </c>
      <c r="BN24" s="335" t="s">
        <v>24</v>
      </c>
      <c r="BO24" s="335" t="s">
        <v>25</v>
      </c>
      <c r="BP24" s="335" t="s">
        <v>26</v>
      </c>
      <c r="BQ24" s="335" t="s">
        <v>27</v>
      </c>
      <c r="BR24" s="335" t="s">
        <v>28</v>
      </c>
      <c r="BS24" s="335" t="s">
        <v>29</v>
      </c>
      <c r="BT24" s="17" t="s">
        <v>139</v>
      </c>
      <c r="CA24" s="3" t="s">
        <v>197</v>
      </c>
      <c r="CH24" s="32">
        <f t="shared" si="18"/>
        <v>11</v>
      </c>
      <c r="CI24" s="32">
        <f t="shared" si="15"/>
        <v>0</v>
      </c>
      <c r="CJ24" s="305">
        <f t="shared" si="19"/>
        <v>0</v>
      </c>
      <c r="CK24" s="305">
        <f t="shared" si="9"/>
        <v>0</v>
      </c>
      <c r="CL24" s="31" t="b">
        <f t="shared" si="10"/>
        <v>0</v>
      </c>
      <c r="CM24" s="302" t="str">
        <f t="shared" si="11"/>
        <v/>
      </c>
      <c r="CN24" s="309" t="e">
        <f t="shared" si="16"/>
        <v>#VALUE!</v>
      </c>
      <c r="CP24" s="3">
        <f t="shared" si="4"/>
        <v>0</v>
      </c>
      <c r="CQ24" s="294">
        <f t="shared" si="5"/>
        <v>0</v>
      </c>
      <c r="CR24" s="3" t="b">
        <f t="shared" si="6"/>
        <v>0</v>
      </c>
      <c r="CS24" s="302" t="str">
        <f t="shared" si="12"/>
        <v/>
      </c>
      <c r="CT24" s="309" t="e">
        <f t="shared" si="17"/>
        <v>#VALUE!</v>
      </c>
      <c r="CW24" s="330"/>
      <c r="CX24" s="332"/>
      <c r="CY24" s="57" t="s">
        <v>219</v>
      </c>
      <c r="CZ24" s="58" t="str">
        <f>IFERROR(IF(HK24="","",HK24),"")</f>
        <v/>
      </c>
      <c r="DA24" s="58" t="str">
        <f t="shared" ref="DA24:EC24" si="41">IFERROR(IF(HL24="","",HL24),"")</f>
        <v/>
      </c>
      <c r="DB24" s="58" t="str">
        <f t="shared" si="41"/>
        <v/>
      </c>
      <c r="DC24" s="58" t="str">
        <f t="shared" si="41"/>
        <v/>
      </c>
      <c r="DD24" s="58" t="str">
        <f t="shared" si="41"/>
        <v/>
      </c>
      <c r="DE24" s="58" t="str">
        <f t="shared" si="41"/>
        <v/>
      </c>
      <c r="DF24" s="58" t="str">
        <f t="shared" si="41"/>
        <v/>
      </c>
      <c r="DG24" s="58" t="str">
        <f t="shared" si="41"/>
        <v/>
      </c>
      <c r="DH24" s="58" t="str">
        <f t="shared" si="41"/>
        <v/>
      </c>
      <c r="DI24" s="58" t="str">
        <f t="shared" si="41"/>
        <v/>
      </c>
      <c r="DJ24" s="58" t="str">
        <f t="shared" si="41"/>
        <v/>
      </c>
      <c r="DK24" s="58" t="str">
        <f t="shared" si="41"/>
        <v/>
      </c>
      <c r="DL24" s="58" t="str">
        <f t="shared" si="41"/>
        <v/>
      </c>
      <c r="DM24" s="58" t="str">
        <f t="shared" si="41"/>
        <v/>
      </c>
      <c r="DN24" s="58" t="str">
        <f t="shared" si="41"/>
        <v/>
      </c>
      <c r="DO24" s="58" t="str">
        <f t="shared" si="41"/>
        <v/>
      </c>
      <c r="DP24" s="58" t="str">
        <f t="shared" si="41"/>
        <v/>
      </c>
      <c r="DQ24" s="58" t="str">
        <f t="shared" si="41"/>
        <v/>
      </c>
      <c r="DR24" s="58" t="str">
        <f t="shared" si="41"/>
        <v/>
      </c>
      <c r="DS24" s="58" t="str">
        <f t="shared" si="41"/>
        <v/>
      </c>
      <c r="DT24" s="58" t="str">
        <f t="shared" si="41"/>
        <v/>
      </c>
      <c r="DU24" s="58" t="str">
        <f t="shared" si="41"/>
        <v/>
      </c>
      <c r="DV24" s="58" t="str">
        <f t="shared" si="41"/>
        <v/>
      </c>
      <c r="DW24" s="58" t="str">
        <f t="shared" si="41"/>
        <v/>
      </c>
      <c r="DX24" s="58" t="str">
        <f t="shared" si="41"/>
        <v/>
      </c>
      <c r="DY24" s="58" t="str">
        <f t="shared" si="41"/>
        <v/>
      </c>
      <c r="DZ24" s="58" t="str">
        <f t="shared" si="41"/>
        <v/>
      </c>
      <c r="EA24" s="58" t="str">
        <f t="shared" si="41"/>
        <v/>
      </c>
      <c r="EB24" s="58" t="str">
        <f t="shared" si="41"/>
        <v/>
      </c>
      <c r="EC24" s="58" t="str">
        <f t="shared" si="41"/>
        <v/>
      </c>
      <c r="ED24" s="59" t="s">
        <v>150</v>
      </c>
      <c r="EE24" s="332"/>
      <c r="EF24" s="57" t="s">
        <v>219</v>
      </c>
      <c r="EG24" s="58" t="str">
        <f>CZ24</f>
        <v/>
      </c>
      <c r="EH24" s="58" t="str">
        <f t="shared" ref="EH24:FJ24" si="42">DA24</f>
        <v/>
      </c>
      <c r="EI24" s="58" t="str">
        <f t="shared" si="42"/>
        <v/>
      </c>
      <c r="EJ24" s="58" t="str">
        <f t="shared" si="42"/>
        <v/>
      </c>
      <c r="EK24" s="58" t="str">
        <f t="shared" si="42"/>
        <v/>
      </c>
      <c r="EL24" s="58" t="str">
        <f t="shared" si="42"/>
        <v/>
      </c>
      <c r="EM24" s="58" t="str">
        <f t="shared" si="42"/>
        <v/>
      </c>
      <c r="EN24" s="58" t="str">
        <f t="shared" si="42"/>
        <v/>
      </c>
      <c r="EO24" s="58" t="str">
        <f t="shared" si="42"/>
        <v/>
      </c>
      <c r="EP24" s="58" t="str">
        <f t="shared" si="42"/>
        <v/>
      </c>
      <c r="EQ24" s="58" t="str">
        <f t="shared" si="42"/>
        <v/>
      </c>
      <c r="ER24" s="58" t="str">
        <f t="shared" si="42"/>
        <v/>
      </c>
      <c r="ES24" s="58" t="str">
        <f t="shared" si="42"/>
        <v/>
      </c>
      <c r="ET24" s="58" t="str">
        <f t="shared" si="42"/>
        <v/>
      </c>
      <c r="EU24" s="58" t="str">
        <f t="shared" si="42"/>
        <v/>
      </c>
      <c r="EV24" s="58" t="str">
        <f t="shared" si="42"/>
        <v/>
      </c>
      <c r="EW24" s="58" t="str">
        <f t="shared" si="42"/>
        <v/>
      </c>
      <c r="EX24" s="58" t="str">
        <f t="shared" si="42"/>
        <v/>
      </c>
      <c r="EY24" s="58" t="str">
        <f t="shared" si="42"/>
        <v/>
      </c>
      <c r="EZ24" s="58" t="str">
        <f t="shared" si="42"/>
        <v/>
      </c>
      <c r="FA24" s="58" t="str">
        <f t="shared" si="42"/>
        <v/>
      </c>
      <c r="FB24" s="58" t="str">
        <f t="shared" si="42"/>
        <v/>
      </c>
      <c r="FC24" s="58" t="str">
        <f t="shared" si="42"/>
        <v/>
      </c>
      <c r="FD24" s="58" t="str">
        <f t="shared" si="42"/>
        <v/>
      </c>
      <c r="FE24" s="58" t="str">
        <f t="shared" si="42"/>
        <v/>
      </c>
      <c r="FF24" s="58" t="str">
        <f t="shared" si="42"/>
        <v/>
      </c>
      <c r="FG24" s="58" t="str">
        <f t="shared" si="42"/>
        <v/>
      </c>
      <c r="FH24" s="58" t="str">
        <f t="shared" si="42"/>
        <v/>
      </c>
      <c r="FI24" s="58" t="str">
        <f t="shared" si="42"/>
        <v/>
      </c>
      <c r="FJ24" s="58" t="str">
        <f t="shared" si="42"/>
        <v/>
      </c>
      <c r="FK24" s="59" t="s">
        <v>150</v>
      </c>
      <c r="FO24" s="336"/>
      <c r="FP24" s="37" t="s">
        <v>138</v>
      </c>
      <c r="FQ24" s="4" t="s">
        <v>0</v>
      </c>
      <c r="FR24" s="4" t="s">
        <v>1</v>
      </c>
      <c r="FS24" s="4" t="s">
        <v>2</v>
      </c>
      <c r="FT24" s="4" t="s">
        <v>3</v>
      </c>
      <c r="FU24" s="4" t="s">
        <v>4</v>
      </c>
      <c r="FV24" s="4" t="s">
        <v>5</v>
      </c>
      <c r="FW24" s="4" t="s">
        <v>6</v>
      </c>
      <c r="FX24" s="4" t="s">
        <v>7</v>
      </c>
      <c r="FY24" s="4" t="s">
        <v>8</v>
      </c>
      <c r="FZ24" s="4" t="s">
        <v>9</v>
      </c>
      <c r="GA24" s="4" t="s">
        <v>10</v>
      </c>
      <c r="GB24" s="4" t="s">
        <v>11</v>
      </c>
      <c r="GC24" s="4" t="s">
        <v>12</v>
      </c>
      <c r="GD24" s="4" t="s">
        <v>13</v>
      </c>
      <c r="GE24" s="4" t="s">
        <v>14</v>
      </c>
      <c r="GF24" s="4" t="s">
        <v>15</v>
      </c>
      <c r="GG24" s="4" t="s">
        <v>16</v>
      </c>
      <c r="GH24" s="4" t="s">
        <v>17</v>
      </c>
      <c r="GI24" s="4" t="s">
        <v>18</v>
      </c>
      <c r="GJ24" s="4" t="s">
        <v>19</v>
      </c>
      <c r="GK24" s="4" t="s">
        <v>20</v>
      </c>
      <c r="GL24" s="4" t="s">
        <v>21</v>
      </c>
      <c r="GM24" s="4" t="s">
        <v>22</v>
      </c>
      <c r="GN24" s="4" t="s">
        <v>23</v>
      </c>
      <c r="GO24" s="4" t="s">
        <v>24</v>
      </c>
      <c r="GP24" s="4" t="s">
        <v>25</v>
      </c>
      <c r="GQ24" s="4" t="s">
        <v>26</v>
      </c>
      <c r="GR24" s="4" t="s">
        <v>27</v>
      </c>
      <c r="GS24" s="4" t="s">
        <v>28</v>
      </c>
      <c r="GT24" s="4" t="s">
        <v>29</v>
      </c>
      <c r="GU24" s="17" t="s">
        <v>139</v>
      </c>
      <c r="GV24" s="36"/>
      <c r="GW24" s="36"/>
      <c r="GX24" s="36"/>
      <c r="HI24" s="336"/>
      <c r="HJ24" s="224" t="s">
        <v>138</v>
      </c>
      <c r="HK24" s="4" t="str">
        <f>IFERROR(HLOOKUP(HK23,$HK6:$IN7,2,FALSE),"")</f>
        <v/>
      </c>
      <c r="HL24" s="4" t="str">
        <f t="shared" ref="HL24:IN24" si="43">IFERROR(HLOOKUP(HL23,$HK6:$IN7,2,FALSE),"")</f>
        <v/>
      </c>
      <c r="HM24" s="4" t="str">
        <f t="shared" si="43"/>
        <v/>
      </c>
      <c r="HN24" s="4" t="str">
        <f t="shared" si="43"/>
        <v/>
      </c>
      <c r="HO24" s="4" t="str">
        <f t="shared" si="43"/>
        <v/>
      </c>
      <c r="HP24" s="4" t="str">
        <f t="shared" si="43"/>
        <v/>
      </c>
      <c r="HQ24" s="4" t="str">
        <f t="shared" si="43"/>
        <v/>
      </c>
      <c r="HR24" s="4" t="str">
        <f t="shared" si="43"/>
        <v/>
      </c>
      <c r="HS24" s="4" t="str">
        <f t="shared" si="43"/>
        <v/>
      </c>
      <c r="HT24" s="4" t="str">
        <f t="shared" si="43"/>
        <v/>
      </c>
      <c r="HU24" s="4" t="str">
        <f t="shared" si="43"/>
        <v/>
      </c>
      <c r="HV24" s="4" t="str">
        <f t="shared" si="43"/>
        <v/>
      </c>
      <c r="HW24" s="4" t="str">
        <f t="shared" si="43"/>
        <v/>
      </c>
      <c r="HX24" s="4" t="str">
        <f t="shared" si="43"/>
        <v/>
      </c>
      <c r="HY24" s="4" t="str">
        <f t="shared" si="43"/>
        <v/>
      </c>
      <c r="HZ24" s="4" t="str">
        <f t="shared" si="43"/>
        <v/>
      </c>
      <c r="IA24" s="4" t="str">
        <f t="shared" si="43"/>
        <v/>
      </c>
      <c r="IB24" s="4" t="str">
        <f t="shared" si="43"/>
        <v/>
      </c>
      <c r="IC24" s="4" t="str">
        <f t="shared" si="43"/>
        <v/>
      </c>
      <c r="ID24" s="4" t="str">
        <f t="shared" si="43"/>
        <v/>
      </c>
      <c r="IE24" s="4" t="str">
        <f t="shared" si="43"/>
        <v/>
      </c>
      <c r="IF24" s="4" t="str">
        <f t="shared" si="43"/>
        <v/>
      </c>
      <c r="IG24" s="4" t="str">
        <f t="shared" si="43"/>
        <v/>
      </c>
      <c r="IH24" s="4" t="str">
        <f t="shared" si="43"/>
        <v/>
      </c>
      <c r="II24" s="4" t="str">
        <f t="shared" si="43"/>
        <v/>
      </c>
      <c r="IJ24" s="4" t="str">
        <f t="shared" si="43"/>
        <v/>
      </c>
      <c r="IK24" s="4" t="str">
        <f t="shared" si="43"/>
        <v/>
      </c>
      <c r="IL24" s="4" t="str">
        <f t="shared" si="43"/>
        <v/>
      </c>
      <c r="IM24" s="4" t="str">
        <f t="shared" si="43"/>
        <v/>
      </c>
      <c r="IN24" s="4" t="str">
        <f t="shared" si="43"/>
        <v/>
      </c>
      <c r="IO24" s="17" t="s">
        <v>139</v>
      </c>
      <c r="IR24" s="337" t="s">
        <v>310</v>
      </c>
      <c r="IS24" s="337"/>
      <c r="IT24" s="337"/>
      <c r="IU24" s="337"/>
      <c r="IV24" s="337"/>
      <c r="IW24" s="337"/>
      <c r="IX24" s="337"/>
      <c r="IY24" s="337"/>
      <c r="IZ24" s="337"/>
      <c r="JA24" s="337"/>
      <c r="JB24" s="337"/>
      <c r="JC24" s="337"/>
      <c r="JD24" s="337"/>
      <c r="JE24" s="337"/>
      <c r="JF24" s="337"/>
      <c r="JG24" s="337"/>
      <c r="JH24" s="337"/>
      <c r="JI24" s="337"/>
      <c r="JJ24" s="337"/>
      <c r="JK24" s="337"/>
      <c r="JL24" s="337"/>
      <c r="JM24" s="337"/>
      <c r="JN24" s="337"/>
      <c r="JO24" s="337"/>
      <c r="JP24" s="337"/>
      <c r="JQ24" s="337"/>
      <c r="JR24" s="337"/>
      <c r="JS24" s="337"/>
      <c r="JT24" s="337"/>
      <c r="JU24" s="337"/>
      <c r="JW24" s="338"/>
      <c r="JY24" s="337" t="s">
        <v>311</v>
      </c>
      <c r="JZ24" s="337"/>
      <c r="KA24" s="337"/>
      <c r="KB24" s="337"/>
      <c r="KC24" s="337"/>
      <c r="KD24" s="337"/>
      <c r="KE24" s="337"/>
      <c r="KF24" s="337"/>
      <c r="KG24" s="337"/>
      <c r="KH24" s="337"/>
      <c r="KI24" s="337"/>
      <c r="KJ24" s="337"/>
      <c r="KK24" s="337"/>
      <c r="KL24" s="337"/>
      <c r="KM24" s="337"/>
      <c r="KN24" s="337"/>
      <c r="KO24" s="337"/>
      <c r="KP24" s="337"/>
      <c r="KQ24" s="337"/>
      <c r="KR24" s="337"/>
      <c r="KS24" s="337"/>
      <c r="KT24" s="337"/>
      <c r="KU24" s="337"/>
      <c r="KV24" s="337"/>
      <c r="KW24" s="337"/>
      <c r="KX24" s="337"/>
      <c r="KY24" s="337"/>
      <c r="KZ24" s="337"/>
      <c r="LA24" s="337"/>
      <c r="LB24" s="337"/>
      <c r="LH24" s="337"/>
      <c r="LI24" s="337"/>
      <c r="LJ24" s="337"/>
      <c r="LK24" s="337"/>
      <c r="LL24" s="337"/>
      <c r="LM24" s="337"/>
      <c r="LN24" s="337"/>
      <c r="LO24" s="337"/>
      <c r="LP24" s="337"/>
      <c r="LQ24" s="337"/>
      <c r="LR24" s="337"/>
      <c r="LS24" s="337"/>
      <c r="LT24" s="337"/>
      <c r="LU24" s="337"/>
      <c r="LV24" s="337"/>
      <c r="LW24" s="337"/>
      <c r="LX24" s="337"/>
      <c r="LY24" s="337"/>
      <c r="LZ24" s="337"/>
      <c r="MA24" s="337"/>
      <c r="MB24" s="337"/>
      <c r="MC24" s="337"/>
      <c r="MD24" s="337"/>
      <c r="ME24" s="337"/>
      <c r="MF24" s="337"/>
      <c r="MG24" s="337"/>
      <c r="MH24" s="337"/>
      <c r="MI24" s="337"/>
      <c r="MJ24" s="337"/>
      <c r="MK24" s="337"/>
      <c r="MR24" s="483" t="s">
        <v>473</v>
      </c>
      <c r="MS24" s="294">
        <v>1</v>
      </c>
      <c r="MU24" s="15">
        <f>IF('8. Paramètres'!G24="Très facile",1,IF('8. Paramètres'!G24="Facile",2,IF('8. Paramètres'!G24="Adéquat",3,IF('8. Paramètres'!G24="Difficile",4,IF('8. Paramètres'!G24="Très difficile",5,"err")))))</f>
        <v>5</v>
      </c>
      <c r="MV24" s="15">
        <f>IF('8. Paramètres'!H24="Cliquer pour modifier",MU24,IF('8. Paramètres'!H24="Très facile",1,IF('8. Paramètres'!H24="Facile",2,IF('8. Paramètres'!H24="Adéquat",3,IF('8. Paramètres'!H24="Difficile",4,IF('8. Paramètres'!H24="Très difficile",5,"err"))))))</f>
        <v>5</v>
      </c>
      <c r="MW24" s="15">
        <f t="shared" si="26"/>
        <v>5</v>
      </c>
      <c r="MY24" s="380" t="str">
        <f t="shared" si="29"/>
        <v>ok</v>
      </c>
    </row>
    <row r="25" spans="2:364" ht="18" x14ac:dyDescent="0.3">
      <c r="B25" s="38">
        <f>COUNTIF(D25:AG25,"&gt;=0")</f>
        <v>0</v>
      </c>
      <c r="C25" s="4" t="s">
        <v>31</v>
      </c>
      <c r="D25" s="17" t="str">
        <f>IF(AND('2. Saisie'!$AF7&gt;=0,D$23&lt;='2. Saisie'!$AE$1,'2. Saisie'!$AL7&lt;=$B$11),IF(OR('2. Saisie'!B7="",'2. Saisie'!B7=9),0,'2. Saisie'!B7),"")</f>
        <v/>
      </c>
      <c r="E25" s="17" t="str">
        <f>IF(AND('2. Saisie'!$AF7&gt;=0,E$23&lt;='2. Saisie'!$AE$1,'2. Saisie'!$AL7&lt;=$B$11),IF(OR('2. Saisie'!C7="",'2. Saisie'!C7=9),0,'2. Saisie'!C7),"")</f>
        <v/>
      </c>
      <c r="F25" s="17" t="str">
        <f>IF(AND('2. Saisie'!$AF7&gt;=0,F$23&lt;='2. Saisie'!$AE$1,'2. Saisie'!$AL7&lt;=$B$11),IF(OR('2. Saisie'!D7="",'2. Saisie'!D7=9),0,'2. Saisie'!D7),"")</f>
        <v/>
      </c>
      <c r="G25" s="17" t="str">
        <f>IF(AND('2. Saisie'!$AF7&gt;=0,G$23&lt;='2. Saisie'!$AE$1,'2. Saisie'!$AL7&lt;=$B$11),IF(OR('2. Saisie'!E7="",'2. Saisie'!E7=9),0,'2. Saisie'!E7),"")</f>
        <v/>
      </c>
      <c r="H25" s="17" t="str">
        <f>IF(AND('2. Saisie'!$AF7&gt;=0,H$23&lt;='2. Saisie'!$AE$1,'2. Saisie'!$AL7&lt;=$B$11),IF(OR('2. Saisie'!F7="",'2. Saisie'!F7=9),0,'2. Saisie'!F7),"")</f>
        <v/>
      </c>
      <c r="I25" s="17" t="str">
        <f>IF(AND('2. Saisie'!$AF7&gt;=0,I$23&lt;='2. Saisie'!$AE$1,'2. Saisie'!$AL7&lt;=$B$11),IF(OR('2. Saisie'!G7="",'2. Saisie'!G7=9),0,'2. Saisie'!G7),"")</f>
        <v/>
      </c>
      <c r="J25" s="17" t="str">
        <f>IF(AND('2. Saisie'!$AF7&gt;=0,J$23&lt;='2. Saisie'!$AE$1,'2. Saisie'!$AL7&lt;=$B$11),IF(OR('2. Saisie'!H7="",'2. Saisie'!H7=9),0,'2. Saisie'!H7),"")</f>
        <v/>
      </c>
      <c r="K25" s="17" t="str">
        <f>IF(AND('2. Saisie'!$AF7&gt;=0,K$23&lt;='2. Saisie'!$AE$1,'2. Saisie'!$AL7&lt;=$B$11),IF(OR('2. Saisie'!I7="",'2. Saisie'!I7=9),0,'2. Saisie'!I7),"")</f>
        <v/>
      </c>
      <c r="L25" s="17" t="str">
        <f>IF(AND('2. Saisie'!$AF7&gt;=0,L$23&lt;='2. Saisie'!$AE$1,'2. Saisie'!$AL7&lt;=$B$11),IF(OR('2. Saisie'!J7="",'2. Saisie'!J7=9),0,'2. Saisie'!J7),"")</f>
        <v/>
      </c>
      <c r="M25" s="17" t="str">
        <f>IF(AND('2. Saisie'!$AF7&gt;=0,M$23&lt;='2. Saisie'!$AE$1,'2. Saisie'!$AL7&lt;=$B$11),IF(OR('2. Saisie'!K7="",'2. Saisie'!K7=9),0,'2. Saisie'!K7),"")</f>
        <v/>
      </c>
      <c r="N25" s="17" t="str">
        <f>IF(AND('2. Saisie'!$AF7&gt;=0,N$23&lt;='2. Saisie'!$AE$1,'2. Saisie'!$AL7&lt;=$B$11),IF(OR('2. Saisie'!L7="",'2. Saisie'!L7=9),0,'2. Saisie'!L7),"")</f>
        <v/>
      </c>
      <c r="O25" s="17" t="str">
        <f>IF(AND('2. Saisie'!$AF7&gt;=0,O$23&lt;='2. Saisie'!$AE$1,'2. Saisie'!$AL7&lt;=$B$11),IF(OR('2. Saisie'!M7="",'2. Saisie'!M7=9),0,'2. Saisie'!M7),"")</f>
        <v/>
      </c>
      <c r="P25" s="17" t="str">
        <f>IF(AND('2. Saisie'!$AF7&gt;=0,P$23&lt;='2. Saisie'!$AE$1,'2. Saisie'!$AL7&lt;=$B$11),IF(OR('2. Saisie'!N7="",'2. Saisie'!N7=9),0,'2. Saisie'!N7),"")</f>
        <v/>
      </c>
      <c r="Q25" s="17" t="str">
        <f>IF(AND('2. Saisie'!$AF7&gt;=0,Q$23&lt;='2. Saisie'!$AE$1,'2. Saisie'!$AL7&lt;=$B$11),IF(OR('2. Saisie'!O7="",'2. Saisie'!O7=9),0,'2. Saisie'!O7),"")</f>
        <v/>
      </c>
      <c r="R25" s="17" t="str">
        <f>IF(AND('2. Saisie'!$AF7&gt;=0,R$23&lt;='2. Saisie'!$AE$1,'2. Saisie'!$AL7&lt;=$B$11),IF(OR('2. Saisie'!P7="",'2. Saisie'!P7=9),0,'2. Saisie'!P7),"")</f>
        <v/>
      </c>
      <c r="S25" s="17" t="str">
        <f>IF(AND('2. Saisie'!$AF7&gt;=0,S$23&lt;='2. Saisie'!$AE$1,'2. Saisie'!$AL7&lt;=$B$11),IF(OR('2. Saisie'!Q7="",'2. Saisie'!Q7=9),0,'2. Saisie'!Q7),"")</f>
        <v/>
      </c>
      <c r="T25" s="17" t="str">
        <f>IF(AND('2. Saisie'!$AF7&gt;=0,T$23&lt;='2. Saisie'!$AE$1,'2. Saisie'!$AL7&lt;=$B$11),IF(OR('2. Saisie'!R7="",'2. Saisie'!R7=9),0,'2. Saisie'!R7),"")</f>
        <v/>
      </c>
      <c r="U25" s="17" t="str">
        <f>IF(AND('2. Saisie'!$AF7&gt;=0,U$23&lt;='2. Saisie'!$AE$1,'2. Saisie'!$AL7&lt;=$B$11),IF(OR('2. Saisie'!S7="",'2. Saisie'!S7=9),0,'2. Saisie'!S7),"")</f>
        <v/>
      </c>
      <c r="V25" s="17" t="str">
        <f>IF(AND('2. Saisie'!$AF7&gt;=0,V$23&lt;='2. Saisie'!$AE$1,'2. Saisie'!$AL7&lt;=$B$11),IF(OR('2. Saisie'!T7="",'2. Saisie'!T7=9),0,'2. Saisie'!T7),"")</f>
        <v/>
      </c>
      <c r="W25" s="17" t="str">
        <f>IF(AND('2. Saisie'!$AF7&gt;=0,W$23&lt;='2. Saisie'!$AE$1,'2. Saisie'!$AL7&lt;=$B$11),IF(OR('2. Saisie'!U7="",'2. Saisie'!U7=9),0,'2. Saisie'!U7),"")</f>
        <v/>
      </c>
      <c r="X25" s="17" t="str">
        <f>IF(AND('2. Saisie'!$AF7&gt;=0,X$23&lt;='2. Saisie'!$AE$1,'2. Saisie'!$AL7&lt;=$B$11),IF(OR('2. Saisie'!V7="",'2. Saisie'!V7=9),0,'2. Saisie'!V7),"")</f>
        <v/>
      </c>
      <c r="Y25" s="17" t="str">
        <f>IF(AND('2. Saisie'!$AF7&gt;=0,Y$23&lt;='2. Saisie'!$AE$1,'2. Saisie'!$AL7&lt;=$B$11),IF(OR('2. Saisie'!W7="",'2. Saisie'!W7=9),0,'2. Saisie'!W7),"")</f>
        <v/>
      </c>
      <c r="Z25" s="17" t="str">
        <f>IF(AND('2. Saisie'!$AF7&gt;=0,Z$23&lt;='2. Saisie'!$AE$1,'2. Saisie'!$AL7&lt;=$B$11),IF(OR('2. Saisie'!X7="",'2. Saisie'!X7=9),0,'2. Saisie'!X7),"")</f>
        <v/>
      </c>
      <c r="AA25" s="17" t="str">
        <f>IF(AND('2. Saisie'!$AF7&gt;=0,AA$23&lt;='2. Saisie'!$AE$1,'2. Saisie'!$AL7&lt;=$B$11),IF(OR('2. Saisie'!Y7="",'2. Saisie'!Y7=9),0,'2. Saisie'!Y7),"")</f>
        <v/>
      </c>
      <c r="AB25" s="17" t="str">
        <f>IF(AND('2. Saisie'!$AF7&gt;=0,AB$23&lt;='2. Saisie'!$AE$1,'2. Saisie'!$AL7&lt;=$B$11),IF(OR('2. Saisie'!Z7="",'2. Saisie'!Z7=9),0,'2. Saisie'!Z7),"")</f>
        <v/>
      </c>
      <c r="AC25" s="17" t="str">
        <f>IF(AND('2. Saisie'!$AF7&gt;=0,AC$23&lt;='2. Saisie'!$AE$1,'2. Saisie'!$AL7&lt;=$B$11),IF(OR('2. Saisie'!AA7="",'2. Saisie'!AA7=9),0,'2. Saisie'!AA7),"")</f>
        <v/>
      </c>
      <c r="AD25" s="17" t="str">
        <f>IF(AND('2. Saisie'!$AF7&gt;=0,AD$23&lt;='2. Saisie'!$AE$1,'2. Saisie'!$AL7&lt;=$B$11),IF(OR('2. Saisie'!AB7="",'2. Saisie'!AB7=9),0,'2. Saisie'!AB7),"")</f>
        <v/>
      </c>
      <c r="AE25" s="17" t="str">
        <f>IF(AND('2. Saisie'!$AF7&gt;=0,AE$23&lt;='2. Saisie'!$AE$1,'2. Saisie'!$AL7&lt;=$B$11),IF(OR('2. Saisie'!AC7="",'2. Saisie'!AC7=9),0,'2. Saisie'!AC7),"")</f>
        <v/>
      </c>
      <c r="AF25" s="17" t="str">
        <f>IF(AND('2. Saisie'!$AF7&gt;=0,AF$23&lt;='2. Saisie'!$AE$1,'2. Saisie'!$AL7&lt;=$B$11),IF(OR('2. Saisie'!AD7="",'2. Saisie'!AD7=9),0,'2. Saisie'!AD7),"")</f>
        <v/>
      </c>
      <c r="AG25" s="17" t="str">
        <f>IF(AND('2. Saisie'!$AF7&gt;=0,AG$23&lt;='2. Saisie'!$AE$1,'2. Saisie'!$AL7&lt;=$B$11),IF(OR('2. Saisie'!AE7="",'2. Saisie'!AE7=9),0,'2. Saisie'!AE7),"")</f>
        <v/>
      </c>
      <c r="AH25" s="17" t="s">
        <v>139</v>
      </c>
      <c r="AI25" s="330"/>
      <c r="AJ25" s="339" t="str">
        <f>IF(D25="","",MIN(D25:AG25))</f>
        <v/>
      </c>
      <c r="AK25" s="339" t="str">
        <f>IF(D25="","",MAX(D25:AG25))</f>
        <v/>
      </c>
      <c r="AL25" s="340" t="str">
        <f t="shared" ref="AL25:AL56" si="44">IFERROR(IF(B$11&gt;0,IF(D25="","",IF(AJ25=AK25,"—",ROUND(CORREL(D25:AG25,D$7:AG$7),2))),""),"")</f>
        <v/>
      </c>
      <c r="AM25" s="341">
        <v>1</v>
      </c>
      <c r="AN25" s="342" t="str">
        <f t="shared" ref="AN25:AN56" si="45">IFERROR(IF(AO25="","",RANK(AO25,AO$25:AO$124,0)),"")</f>
        <v/>
      </c>
      <c r="AO25" s="343" t="str">
        <f>IF(B25&lt;&gt;0,SUM(D25:AG25),"")</f>
        <v/>
      </c>
      <c r="AP25" s="17" t="str">
        <f t="shared" ref="AP25:BS25" si="46">IF($B25&lt;&gt;0,$AO25-D25,"")</f>
        <v/>
      </c>
      <c r="AQ25" s="17" t="str">
        <f t="shared" si="46"/>
        <v/>
      </c>
      <c r="AR25" s="17" t="str">
        <f t="shared" si="46"/>
        <v/>
      </c>
      <c r="AS25" s="17" t="str">
        <f t="shared" si="46"/>
        <v/>
      </c>
      <c r="AT25" s="17" t="str">
        <f t="shared" si="46"/>
        <v/>
      </c>
      <c r="AU25" s="17" t="str">
        <f t="shared" si="46"/>
        <v/>
      </c>
      <c r="AV25" s="17" t="str">
        <f t="shared" si="46"/>
        <v/>
      </c>
      <c r="AW25" s="17" t="str">
        <f t="shared" si="46"/>
        <v/>
      </c>
      <c r="AX25" s="17" t="str">
        <f t="shared" si="46"/>
        <v/>
      </c>
      <c r="AY25" s="17" t="str">
        <f t="shared" si="46"/>
        <v/>
      </c>
      <c r="AZ25" s="17" t="str">
        <f t="shared" si="46"/>
        <v/>
      </c>
      <c r="BA25" s="17" t="str">
        <f t="shared" si="46"/>
        <v/>
      </c>
      <c r="BB25" s="17" t="str">
        <f t="shared" si="46"/>
        <v/>
      </c>
      <c r="BC25" s="17" t="str">
        <f t="shared" si="46"/>
        <v/>
      </c>
      <c r="BD25" s="17" t="str">
        <f t="shared" si="46"/>
        <v/>
      </c>
      <c r="BE25" s="17" t="str">
        <f t="shared" si="46"/>
        <v/>
      </c>
      <c r="BF25" s="17" t="str">
        <f t="shared" si="46"/>
        <v/>
      </c>
      <c r="BG25" s="17" t="str">
        <f t="shared" si="46"/>
        <v/>
      </c>
      <c r="BH25" s="17" t="str">
        <f t="shared" si="46"/>
        <v/>
      </c>
      <c r="BI25" s="17" t="str">
        <f t="shared" si="46"/>
        <v/>
      </c>
      <c r="BJ25" s="17" t="str">
        <f t="shared" si="46"/>
        <v/>
      </c>
      <c r="BK25" s="17" t="str">
        <f t="shared" si="46"/>
        <v/>
      </c>
      <c r="BL25" s="17" t="str">
        <f t="shared" si="46"/>
        <v/>
      </c>
      <c r="BM25" s="17" t="str">
        <f t="shared" si="46"/>
        <v/>
      </c>
      <c r="BN25" s="17" t="str">
        <f t="shared" si="46"/>
        <v/>
      </c>
      <c r="BO25" s="17" t="str">
        <f t="shared" si="46"/>
        <v/>
      </c>
      <c r="BP25" s="17" t="str">
        <f t="shared" si="46"/>
        <v/>
      </c>
      <c r="BQ25" s="17" t="str">
        <f t="shared" si="46"/>
        <v/>
      </c>
      <c r="BR25" s="17" t="str">
        <f t="shared" si="46"/>
        <v/>
      </c>
      <c r="BS25" s="17" t="str">
        <f t="shared" si="46"/>
        <v/>
      </c>
      <c r="BT25" s="17" t="s">
        <v>139</v>
      </c>
      <c r="BV25" s="291" t="e">
        <f t="shared" ref="BV25:BV56" si="47">RANK(AO25,AO$25:AO$124,0)</f>
        <v>#VALUE!</v>
      </c>
      <c r="BW25" s="291" t="e">
        <f>IF(BV25=$CN$2,1,0)</f>
        <v>#VALUE!</v>
      </c>
      <c r="BX25" s="291" t="e">
        <f>BW25</f>
        <v>#VALUE!</v>
      </c>
      <c r="BY25" s="292" t="e">
        <f t="shared" ref="BY25:BY56" si="48">IF(BX25&lt;$BX$12,"VRAI","FAUX")</f>
        <v>#VALUE!</v>
      </c>
      <c r="BZ25" s="292" t="e">
        <f>IF(BV25&lt;CN$2,"In",IF(AND(BV25=CN$2,BY25="VRAI"),"In","Out"))</f>
        <v>#VALUE!</v>
      </c>
      <c r="CA25" s="294" t="str">
        <f>AO25</f>
        <v/>
      </c>
      <c r="CB25" s="293" t="e">
        <f t="shared" ref="CB25:CB56" si="49">RANK(AO25,AO$25:AO$124,1)</f>
        <v>#VALUE!</v>
      </c>
      <c r="CC25" s="291" t="e">
        <f>IF(CB25=$CT$2,1,0)</f>
        <v>#VALUE!</v>
      </c>
      <c r="CD25" s="291" t="e">
        <f>CC25</f>
        <v>#VALUE!</v>
      </c>
      <c r="CE25" s="292" t="e">
        <f t="shared" ref="CE25:CE56" si="50">IF(CD25&lt;$CD$12,"VRAI","FAUX")</f>
        <v>#VALUE!</v>
      </c>
      <c r="CF25" s="292" t="e">
        <f>IF(CB25&lt;CT$2,"In",IF(AND(CB25=CT$2,CE25="VRAI"),"In","Out"))</f>
        <v>#VALUE!</v>
      </c>
      <c r="CH25" s="32">
        <f>CH24-1</f>
        <v>10</v>
      </c>
      <c r="CI25" s="32">
        <f t="shared" si="15"/>
        <v>0</v>
      </c>
      <c r="CJ25" s="305">
        <f>CI25+CJ24</f>
        <v>0</v>
      </c>
      <c r="CK25" s="305">
        <f t="shared" si="9"/>
        <v>0</v>
      </c>
      <c r="CL25" s="31" t="b">
        <f>AND(CK25=$AO$3,CL24=FALSE,CK25&gt;CK24)</f>
        <v>0</v>
      </c>
      <c r="CM25" s="302" t="str">
        <f t="shared" si="11"/>
        <v/>
      </c>
      <c r="CN25" s="309" t="e">
        <f t="shared" si="16"/>
        <v>#VALUE!</v>
      </c>
      <c r="CP25" s="3">
        <f t="shared" si="4"/>
        <v>0</v>
      </c>
      <c r="CQ25" s="294">
        <f t="shared" si="5"/>
        <v>0</v>
      </c>
      <c r="CR25" s="3" t="b">
        <f t="shared" si="6"/>
        <v>0</v>
      </c>
      <c r="CS25" s="302" t="str">
        <f t="shared" si="12"/>
        <v/>
      </c>
      <c r="CT25" s="309" t="e">
        <f t="shared" si="17"/>
        <v>#VALUE!</v>
      </c>
      <c r="CW25" s="330"/>
      <c r="CX25" s="341">
        <v>1</v>
      </c>
      <c r="CY25" s="58" t="str">
        <f>IFERROR(IF(HJ25="","",HJ25),"")</f>
        <v/>
      </c>
      <c r="CZ25" s="344" t="e">
        <f>IF(CZ$22&lt;=$HH25,1,0)</f>
        <v>#N/A</v>
      </c>
      <c r="DA25" s="344" t="e">
        <f t="shared" ref="DA25:EC33" si="51">IF(DA$22&lt;=$HH25,1,0)</f>
        <v>#N/A</v>
      </c>
      <c r="DB25" s="344" t="e">
        <f t="shared" si="51"/>
        <v>#N/A</v>
      </c>
      <c r="DC25" s="344" t="e">
        <f t="shared" si="51"/>
        <v>#N/A</v>
      </c>
      <c r="DD25" s="344" t="e">
        <f t="shared" si="51"/>
        <v>#N/A</v>
      </c>
      <c r="DE25" s="344" t="e">
        <f t="shared" si="51"/>
        <v>#N/A</v>
      </c>
      <c r="DF25" s="344" t="e">
        <f t="shared" si="51"/>
        <v>#N/A</v>
      </c>
      <c r="DG25" s="344" t="e">
        <f t="shared" si="51"/>
        <v>#N/A</v>
      </c>
      <c r="DH25" s="344" t="e">
        <f t="shared" si="51"/>
        <v>#N/A</v>
      </c>
      <c r="DI25" s="344" t="e">
        <f t="shared" si="51"/>
        <v>#N/A</v>
      </c>
      <c r="DJ25" s="344" t="e">
        <f t="shared" si="51"/>
        <v>#N/A</v>
      </c>
      <c r="DK25" s="344" t="e">
        <f t="shared" si="51"/>
        <v>#N/A</v>
      </c>
      <c r="DL25" s="344" t="e">
        <f t="shared" si="51"/>
        <v>#N/A</v>
      </c>
      <c r="DM25" s="344" t="e">
        <f t="shared" si="51"/>
        <v>#N/A</v>
      </c>
      <c r="DN25" s="344" t="e">
        <f t="shared" si="51"/>
        <v>#N/A</v>
      </c>
      <c r="DO25" s="344" t="e">
        <f t="shared" si="51"/>
        <v>#N/A</v>
      </c>
      <c r="DP25" s="344" t="e">
        <f t="shared" si="51"/>
        <v>#N/A</v>
      </c>
      <c r="DQ25" s="344" t="e">
        <f t="shared" si="51"/>
        <v>#N/A</v>
      </c>
      <c r="DR25" s="344" t="e">
        <f t="shared" si="51"/>
        <v>#N/A</v>
      </c>
      <c r="DS25" s="344" t="e">
        <f t="shared" si="51"/>
        <v>#N/A</v>
      </c>
      <c r="DT25" s="344" t="e">
        <f t="shared" si="51"/>
        <v>#N/A</v>
      </c>
      <c r="DU25" s="344" t="e">
        <f t="shared" si="51"/>
        <v>#N/A</v>
      </c>
      <c r="DV25" s="344" t="e">
        <f t="shared" si="51"/>
        <v>#N/A</v>
      </c>
      <c r="DW25" s="344" t="e">
        <f t="shared" si="51"/>
        <v>#N/A</v>
      </c>
      <c r="DX25" s="344" t="e">
        <f t="shared" si="51"/>
        <v>#N/A</v>
      </c>
      <c r="DY25" s="344" t="e">
        <f t="shared" si="51"/>
        <v>#N/A</v>
      </c>
      <c r="DZ25" s="344" t="e">
        <f t="shared" si="51"/>
        <v>#N/A</v>
      </c>
      <c r="EA25" s="344" t="e">
        <f t="shared" si="51"/>
        <v>#N/A</v>
      </c>
      <c r="EB25" s="344" t="e">
        <f t="shared" si="51"/>
        <v>#N/A</v>
      </c>
      <c r="EC25" s="344" t="e">
        <f t="shared" si="51"/>
        <v>#N/A</v>
      </c>
      <c r="ED25" s="59">
        <f>COUNTIF(CZ25:EC25,"=1")</f>
        <v>0</v>
      </c>
      <c r="EE25" s="341">
        <v>1</v>
      </c>
      <c r="EF25" s="58" t="str">
        <f>CY25</f>
        <v/>
      </c>
      <c r="EG25" s="344" t="str">
        <f>IFERROR(IF(CZ25-HK25=0,"",EG$24),"")</f>
        <v/>
      </c>
      <c r="EH25" s="344" t="str">
        <f t="shared" ref="EH25:FJ25" si="52">IFERROR(IF(DA25-HL25=0,"",EH$24),"")</f>
        <v/>
      </c>
      <c r="EI25" s="344" t="str">
        <f t="shared" si="52"/>
        <v/>
      </c>
      <c r="EJ25" s="344" t="str">
        <f t="shared" si="52"/>
        <v/>
      </c>
      <c r="EK25" s="344" t="str">
        <f t="shared" si="52"/>
        <v/>
      </c>
      <c r="EL25" s="344" t="str">
        <f t="shared" si="52"/>
        <v/>
      </c>
      <c r="EM25" s="344" t="str">
        <f t="shared" si="52"/>
        <v/>
      </c>
      <c r="EN25" s="344" t="str">
        <f t="shared" si="52"/>
        <v/>
      </c>
      <c r="EO25" s="344" t="str">
        <f t="shared" si="52"/>
        <v/>
      </c>
      <c r="EP25" s="344" t="str">
        <f t="shared" si="52"/>
        <v/>
      </c>
      <c r="EQ25" s="344" t="str">
        <f t="shared" si="52"/>
        <v/>
      </c>
      <c r="ER25" s="344" t="str">
        <f t="shared" si="52"/>
        <v/>
      </c>
      <c r="ES25" s="344" t="str">
        <f t="shared" si="52"/>
        <v/>
      </c>
      <c r="ET25" s="344" t="str">
        <f t="shared" si="52"/>
        <v/>
      </c>
      <c r="EU25" s="344" t="str">
        <f t="shared" si="52"/>
        <v/>
      </c>
      <c r="EV25" s="344" t="str">
        <f t="shared" si="52"/>
        <v/>
      </c>
      <c r="EW25" s="344" t="str">
        <f t="shared" si="52"/>
        <v/>
      </c>
      <c r="EX25" s="344" t="str">
        <f t="shared" si="52"/>
        <v/>
      </c>
      <c r="EY25" s="344" t="str">
        <f t="shared" si="52"/>
        <v/>
      </c>
      <c r="EZ25" s="344" t="str">
        <f t="shared" si="52"/>
        <v/>
      </c>
      <c r="FA25" s="344" t="str">
        <f t="shared" si="52"/>
        <v/>
      </c>
      <c r="FB25" s="344" t="str">
        <f t="shared" si="52"/>
        <v/>
      </c>
      <c r="FC25" s="344" t="str">
        <f t="shared" si="52"/>
        <v/>
      </c>
      <c r="FD25" s="344" t="str">
        <f t="shared" si="52"/>
        <v/>
      </c>
      <c r="FE25" s="344" t="str">
        <f t="shared" si="52"/>
        <v/>
      </c>
      <c r="FF25" s="344" t="str">
        <f t="shared" si="52"/>
        <v/>
      </c>
      <c r="FG25" s="344" t="str">
        <f t="shared" si="52"/>
        <v/>
      </c>
      <c r="FH25" s="344" t="str">
        <f t="shared" si="52"/>
        <v/>
      </c>
      <c r="FI25" s="344" t="str">
        <f t="shared" si="52"/>
        <v/>
      </c>
      <c r="FJ25" s="344" t="str">
        <f t="shared" si="52"/>
        <v/>
      </c>
      <c r="FK25" s="59">
        <f>COUNTIF(EG25:FJ25,"=1")</f>
        <v>0</v>
      </c>
      <c r="FL25" s="345" t="str">
        <f>IF(EG25="","",EG25&amp;", ")&amp;IF(EH25="","",EH25&amp;", ")&amp;IF(EI25="","",EI25&amp;", ")&amp;IF(EJ25="","",EJ25&amp;", ")&amp;IF(EK25="","",EK25&amp;", ")&amp;IF(EL25="","",EL25&amp;", ")&amp;IF(EM25="","",EM25&amp;", ")&amp;IF(EN25="","",EN25&amp;", ")&amp;IF(EO25="","",EO25&amp;", ")&amp;IF(EP25="","",EP25&amp;", ")&amp;IF(EQ25="","",EQ25&amp;", ")&amp;IF(ER25="","",ER25&amp;", ")&amp;IF(ES25="","",ES25&amp;", ")&amp;IF(ET25="","",ET25&amp;", ")&amp;IF(EU25="","",EU25&amp;", ")&amp;IF(EV25="","",EV25&amp;", ")&amp;IF(EW25="","",EW25&amp;", ")&amp;IF(EX25="","",EX25&amp;", ")&amp;IF(EY25="","",EY25&amp;", ")&amp;IF(EZ25="","",EZ25&amp;", ")&amp;IF(FA25="","",FA25&amp;", ")&amp;IF(FB25="","",FB25&amp;", ")&amp;IF(FC25="","",FC25&amp;", ")&amp;IF(FD25="","",FD25&amp;", ")&amp;IF(FE25="","",FE25&amp;", ")&amp;IF(FF25="","",FF25&amp;", ")&amp;IF(FG25="","",FG25&amp;", ")&amp;IF(FH25="","",FH25&amp;", ")&amp;IF(FI25="","",FI25&amp;", ")&amp;IF(FJ25="","",FJ25)</f>
        <v/>
      </c>
      <c r="FM25" s="3">
        <f>COUNTIF(EG25:FJ25,"=I*")</f>
        <v>0</v>
      </c>
      <c r="FO25" s="336" t="str">
        <f t="shared" ref="FO25:FO56" si="53">AO25</f>
        <v/>
      </c>
      <c r="FP25" s="4" t="s">
        <v>31</v>
      </c>
      <c r="FQ25" s="17" t="str">
        <f t="shared" ref="FQ25:FQ56" si="54">IF(D25=1,0,IF(D25=0,1,""))</f>
        <v/>
      </c>
      <c r="FR25" s="17" t="str">
        <f t="shared" ref="FR25:FR56" si="55">IF(E25=1,0,IF(E25=0,1,""))</f>
        <v/>
      </c>
      <c r="FS25" s="17" t="str">
        <f t="shared" ref="FS25:FS56" si="56">IF(F25=1,0,IF(F25=0,1,""))</f>
        <v/>
      </c>
      <c r="FT25" s="17" t="str">
        <f t="shared" ref="FT25:FT56" si="57">IF(G25=1,0,IF(G25=0,1,""))</f>
        <v/>
      </c>
      <c r="FU25" s="17" t="str">
        <f t="shared" ref="FU25:FU56" si="58">IF(H25=1,0,IF(H25=0,1,""))</f>
        <v/>
      </c>
      <c r="FV25" s="17" t="str">
        <f t="shared" ref="FV25:FV56" si="59">IF(I25=1,0,IF(I25=0,1,""))</f>
        <v/>
      </c>
      <c r="FW25" s="17" t="str">
        <f t="shared" ref="FW25:FW56" si="60">IF(J25=1,0,IF(J25=0,1,""))</f>
        <v/>
      </c>
      <c r="FX25" s="17" t="str">
        <f t="shared" ref="FX25:FX56" si="61">IF(K25=1,0,IF(K25=0,1,""))</f>
        <v/>
      </c>
      <c r="FY25" s="17" t="str">
        <f t="shared" ref="FY25:FY56" si="62">IF(L25=1,0,IF(L25=0,1,""))</f>
        <v/>
      </c>
      <c r="FZ25" s="17" t="str">
        <f t="shared" ref="FZ25:FZ56" si="63">IF(M25=1,0,IF(M25=0,1,""))</f>
        <v/>
      </c>
      <c r="GA25" s="17" t="str">
        <f t="shared" ref="GA25:GA56" si="64">IF(N25=1,0,IF(N25=0,1,""))</f>
        <v/>
      </c>
      <c r="GB25" s="17" t="str">
        <f t="shared" ref="GB25:GB56" si="65">IF(O25=1,0,IF(O25=0,1,""))</f>
        <v/>
      </c>
      <c r="GC25" s="17" t="str">
        <f t="shared" ref="GC25:GC56" si="66">IF(P25=1,0,IF(P25=0,1,""))</f>
        <v/>
      </c>
      <c r="GD25" s="17" t="str">
        <f t="shared" ref="GD25:GD56" si="67">IF(Q25=1,0,IF(Q25=0,1,""))</f>
        <v/>
      </c>
      <c r="GE25" s="17" t="str">
        <f t="shared" ref="GE25:GE56" si="68">IF(R25=1,0,IF(R25=0,1,""))</f>
        <v/>
      </c>
      <c r="GF25" s="17" t="str">
        <f t="shared" ref="GF25:GF56" si="69">IF(S25=1,0,IF(S25=0,1,""))</f>
        <v/>
      </c>
      <c r="GG25" s="17" t="str">
        <f t="shared" ref="GG25:GG56" si="70">IF(T25=1,0,IF(T25=0,1,""))</f>
        <v/>
      </c>
      <c r="GH25" s="17" t="str">
        <f t="shared" ref="GH25:GH56" si="71">IF(U25=1,0,IF(U25=0,1,""))</f>
        <v/>
      </c>
      <c r="GI25" s="17" t="str">
        <f t="shared" ref="GI25:GI56" si="72">IF(V25=1,0,IF(V25=0,1,""))</f>
        <v/>
      </c>
      <c r="GJ25" s="17" t="str">
        <f t="shared" ref="GJ25:GJ56" si="73">IF(W25=1,0,IF(W25=0,1,""))</f>
        <v/>
      </c>
      <c r="GK25" s="17" t="str">
        <f t="shared" ref="GK25:GK56" si="74">IF(X25=1,0,IF(X25=0,1,""))</f>
        <v/>
      </c>
      <c r="GL25" s="17" t="str">
        <f t="shared" ref="GL25:GL56" si="75">IF(Y25=1,0,IF(Y25=0,1,""))</f>
        <v/>
      </c>
      <c r="GM25" s="17" t="str">
        <f t="shared" ref="GM25:GM56" si="76">IF(Z25=1,0,IF(Z25=0,1,""))</f>
        <v/>
      </c>
      <c r="GN25" s="17" t="str">
        <f t="shared" ref="GN25:GN56" si="77">IF(AA25=1,0,IF(AA25=0,1,""))</f>
        <v/>
      </c>
      <c r="GO25" s="17" t="str">
        <f t="shared" ref="GO25:GO56" si="78">IF(AB25=1,0,IF(AB25=0,1,""))</f>
        <v/>
      </c>
      <c r="GP25" s="17" t="str">
        <f t="shared" ref="GP25:GP56" si="79">IF(AC25=1,0,IF(AC25=0,1,""))</f>
        <v/>
      </c>
      <c r="GQ25" s="17" t="str">
        <f t="shared" ref="GQ25:GQ56" si="80">IF(AD25=1,0,IF(AD25=0,1,""))</f>
        <v/>
      </c>
      <c r="GR25" s="17" t="str">
        <f t="shared" ref="GR25:GR56" si="81">IF(AE25=1,0,IF(AE25=0,1,""))</f>
        <v/>
      </c>
      <c r="GS25" s="17" t="str">
        <f t="shared" ref="GS25:GS56" si="82">IF(AF25=1,0,IF(AF25=0,1,""))</f>
        <v/>
      </c>
      <c r="GT25" s="17" t="str">
        <f t="shared" ref="GT25:GT56" si="83">IF(AG25=1,0,IF(AG25=0,1,""))</f>
        <v/>
      </c>
      <c r="GU25" s="17" t="s">
        <v>139</v>
      </c>
      <c r="GV25" s="36"/>
      <c r="GW25" s="36" t="e">
        <f>RANK(AO25,AO$25:AO$124,0)+COUNTIF(AO$25:AO$25,AO25)-1</f>
        <v>#VALUE!</v>
      </c>
      <c r="GX25" s="36" t="s">
        <v>31</v>
      </c>
      <c r="GY25" s="3">
        <v>1</v>
      </c>
      <c r="GZ25" s="3" t="str">
        <f t="shared" ref="GZ25:GZ56" si="84">AO25</f>
        <v/>
      </c>
      <c r="HA25" s="345" t="str">
        <f>FL25</f>
        <v/>
      </c>
      <c r="HB25" s="3">
        <f>FM25</f>
        <v>0</v>
      </c>
      <c r="HF25" s="3" t="e">
        <f>VLOOKUP(GY25,GW$25:HB$124,5,FALSE)</f>
        <v>#N/A</v>
      </c>
      <c r="HG25" s="3" t="e">
        <f>VLOOKUP(GY25,GW$25:HB$124,6,FALSE)</f>
        <v>#N/A</v>
      </c>
      <c r="HH25" s="294" t="e">
        <f>VLOOKUP(GY25,GW$25:GZ$124,4,FALSE)</f>
        <v>#N/A</v>
      </c>
      <c r="HI25" s="336" t="e">
        <f>VLOOKUP(GY25,GW$25:GY$124,3,FALSE)</f>
        <v>#N/A</v>
      </c>
      <c r="HJ25" s="4" t="e">
        <f>VLOOKUP(GY25,GW$25:GX$124,2,FALSE)</f>
        <v>#N/A</v>
      </c>
      <c r="HK25" s="17" t="str">
        <f>IF(HK$23&lt;='2. Saisie'!$AE$1,INDEX($D$25:$AG$124,$HI25,HK$21),"")</f>
        <v/>
      </c>
      <c r="HL25" s="17" t="str">
        <f>IF(HL$23&lt;='2. Saisie'!$AE$1,INDEX($D$25:$AG$124,$HI25,HL$21),"")</f>
        <v/>
      </c>
      <c r="HM25" s="17" t="str">
        <f>IF(HM$23&lt;='2. Saisie'!$AE$1,INDEX($D$25:$AG$124,$HI25,HM$21),"")</f>
        <v/>
      </c>
      <c r="HN25" s="17" t="str">
        <f>IF(HN$23&lt;='2. Saisie'!$AE$1,INDEX($D$25:$AG$124,$HI25,HN$21),"")</f>
        <v/>
      </c>
      <c r="HO25" s="17" t="str">
        <f>IF(HO$23&lt;='2. Saisie'!$AE$1,INDEX($D$25:$AG$124,$HI25,HO$21),"")</f>
        <v/>
      </c>
      <c r="HP25" s="17" t="str">
        <f>IF(HP$23&lt;='2. Saisie'!$AE$1,INDEX($D$25:$AG$124,$HI25,HP$21),"")</f>
        <v/>
      </c>
      <c r="HQ25" s="17" t="str">
        <f>IF(HQ$23&lt;='2. Saisie'!$AE$1,INDEX($D$25:$AG$124,$HI25,HQ$21),"")</f>
        <v/>
      </c>
      <c r="HR25" s="17" t="str">
        <f>IF(HR$23&lt;='2. Saisie'!$AE$1,INDEX($D$25:$AG$124,$HI25,HR$21),"")</f>
        <v/>
      </c>
      <c r="HS25" s="17" t="str">
        <f>IF(HS$23&lt;='2. Saisie'!$AE$1,INDEX($D$25:$AG$124,$HI25,HS$21),"")</f>
        <v/>
      </c>
      <c r="HT25" s="17" t="str">
        <f>IF(HT$23&lt;='2. Saisie'!$AE$1,INDEX($D$25:$AG$124,$HI25,HT$21),"")</f>
        <v/>
      </c>
      <c r="HU25" s="17" t="str">
        <f>IF(HU$23&lt;='2. Saisie'!$AE$1,INDEX($D$25:$AG$124,$HI25,HU$21),"")</f>
        <v/>
      </c>
      <c r="HV25" s="17" t="str">
        <f>IF(HV$23&lt;='2. Saisie'!$AE$1,INDEX($D$25:$AG$124,$HI25,HV$21),"")</f>
        <v/>
      </c>
      <c r="HW25" s="17" t="str">
        <f>IF(HW$23&lt;='2. Saisie'!$AE$1,INDEX($D$25:$AG$124,$HI25,HW$21),"")</f>
        <v/>
      </c>
      <c r="HX25" s="17" t="str">
        <f>IF(HX$23&lt;='2. Saisie'!$AE$1,INDEX($D$25:$AG$124,$HI25,HX$21),"")</f>
        <v/>
      </c>
      <c r="HY25" s="17" t="str">
        <f>IF(HY$23&lt;='2. Saisie'!$AE$1,INDEX($D$25:$AG$124,$HI25,HY$21),"")</f>
        <v/>
      </c>
      <c r="HZ25" s="17" t="str">
        <f>IF(HZ$23&lt;='2. Saisie'!$AE$1,INDEX($D$25:$AG$124,$HI25,HZ$21),"")</f>
        <v/>
      </c>
      <c r="IA25" s="17" t="str">
        <f>IF(IA$23&lt;='2. Saisie'!$AE$1,INDEX($D$25:$AG$124,$HI25,IA$21),"")</f>
        <v/>
      </c>
      <c r="IB25" s="17" t="str">
        <f>IF(IB$23&lt;='2. Saisie'!$AE$1,INDEX($D$25:$AG$124,$HI25,IB$21),"")</f>
        <v/>
      </c>
      <c r="IC25" s="17" t="str">
        <f>IF(IC$23&lt;='2. Saisie'!$AE$1,INDEX($D$25:$AG$124,$HI25,IC$21),"")</f>
        <v/>
      </c>
      <c r="ID25" s="17" t="str">
        <f>IF(ID$23&lt;='2. Saisie'!$AE$1,INDEX($D$25:$AG$124,$HI25,ID$21),"")</f>
        <v/>
      </c>
      <c r="IE25" s="17" t="str">
        <f>IF(IE$23&lt;='2. Saisie'!$AE$1,INDEX($D$25:$AG$124,$HI25,IE$21),"")</f>
        <v/>
      </c>
      <c r="IF25" s="17" t="str">
        <f>IF(IF$23&lt;='2. Saisie'!$AE$1,INDEX($D$25:$AG$124,$HI25,IF$21),"")</f>
        <v/>
      </c>
      <c r="IG25" s="17" t="str">
        <f>IF(IG$23&lt;='2. Saisie'!$AE$1,INDEX($D$25:$AG$124,$HI25,IG$21),"")</f>
        <v/>
      </c>
      <c r="IH25" s="17" t="str">
        <f>IF(IH$23&lt;='2. Saisie'!$AE$1,INDEX($D$25:$AG$124,$HI25,IH$21),"")</f>
        <v/>
      </c>
      <c r="II25" s="17" t="str">
        <f>IF(II$23&lt;='2. Saisie'!$AE$1,INDEX($D$25:$AG$124,$HI25,II$21),"")</f>
        <v/>
      </c>
      <c r="IJ25" s="17" t="str">
        <f>IF(IJ$23&lt;='2. Saisie'!$AE$1,INDEX($D$25:$AG$124,$HI25,IJ$21),"")</f>
        <v/>
      </c>
      <c r="IK25" s="17" t="str">
        <f>IF(IK$23&lt;='2. Saisie'!$AE$1,INDEX($D$25:$AG$124,$HI25,IK$21),"")</f>
        <v/>
      </c>
      <c r="IL25" s="17" t="str">
        <f>IF(IL$23&lt;='2. Saisie'!$AE$1,INDEX($D$25:$AG$124,$HI25,IL$21),"")</f>
        <v/>
      </c>
      <c r="IM25" s="17" t="str">
        <f>IF(IM$23&lt;='2. Saisie'!$AE$1,INDEX($D$25:$AG$124,$HI25,IM$21),"")</f>
        <v/>
      </c>
      <c r="IN25" s="17" t="str">
        <f>IF(IN$23&lt;='2. Saisie'!$AE$1,INDEX($D$25:$AG$124,$HI25,IN$21),"")</f>
        <v/>
      </c>
      <c r="IO25" s="17" t="s">
        <v>139</v>
      </c>
      <c r="IP25" s="234"/>
      <c r="IR25" s="346" t="str">
        <f>IFERROR(IF(HK$23&lt;=$HH25,(1-'7. Rép.Inattendues'!J6)*HK$19,('7. Rép.Inattendues'!J6*HK$19)*-1),"")</f>
        <v/>
      </c>
      <c r="IS25" s="346" t="str">
        <f>IFERROR(IF(HL$23&lt;=$HH25,(1-'7. Rép.Inattendues'!K6)*HL$19,('7. Rép.Inattendues'!K6*HL$19)*-1),"")</f>
        <v/>
      </c>
      <c r="IT25" s="346" t="str">
        <f>IFERROR(IF(HM$23&lt;=$HH25,(1-'7. Rép.Inattendues'!L6)*HM$19,('7. Rép.Inattendues'!L6*HM$19)*-1),"")</f>
        <v/>
      </c>
      <c r="IU25" s="346" t="str">
        <f>IFERROR(IF(HN$23&lt;=$HH25,(1-'7. Rép.Inattendues'!M6)*HN$19,('7. Rép.Inattendues'!M6*HN$19)*-1),"")</f>
        <v/>
      </c>
      <c r="IV25" s="346" t="str">
        <f>IFERROR(IF(HO$23&lt;=$HH25,(1-'7. Rép.Inattendues'!N6)*HO$19,('7. Rép.Inattendues'!N6*HO$19)*-1),"")</f>
        <v/>
      </c>
      <c r="IW25" s="346" t="str">
        <f>IFERROR(IF(HP$23&lt;=$HH25,(1-'7. Rép.Inattendues'!O6)*HP$19,('7. Rép.Inattendues'!O6*HP$19)*-1),"")</f>
        <v/>
      </c>
      <c r="IX25" s="346" t="str">
        <f>IFERROR(IF(HQ$23&lt;=$HH25,(1-'7. Rép.Inattendues'!P6)*HQ$19,('7. Rép.Inattendues'!P6*HQ$19)*-1),"")</f>
        <v/>
      </c>
      <c r="IY25" s="346" t="str">
        <f>IFERROR(IF(HR$23&lt;=$HH25,(1-'7. Rép.Inattendues'!Q6)*HR$19,('7. Rép.Inattendues'!Q6*HR$19)*-1),"")</f>
        <v/>
      </c>
      <c r="IZ25" s="346" t="str">
        <f>IFERROR(IF(HS$23&lt;=$HH25,(1-'7. Rép.Inattendues'!R6)*HS$19,('7. Rép.Inattendues'!R6*HS$19)*-1),"")</f>
        <v/>
      </c>
      <c r="JA25" s="346" t="str">
        <f>IFERROR(IF(HT$23&lt;=$HH25,(1-'7. Rép.Inattendues'!S6)*HT$19,('7. Rép.Inattendues'!S6*HT$19)*-1),"")</f>
        <v/>
      </c>
      <c r="JB25" s="346" t="str">
        <f>IFERROR(IF(HU$23&lt;=$HH25,(1-'7. Rép.Inattendues'!T6)*HU$19,('7. Rép.Inattendues'!T6*HU$19)*-1),"")</f>
        <v/>
      </c>
      <c r="JC25" s="346" t="str">
        <f>IFERROR(IF(HV$23&lt;=$HH25,(1-'7. Rép.Inattendues'!U6)*HV$19,('7. Rép.Inattendues'!U6*HV$19)*-1),"")</f>
        <v/>
      </c>
      <c r="JD25" s="346" t="str">
        <f>IFERROR(IF(HW$23&lt;=$HH25,(1-'7. Rép.Inattendues'!V6)*HW$19,('7. Rép.Inattendues'!V6*HW$19)*-1),"")</f>
        <v/>
      </c>
      <c r="JE25" s="346" t="str">
        <f>IFERROR(IF(HX$23&lt;=$HH25,(1-'7. Rép.Inattendues'!W6)*HX$19,('7. Rép.Inattendues'!W6*HX$19)*-1),"")</f>
        <v/>
      </c>
      <c r="JF25" s="346" t="str">
        <f>IFERROR(IF(HY$23&lt;=$HH25,(1-'7. Rép.Inattendues'!X6)*HY$19,('7. Rép.Inattendues'!X6*HY$19)*-1),"")</f>
        <v/>
      </c>
      <c r="JG25" s="346" t="str">
        <f>IFERROR(IF(HZ$23&lt;=$HH25,(1-'7. Rép.Inattendues'!Y6)*HZ$19,('7. Rép.Inattendues'!Y6*HZ$19)*-1),"")</f>
        <v/>
      </c>
      <c r="JH25" s="346" t="str">
        <f>IFERROR(IF(IA$23&lt;=$HH25,(1-'7. Rép.Inattendues'!Z6)*IA$19,('7. Rép.Inattendues'!Z6*IA$19)*-1),"")</f>
        <v/>
      </c>
      <c r="JI25" s="346" t="str">
        <f>IFERROR(IF(IB$23&lt;=$HH25,(1-'7. Rép.Inattendues'!AA6)*IB$19,('7. Rép.Inattendues'!AA6*IB$19)*-1),"")</f>
        <v/>
      </c>
      <c r="JJ25" s="346" t="str">
        <f>IFERROR(IF(IC$23&lt;=$HH25,(1-'7. Rép.Inattendues'!AB6)*IC$19,('7. Rép.Inattendues'!AB6*IC$19)*-1),"")</f>
        <v/>
      </c>
      <c r="JK25" s="346" t="str">
        <f>IFERROR(IF(ID$23&lt;=$HH25,(1-'7. Rép.Inattendues'!AC6)*ID$19,('7. Rép.Inattendues'!AC6*ID$19)*-1),"")</f>
        <v/>
      </c>
      <c r="JL25" s="346" t="str">
        <f>IFERROR(IF(IE$23&lt;=$HH25,(1-'7. Rép.Inattendues'!AD6)*IE$19,('7. Rép.Inattendues'!AD6*IE$19)*-1),"")</f>
        <v/>
      </c>
      <c r="JM25" s="346" t="str">
        <f>IFERROR(IF(IF$23&lt;=$HH25,(1-'7. Rép.Inattendues'!AE6)*IF$19,('7. Rép.Inattendues'!AE6*IF$19)*-1),"")</f>
        <v/>
      </c>
      <c r="JN25" s="346" t="str">
        <f>IFERROR(IF(IG$23&lt;=$HH25,(1-'7. Rép.Inattendues'!AF6)*IG$19,('7. Rép.Inattendues'!AF6*IG$19)*-1),"")</f>
        <v/>
      </c>
      <c r="JO25" s="346" t="str">
        <f>IFERROR(IF(IH$23&lt;=$HH25,(1-'7. Rép.Inattendues'!AG6)*IH$19,('7. Rép.Inattendues'!AG6*IH$19)*-1),"")</f>
        <v/>
      </c>
      <c r="JP25" s="346" t="str">
        <f>IFERROR(IF(II$23&lt;=$HH25,(1-'7. Rép.Inattendues'!AH6)*II$19,('7. Rép.Inattendues'!AH6*II$19)*-1),"")</f>
        <v/>
      </c>
      <c r="JQ25" s="346" t="str">
        <f>IFERROR(IF(IJ$23&lt;=$HH25,(1-'7. Rép.Inattendues'!AI6)*IJ$19,('7. Rép.Inattendues'!AI6*IJ$19)*-1),"")</f>
        <v/>
      </c>
      <c r="JR25" s="346" t="str">
        <f>IFERROR(IF(IK$23&lt;=$HH25,(1-'7. Rép.Inattendues'!AJ6)*IK$19,('7. Rép.Inattendues'!AJ6*IK$19)*-1),"")</f>
        <v/>
      </c>
      <c r="JS25" s="346" t="str">
        <f>IFERROR(IF(IL$23&lt;=$HH25,(1-'7. Rép.Inattendues'!AK6)*IL$19,('7. Rép.Inattendues'!AK6*IL$19)*-1),"")</f>
        <v/>
      </c>
      <c r="JT25" s="346" t="str">
        <f>IFERROR(IF(IM$23&lt;=$HH25,(1-'7. Rép.Inattendues'!AL6)*IM$19,('7. Rép.Inattendues'!AL6*IM$19)*-1),"")</f>
        <v/>
      </c>
      <c r="JU25" s="346" t="str">
        <f>IFERROR(IF(IN$23&lt;=$HH25,(1-'7. Rép.Inattendues'!AM6)*IN$19,('7. Rép.Inattendues'!AM6*IN$19)*-1),"")</f>
        <v/>
      </c>
      <c r="JW25" s="347" t="str">
        <f>IF(IR25="","",IF(SUM(IR25:JU25)=0,0,SUM(IR25:JU25)/(LD25-MM25)))</f>
        <v/>
      </c>
      <c r="JY25" s="346" t="str">
        <f>IFERROR(IF(HK$23&lt;=$HH25,HK$19,0),"")</f>
        <v/>
      </c>
      <c r="JZ25" s="346" t="str">
        <f t="shared" ref="JZ25:LB25" si="85">IFERROR(IF(HL$23&lt;=$HH25,HL$19,0),"")</f>
        <v/>
      </c>
      <c r="KA25" s="346" t="str">
        <f t="shared" si="85"/>
        <v/>
      </c>
      <c r="KB25" s="346" t="str">
        <f t="shared" si="85"/>
        <v/>
      </c>
      <c r="KC25" s="346" t="str">
        <f t="shared" si="85"/>
        <v/>
      </c>
      <c r="KD25" s="346" t="str">
        <f t="shared" si="85"/>
        <v/>
      </c>
      <c r="KE25" s="346" t="str">
        <f t="shared" si="85"/>
        <v/>
      </c>
      <c r="KF25" s="346" t="str">
        <f t="shared" si="85"/>
        <v/>
      </c>
      <c r="KG25" s="346" t="str">
        <f t="shared" si="85"/>
        <v/>
      </c>
      <c r="KH25" s="346" t="str">
        <f t="shared" si="85"/>
        <v/>
      </c>
      <c r="KI25" s="346" t="str">
        <f t="shared" si="85"/>
        <v/>
      </c>
      <c r="KJ25" s="346" t="str">
        <f t="shared" si="85"/>
        <v/>
      </c>
      <c r="KK25" s="346" t="str">
        <f t="shared" si="85"/>
        <v/>
      </c>
      <c r="KL25" s="346" t="str">
        <f t="shared" si="85"/>
        <v/>
      </c>
      <c r="KM25" s="346" t="str">
        <f t="shared" si="85"/>
        <v/>
      </c>
      <c r="KN25" s="346" t="str">
        <f t="shared" si="85"/>
        <v/>
      </c>
      <c r="KO25" s="346" t="str">
        <f t="shared" si="85"/>
        <v/>
      </c>
      <c r="KP25" s="346" t="str">
        <f t="shared" si="85"/>
        <v/>
      </c>
      <c r="KQ25" s="346" t="str">
        <f t="shared" si="85"/>
        <v/>
      </c>
      <c r="KR25" s="346" t="str">
        <f t="shared" si="85"/>
        <v/>
      </c>
      <c r="KS25" s="346" t="str">
        <f t="shared" si="85"/>
        <v/>
      </c>
      <c r="KT25" s="346" t="str">
        <f t="shared" si="85"/>
        <v/>
      </c>
      <c r="KU25" s="346" t="str">
        <f t="shared" si="85"/>
        <v/>
      </c>
      <c r="KV25" s="346" t="str">
        <f t="shared" si="85"/>
        <v/>
      </c>
      <c r="KW25" s="346" t="str">
        <f t="shared" si="85"/>
        <v/>
      </c>
      <c r="KX25" s="346" t="str">
        <f t="shared" si="85"/>
        <v/>
      </c>
      <c r="KY25" s="346" t="str">
        <f t="shared" si="85"/>
        <v/>
      </c>
      <c r="KZ25" s="346" t="str">
        <f t="shared" si="85"/>
        <v/>
      </c>
      <c r="LA25" s="346" t="str">
        <f t="shared" si="85"/>
        <v/>
      </c>
      <c r="LB25" s="346" t="str">
        <f t="shared" si="85"/>
        <v/>
      </c>
      <c r="LD25" s="348" t="str">
        <f>IF(JY25="","",SUM(JY25:LB25))</f>
        <v/>
      </c>
      <c r="LF25" s="346" t="str">
        <f t="shared" ref="LF25:LF56" si="86">IFERROR(IF(HH25="","",B$8+1-HH25),"")</f>
        <v/>
      </c>
      <c r="LH25" s="346" t="str">
        <f t="shared" ref="LH25:MK25" si="87">IFERROR(IF($LF25="","",IF(HK$23&gt;=$LF25,HK$19,0)),"")</f>
        <v/>
      </c>
      <c r="LI25" s="346" t="str">
        <f t="shared" si="87"/>
        <v/>
      </c>
      <c r="LJ25" s="346" t="str">
        <f t="shared" si="87"/>
        <v/>
      </c>
      <c r="LK25" s="346" t="str">
        <f t="shared" si="87"/>
        <v/>
      </c>
      <c r="LL25" s="346" t="str">
        <f t="shared" si="87"/>
        <v/>
      </c>
      <c r="LM25" s="346" t="str">
        <f t="shared" si="87"/>
        <v/>
      </c>
      <c r="LN25" s="346" t="str">
        <f t="shared" si="87"/>
        <v/>
      </c>
      <c r="LO25" s="346" t="str">
        <f t="shared" si="87"/>
        <v/>
      </c>
      <c r="LP25" s="346" t="str">
        <f t="shared" si="87"/>
        <v/>
      </c>
      <c r="LQ25" s="346" t="str">
        <f t="shared" si="87"/>
        <v/>
      </c>
      <c r="LR25" s="346" t="str">
        <f t="shared" si="87"/>
        <v/>
      </c>
      <c r="LS25" s="346" t="str">
        <f t="shared" si="87"/>
        <v/>
      </c>
      <c r="LT25" s="346" t="str">
        <f t="shared" si="87"/>
        <v/>
      </c>
      <c r="LU25" s="346" t="str">
        <f t="shared" si="87"/>
        <v/>
      </c>
      <c r="LV25" s="346" t="str">
        <f t="shared" si="87"/>
        <v/>
      </c>
      <c r="LW25" s="346" t="str">
        <f t="shared" si="87"/>
        <v/>
      </c>
      <c r="LX25" s="346" t="str">
        <f t="shared" si="87"/>
        <v/>
      </c>
      <c r="LY25" s="346" t="str">
        <f t="shared" si="87"/>
        <v/>
      </c>
      <c r="LZ25" s="346" t="str">
        <f t="shared" si="87"/>
        <v/>
      </c>
      <c r="MA25" s="346" t="str">
        <f t="shared" si="87"/>
        <v/>
      </c>
      <c r="MB25" s="346" t="str">
        <f t="shared" si="87"/>
        <v/>
      </c>
      <c r="MC25" s="346" t="str">
        <f t="shared" si="87"/>
        <v/>
      </c>
      <c r="MD25" s="346" t="str">
        <f t="shared" si="87"/>
        <v/>
      </c>
      <c r="ME25" s="346" t="str">
        <f t="shared" si="87"/>
        <v/>
      </c>
      <c r="MF25" s="346" t="str">
        <f t="shared" si="87"/>
        <v/>
      </c>
      <c r="MG25" s="346" t="str">
        <f t="shared" si="87"/>
        <v/>
      </c>
      <c r="MH25" s="346" t="str">
        <f t="shared" si="87"/>
        <v/>
      </c>
      <c r="MI25" s="346" t="str">
        <f t="shared" si="87"/>
        <v/>
      </c>
      <c r="MJ25" s="346" t="str">
        <f t="shared" si="87"/>
        <v/>
      </c>
      <c r="MK25" s="346" t="str">
        <f t="shared" si="87"/>
        <v/>
      </c>
      <c r="MM25" s="348" t="str">
        <f>IF(LH25="","",SUM(LH25:MK25))</f>
        <v/>
      </c>
    </row>
    <row r="26" spans="2:364" ht="42" x14ac:dyDescent="0.3">
      <c r="B26" s="38">
        <f t="shared" ref="B26:B89" si="88">COUNTIF(D26:AG26,"&gt;=0")</f>
        <v>0</v>
      </c>
      <c r="C26" s="4" t="s">
        <v>32</v>
      </c>
      <c r="D26" s="17" t="str">
        <f>IF(AND('2. Saisie'!$AF8&gt;=0,D$23&lt;='2. Saisie'!$AE$1,'2. Saisie'!$AL8&lt;=$B$11),IF(OR('2. Saisie'!B8="",'2. Saisie'!B8=9),0,'2. Saisie'!B8),"")</f>
        <v/>
      </c>
      <c r="E26" s="17" t="str">
        <f>IF(AND('2. Saisie'!$AF8&gt;=0,E$23&lt;='2. Saisie'!$AE$1,'2. Saisie'!$AL8&lt;=$B$11),IF(OR('2. Saisie'!C8="",'2. Saisie'!C8=9),0,'2. Saisie'!C8),"")</f>
        <v/>
      </c>
      <c r="F26" s="17" t="str">
        <f>IF(AND('2. Saisie'!$AF8&gt;=0,F$23&lt;='2. Saisie'!$AE$1,'2. Saisie'!$AL8&lt;=$B$11),IF(OR('2. Saisie'!D8="",'2. Saisie'!D8=9),0,'2. Saisie'!D8),"")</f>
        <v/>
      </c>
      <c r="G26" s="17" t="str">
        <f>IF(AND('2. Saisie'!$AF8&gt;=0,G$23&lt;='2. Saisie'!$AE$1,'2. Saisie'!$AL8&lt;=$B$11),IF(OR('2. Saisie'!E8="",'2. Saisie'!E8=9),0,'2. Saisie'!E8),"")</f>
        <v/>
      </c>
      <c r="H26" s="17" t="str">
        <f>IF(AND('2. Saisie'!$AF8&gt;=0,H$23&lt;='2. Saisie'!$AE$1,'2. Saisie'!$AL8&lt;=$B$11),IF(OR('2. Saisie'!F8="",'2. Saisie'!F8=9),0,'2. Saisie'!F8),"")</f>
        <v/>
      </c>
      <c r="I26" s="17" t="str">
        <f>IF(AND('2. Saisie'!$AF8&gt;=0,I$23&lt;='2. Saisie'!$AE$1,'2. Saisie'!$AL8&lt;=$B$11),IF(OR('2. Saisie'!G8="",'2. Saisie'!G8=9),0,'2. Saisie'!G8),"")</f>
        <v/>
      </c>
      <c r="J26" s="17" t="str">
        <f>IF(AND('2. Saisie'!$AF8&gt;=0,J$23&lt;='2. Saisie'!$AE$1,'2. Saisie'!$AL8&lt;=$B$11),IF(OR('2. Saisie'!H8="",'2. Saisie'!H8=9),0,'2. Saisie'!H8),"")</f>
        <v/>
      </c>
      <c r="K26" s="17" t="str">
        <f>IF(AND('2. Saisie'!$AF8&gt;=0,K$23&lt;='2. Saisie'!$AE$1,'2. Saisie'!$AL8&lt;=$B$11),IF(OR('2. Saisie'!I8="",'2. Saisie'!I8=9),0,'2. Saisie'!I8),"")</f>
        <v/>
      </c>
      <c r="L26" s="17" t="str">
        <f>IF(AND('2. Saisie'!$AF8&gt;=0,L$23&lt;='2. Saisie'!$AE$1,'2. Saisie'!$AL8&lt;=$B$11),IF(OR('2. Saisie'!J8="",'2. Saisie'!J8=9),0,'2. Saisie'!J8),"")</f>
        <v/>
      </c>
      <c r="M26" s="17" t="str">
        <f>IF(AND('2. Saisie'!$AF8&gt;=0,M$23&lt;='2. Saisie'!$AE$1,'2. Saisie'!$AL8&lt;=$B$11),IF(OR('2. Saisie'!K8="",'2. Saisie'!K8=9),0,'2. Saisie'!K8),"")</f>
        <v/>
      </c>
      <c r="N26" s="17" t="str">
        <f>IF(AND('2. Saisie'!$AF8&gt;=0,N$23&lt;='2. Saisie'!$AE$1,'2. Saisie'!$AL8&lt;=$B$11),IF(OR('2. Saisie'!L8="",'2. Saisie'!L8=9),0,'2. Saisie'!L8),"")</f>
        <v/>
      </c>
      <c r="O26" s="17" t="str">
        <f>IF(AND('2. Saisie'!$AF8&gt;=0,O$23&lt;='2. Saisie'!$AE$1,'2. Saisie'!$AL8&lt;=$B$11),IF(OR('2. Saisie'!M8="",'2. Saisie'!M8=9),0,'2. Saisie'!M8),"")</f>
        <v/>
      </c>
      <c r="P26" s="17" t="str">
        <f>IF(AND('2. Saisie'!$AF8&gt;=0,P$23&lt;='2. Saisie'!$AE$1,'2. Saisie'!$AL8&lt;=$B$11),IF(OR('2. Saisie'!N8="",'2. Saisie'!N8=9),0,'2. Saisie'!N8),"")</f>
        <v/>
      </c>
      <c r="Q26" s="17" t="str">
        <f>IF(AND('2. Saisie'!$AF8&gt;=0,Q$23&lt;='2. Saisie'!$AE$1,'2. Saisie'!$AL8&lt;=$B$11),IF(OR('2. Saisie'!O8="",'2. Saisie'!O8=9),0,'2. Saisie'!O8),"")</f>
        <v/>
      </c>
      <c r="R26" s="17" t="str">
        <f>IF(AND('2. Saisie'!$AF8&gt;=0,R$23&lt;='2. Saisie'!$AE$1,'2. Saisie'!$AL8&lt;=$B$11),IF(OR('2. Saisie'!P8="",'2. Saisie'!P8=9),0,'2. Saisie'!P8),"")</f>
        <v/>
      </c>
      <c r="S26" s="17" t="str">
        <f>IF(AND('2. Saisie'!$AF8&gt;=0,S$23&lt;='2. Saisie'!$AE$1,'2. Saisie'!$AL8&lt;=$B$11),IF(OR('2. Saisie'!Q8="",'2. Saisie'!Q8=9),0,'2. Saisie'!Q8),"")</f>
        <v/>
      </c>
      <c r="T26" s="17" t="str">
        <f>IF(AND('2. Saisie'!$AF8&gt;=0,T$23&lt;='2. Saisie'!$AE$1,'2. Saisie'!$AL8&lt;=$B$11),IF(OR('2. Saisie'!R8="",'2. Saisie'!R8=9),0,'2. Saisie'!R8),"")</f>
        <v/>
      </c>
      <c r="U26" s="17" t="str">
        <f>IF(AND('2. Saisie'!$AF8&gt;=0,U$23&lt;='2. Saisie'!$AE$1,'2. Saisie'!$AL8&lt;=$B$11),IF(OR('2. Saisie'!S8="",'2. Saisie'!S8=9),0,'2. Saisie'!S8),"")</f>
        <v/>
      </c>
      <c r="V26" s="17" t="str">
        <f>IF(AND('2. Saisie'!$AF8&gt;=0,V$23&lt;='2. Saisie'!$AE$1,'2. Saisie'!$AL8&lt;=$B$11),IF(OR('2. Saisie'!T8="",'2. Saisie'!T8=9),0,'2. Saisie'!T8),"")</f>
        <v/>
      </c>
      <c r="W26" s="17" t="str">
        <f>IF(AND('2. Saisie'!$AF8&gt;=0,W$23&lt;='2. Saisie'!$AE$1,'2. Saisie'!$AL8&lt;=$B$11),IF(OR('2. Saisie'!U8="",'2. Saisie'!U8=9),0,'2. Saisie'!U8),"")</f>
        <v/>
      </c>
      <c r="X26" s="17" t="str">
        <f>IF(AND('2. Saisie'!$AF8&gt;=0,X$23&lt;='2. Saisie'!$AE$1,'2. Saisie'!$AL8&lt;=$B$11),IF(OR('2. Saisie'!V8="",'2. Saisie'!V8=9),0,'2. Saisie'!V8),"")</f>
        <v/>
      </c>
      <c r="Y26" s="17" t="str">
        <f>IF(AND('2. Saisie'!$AF8&gt;=0,Y$23&lt;='2. Saisie'!$AE$1,'2. Saisie'!$AL8&lt;=$B$11),IF(OR('2. Saisie'!W8="",'2. Saisie'!W8=9),0,'2. Saisie'!W8),"")</f>
        <v/>
      </c>
      <c r="Z26" s="17" t="str">
        <f>IF(AND('2. Saisie'!$AF8&gt;=0,Z$23&lt;='2. Saisie'!$AE$1,'2. Saisie'!$AL8&lt;=$B$11),IF(OR('2. Saisie'!X8="",'2. Saisie'!X8=9),0,'2. Saisie'!X8),"")</f>
        <v/>
      </c>
      <c r="AA26" s="17" t="str">
        <f>IF(AND('2. Saisie'!$AF8&gt;=0,AA$23&lt;='2. Saisie'!$AE$1,'2. Saisie'!$AL8&lt;=$B$11),IF(OR('2. Saisie'!Y8="",'2. Saisie'!Y8=9),0,'2. Saisie'!Y8),"")</f>
        <v/>
      </c>
      <c r="AB26" s="17" t="str">
        <f>IF(AND('2. Saisie'!$AF8&gt;=0,AB$23&lt;='2. Saisie'!$AE$1,'2. Saisie'!$AL8&lt;=$B$11),IF(OR('2. Saisie'!Z8="",'2. Saisie'!Z8=9),0,'2. Saisie'!Z8),"")</f>
        <v/>
      </c>
      <c r="AC26" s="17" t="str">
        <f>IF(AND('2. Saisie'!$AF8&gt;=0,AC$23&lt;='2. Saisie'!$AE$1,'2. Saisie'!$AL8&lt;=$B$11),IF(OR('2. Saisie'!AA8="",'2. Saisie'!AA8=9),0,'2. Saisie'!AA8),"")</f>
        <v/>
      </c>
      <c r="AD26" s="17" t="str">
        <f>IF(AND('2. Saisie'!$AF8&gt;=0,AD$23&lt;='2. Saisie'!$AE$1,'2. Saisie'!$AL8&lt;=$B$11),IF(OR('2. Saisie'!AB8="",'2. Saisie'!AB8=9),0,'2. Saisie'!AB8),"")</f>
        <v/>
      </c>
      <c r="AE26" s="17" t="str">
        <f>IF(AND('2. Saisie'!$AF8&gt;=0,AE$23&lt;='2. Saisie'!$AE$1,'2. Saisie'!$AL8&lt;=$B$11),IF(OR('2. Saisie'!AC8="",'2. Saisie'!AC8=9),0,'2. Saisie'!AC8),"")</f>
        <v/>
      </c>
      <c r="AF26" s="17" t="str">
        <f>IF(AND('2. Saisie'!$AF8&gt;=0,AF$23&lt;='2. Saisie'!$AE$1,'2. Saisie'!$AL8&lt;=$B$11),IF(OR('2. Saisie'!AD8="",'2. Saisie'!AD8=9),0,'2. Saisie'!AD8),"")</f>
        <v/>
      </c>
      <c r="AG26" s="17" t="str">
        <f>IF(AND('2. Saisie'!$AF8&gt;=0,AG$23&lt;='2. Saisie'!$AE$1,'2. Saisie'!$AL8&lt;=$B$11),IF(OR('2. Saisie'!AE8="",'2. Saisie'!AE8=9),0,'2. Saisie'!AE8),"")</f>
        <v/>
      </c>
      <c r="AH26" s="17" t="s">
        <v>139</v>
      </c>
      <c r="AI26" s="330"/>
      <c r="AJ26" s="339" t="str">
        <f t="shared" ref="AJ26:AJ89" si="89">IF(D26="","",MIN(D26:AG26))</f>
        <v/>
      </c>
      <c r="AK26" s="339" t="str">
        <f t="shared" ref="AK26:AK89" si="90">IF(D26="","",MAX(D26:AG26))</f>
        <v/>
      </c>
      <c r="AL26" s="340" t="str">
        <f t="shared" si="44"/>
        <v/>
      </c>
      <c r="AM26" s="341">
        <v>2</v>
      </c>
      <c r="AN26" s="342" t="str">
        <f t="shared" si="45"/>
        <v/>
      </c>
      <c r="AO26" s="343" t="str">
        <f t="shared" ref="AO26:AO88" si="91">IF(B26&lt;&gt;0,SUM(D26:AG26),"")</f>
        <v/>
      </c>
      <c r="AP26" s="17" t="str">
        <f t="shared" ref="AP26:AP89" si="92">IF($B26&lt;&gt;0,$AO26-D26,"")</f>
        <v/>
      </c>
      <c r="AQ26" s="17" t="str">
        <f t="shared" ref="AQ26:AQ89" si="93">IF($B26&lt;&gt;0,$AO26-E26,"")</f>
        <v/>
      </c>
      <c r="AR26" s="17" t="str">
        <f t="shared" ref="AR26:AR89" si="94">IF($B26&lt;&gt;0,$AO26-F26,"")</f>
        <v/>
      </c>
      <c r="AS26" s="17" t="str">
        <f t="shared" ref="AS26:AS89" si="95">IF($B26&lt;&gt;0,$AO26-G26,"")</f>
        <v/>
      </c>
      <c r="AT26" s="17" t="str">
        <f t="shared" ref="AT26:AT89" si="96">IF($B26&lt;&gt;0,$AO26-H26,"")</f>
        <v/>
      </c>
      <c r="AU26" s="17" t="str">
        <f t="shared" ref="AU26:AU89" si="97">IF($B26&lt;&gt;0,$AO26-I26,"")</f>
        <v/>
      </c>
      <c r="AV26" s="17" t="str">
        <f t="shared" ref="AV26:AV89" si="98">IF($B26&lt;&gt;0,$AO26-J26,"")</f>
        <v/>
      </c>
      <c r="AW26" s="17" t="str">
        <f t="shared" ref="AW26:AW89" si="99">IF($B26&lt;&gt;0,$AO26-K26,"")</f>
        <v/>
      </c>
      <c r="AX26" s="17" t="str">
        <f t="shared" ref="AX26:AX89" si="100">IF($B26&lt;&gt;0,$AO26-L26,"")</f>
        <v/>
      </c>
      <c r="AY26" s="17" t="str">
        <f t="shared" ref="AY26:AY89" si="101">IF($B26&lt;&gt;0,$AO26-M26,"")</f>
        <v/>
      </c>
      <c r="AZ26" s="17" t="str">
        <f t="shared" ref="AZ26:AZ89" si="102">IF($B26&lt;&gt;0,$AO26-N26,"")</f>
        <v/>
      </c>
      <c r="BA26" s="17" t="str">
        <f t="shared" ref="BA26:BA89" si="103">IF($B26&lt;&gt;0,$AO26-O26,"")</f>
        <v/>
      </c>
      <c r="BB26" s="17" t="str">
        <f t="shared" ref="BB26:BB89" si="104">IF($B26&lt;&gt;0,$AO26-P26,"")</f>
        <v/>
      </c>
      <c r="BC26" s="17" t="str">
        <f t="shared" ref="BC26:BC89" si="105">IF($B26&lt;&gt;0,$AO26-Q26,"")</f>
        <v/>
      </c>
      <c r="BD26" s="17" t="str">
        <f t="shared" ref="BD26:BD89" si="106">IF($B26&lt;&gt;0,$AO26-R26,"")</f>
        <v/>
      </c>
      <c r="BE26" s="17" t="str">
        <f t="shared" ref="BE26:BE89" si="107">IF($B26&lt;&gt;0,$AO26-S26,"")</f>
        <v/>
      </c>
      <c r="BF26" s="17" t="str">
        <f t="shared" ref="BF26:BF89" si="108">IF($B26&lt;&gt;0,$AO26-T26,"")</f>
        <v/>
      </c>
      <c r="BG26" s="17" t="str">
        <f t="shared" ref="BG26:BG89" si="109">IF($B26&lt;&gt;0,$AO26-U26,"")</f>
        <v/>
      </c>
      <c r="BH26" s="17" t="str">
        <f t="shared" ref="BH26:BH89" si="110">IF($B26&lt;&gt;0,$AO26-V26,"")</f>
        <v/>
      </c>
      <c r="BI26" s="17" t="str">
        <f t="shared" ref="BI26:BI89" si="111">IF($B26&lt;&gt;0,$AO26-W26,"")</f>
        <v/>
      </c>
      <c r="BJ26" s="17" t="str">
        <f t="shared" ref="BJ26:BJ89" si="112">IF($B26&lt;&gt;0,$AO26-X26,"")</f>
        <v/>
      </c>
      <c r="BK26" s="17" t="str">
        <f t="shared" ref="BK26:BK89" si="113">IF($B26&lt;&gt;0,$AO26-Y26,"")</f>
        <v/>
      </c>
      <c r="BL26" s="17" t="str">
        <f t="shared" ref="BL26:BL89" si="114">IF($B26&lt;&gt;0,$AO26-Z26,"")</f>
        <v/>
      </c>
      <c r="BM26" s="17" t="str">
        <f t="shared" ref="BM26:BM89" si="115">IF($B26&lt;&gt;0,$AO26-AA26,"")</f>
        <v/>
      </c>
      <c r="BN26" s="17" t="str">
        <f t="shared" ref="BN26:BN89" si="116">IF($B26&lt;&gt;0,$AO26-AB26,"")</f>
        <v/>
      </c>
      <c r="BO26" s="17" t="str">
        <f t="shared" ref="BO26:BO89" si="117">IF($B26&lt;&gt;0,$AO26-AC26,"")</f>
        <v/>
      </c>
      <c r="BP26" s="17" t="str">
        <f t="shared" ref="BP26:BP89" si="118">IF($B26&lt;&gt;0,$AO26-AD26,"")</f>
        <v/>
      </c>
      <c r="BQ26" s="17" t="str">
        <f t="shared" ref="BQ26:BQ89" si="119">IF($B26&lt;&gt;0,$AO26-AE26,"")</f>
        <v/>
      </c>
      <c r="BR26" s="17" t="str">
        <f t="shared" ref="BR26:BR89" si="120">IF($B26&lt;&gt;0,$AO26-AF26,"")</f>
        <v/>
      </c>
      <c r="BS26" s="17" t="str">
        <f t="shared" ref="BS26:BS89" si="121">IF($B26&lt;&gt;0,$AO26-AG26,"")</f>
        <v/>
      </c>
      <c r="BT26" s="17" t="s">
        <v>139</v>
      </c>
      <c r="BV26" s="291" t="e">
        <f t="shared" si="47"/>
        <v>#VALUE!</v>
      </c>
      <c r="BW26" s="291" t="e">
        <f t="shared" ref="BW26:BW89" si="122">IF(BV26=$CN$2,1,0)</f>
        <v>#VALUE!</v>
      </c>
      <c r="BX26" s="291" t="e">
        <f>BW26+BX25</f>
        <v>#VALUE!</v>
      </c>
      <c r="BY26" s="292" t="e">
        <f t="shared" si="48"/>
        <v>#VALUE!</v>
      </c>
      <c r="BZ26" s="292" t="e">
        <f t="shared" ref="BZ26:BZ89" si="123">IF(BV26&lt;CN$2,"In",IF(AND(BV26=CN$2,BY26="VRAI"),"In","Out"))</f>
        <v>#VALUE!</v>
      </c>
      <c r="CA26" s="294" t="str">
        <f t="shared" ref="CA26:CA89" si="124">AO26</f>
        <v/>
      </c>
      <c r="CB26" s="293" t="e">
        <f t="shared" si="49"/>
        <v>#VALUE!</v>
      </c>
      <c r="CC26" s="291" t="e">
        <f t="shared" ref="CC26:CC89" si="125">IF(CB26=$CT$2,1,0)</f>
        <v>#VALUE!</v>
      </c>
      <c r="CD26" s="291" t="e">
        <f>CC26+CD25</f>
        <v>#VALUE!</v>
      </c>
      <c r="CE26" s="292" t="e">
        <f t="shared" si="50"/>
        <v>#VALUE!</v>
      </c>
      <c r="CF26" s="292" t="e">
        <f t="shared" ref="CF26:CF89" si="126">IF(CB26&lt;CT$2,"In",IF(AND(CB26=CT$2,CE26="VRAI"),"In","Out"))</f>
        <v>#VALUE!</v>
      </c>
      <c r="CH26" s="32">
        <f t="shared" si="18"/>
        <v>9</v>
      </c>
      <c r="CI26" s="32">
        <f t="shared" si="15"/>
        <v>0</v>
      </c>
      <c r="CJ26" s="305">
        <f t="shared" si="19"/>
        <v>0</v>
      </c>
      <c r="CK26" s="305">
        <f t="shared" si="9"/>
        <v>0</v>
      </c>
      <c r="CL26" s="31" t="b">
        <f t="shared" si="10"/>
        <v>0</v>
      </c>
      <c r="CM26" s="302" t="str">
        <f t="shared" si="11"/>
        <v/>
      </c>
      <c r="CN26" s="309" t="e">
        <f t="shared" si="16"/>
        <v>#VALUE!</v>
      </c>
      <c r="CP26" s="3">
        <f t="shared" si="4"/>
        <v>0</v>
      </c>
      <c r="CQ26" s="294">
        <f t="shared" si="5"/>
        <v>0</v>
      </c>
      <c r="CR26" s="3" t="b">
        <f t="shared" si="6"/>
        <v>0</v>
      </c>
      <c r="CS26" s="302" t="str">
        <f t="shared" si="12"/>
        <v/>
      </c>
      <c r="CT26" s="309" t="e">
        <f t="shared" si="17"/>
        <v>#VALUE!</v>
      </c>
      <c r="CW26" s="330"/>
      <c r="CX26" s="341">
        <v>2</v>
      </c>
      <c r="CY26" s="58" t="str">
        <f t="shared" ref="CY26:CY89" si="127">IFERROR(IF(HJ26="","",HJ26),"")</f>
        <v/>
      </c>
      <c r="CZ26" s="344" t="e">
        <f t="shared" ref="CZ26:DO49" si="128">IF(CZ$22&lt;=$HH26,1,0)</f>
        <v>#N/A</v>
      </c>
      <c r="DA26" s="344" t="e">
        <f t="shared" si="51"/>
        <v>#N/A</v>
      </c>
      <c r="DB26" s="344" t="e">
        <f t="shared" si="51"/>
        <v>#N/A</v>
      </c>
      <c r="DC26" s="344" t="e">
        <f t="shared" si="51"/>
        <v>#N/A</v>
      </c>
      <c r="DD26" s="344" t="e">
        <f t="shared" si="51"/>
        <v>#N/A</v>
      </c>
      <c r="DE26" s="344" t="e">
        <f t="shared" si="51"/>
        <v>#N/A</v>
      </c>
      <c r="DF26" s="344" t="e">
        <f t="shared" si="51"/>
        <v>#N/A</v>
      </c>
      <c r="DG26" s="344" t="e">
        <f t="shared" si="51"/>
        <v>#N/A</v>
      </c>
      <c r="DH26" s="344" t="e">
        <f t="shared" si="51"/>
        <v>#N/A</v>
      </c>
      <c r="DI26" s="344" t="e">
        <f t="shared" si="51"/>
        <v>#N/A</v>
      </c>
      <c r="DJ26" s="344" t="e">
        <f t="shared" si="51"/>
        <v>#N/A</v>
      </c>
      <c r="DK26" s="344" t="e">
        <f t="shared" si="51"/>
        <v>#N/A</v>
      </c>
      <c r="DL26" s="344" t="e">
        <f t="shared" si="51"/>
        <v>#N/A</v>
      </c>
      <c r="DM26" s="344" t="e">
        <f t="shared" si="51"/>
        <v>#N/A</v>
      </c>
      <c r="DN26" s="344" t="e">
        <f t="shared" si="51"/>
        <v>#N/A</v>
      </c>
      <c r="DO26" s="344" t="e">
        <f t="shared" si="51"/>
        <v>#N/A</v>
      </c>
      <c r="DP26" s="344" t="e">
        <f t="shared" si="51"/>
        <v>#N/A</v>
      </c>
      <c r="DQ26" s="344" t="e">
        <f t="shared" si="51"/>
        <v>#N/A</v>
      </c>
      <c r="DR26" s="344" t="e">
        <f t="shared" si="51"/>
        <v>#N/A</v>
      </c>
      <c r="DS26" s="344" t="e">
        <f t="shared" si="51"/>
        <v>#N/A</v>
      </c>
      <c r="DT26" s="344" t="e">
        <f t="shared" si="51"/>
        <v>#N/A</v>
      </c>
      <c r="DU26" s="344" t="e">
        <f t="shared" si="51"/>
        <v>#N/A</v>
      </c>
      <c r="DV26" s="344" t="e">
        <f t="shared" si="51"/>
        <v>#N/A</v>
      </c>
      <c r="DW26" s="344" t="e">
        <f t="shared" si="51"/>
        <v>#N/A</v>
      </c>
      <c r="DX26" s="344" t="e">
        <f t="shared" si="51"/>
        <v>#N/A</v>
      </c>
      <c r="DY26" s="344" t="e">
        <f t="shared" si="51"/>
        <v>#N/A</v>
      </c>
      <c r="DZ26" s="344" t="e">
        <f t="shared" si="51"/>
        <v>#N/A</v>
      </c>
      <c r="EA26" s="344" t="e">
        <f t="shared" si="51"/>
        <v>#N/A</v>
      </c>
      <c r="EB26" s="344" t="e">
        <f t="shared" si="51"/>
        <v>#N/A</v>
      </c>
      <c r="EC26" s="344" t="e">
        <f t="shared" si="51"/>
        <v>#N/A</v>
      </c>
      <c r="ED26" s="59">
        <f t="shared" ref="ED26:ED89" si="129">COUNTIF(CZ26:EC26,"=1")</f>
        <v>0</v>
      </c>
      <c r="EE26" s="341">
        <v>2</v>
      </c>
      <c r="EF26" s="58" t="str">
        <f t="shared" ref="EF26:EF89" si="130">CY26</f>
        <v/>
      </c>
      <c r="EG26" s="344" t="str">
        <f>IFERROR(IF(CZ26-HK26=0,"",EG$24),"")</f>
        <v/>
      </c>
      <c r="EH26" s="344" t="str">
        <f t="shared" ref="EH26:EH27" si="131">IFERROR(IF(DA26-HL26=0,"",EH$24),"")</f>
        <v/>
      </c>
      <c r="EI26" s="344" t="str">
        <f t="shared" ref="EI26:EI27" si="132">IFERROR(IF(DB26-HM26=0,"",EI$24),"")</f>
        <v/>
      </c>
      <c r="EJ26" s="344" t="str">
        <f t="shared" ref="EJ26:EJ27" si="133">IFERROR(IF(DC26-HN26=0,"",EJ$24),"")</f>
        <v/>
      </c>
      <c r="EK26" s="344" t="str">
        <f t="shared" ref="EK26:EK27" si="134">IFERROR(IF(DD26-HO26=0,"",EK$24),"")</f>
        <v/>
      </c>
      <c r="EL26" s="344" t="str">
        <f t="shared" ref="EL26:EL27" si="135">IFERROR(IF(DE26-HP26=0,"",EL$24),"")</f>
        <v/>
      </c>
      <c r="EM26" s="344" t="str">
        <f t="shared" ref="EM26:EM27" si="136">IFERROR(IF(DF26-HQ26=0,"",EM$24),"")</f>
        <v/>
      </c>
      <c r="EN26" s="344" t="str">
        <f t="shared" ref="EN26:EN27" si="137">IFERROR(IF(DG26-HR26=0,"",EN$24),"")</f>
        <v/>
      </c>
      <c r="EO26" s="344" t="str">
        <f t="shared" ref="EO26:EO27" si="138">IFERROR(IF(DH26-HS26=0,"",EO$24),"")</f>
        <v/>
      </c>
      <c r="EP26" s="344" t="str">
        <f t="shared" ref="EP26:EP27" si="139">IFERROR(IF(DI26-HT26=0,"",EP$24),"")</f>
        <v/>
      </c>
      <c r="EQ26" s="344" t="str">
        <f t="shared" ref="EQ26:EQ27" si="140">IFERROR(IF(DJ26-HU26=0,"",EQ$24),"")</f>
        <v/>
      </c>
      <c r="ER26" s="344" t="str">
        <f t="shared" ref="ER26:ER27" si="141">IFERROR(IF(DK26-HV26=0,"",ER$24),"")</f>
        <v/>
      </c>
      <c r="ES26" s="344" t="str">
        <f t="shared" ref="ES26:ES27" si="142">IFERROR(IF(DL26-HW26=0,"",ES$24),"")</f>
        <v/>
      </c>
      <c r="ET26" s="344" t="str">
        <f t="shared" ref="ET26:ET27" si="143">IFERROR(IF(DM26-HX26=0,"",ET$24),"")</f>
        <v/>
      </c>
      <c r="EU26" s="344" t="str">
        <f t="shared" ref="EU26:EU27" si="144">IFERROR(IF(DN26-HY26=0,"",EU$24),"")</f>
        <v/>
      </c>
      <c r="EV26" s="344" t="str">
        <f t="shared" ref="EV26:EV27" si="145">IFERROR(IF(DO26-HZ26=0,"",EV$24),"")</f>
        <v/>
      </c>
      <c r="EW26" s="344" t="str">
        <f t="shared" ref="EW26:EW27" si="146">IFERROR(IF(DP26-IA26=0,"",EW$24),"")</f>
        <v/>
      </c>
      <c r="EX26" s="344" t="str">
        <f t="shared" ref="EX26:EX27" si="147">IFERROR(IF(DQ26-IB26=0,"",EX$24),"")</f>
        <v/>
      </c>
      <c r="EY26" s="344" t="str">
        <f t="shared" ref="EY26:EY27" si="148">IFERROR(IF(DR26-IC26=0,"",EY$24),"")</f>
        <v/>
      </c>
      <c r="EZ26" s="344" t="str">
        <f t="shared" ref="EZ26:EZ27" si="149">IFERROR(IF(DS26-ID26=0,"",EZ$24),"")</f>
        <v/>
      </c>
      <c r="FA26" s="344" t="str">
        <f t="shared" ref="FA26:FA27" si="150">IFERROR(IF(DT26-IE26=0,"",FA$24),"")</f>
        <v/>
      </c>
      <c r="FB26" s="344" t="str">
        <f t="shared" ref="FB26:FB27" si="151">IFERROR(IF(DU26-IF26=0,"",FB$24),"")</f>
        <v/>
      </c>
      <c r="FC26" s="344" t="str">
        <f t="shared" ref="FC26:FC27" si="152">IFERROR(IF(DV26-IG26=0,"",FC$24),"")</f>
        <v/>
      </c>
      <c r="FD26" s="344" t="str">
        <f t="shared" ref="FD26:FD27" si="153">IFERROR(IF(DW26-IH26=0,"",FD$24),"")</f>
        <v/>
      </c>
      <c r="FE26" s="344" t="str">
        <f t="shared" ref="FE26:FE27" si="154">IFERROR(IF(DX26-II26=0,"",FE$24),"")</f>
        <v/>
      </c>
      <c r="FF26" s="344" t="str">
        <f t="shared" ref="FF26:FF27" si="155">IFERROR(IF(DY26-IJ26=0,"",FF$24),"")</f>
        <v/>
      </c>
      <c r="FG26" s="344" t="str">
        <f t="shared" ref="FG26:FG27" si="156">IFERROR(IF(DZ26-IK26=0,"",FG$24),"")</f>
        <v/>
      </c>
      <c r="FH26" s="344" t="str">
        <f t="shared" ref="FH26:FH27" si="157">IFERROR(IF(EA26-IL26=0,"",FH$24),"")</f>
        <v/>
      </c>
      <c r="FI26" s="344" t="str">
        <f t="shared" ref="FI26:FI27" si="158">IFERROR(IF(EB26-IM26=0,"",FI$24),"")</f>
        <v/>
      </c>
      <c r="FJ26" s="344" t="str">
        <f t="shared" ref="FJ26:FJ27" si="159">IFERROR(IF(EC26-IN26=0,"",FJ$24),"")</f>
        <v/>
      </c>
      <c r="FK26" s="59">
        <f t="shared" ref="FK26:FK89" si="160">COUNTIF(EG26:FJ26,"=1")</f>
        <v>0</v>
      </c>
      <c r="FL26" s="345" t="str">
        <f t="shared" ref="FL26:FL89" si="161">IF(EG26="","",EG26&amp;", ")&amp;IF(EH26="","",EH26&amp;", ")&amp;IF(EI26="","",EI26&amp;", ")&amp;IF(EJ26="","",EJ26&amp;", ")&amp;IF(EK26="","",EK26&amp;", ")&amp;IF(EL26="","",EL26&amp;", ")&amp;IF(EM26="","",EM26&amp;", ")&amp;IF(EN26="","",EN26&amp;", ")&amp;IF(EO26="","",EO26&amp;", ")&amp;IF(EP26="","",EP26&amp;", ")&amp;IF(EQ26="","",EQ26&amp;", ")&amp;IF(ER26="","",ER26&amp;", ")&amp;IF(ES26="","",ES26&amp;", ")&amp;IF(ET26="","",ET26&amp;", ")&amp;IF(EU26="","",EU26&amp;", ")&amp;IF(EV26="","",EV26&amp;", ")&amp;IF(EW26="","",EW26&amp;", ")&amp;IF(EX26="","",EX26&amp;", ")&amp;IF(EY26="","",EY26&amp;", ")&amp;IF(EZ26="","",EZ26&amp;", ")&amp;IF(FA26="","",FA26&amp;", ")&amp;IF(FB26="","",FB26&amp;", ")&amp;IF(FC26="","",FC26&amp;", ")&amp;IF(FD26="","",FD26&amp;", ")&amp;IF(FE26="","",FE26&amp;", ")&amp;IF(FF26="","",FF26&amp;", ")&amp;IF(FG26="","",FG26&amp;", ")&amp;IF(FH26="","",FH26&amp;", ")&amp;IF(FI26="","",FI26&amp;", ")&amp;IF(FJ26="","",FJ26)</f>
        <v/>
      </c>
      <c r="FM26" s="3">
        <f t="shared" ref="FM26:FM89" si="162">COUNTIF(EG26:FJ26,"=I*")</f>
        <v>0</v>
      </c>
      <c r="FO26" s="336" t="str">
        <f t="shared" si="53"/>
        <v/>
      </c>
      <c r="FP26" s="4" t="s">
        <v>32</v>
      </c>
      <c r="FQ26" s="17" t="str">
        <f t="shared" si="54"/>
        <v/>
      </c>
      <c r="FR26" s="17" t="str">
        <f t="shared" si="55"/>
        <v/>
      </c>
      <c r="FS26" s="17" t="str">
        <f t="shared" si="56"/>
        <v/>
      </c>
      <c r="FT26" s="17" t="str">
        <f t="shared" si="57"/>
        <v/>
      </c>
      <c r="FU26" s="17" t="str">
        <f t="shared" si="58"/>
        <v/>
      </c>
      <c r="FV26" s="17" t="str">
        <f t="shared" si="59"/>
        <v/>
      </c>
      <c r="FW26" s="17" t="str">
        <f t="shared" si="60"/>
        <v/>
      </c>
      <c r="FX26" s="17" t="str">
        <f t="shared" si="61"/>
        <v/>
      </c>
      <c r="FY26" s="17" t="str">
        <f t="shared" si="62"/>
        <v/>
      </c>
      <c r="FZ26" s="17" t="str">
        <f t="shared" si="63"/>
        <v/>
      </c>
      <c r="GA26" s="17" t="str">
        <f t="shared" si="64"/>
        <v/>
      </c>
      <c r="GB26" s="17" t="str">
        <f t="shared" si="65"/>
        <v/>
      </c>
      <c r="GC26" s="17" t="str">
        <f t="shared" si="66"/>
        <v/>
      </c>
      <c r="GD26" s="17" t="str">
        <f t="shared" si="67"/>
        <v/>
      </c>
      <c r="GE26" s="17" t="str">
        <f t="shared" si="68"/>
        <v/>
      </c>
      <c r="GF26" s="17" t="str">
        <f t="shared" si="69"/>
        <v/>
      </c>
      <c r="GG26" s="17" t="str">
        <f t="shared" si="70"/>
        <v/>
      </c>
      <c r="GH26" s="17" t="str">
        <f t="shared" si="71"/>
        <v/>
      </c>
      <c r="GI26" s="17" t="str">
        <f t="shared" si="72"/>
        <v/>
      </c>
      <c r="GJ26" s="17" t="str">
        <f t="shared" si="73"/>
        <v/>
      </c>
      <c r="GK26" s="17" t="str">
        <f t="shared" si="74"/>
        <v/>
      </c>
      <c r="GL26" s="17" t="str">
        <f t="shared" si="75"/>
        <v/>
      </c>
      <c r="GM26" s="17" t="str">
        <f t="shared" si="76"/>
        <v/>
      </c>
      <c r="GN26" s="17" t="str">
        <f t="shared" si="77"/>
        <v/>
      </c>
      <c r="GO26" s="17" t="str">
        <f t="shared" si="78"/>
        <v/>
      </c>
      <c r="GP26" s="17" t="str">
        <f t="shared" si="79"/>
        <v/>
      </c>
      <c r="GQ26" s="17" t="str">
        <f t="shared" si="80"/>
        <v/>
      </c>
      <c r="GR26" s="17" t="str">
        <f t="shared" si="81"/>
        <v/>
      </c>
      <c r="GS26" s="17" t="str">
        <f t="shared" si="82"/>
        <v/>
      </c>
      <c r="GT26" s="17" t="str">
        <f t="shared" si="83"/>
        <v/>
      </c>
      <c r="GU26" s="17" t="s">
        <v>139</v>
      </c>
      <c r="GV26" s="36"/>
      <c r="GW26" s="36" t="e">
        <f>RANK(AO26,AO$25:AO$124,0)+COUNTIF(AO$25:AO$26,AO26)-1</f>
        <v>#VALUE!</v>
      </c>
      <c r="GX26" s="36" t="s">
        <v>32</v>
      </c>
      <c r="GY26" s="3">
        <v>2</v>
      </c>
      <c r="GZ26" s="3" t="str">
        <f t="shared" si="84"/>
        <v/>
      </c>
      <c r="HA26" s="345" t="str">
        <f t="shared" ref="HA26:HA89" si="163">FL26</f>
        <v/>
      </c>
      <c r="HB26" s="3">
        <f t="shared" ref="HB26:HB89" si="164">FM26</f>
        <v>0</v>
      </c>
      <c r="HF26" s="3" t="e">
        <f t="shared" ref="HF26:HF89" si="165">VLOOKUP(GY26,GW$25:HB$124,5,FALSE)</f>
        <v>#N/A</v>
      </c>
      <c r="HG26" s="3" t="e">
        <f t="shared" ref="HG26:HG89" si="166">VLOOKUP(GY26,GW$25:HB$124,6,FALSE)</f>
        <v>#N/A</v>
      </c>
      <c r="HH26" s="294" t="e">
        <f t="shared" ref="HH26:HH89" si="167">VLOOKUP(GY26,GW$25:GZ$124,4,FALSE)</f>
        <v>#N/A</v>
      </c>
      <c r="HI26" s="336" t="e">
        <f t="shared" ref="HI26:HI89" si="168">VLOOKUP(GY26,GW$25:GY$124,3,FALSE)</f>
        <v>#N/A</v>
      </c>
      <c r="HJ26" s="4" t="e">
        <f t="shared" ref="HJ26:HJ89" si="169">VLOOKUP(GY26,GW$25:GX$124,2,FALSE)</f>
        <v>#N/A</v>
      </c>
      <c r="HK26" s="17" t="str">
        <f>IF(HK$23&lt;='2. Saisie'!$AE$1,INDEX($D$25:$AG$124,$HI26,HK$21),"")</f>
        <v/>
      </c>
      <c r="HL26" s="17" t="str">
        <f>IF(HL$23&lt;='2. Saisie'!$AE$1,INDEX($D$25:$AG$124,$HI26,HL$21),"")</f>
        <v/>
      </c>
      <c r="HM26" s="17" t="str">
        <f>IF(HM$23&lt;='2. Saisie'!$AE$1,INDEX($D$25:$AG$124,$HI26,HM$21),"")</f>
        <v/>
      </c>
      <c r="HN26" s="17" t="str">
        <f>IF(HN$23&lt;='2. Saisie'!$AE$1,INDEX($D$25:$AG$124,$HI26,HN$21),"")</f>
        <v/>
      </c>
      <c r="HO26" s="17" t="str">
        <f>IF(HO$23&lt;='2. Saisie'!$AE$1,INDEX($D$25:$AG$124,$HI26,HO$21),"")</f>
        <v/>
      </c>
      <c r="HP26" s="17" t="str">
        <f>IF(HP$23&lt;='2. Saisie'!$AE$1,INDEX($D$25:$AG$124,$HI26,HP$21),"")</f>
        <v/>
      </c>
      <c r="HQ26" s="17" t="str">
        <f>IF(HQ$23&lt;='2. Saisie'!$AE$1,INDEX($D$25:$AG$124,$HI26,HQ$21),"")</f>
        <v/>
      </c>
      <c r="HR26" s="17" t="str">
        <f>IF(HR$23&lt;='2. Saisie'!$AE$1,INDEX($D$25:$AG$124,$HI26,HR$21),"")</f>
        <v/>
      </c>
      <c r="HS26" s="17" t="str">
        <f>IF(HS$23&lt;='2. Saisie'!$AE$1,INDEX($D$25:$AG$124,$HI26,HS$21),"")</f>
        <v/>
      </c>
      <c r="HT26" s="17" t="str">
        <f>IF(HT$23&lt;='2. Saisie'!$AE$1,INDEX($D$25:$AG$124,$HI26,HT$21),"")</f>
        <v/>
      </c>
      <c r="HU26" s="17" t="str">
        <f>IF(HU$23&lt;='2. Saisie'!$AE$1,INDEX($D$25:$AG$124,$HI26,HU$21),"")</f>
        <v/>
      </c>
      <c r="HV26" s="17" t="str">
        <f>IF(HV$23&lt;='2. Saisie'!$AE$1,INDEX($D$25:$AG$124,$HI26,HV$21),"")</f>
        <v/>
      </c>
      <c r="HW26" s="17" t="str">
        <f>IF(HW$23&lt;='2. Saisie'!$AE$1,INDEX($D$25:$AG$124,$HI26,HW$21),"")</f>
        <v/>
      </c>
      <c r="HX26" s="17" t="str">
        <f>IF(HX$23&lt;='2. Saisie'!$AE$1,INDEX($D$25:$AG$124,$HI26,HX$21),"")</f>
        <v/>
      </c>
      <c r="HY26" s="17" t="str">
        <f>IF(HY$23&lt;='2. Saisie'!$AE$1,INDEX($D$25:$AG$124,$HI26,HY$21),"")</f>
        <v/>
      </c>
      <c r="HZ26" s="17" t="str">
        <f>IF(HZ$23&lt;='2. Saisie'!$AE$1,INDEX($D$25:$AG$124,$HI26,HZ$21),"")</f>
        <v/>
      </c>
      <c r="IA26" s="17" t="str">
        <f>IF(IA$23&lt;='2. Saisie'!$AE$1,INDEX($D$25:$AG$124,$HI26,IA$21),"")</f>
        <v/>
      </c>
      <c r="IB26" s="17" t="str">
        <f>IF(IB$23&lt;='2. Saisie'!$AE$1,INDEX($D$25:$AG$124,$HI26,IB$21),"")</f>
        <v/>
      </c>
      <c r="IC26" s="17" t="str">
        <f>IF(IC$23&lt;='2. Saisie'!$AE$1,INDEX($D$25:$AG$124,$HI26,IC$21),"")</f>
        <v/>
      </c>
      <c r="ID26" s="17" t="str">
        <f>IF(ID$23&lt;='2. Saisie'!$AE$1,INDEX($D$25:$AG$124,$HI26,ID$21),"")</f>
        <v/>
      </c>
      <c r="IE26" s="17" t="str">
        <f>IF(IE$23&lt;='2. Saisie'!$AE$1,INDEX($D$25:$AG$124,$HI26,IE$21),"")</f>
        <v/>
      </c>
      <c r="IF26" s="17" t="str">
        <f>IF(IF$23&lt;='2. Saisie'!$AE$1,INDEX($D$25:$AG$124,$HI26,IF$21),"")</f>
        <v/>
      </c>
      <c r="IG26" s="17" t="str">
        <f>IF(IG$23&lt;='2. Saisie'!$AE$1,INDEX($D$25:$AG$124,$HI26,IG$21),"")</f>
        <v/>
      </c>
      <c r="IH26" s="17" t="str">
        <f>IF(IH$23&lt;='2. Saisie'!$AE$1,INDEX($D$25:$AG$124,$HI26,IH$21),"")</f>
        <v/>
      </c>
      <c r="II26" s="17" t="str">
        <f>IF(II$23&lt;='2. Saisie'!$AE$1,INDEX($D$25:$AG$124,$HI26,II$21),"")</f>
        <v/>
      </c>
      <c r="IJ26" s="17" t="str">
        <f>IF(IJ$23&lt;='2. Saisie'!$AE$1,INDEX($D$25:$AG$124,$HI26,IJ$21),"")</f>
        <v/>
      </c>
      <c r="IK26" s="17" t="str">
        <f>IF(IK$23&lt;='2. Saisie'!$AE$1,INDEX($D$25:$AG$124,$HI26,IK$21),"")</f>
        <v/>
      </c>
      <c r="IL26" s="17" t="str">
        <f>IF(IL$23&lt;='2. Saisie'!$AE$1,INDEX($D$25:$AG$124,$HI26,IL$21),"")</f>
        <v/>
      </c>
      <c r="IM26" s="17" t="str">
        <f>IF(IM$23&lt;='2. Saisie'!$AE$1,INDEX($D$25:$AG$124,$HI26,IM$21),"")</f>
        <v/>
      </c>
      <c r="IN26" s="17" t="str">
        <f>IF(IN$23&lt;='2. Saisie'!$AE$1,INDEX($D$25:$AG$124,$HI26,IN$21),"")</f>
        <v/>
      </c>
      <c r="IO26" s="17" t="s">
        <v>139</v>
      </c>
      <c r="IR26" s="346" t="str">
        <f>IFERROR(IF(HK$23&lt;=$HH26,(1-'7. Rép.Inattendues'!J7)*HK$19,('7. Rép.Inattendues'!J7*HK$19)*-1),"")</f>
        <v/>
      </c>
      <c r="IS26" s="346" t="str">
        <f>IFERROR(IF(HL$23&lt;=$HH26,(1-'7. Rép.Inattendues'!K7)*HL$19,('7. Rép.Inattendues'!K7*HL$19)*-1),"")</f>
        <v/>
      </c>
      <c r="IT26" s="346" t="str">
        <f>IFERROR(IF(HM$23&lt;=$HH26,(1-'7. Rép.Inattendues'!L7)*HM$19,('7. Rép.Inattendues'!L7*HM$19)*-1),"")</f>
        <v/>
      </c>
      <c r="IU26" s="346" t="str">
        <f>IFERROR(IF(HN$23&lt;=$HH26,(1-'7. Rép.Inattendues'!M7)*HN$19,('7. Rép.Inattendues'!M7*HN$19)*-1),"")</f>
        <v/>
      </c>
      <c r="IV26" s="346" t="str">
        <f>IFERROR(IF(HO$23&lt;=$HH26,(1-'7. Rép.Inattendues'!N7)*HO$19,('7. Rép.Inattendues'!N7*HO$19)*-1),"")</f>
        <v/>
      </c>
      <c r="IW26" s="346" t="str">
        <f>IFERROR(IF(HP$23&lt;=$HH26,(1-'7. Rép.Inattendues'!O7)*HP$19,('7. Rép.Inattendues'!O7*HP$19)*-1),"")</f>
        <v/>
      </c>
      <c r="IX26" s="346" t="str">
        <f>IFERROR(IF(HQ$23&lt;=$HH26,(1-'7. Rép.Inattendues'!P7)*HQ$19,('7. Rép.Inattendues'!P7*HQ$19)*-1),"")</f>
        <v/>
      </c>
      <c r="IY26" s="346" t="str">
        <f>IFERROR(IF(HR$23&lt;=$HH26,(1-'7. Rép.Inattendues'!Q7)*HR$19,('7. Rép.Inattendues'!Q7*HR$19)*-1),"")</f>
        <v/>
      </c>
      <c r="IZ26" s="346" t="str">
        <f>IFERROR(IF(HS$23&lt;=$HH26,(1-'7. Rép.Inattendues'!R7)*HS$19,('7. Rép.Inattendues'!R7*HS$19)*-1),"")</f>
        <v/>
      </c>
      <c r="JA26" s="346" t="str">
        <f>IFERROR(IF(HT$23&lt;=$HH26,(1-'7. Rép.Inattendues'!S7)*HT$19,('7. Rép.Inattendues'!S7*HT$19)*-1),"")</f>
        <v/>
      </c>
      <c r="JB26" s="346" t="str">
        <f>IFERROR(IF(HU$23&lt;=$HH26,(1-'7. Rép.Inattendues'!T7)*HU$19,('7. Rép.Inattendues'!T7*HU$19)*-1),"")</f>
        <v/>
      </c>
      <c r="JC26" s="346" t="str">
        <f>IFERROR(IF(HV$23&lt;=$HH26,(1-'7. Rép.Inattendues'!U7)*HV$19,('7. Rép.Inattendues'!U7*HV$19)*-1),"")</f>
        <v/>
      </c>
      <c r="JD26" s="346" t="str">
        <f>IFERROR(IF(HW$23&lt;=$HH26,(1-'7. Rép.Inattendues'!V7)*HW$19,('7. Rép.Inattendues'!V7*HW$19)*-1),"")</f>
        <v/>
      </c>
      <c r="JE26" s="346" t="str">
        <f>IFERROR(IF(HX$23&lt;=$HH26,(1-'7. Rép.Inattendues'!W7)*HX$19,('7. Rép.Inattendues'!W7*HX$19)*-1),"")</f>
        <v/>
      </c>
      <c r="JF26" s="346" t="str">
        <f>IFERROR(IF(HY$23&lt;=$HH26,(1-'7. Rép.Inattendues'!X7)*HY$19,('7. Rép.Inattendues'!X7*HY$19)*-1),"")</f>
        <v/>
      </c>
      <c r="JG26" s="346" t="str">
        <f>IFERROR(IF(HZ$23&lt;=$HH26,(1-'7. Rép.Inattendues'!Y7)*HZ$19,('7. Rép.Inattendues'!Y7*HZ$19)*-1),"")</f>
        <v/>
      </c>
      <c r="JH26" s="346" t="str">
        <f>IFERROR(IF(IA$23&lt;=$HH26,(1-'7. Rép.Inattendues'!Z7)*IA$19,('7. Rép.Inattendues'!Z7*IA$19)*-1),"")</f>
        <v/>
      </c>
      <c r="JI26" s="346" t="str">
        <f>IFERROR(IF(IB$23&lt;=$HH26,(1-'7. Rép.Inattendues'!AA7)*IB$19,('7. Rép.Inattendues'!AA7*IB$19)*-1),"")</f>
        <v/>
      </c>
      <c r="JJ26" s="346" t="str">
        <f>IFERROR(IF(IC$23&lt;=$HH26,(1-'7. Rép.Inattendues'!AB7)*IC$19,('7. Rép.Inattendues'!AB7*IC$19)*-1),"")</f>
        <v/>
      </c>
      <c r="JK26" s="346" t="str">
        <f>IFERROR(IF(ID$23&lt;=$HH26,(1-'7. Rép.Inattendues'!AC7)*ID$19,('7. Rép.Inattendues'!AC7*ID$19)*-1),"")</f>
        <v/>
      </c>
      <c r="JL26" s="346" t="str">
        <f>IFERROR(IF(IE$23&lt;=$HH26,(1-'7. Rép.Inattendues'!AD7)*IE$19,('7. Rép.Inattendues'!AD7*IE$19)*-1),"")</f>
        <v/>
      </c>
      <c r="JM26" s="346" t="str">
        <f>IFERROR(IF(IF$23&lt;=$HH26,(1-'7. Rép.Inattendues'!AE7)*IF$19,('7. Rép.Inattendues'!AE7*IF$19)*-1),"")</f>
        <v/>
      </c>
      <c r="JN26" s="346" t="str">
        <f>IFERROR(IF(IG$23&lt;=$HH26,(1-'7. Rép.Inattendues'!AF7)*IG$19,('7. Rép.Inattendues'!AF7*IG$19)*-1),"")</f>
        <v/>
      </c>
      <c r="JO26" s="346" t="str">
        <f>IFERROR(IF(IH$23&lt;=$HH26,(1-'7. Rép.Inattendues'!AG7)*IH$19,('7. Rép.Inattendues'!AG7*IH$19)*-1),"")</f>
        <v/>
      </c>
      <c r="JP26" s="346" t="str">
        <f>IFERROR(IF(II$23&lt;=$HH26,(1-'7. Rép.Inattendues'!AH7)*II$19,('7. Rép.Inattendues'!AH7*II$19)*-1),"")</f>
        <v/>
      </c>
      <c r="JQ26" s="346" t="str">
        <f>IFERROR(IF(IJ$23&lt;=$HH26,(1-'7. Rép.Inattendues'!AI7)*IJ$19,('7. Rép.Inattendues'!AI7*IJ$19)*-1),"")</f>
        <v/>
      </c>
      <c r="JR26" s="346" t="str">
        <f>IFERROR(IF(IK$23&lt;=$HH26,(1-'7. Rép.Inattendues'!AJ7)*IK$19,('7. Rép.Inattendues'!AJ7*IK$19)*-1),"")</f>
        <v/>
      </c>
      <c r="JS26" s="346" t="str">
        <f>IFERROR(IF(IL$23&lt;=$HH26,(1-'7. Rép.Inattendues'!AK7)*IL$19,('7. Rép.Inattendues'!AK7*IL$19)*-1),"")</f>
        <v/>
      </c>
      <c r="JT26" s="346" t="str">
        <f>IFERROR(IF(IM$23&lt;=$HH26,(1-'7. Rép.Inattendues'!AL7)*IM$19,('7. Rép.Inattendues'!AL7*IM$19)*-1),"")</f>
        <v/>
      </c>
      <c r="JU26" s="346" t="str">
        <f>IFERROR(IF(IN$23&lt;=$HH26,(1-'7. Rép.Inattendues'!AM7)*IN$19,('7. Rép.Inattendues'!AM7*IN$19)*-1),"")</f>
        <v/>
      </c>
      <c r="JW26" s="347" t="str">
        <f t="shared" ref="JW26:JW89" si="170">IF(IR26="","",IF(SUM(IR26:JU26)=0,0,SUM(IR26:JU26)/(LD26-MM26)))</f>
        <v/>
      </c>
      <c r="JY26" s="346" t="str">
        <f t="shared" ref="JY26:JY89" si="171">IFERROR(IF(HK$23&lt;=$HH26,HK$19,0),"")</f>
        <v/>
      </c>
      <c r="JZ26" s="346" t="str">
        <f t="shared" ref="JZ26:JZ89" si="172">IFERROR(IF(HL$23&lt;=$HH26,HL$19,0),"")</f>
        <v/>
      </c>
      <c r="KA26" s="346" t="str">
        <f t="shared" ref="KA26:KA89" si="173">IFERROR(IF(HM$23&lt;=$HH26,HM$19,0),"")</f>
        <v/>
      </c>
      <c r="KB26" s="346" t="str">
        <f t="shared" ref="KB26:KB89" si="174">IFERROR(IF(HN$23&lt;=$HH26,HN$19,0),"")</f>
        <v/>
      </c>
      <c r="KC26" s="346" t="str">
        <f t="shared" ref="KC26:KC89" si="175">IFERROR(IF(HO$23&lt;=$HH26,HO$19,0),"")</f>
        <v/>
      </c>
      <c r="KD26" s="346" t="str">
        <f t="shared" ref="KD26:KD89" si="176">IFERROR(IF(HP$23&lt;=$HH26,HP$19,0),"")</f>
        <v/>
      </c>
      <c r="KE26" s="346" t="str">
        <f t="shared" ref="KE26:KE89" si="177">IFERROR(IF(HQ$23&lt;=$HH26,HQ$19,0),"")</f>
        <v/>
      </c>
      <c r="KF26" s="346" t="str">
        <f t="shared" ref="KF26:KF89" si="178">IFERROR(IF(HR$23&lt;=$HH26,HR$19,0),"")</f>
        <v/>
      </c>
      <c r="KG26" s="346" t="str">
        <f t="shared" ref="KG26:KG89" si="179">IFERROR(IF(HS$23&lt;=$HH26,HS$19,0),"")</f>
        <v/>
      </c>
      <c r="KH26" s="346" t="str">
        <f t="shared" ref="KH26:KH89" si="180">IFERROR(IF(HT$23&lt;=$HH26,HT$19,0),"")</f>
        <v/>
      </c>
      <c r="KI26" s="346" t="str">
        <f t="shared" ref="KI26:KI89" si="181">IFERROR(IF(HU$23&lt;=$HH26,HU$19,0),"")</f>
        <v/>
      </c>
      <c r="KJ26" s="346" t="str">
        <f t="shared" ref="KJ26:KJ89" si="182">IFERROR(IF(HV$23&lt;=$HH26,HV$19,0),"")</f>
        <v/>
      </c>
      <c r="KK26" s="346" t="str">
        <f t="shared" ref="KK26:KK89" si="183">IFERROR(IF(HW$23&lt;=$HH26,HW$19,0),"")</f>
        <v/>
      </c>
      <c r="KL26" s="346" t="str">
        <f t="shared" ref="KL26:KL89" si="184">IFERROR(IF(HX$23&lt;=$HH26,HX$19,0),"")</f>
        <v/>
      </c>
      <c r="KM26" s="346" t="str">
        <f t="shared" ref="KM26:KM89" si="185">IFERROR(IF(HY$23&lt;=$HH26,HY$19,0),"")</f>
        <v/>
      </c>
      <c r="KN26" s="346" t="str">
        <f t="shared" ref="KN26:KN89" si="186">IFERROR(IF(HZ$23&lt;=$HH26,HZ$19,0),"")</f>
        <v/>
      </c>
      <c r="KO26" s="346" t="str">
        <f t="shared" ref="KO26:KO89" si="187">IFERROR(IF(IA$23&lt;=$HH26,IA$19,0),"")</f>
        <v/>
      </c>
      <c r="KP26" s="346" t="str">
        <f t="shared" ref="KP26:KP89" si="188">IFERROR(IF(IB$23&lt;=$HH26,IB$19,0),"")</f>
        <v/>
      </c>
      <c r="KQ26" s="346" t="str">
        <f t="shared" ref="KQ26:KQ89" si="189">IFERROR(IF(IC$23&lt;=$HH26,IC$19,0),"")</f>
        <v/>
      </c>
      <c r="KR26" s="346" t="str">
        <f t="shared" ref="KR26:KR89" si="190">IFERROR(IF(ID$23&lt;=$HH26,ID$19,0),"")</f>
        <v/>
      </c>
      <c r="KS26" s="346" t="str">
        <f t="shared" ref="KS26:KS89" si="191">IFERROR(IF(IE$23&lt;=$HH26,IE$19,0),"")</f>
        <v/>
      </c>
      <c r="KT26" s="346" t="str">
        <f t="shared" ref="KT26:KT89" si="192">IFERROR(IF(IF$23&lt;=$HH26,IF$19,0),"")</f>
        <v/>
      </c>
      <c r="KU26" s="346" t="str">
        <f t="shared" ref="KU26:KU89" si="193">IFERROR(IF(IG$23&lt;=$HH26,IG$19,0),"")</f>
        <v/>
      </c>
      <c r="KV26" s="346" t="str">
        <f t="shared" ref="KV26:KV89" si="194">IFERROR(IF(IH$23&lt;=$HH26,IH$19,0),"")</f>
        <v/>
      </c>
      <c r="KW26" s="346" t="str">
        <f t="shared" ref="KW26:KW89" si="195">IFERROR(IF(II$23&lt;=$HH26,II$19,0),"")</f>
        <v/>
      </c>
      <c r="KX26" s="346" t="str">
        <f t="shared" ref="KX26:KX89" si="196">IFERROR(IF(IJ$23&lt;=$HH26,IJ$19,0),"")</f>
        <v/>
      </c>
      <c r="KY26" s="346" t="str">
        <f t="shared" ref="KY26:KY89" si="197">IFERROR(IF(IK$23&lt;=$HH26,IK$19,0),"")</f>
        <v/>
      </c>
      <c r="KZ26" s="346" t="str">
        <f t="shared" ref="KZ26:KZ89" si="198">IFERROR(IF(IL$23&lt;=$HH26,IL$19,0),"")</f>
        <v/>
      </c>
      <c r="LA26" s="346" t="str">
        <f t="shared" ref="LA26:LA89" si="199">IFERROR(IF(IM$23&lt;=$HH26,IM$19,0),"")</f>
        <v/>
      </c>
      <c r="LB26" s="346" t="str">
        <f t="shared" ref="LB26:LB89" si="200">IFERROR(IF(IN$23&lt;=$HH26,IN$19,0),"")</f>
        <v/>
      </c>
      <c r="LD26" s="348" t="str">
        <f t="shared" ref="LD26:LD89" si="201">IF(JY26="","",SUM(JY26:LB26))</f>
        <v/>
      </c>
      <c r="LF26" s="346" t="str">
        <f t="shared" si="86"/>
        <v/>
      </c>
      <c r="LH26" s="346" t="str">
        <f t="shared" ref="LH26:LH89" si="202">IFERROR(IF($LF26="","",IF(HK$23&gt;=$LF26,HK$19,0)),"")</f>
        <v/>
      </c>
      <c r="LI26" s="346" t="str">
        <f t="shared" ref="LI26:LI89" si="203">IFERROR(IF($LF26="","",IF(HL$23&gt;=$LF26,HL$19,0)),"")</f>
        <v/>
      </c>
      <c r="LJ26" s="346" t="str">
        <f t="shared" ref="LJ26:LJ89" si="204">IFERROR(IF($LF26="","",IF(HM$23&gt;=$LF26,HM$19,0)),"")</f>
        <v/>
      </c>
      <c r="LK26" s="346" t="str">
        <f t="shared" ref="LK26:LK89" si="205">IFERROR(IF($LF26="","",IF(HN$23&gt;=$LF26,HN$19,0)),"")</f>
        <v/>
      </c>
      <c r="LL26" s="346" t="str">
        <f t="shared" ref="LL26:LL89" si="206">IFERROR(IF($LF26="","",IF(HO$23&gt;=$LF26,HO$19,0)),"")</f>
        <v/>
      </c>
      <c r="LM26" s="346" t="str">
        <f t="shared" ref="LM26:LM89" si="207">IFERROR(IF($LF26="","",IF(HP$23&gt;=$LF26,HP$19,0)),"")</f>
        <v/>
      </c>
      <c r="LN26" s="346" t="str">
        <f t="shared" ref="LN26:LN89" si="208">IFERROR(IF($LF26="","",IF(HQ$23&gt;=$LF26,HQ$19,0)),"")</f>
        <v/>
      </c>
      <c r="LO26" s="346" t="str">
        <f t="shared" ref="LO26:LO89" si="209">IFERROR(IF($LF26="","",IF(HR$23&gt;=$LF26,HR$19,0)),"")</f>
        <v/>
      </c>
      <c r="LP26" s="346" t="str">
        <f t="shared" ref="LP26:LP89" si="210">IFERROR(IF($LF26="","",IF(HS$23&gt;=$LF26,HS$19,0)),"")</f>
        <v/>
      </c>
      <c r="LQ26" s="346" t="str">
        <f t="shared" ref="LQ26:LQ89" si="211">IFERROR(IF($LF26="","",IF(HT$23&gt;=$LF26,HT$19,0)),"")</f>
        <v/>
      </c>
      <c r="LR26" s="346" t="str">
        <f t="shared" ref="LR26:LR89" si="212">IFERROR(IF($LF26="","",IF(HU$23&gt;=$LF26,HU$19,0)),"")</f>
        <v/>
      </c>
      <c r="LS26" s="346" t="str">
        <f t="shared" ref="LS26:LS89" si="213">IFERROR(IF($LF26="","",IF(HV$23&gt;=$LF26,HV$19,0)),"")</f>
        <v/>
      </c>
      <c r="LT26" s="346" t="str">
        <f t="shared" ref="LT26:LT89" si="214">IFERROR(IF($LF26="","",IF(HW$23&gt;=$LF26,HW$19,0)),"")</f>
        <v/>
      </c>
      <c r="LU26" s="346" t="str">
        <f t="shared" ref="LU26:LU89" si="215">IFERROR(IF($LF26="","",IF(HX$23&gt;=$LF26,HX$19,0)),"")</f>
        <v/>
      </c>
      <c r="LV26" s="346" t="str">
        <f t="shared" ref="LV26:LV89" si="216">IFERROR(IF($LF26="","",IF(HY$23&gt;=$LF26,HY$19,0)),"")</f>
        <v/>
      </c>
      <c r="LW26" s="346" t="str">
        <f t="shared" ref="LW26:LW89" si="217">IFERROR(IF($LF26="","",IF(HZ$23&gt;=$LF26,HZ$19,0)),"")</f>
        <v/>
      </c>
      <c r="LX26" s="346" t="str">
        <f t="shared" ref="LX26:LX89" si="218">IFERROR(IF($LF26="","",IF(IA$23&gt;=$LF26,IA$19,0)),"")</f>
        <v/>
      </c>
      <c r="LY26" s="346" t="str">
        <f t="shared" ref="LY26:LY89" si="219">IFERROR(IF($LF26="","",IF(IB$23&gt;=$LF26,IB$19,0)),"")</f>
        <v/>
      </c>
      <c r="LZ26" s="346" t="str">
        <f t="shared" ref="LZ26:LZ89" si="220">IFERROR(IF($LF26="","",IF(IC$23&gt;=$LF26,IC$19,0)),"")</f>
        <v/>
      </c>
      <c r="MA26" s="346" t="str">
        <f t="shared" ref="MA26:MA89" si="221">IFERROR(IF($LF26="","",IF(ID$23&gt;=$LF26,ID$19,0)),"")</f>
        <v/>
      </c>
      <c r="MB26" s="346" t="str">
        <f t="shared" ref="MB26:MB89" si="222">IFERROR(IF($LF26="","",IF(IE$23&gt;=$LF26,IE$19,0)),"")</f>
        <v/>
      </c>
      <c r="MC26" s="346" t="str">
        <f t="shared" ref="MC26:MC89" si="223">IFERROR(IF($LF26="","",IF(IF$23&gt;=$LF26,IF$19,0)),"")</f>
        <v/>
      </c>
      <c r="MD26" s="346" t="str">
        <f t="shared" ref="MD26:MD89" si="224">IFERROR(IF($LF26="","",IF(IG$23&gt;=$LF26,IG$19,0)),"")</f>
        <v/>
      </c>
      <c r="ME26" s="346" t="str">
        <f t="shared" ref="ME26:ME89" si="225">IFERROR(IF($LF26="","",IF(IH$23&gt;=$LF26,IH$19,0)),"")</f>
        <v/>
      </c>
      <c r="MF26" s="346" t="str">
        <f t="shared" ref="MF26:MF89" si="226">IFERROR(IF($LF26="","",IF(II$23&gt;=$LF26,II$19,0)),"")</f>
        <v/>
      </c>
      <c r="MG26" s="346" t="str">
        <f t="shared" ref="MG26:MG89" si="227">IFERROR(IF($LF26="","",IF(IJ$23&gt;=$LF26,IJ$19,0)),"")</f>
        <v/>
      </c>
      <c r="MH26" s="346" t="str">
        <f t="shared" ref="MH26:MH89" si="228">IFERROR(IF($LF26="","",IF(IK$23&gt;=$LF26,IK$19,0)),"")</f>
        <v/>
      </c>
      <c r="MI26" s="346" t="str">
        <f t="shared" ref="MI26:MI89" si="229">IFERROR(IF($LF26="","",IF(IL$23&gt;=$LF26,IL$19,0)),"")</f>
        <v/>
      </c>
      <c r="MJ26" s="346" t="str">
        <f t="shared" ref="MJ26:MJ89" si="230">IFERROR(IF($LF26="","",IF(IM$23&gt;=$LF26,IM$19,0)),"")</f>
        <v/>
      </c>
      <c r="MK26" s="346" t="str">
        <f t="shared" ref="MK26:MK89" si="231">IFERROR(IF($LF26="","",IF(IN$23&gt;=$LF26,IN$19,0)),"")</f>
        <v/>
      </c>
      <c r="MM26" s="348" t="str">
        <f t="shared" ref="MM26:MM89" si="232">IF(LH26="","",SUM(LH26:MK26))</f>
        <v/>
      </c>
      <c r="MT26" s="399" t="s">
        <v>480</v>
      </c>
      <c r="MU26" s="384" t="s">
        <v>475</v>
      </c>
      <c r="MV26" s="384" t="s">
        <v>476</v>
      </c>
      <c r="MW26" s="384" t="s">
        <v>479</v>
      </c>
      <c r="MY26" s="386" t="s">
        <v>480</v>
      </c>
    </row>
    <row r="27" spans="2:364" ht="18" x14ac:dyDescent="0.3">
      <c r="B27" s="38">
        <f t="shared" si="88"/>
        <v>0</v>
      </c>
      <c r="C27" s="4" t="s">
        <v>33</v>
      </c>
      <c r="D27" s="17" t="str">
        <f>IF(AND('2. Saisie'!$AF9&gt;=0,D$23&lt;='2. Saisie'!$AE$1,'2. Saisie'!$AL9&lt;=$B$11),IF(OR('2. Saisie'!B9="",'2. Saisie'!B9=9),0,'2. Saisie'!B9),"")</f>
        <v/>
      </c>
      <c r="E27" s="17" t="str">
        <f>IF(AND('2. Saisie'!$AF9&gt;=0,E$23&lt;='2. Saisie'!$AE$1,'2. Saisie'!$AL9&lt;=$B$11),IF(OR('2. Saisie'!C9="",'2. Saisie'!C9=9),0,'2. Saisie'!C9),"")</f>
        <v/>
      </c>
      <c r="F27" s="17" t="str">
        <f>IF(AND('2. Saisie'!$AF9&gt;=0,F$23&lt;='2. Saisie'!$AE$1,'2. Saisie'!$AL9&lt;=$B$11),IF(OR('2. Saisie'!D9="",'2. Saisie'!D9=9),0,'2. Saisie'!D9),"")</f>
        <v/>
      </c>
      <c r="G27" s="17" t="str">
        <f>IF(AND('2. Saisie'!$AF9&gt;=0,G$23&lt;='2. Saisie'!$AE$1,'2. Saisie'!$AL9&lt;=$B$11),IF(OR('2. Saisie'!E9="",'2. Saisie'!E9=9),0,'2. Saisie'!E9),"")</f>
        <v/>
      </c>
      <c r="H27" s="17" t="str">
        <f>IF(AND('2. Saisie'!$AF9&gt;=0,H$23&lt;='2. Saisie'!$AE$1,'2. Saisie'!$AL9&lt;=$B$11),IF(OR('2. Saisie'!F9="",'2. Saisie'!F9=9),0,'2. Saisie'!F9),"")</f>
        <v/>
      </c>
      <c r="I27" s="17" t="str">
        <f>IF(AND('2. Saisie'!$AF9&gt;=0,I$23&lt;='2. Saisie'!$AE$1,'2. Saisie'!$AL9&lt;=$B$11),IF(OR('2. Saisie'!G9="",'2. Saisie'!G9=9),0,'2. Saisie'!G9),"")</f>
        <v/>
      </c>
      <c r="J27" s="17" t="str">
        <f>IF(AND('2. Saisie'!$AF9&gt;=0,J$23&lt;='2. Saisie'!$AE$1,'2. Saisie'!$AL9&lt;=$B$11),IF(OR('2. Saisie'!H9="",'2. Saisie'!H9=9),0,'2. Saisie'!H9),"")</f>
        <v/>
      </c>
      <c r="K27" s="17" t="str">
        <f>IF(AND('2. Saisie'!$AF9&gt;=0,K$23&lt;='2. Saisie'!$AE$1,'2. Saisie'!$AL9&lt;=$B$11),IF(OR('2. Saisie'!I9="",'2. Saisie'!I9=9),0,'2. Saisie'!I9),"")</f>
        <v/>
      </c>
      <c r="L27" s="17" t="str">
        <f>IF(AND('2. Saisie'!$AF9&gt;=0,L$23&lt;='2. Saisie'!$AE$1,'2. Saisie'!$AL9&lt;=$B$11),IF(OR('2. Saisie'!J9="",'2. Saisie'!J9=9),0,'2. Saisie'!J9),"")</f>
        <v/>
      </c>
      <c r="M27" s="17" t="str">
        <f>IF(AND('2. Saisie'!$AF9&gt;=0,M$23&lt;='2. Saisie'!$AE$1,'2. Saisie'!$AL9&lt;=$B$11),IF(OR('2. Saisie'!K9="",'2. Saisie'!K9=9),0,'2. Saisie'!K9),"")</f>
        <v/>
      </c>
      <c r="N27" s="17" t="str">
        <f>IF(AND('2. Saisie'!$AF9&gt;=0,N$23&lt;='2. Saisie'!$AE$1,'2. Saisie'!$AL9&lt;=$B$11),IF(OR('2. Saisie'!L9="",'2. Saisie'!L9=9),0,'2. Saisie'!L9),"")</f>
        <v/>
      </c>
      <c r="O27" s="17" t="str">
        <f>IF(AND('2. Saisie'!$AF9&gt;=0,O$23&lt;='2. Saisie'!$AE$1,'2. Saisie'!$AL9&lt;=$B$11),IF(OR('2. Saisie'!M9="",'2. Saisie'!M9=9),0,'2. Saisie'!M9),"")</f>
        <v/>
      </c>
      <c r="P27" s="17" t="str">
        <f>IF(AND('2. Saisie'!$AF9&gt;=0,P$23&lt;='2. Saisie'!$AE$1,'2. Saisie'!$AL9&lt;=$B$11),IF(OR('2. Saisie'!N9="",'2. Saisie'!N9=9),0,'2. Saisie'!N9),"")</f>
        <v/>
      </c>
      <c r="Q27" s="17" t="str">
        <f>IF(AND('2. Saisie'!$AF9&gt;=0,Q$23&lt;='2. Saisie'!$AE$1,'2. Saisie'!$AL9&lt;=$B$11),IF(OR('2. Saisie'!O9="",'2. Saisie'!O9=9),0,'2. Saisie'!O9),"")</f>
        <v/>
      </c>
      <c r="R27" s="17" t="str">
        <f>IF(AND('2. Saisie'!$AF9&gt;=0,R$23&lt;='2. Saisie'!$AE$1,'2. Saisie'!$AL9&lt;=$B$11),IF(OR('2. Saisie'!P9="",'2. Saisie'!P9=9),0,'2. Saisie'!P9),"")</f>
        <v/>
      </c>
      <c r="S27" s="17" t="str">
        <f>IF(AND('2. Saisie'!$AF9&gt;=0,S$23&lt;='2. Saisie'!$AE$1,'2. Saisie'!$AL9&lt;=$B$11),IF(OR('2. Saisie'!Q9="",'2. Saisie'!Q9=9),0,'2. Saisie'!Q9),"")</f>
        <v/>
      </c>
      <c r="T27" s="17" t="str">
        <f>IF(AND('2. Saisie'!$AF9&gt;=0,T$23&lt;='2. Saisie'!$AE$1,'2. Saisie'!$AL9&lt;=$B$11),IF(OR('2. Saisie'!R9="",'2. Saisie'!R9=9),0,'2. Saisie'!R9),"")</f>
        <v/>
      </c>
      <c r="U27" s="17" t="str">
        <f>IF(AND('2. Saisie'!$AF9&gt;=0,U$23&lt;='2. Saisie'!$AE$1,'2. Saisie'!$AL9&lt;=$B$11),IF(OR('2. Saisie'!S9="",'2. Saisie'!S9=9),0,'2. Saisie'!S9),"")</f>
        <v/>
      </c>
      <c r="V27" s="17" t="str">
        <f>IF(AND('2. Saisie'!$AF9&gt;=0,V$23&lt;='2. Saisie'!$AE$1,'2. Saisie'!$AL9&lt;=$B$11),IF(OR('2. Saisie'!T9="",'2. Saisie'!T9=9),0,'2. Saisie'!T9),"")</f>
        <v/>
      </c>
      <c r="W27" s="17" t="str">
        <f>IF(AND('2. Saisie'!$AF9&gt;=0,W$23&lt;='2. Saisie'!$AE$1,'2. Saisie'!$AL9&lt;=$B$11),IF(OR('2. Saisie'!U9="",'2. Saisie'!U9=9),0,'2. Saisie'!U9),"")</f>
        <v/>
      </c>
      <c r="X27" s="17" t="str">
        <f>IF(AND('2. Saisie'!$AF9&gt;=0,X$23&lt;='2. Saisie'!$AE$1,'2. Saisie'!$AL9&lt;=$B$11),IF(OR('2. Saisie'!V9="",'2. Saisie'!V9=9),0,'2. Saisie'!V9),"")</f>
        <v/>
      </c>
      <c r="Y27" s="17" t="str">
        <f>IF(AND('2. Saisie'!$AF9&gt;=0,Y$23&lt;='2. Saisie'!$AE$1,'2. Saisie'!$AL9&lt;=$B$11),IF(OR('2. Saisie'!W9="",'2. Saisie'!W9=9),0,'2. Saisie'!W9),"")</f>
        <v/>
      </c>
      <c r="Z27" s="17" t="str">
        <f>IF(AND('2. Saisie'!$AF9&gt;=0,Z$23&lt;='2. Saisie'!$AE$1,'2. Saisie'!$AL9&lt;=$B$11),IF(OR('2. Saisie'!X9="",'2. Saisie'!X9=9),0,'2. Saisie'!X9),"")</f>
        <v/>
      </c>
      <c r="AA27" s="17" t="str">
        <f>IF(AND('2. Saisie'!$AF9&gt;=0,AA$23&lt;='2. Saisie'!$AE$1,'2. Saisie'!$AL9&lt;=$B$11),IF(OR('2. Saisie'!Y9="",'2. Saisie'!Y9=9),0,'2. Saisie'!Y9),"")</f>
        <v/>
      </c>
      <c r="AB27" s="17" t="str">
        <f>IF(AND('2. Saisie'!$AF9&gt;=0,AB$23&lt;='2. Saisie'!$AE$1,'2. Saisie'!$AL9&lt;=$B$11),IF(OR('2. Saisie'!Z9="",'2. Saisie'!Z9=9),0,'2. Saisie'!Z9),"")</f>
        <v/>
      </c>
      <c r="AC27" s="17" t="str">
        <f>IF(AND('2. Saisie'!$AF9&gt;=0,AC$23&lt;='2. Saisie'!$AE$1,'2. Saisie'!$AL9&lt;=$B$11),IF(OR('2. Saisie'!AA9="",'2. Saisie'!AA9=9),0,'2. Saisie'!AA9),"")</f>
        <v/>
      </c>
      <c r="AD27" s="17" t="str">
        <f>IF(AND('2. Saisie'!$AF9&gt;=0,AD$23&lt;='2. Saisie'!$AE$1,'2. Saisie'!$AL9&lt;=$B$11),IF(OR('2. Saisie'!AB9="",'2. Saisie'!AB9=9),0,'2. Saisie'!AB9),"")</f>
        <v/>
      </c>
      <c r="AE27" s="17" t="str">
        <f>IF(AND('2. Saisie'!$AF9&gt;=0,AE$23&lt;='2. Saisie'!$AE$1,'2. Saisie'!$AL9&lt;=$B$11),IF(OR('2. Saisie'!AC9="",'2. Saisie'!AC9=9),0,'2. Saisie'!AC9),"")</f>
        <v/>
      </c>
      <c r="AF27" s="17" t="str">
        <f>IF(AND('2. Saisie'!$AF9&gt;=0,AF$23&lt;='2. Saisie'!$AE$1,'2. Saisie'!$AL9&lt;=$B$11),IF(OR('2. Saisie'!AD9="",'2. Saisie'!AD9=9),0,'2. Saisie'!AD9),"")</f>
        <v/>
      </c>
      <c r="AG27" s="17" t="str">
        <f>IF(AND('2. Saisie'!$AF9&gt;=0,AG$23&lt;='2. Saisie'!$AE$1,'2. Saisie'!$AL9&lt;=$B$11),IF(OR('2. Saisie'!AE9="",'2. Saisie'!AE9=9),0,'2. Saisie'!AE9),"")</f>
        <v/>
      </c>
      <c r="AH27" s="17" t="s">
        <v>139</v>
      </c>
      <c r="AI27" s="330"/>
      <c r="AJ27" s="339" t="str">
        <f t="shared" si="89"/>
        <v/>
      </c>
      <c r="AK27" s="339" t="str">
        <f t="shared" si="90"/>
        <v/>
      </c>
      <c r="AL27" s="340" t="str">
        <f t="shared" si="44"/>
        <v/>
      </c>
      <c r="AM27" s="341">
        <v>3</v>
      </c>
      <c r="AN27" s="342" t="str">
        <f t="shared" si="45"/>
        <v/>
      </c>
      <c r="AO27" s="343" t="str">
        <f t="shared" si="91"/>
        <v/>
      </c>
      <c r="AP27" s="17" t="str">
        <f t="shared" si="92"/>
        <v/>
      </c>
      <c r="AQ27" s="17" t="str">
        <f t="shared" si="93"/>
        <v/>
      </c>
      <c r="AR27" s="17" t="str">
        <f t="shared" si="94"/>
        <v/>
      </c>
      <c r="AS27" s="17" t="str">
        <f t="shared" si="95"/>
        <v/>
      </c>
      <c r="AT27" s="17" t="str">
        <f t="shared" si="96"/>
        <v/>
      </c>
      <c r="AU27" s="17" t="str">
        <f t="shared" si="97"/>
        <v/>
      </c>
      <c r="AV27" s="17" t="str">
        <f t="shared" si="98"/>
        <v/>
      </c>
      <c r="AW27" s="17" t="str">
        <f t="shared" si="99"/>
        <v/>
      </c>
      <c r="AX27" s="17" t="str">
        <f t="shared" si="100"/>
        <v/>
      </c>
      <c r="AY27" s="17" t="str">
        <f t="shared" si="101"/>
        <v/>
      </c>
      <c r="AZ27" s="17" t="str">
        <f t="shared" si="102"/>
        <v/>
      </c>
      <c r="BA27" s="17" t="str">
        <f t="shared" si="103"/>
        <v/>
      </c>
      <c r="BB27" s="17" t="str">
        <f t="shared" si="104"/>
        <v/>
      </c>
      <c r="BC27" s="17" t="str">
        <f t="shared" si="105"/>
        <v/>
      </c>
      <c r="BD27" s="17" t="str">
        <f t="shared" si="106"/>
        <v/>
      </c>
      <c r="BE27" s="17" t="str">
        <f t="shared" si="107"/>
        <v/>
      </c>
      <c r="BF27" s="17" t="str">
        <f t="shared" si="108"/>
        <v/>
      </c>
      <c r="BG27" s="17" t="str">
        <f t="shared" si="109"/>
        <v/>
      </c>
      <c r="BH27" s="17" t="str">
        <f t="shared" si="110"/>
        <v/>
      </c>
      <c r="BI27" s="17" t="str">
        <f t="shared" si="111"/>
        <v/>
      </c>
      <c r="BJ27" s="17" t="str">
        <f t="shared" si="112"/>
        <v/>
      </c>
      <c r="BK27" s="17" t="str">
        <f t="shared" si="113"/>
        <v/>
      </c>
      <c r="BL27" s="17" t="str">
        <f t="shared" si="114"/>
        <v/>
      </c>
      <c r="BM27" s="17" t="str">
        <f t="shared" si="115"/>
        <v/>
      </c>
      <c r="BN27" s="17" t="str">
        <f t="shared" si="116"/>
        <v/>
      </c>
      <c r="BO27" s="17" t="str">
        <f t="shared" si="117"/>
        <v/>
      </c>
      <c r="BP27" s="17" t="str">
        <f t="shared" si="118"/>
        <v/>
      </c>
      <c r="BQ27" s="17" t="str">
        <f t="shared" si="119"/>
        <v/>
      </c>
      <c r="BR27" s="17" t="str">
        <f t="shared" si="120"/>
        <v/>
      </c>
      <c r="BS27" s="17" t="str">
        <f t="shared" si="121"/>
        <v/>
      </c>
      <c r="BT27" s="17" t="s">
        <v>139</v>
      </c>
      <c r="BV27" s="291" t="e">
        <f t="shared" si="47"/>
        <v>#VALUE!</v>
      </c>
      <c r="BW27" s="291" t="e">
        <f t="shared" si="122"/>
        <v>#VALUE!</v>
      </c>
      <c r="BX27" s="291" t="e">
        <f t="shared" ref="BX27:BX90" si="233">BW27+BX26</f>
        <v>#VALUE!</v>
      </c>
      <c r="BY27" s="292" t="e">
        <f t="shared" si="48"/>
        <v>#VALUE!</v>
      </c>
      <c r="BZ27" s="292" t="e">
        <f t="shared" si="123"/>
        <v>#VALUE!</v>
      </c>
      <c r="CA27" s="294" t="str">
        <f t="shared" si="124"/>
        <v/>
      </c>
      <c r="CB27" s="293" t="e">
        <f t="shared" si="49"/>
        <v>#VALUE!</v>
      </c>
      <c r="CC27" s="291" t="e">
        <f t="shared" si="125"/>
        <v>#VALUE!</v>
      </c>
      <c r="CD27" s="291" t="e">
        <f t="shared" ref="CD27:CD90" si="234">CC27+CD26</f>
        <v>#VALUE!</v>
      </c>
      <c r="CE27" s="292" t="e">
        <f t="shared" si="50"/>
        <v>#VALUE!</v>
      </c>
      <c r="CF27" s="292" t="e">
        <f t="shared" si="126"/>
        <v>#VALUE!</v>
      </c>
      <c r="CH27" s="32">
        <f t="shared" si="18"/>
        <v>8</v>
      </c>
      <c r="CI27" s="32">
        <f t="shared" si="15"/>
        <v>0</v>
      </c>
      <c r="CJ27" s="305">
        <f t="shared" si="19"/>
        <v>0</v>
      </c>
      <c r="CK27" s="305">
        <f t="shared" si="9"/>
        <v>0</v>
      </c>
      <c r="CL27" s="31" t="b">
        <f t="shared" si="10"/>
        <v>0</v>
      </c>
      <c r="CM27" s="302" t="str">
        <f t="shared" si="11"/>
        <v/>
      </c>
      <c r="CN27" s="309" t="e">
        <f t="shared" si="16"/>
        <v>#VALUE!</v>
      </c>
      <c r="CP27" s="3">
        <f t="shared" si="4"/>
        <v>0</v>
      </c>
      <c r="CQ27" s="294">
        <f t="shared" si="5"/>
        <v>0</v>
      </c>
      <c r="CR27" s="3" t="b">
        <f t="shared" si="6"/>
        <v>0</v>
      </c>
      <c r="CS27" s="302" t="str">
        <f t="shared" si="12"/>
        <v/>
      </c>
      <c r="CT27" s="309" t="e">
        <f t="shared" si="17"/>
        <v>#VALUE!</v>
      </c>
      <c r="CW27" s="330"/>
      <c r="CX27" s="341">
        <v>3</v>
      </c>
      <c r="CY27" s="58" t="str">
        <f t="shared" si="127"/>
        <v/>
      </c>
      <c r="CZ27" s="344" t="e">
        <f t="shared" si="128"/>
        <v>#N/A</v>
      </c>
      <c r="DA27" s="344" t="e">
        <f t="shared" si="51"/>
        <v>#N/A</v>
      </c>
      <c r="DB27" s="344" t="e">
        <f t="shared" si="51"/>
        <v>#N/A</v>
      </c>
      <c r="DC27" s="344" t="e">
        <f t="shared" si="51"/>
        <v>#N/A</v>
      </c>
      <c r="DD27" s="344" t="e">
        <f t="shared" si="51"/>
        <v>#N/A</v>
      </c>
      <c r="DE27" s="344" t="e">
        <f t="shared" si="51"/>
        <v>#N/A</v>
      </c>
      <c r="DF27" s="344" t="e">
        <f t="shared" si="51"/>
        <v>#N/A</v>
      </c>
      <c r="DG27" s="344" t="e">
        <f t="shared" si="51"/>
        <v>#N/A</v>
      </c>
      <c r="DH27" s="344" t="e">
        <f t="shared" si="51"/>
        <v>#N/A</v>
      </c>
      <c r="DI27" s="344" t="e">
        <f t="shared" si="51"/>
        <v>#N/A</v>
      </c>
      <c r="DJ27" s="344" t="e">
        <f t="shared" si="51"/>
        <v>#N/A</v>
      </c>
      <c r="DK27" s="344" t="e">
        <f t="shared" si="51"/>
        <v>#N/A</v>
      </c>
      <c r="DL27" s="344" t="e">
        <f t="shared" si="51"/>
        <v>#N/A</v>
      </c>
      <c r="DM27" s="344" t="e">
        <f t="shared" si="51"/>
        <v>#N/A</v>
      </c>
      <c r="DN27" s="344" t="e">
        <f t="shared" si="51"/>
        <v>#N/A</v>
      </c>
      <c r="DO27" s="344" t="e">
        <f t="shared" si="51"/>
        <v>#N/A</v>
      </c>
      <c r="DP27" s="344" t="e">
        <f t="shared" si="51"/>
        <v>#N/A</v>
      </c>
      <c r="DQ27" s="344" t="e">
        <f t="shared" si="51"/>
        <v>#N/A</v>
      </c>
      <c r="DR27" s="344" t="e">
        <f t="shared" si="51"/>
        <v>#N/A</v>
      </c>
      <c r="DS27" s="344" t="e">
        <f t="shared" si="51"/>
        <v>#N/A</v>
      </c>
      <c r="DT27" s="344" t="e">
        <f t="shared" si="51"/>
        <v>#N/A</v>
      </c>
      <c r="DU27" s="344" t="e">
        <f t="shared" si="51"/>
        <v>#N/A</v>
      </c>
      <c r="DV27" s="344" t="e">
        <f t="shared" si="51"/>
        <v>#N/A</v>
      </c>
      <c r="DW27" s="344" t="e">
        <f t="shared" si="51"/>
        <v>#N/A</v>
      </c>
      <c r="DX27" s="344" t="e">
        <f t="shared" si="51"/>
        <v>#N/A</v>
      </c>
      <c r="DY27" s="344" t="e">
        <f t="shared" si="51"/>
        <v>#N/A</v>
      </c>
      <c r="DZ27" s="344" t="e">
        <f t="shared" si="51"/>
        <v>#N/A</v>
      </c>
      <c r="EA27" s="344" t="e">
        <f t="shared" si="51"/>
        <v>#N/A</v>
      </c>
      <c r="EB27" s="344" t="e">
        <f t="shared" si="51"/>
        <v>#N/A</v>
      </c>
      <c r="EC27" s="344" t="e">
        <f t="shared" si="51"/>
        <v>#N/A</v>
      </c>
      <c r="ED27" s="59">
        <f t="shared" si="129"/>
        <v>0</v>
      </c>
      <c r="EE27" s="341">
        <v>3</v>
      </c>
      <c r="EF27" s="58" t="str">
        <f t="shared" si="130"/>
        <v/>
      </c>
      <c r="EG27" s="344" t="str">
        <f t="shared" ref="EG27:EG90" si="235">IFERROR(IF(CZ27-HK27=0,"",EG$24),"")</f>
        <v/>
      </c>
      <c r="EH27" s="344" t="str">
        <f t="shared" si="131"/>
        <v/>
      </c>
      <c r="EI27" s="344" t="str">
        <f t="shared" si="132"/>
        <v/>
      </c>
      <c r="EJ27" s="344" t="str">
        <f t="shared" si="133"/>
        <v/>
      </c>
      <c r="EK27" s="344" t="str">
        <f t="shared" si="134"/>
        <v/>
      </c>
      <c r="EL27" s="344" t="str">
        <f t="shared" si="135"/>
        <v/>
      </c>
      <c r="EM27" s="344" t="str">
        <f t="shared" si="136"/>
        <v/>
      </c>
      <c r="EN27" s="344" t="str">
        <f t="shared" si="137"/>
        <v/>
      </c>
      <c r="EO27" s="344" t="str">
        <f t="shared" si="138"/>
        <v/>
      </c>
      <c r="EP27" s="344" t="str">
        <f t="shared" si="139"/>
        <v/>
      </c>
      <c r="EQ27" s="344" t="str">
        <f t="shared" si="140"/>
        <v/>
      </c>
      <c r="ER27" s="344" t="str">
        <f t="shared" si="141"/>
        <v/>
      </c>
      <c r="ES27" s="344" t="str">
        <f t="shared" si="142"/>
        <v/>
      </c>
      <c r="ET27" s="344" t="str">
        <f t="shared" si="143"/>
        <v/>
      </c>
      <c r="EU27" s="344" t="str">
        <f t="shared" si="144"/>
        <v/>
      </c>
      <c r="EV27" s="344" t="str">
        <f t="shared" si="145"/>
        <v/>
      </c>
      <c r="EW27" s="344" t="str">
        <f t="shared" si="146"/>
        <v/>
      </c>
      <c r="EX27" s="344" t="str">
        <f t="shared" si="147"/>
        <v/>
      </c>
      <c r="EY27" s="344" t="str">
        <f t="shared" si="148"/>
        <v/>
      </c>
      <c r="EZ27" s="344" t="str">
        <f t="shared" si="149"/>
        <v/>
      </c>
      <c r="FA27" s="344" t="str">
        <f t="shared" si="150"/>
        <v/>
      </c>
      <c r="FB27" s="344" t="str">
        <f t="shared" si="151"/>
        <v/>
      </c>
      <c r="FC27" s="344" t="str">
        <f t="shared" si="152"/>
        <v/>
      </c>
      <c r="FD27" s="344" t="str">
        <f t="shared" si="153"/>
        <v/>
      </c>
      <c r="FE27" s="344" t="str">
        <f t="shared" si="154"/>
        <v/>
      </c>
      <c r="FF27" s="344" t="str">
        <f t="shared" si="155"/>
        <v/>
      </c>
      <c r="FG27" s="344" t="str">
        <f t="shared" si="156"/>
        <v/>
      </c>
      <c r="FH27" s="344" t="str">
        <f t="shared" si="157"/>
        <v/>
      </c>
      <c r="FI27" s="344" t="str">
        <f t="shared" si="158"/>
        <v/>
      </c>
      <c r="FJ27" s="344" t="str">
        <f t="shared" si="159"/>
        <v/>
      </c>
      <c r="FK27" s="59">
        <f t="shared" si="160"/>
        <v>0</v>
      </c>
      <c r="FL27" s="345" t="str">
        <f t="shared" si="161"/>
        <v/>
      </c>
      <c r="FM27" s="3">
        <f t="shared" si="162"/>
        <v>0</v>
      </c>
      <c r="FO27" s="336" t="str">
        <f t="shared" si="53"/>
        <v/>
      </c>
      <c r="FP27" s="4" t="s">
        <v>33</v>
      </c>
      <c r="FQ27" s="17" t="str">
        <f t="shared" si="54"/>
        <v/>
      </c>
      <c r="FR27" s="17" t="str">
        <f t="shared" si="55"/>
        <v/>
      </c>
      <c r="FS27" s="17" t="str">
        <f t="shared" si="56"/>
        <v/>
      </c>
      <c r="FT27" s="17" t="str">
        <f t="shared" si="57"/>
        <v/>
      </c>
      <c r="FU27" s="17" t="str">
        <f t="shared" si="58"/>
        <v/>
      </c>
      <c r="FV27" s="17" t="str">
        <f t="shared" si="59"/>
        <v/>
      </c>
      <c r="FW27" s="17" t="str">
        <f t="shared" si="60"/>
        <v/>
      </c>
      <c r="FX27" s="17" t="str">
        <f t="shared" si="61"/>
        <v/>
      </c>
      <c r="FY27" s="17" t="str">
        <f t="shared" si="62"/>
        <v/>
      </c>
      <c r="FZ27" s="17" t="str">
        <f t="shared" si="63"/>
        <v/>
      </c>
      <c r="GA27" s="17" t="str">
        <f t="shared" si="64"/>
        <v/>
      </c>
      <c r="GB27" s="17" t="str">
        <f t="shared" si="65"/>
        <v/>
      </c>
      <c r="GC27" s="17" t="str">
        <f t="shared" si="66"/>
        <v/>
      </c>
      <c r="GD27" s="17" t="str">
        <f t="shared" si="67"/>
        <v/>
      </c>
      <c r="GE27" s="17" t="str">
        <f t="shared" si="68"/>
        <v/>
      </c>
      <c r="GF27" s="17" t="str">
        <f t="shared" si="69"/>
        <v/>
      </c>
      <c r="GG27" s="17" t="str">
        <f t="shared" si="70"/>
        <v/>
      </c>
      <c r="GH27" s="17" t="str">
        <f t="shared" si="71"/>
        <v/>
      </c>
      <c r="GI27" s="17" t="str">
        <f t="shared" si="72"/>
        <v/>
      </c>
      <c r="GJ27" s="17" t="str">
        <f t="shared" si="73"/>
        <v/>
      </c>
      <c r="GK27" s="17" t="str">
        <f t="shared" si="74"/>
        <v/>
      </c>
      <c r="GL27" s="17" t="str">
        <f t="shared" si="75"/>
        <v/>
      </c>
      <c r="GM27" s="17" t="str">
        <f t="shared" si="76"/>
        <v/>
      </c>
      <c r="GN27" s="17" t="str">
        <f t="shared" si="77"/>
        <v/>
      </c>
      <c r="GO27" s="17" t="str">
        <f t="shared" si="78"/>
        <v/>
      </c>
      <c r="GP27" s="17" t="str">
        <f t="shared" si="79"/>
        <v/>
      </c>
      <c r="GQ27" s="17" t="str">
        <f t="shared" si="80"/>
        <v/>
      </c>
      <c r="GR27" s="17" t="str">
        <f t="shared" si="81"/>
        <v/>
      </c>
      <c r="GS27" s="17" t="str">
        <f t="shared" si="82"/>
        <v/>
      </c>
      <c r="GT27" s="17" t="str">
        <f t="shared" si="83"/>
        <v/>
      </c>
      <c r="GU27" s="17" t="s">
        <v>139</v>
      </c>
      <c r="GV27" s="36"/>
      <c r="GW27" s="36" t="e">
        <f>RANK(AO27,AO$25:AO$124,0)+COUNTIF(AO$25:AO$27,AO27)-1</f>
        <v>#VALUE!</v>
      </c>
      <c r="GX27" s="36" t="s">
        <v>33</v>
      </c>
      <c r="GY27" s="3">
        <v>3</v>
      </c>
      <c r="GZ27" s="3" t="str">
        <f t="shared" si="84"/>
        <v/>
      </c>
      <c r="HA27" s="345" t="str">
        <f t="shared" si="163"/>
        <v/>
      </c>
      <c r="HB27" s="3">
        <f t="shared" si="164"/>
        <v>0</v>
      </c>
      <c r="HF27" s="3" t="e">
        <f t="shared" si="165"/>
        <v>#N/A</v>
      </c>
      <c r="HG27" s="3" t="e">
        <f t="shared" si="166"/>
        <v>#N/A</v>
      </c>
      <c r="HH27" s="294" t="e">
        <f t="shared" si="167"/>
        <v>#N/A</v>
      </c>
      <c r="HI27" s="336" t="e">
        <f t="shared" si="168"/>
        <v>#N/A</v>
      </c>
      <c r="HJ27" s="4" t="e">
        <f t="shared" si="169"/>
        <v>#N/A</v>
      </c>
      <c r="HK27" s="17" t="str">
        <f>IF(HK$23&lt;='2. Saisie'!$AE$1,INDEX($D$25:$AG$124,$HI27,HK$21),"")</f>
        <v/>
      </c>
      <c r="HL27" s="17" t="str">
        <f>IF(HL$23&lt;='2. Saisie'!$AE$1,INDEX($D$25:$AG$124,$HI27,HL$21),"")</f>
        <v/>
      </c>
      <c r="HM27" s="17" t="str">
        <f>IF(HM$23&lt;='2. Saisie'!$AE$1,INDEX($D$25:$AG$124,$HI27,HM$21),"")</f>
        <v/>
      </c>
      <c r="HN27" s="17" t="str">
        <f>IF(HN$23&lt;='2. Saisie'!$AE$1,INDEX($D$25:$AG$124,$HI27,HN$21),"")</f>
        <v/>
      </c>
      <c r="HO27" s="17" t="str">
        <f>IF(HO$23&lt;='2. Saisie'!$AE$1,INDEX($D$25:$AG$124,$HI27,HO$21),"")</f>
        <v/>
      </c>
      <c r="HP27" s="17" t="str">
        <f>IF(HP$23&lt;='2. Saisie'!$AE$1,INDEX($D$25:$AG$124,$HI27,HP$21),"")</f>
        <v/>
      </c>
      <c r="HQ27" s="17" t="str">
        <f>IF(HQ$23&lt;='2. Saisie'!$AE$1,INDEX($D$25:$AG$124,$HI27,HQ$21),"")</f>
        <v/>
      </c>
      <c r="HR27" s="17" t="str">
        <f>IF(HR$23&lt;='2. Saisie'!$AE$1,INDEX($D$25:$AG$124,$HI27,HR$21),"")</f>
        <v/>
      </c>
      <c r="HS27" s="17" t="str">
        <f>IF(HS$23&lt;='2. Saisie'!$AE$1,INDEX($D$25:$AG$124,$HI27,HS$21),"")</f>
        <v/>
      </c>
      <c r="HT27" s="17" t="str">
        <f>IF(HT$23&lt;='2. Saisie'!$AE$1,INDEX($D$25:$AG$124,$HI27,HT$21),"")</f>
        <v/>
      </c>
      <c r="HU27" s="17" t="str">
        <f>IF(HU$23&lt;='2. Saisie'!$AE$1,INDEX($D$25:$AG$124,$HI27,HU$21),"")</f>
        <v/>
      </c>
      <c r="HV27" s="17" t="str">
        <f>IF(HV$23&lt;='2. Saisie'!$AE$1,INDEX($D$25:$AG$124,$HI27,HV$21),"")</f>
        <v/>
      </c>
      <c r="HW27" s="17" t="str">
        <f>IF(HW$23&lt;='2. Saisie'!$AE$1,INDEX($D$25:$AG$124,$HI27,HW$21),"")</f>
        <v/>
      </c>
      <c r="HX27" s="17" t="str">
        <f>IF(HX$23&lt;='2. Saisie'!$AE$1,INDEX($D$25:$AG$124,$HI27,HX$21),"")</f>
        <v/>
      </c>
      <c r="HY27" s="17" t="str">
        <f>IF(HY$23&lt;='2. Saisie'!$AE$1,INDEX($D$25:$AG$124,$HI27,HY$21),"")</f>
        <v/>
      </c>
      <c r="HZ27" s="17" t="str">
        <f>IF(HZ$23&lt;='2. Saisie'!$AE$1,INDEX($D$25:$AG$124,$HI27,HZ$21),"")</f>
        <v/>
      </c>
      <c r="IA27" s="17" t="str">
        <f>IF(IA$23&lt;='2. Saisie'!$AE$1,INDEX($D$25:$AG$124,$HI27,IA$21),"")</f>
        <v/>
      </c>
      <c r="IB27" s="17" t="str">
        <f>IF(IB$23&lt;='2. Saisie'!$AE$1,INDEX($D$25:$AG$124,$HI27,IB$21),"")</f>
        <v/>
      </c>
      <c r="IC27" s="17" t="str">
        <f>IF(IC$23&lt;='2. Saisie'!$AE$1,INDEX($D$25:$AG$124,$HI27,IC$21),"")</f>
        <v/>
      </c>
      <c r="ID27" s="17" t="str">
        <f>IF(ID$23&lt;='2. Saisie'!$AE$1,INDEX($D$25:$AG$124,$HI27,ID$21),"")</f>
        <v/>
      </c>
      <c r="IE27" s="17" t="str">
        <f>IF(IE$23&lt;='2. Saisie'!$AE$1,INDEX($D$25:$AG$124,$HI27,IE$21),"")</f>
        <v/>
      </c>
      <c r="IF27" s="17" t="str">
        <f>IF(IF$23&lt;='2. Saisie'!$AE$1,INDEX($D$25:$AG$124,$HI27,IF$21),"")</f>
        <v/>
      </c>
      <c r="IG27" s="17" t="str">
        <f>IF(IG$23&lt;='2. Saisie'!$AE$1,INDEX($D$25:$AG$124,$HI27,IG$21),"")</f>
        <v/>
      </c>
      <c r="IH27" s="17" t="str">
        <f>IF(IH$23&lt;='2. Saisie'!$AE$1,INDEX($D$25:$AG$124,$HI27,IH$21),"")</f>
        <v/>
      </c>
      <c r="II27" s="17" t="str">
        <f>IF(II$23&lt;='2. Saisie'!$AE$1,INDEX($D$25:$AG$124,$HI27,II$21),"")</f>
        <v/>
      </c>
      <c r="IJ27" s="17" t="str">
        <f>IF(IJ$23&lt;='2. Saisie'!$AE$1,INDEX($D$25:$AG$124,$HI27,IJ$21),"")</f>
        <v/>
      </c>
      <c r="IK27" s="17" t="str">
        <f>IF(IK$23&lt;='2. Saisie'!$AE$1,INDEX($D$25:$AG$124,$HI27,IK$21),"")</f>
        <v/>
      </c>
      <c r="IL27" s="17" t="str">
        <f>IF(IL$23&lt;='2. Saisie'!$AE$1,INDEX($D$25:$AG$124,$HI27,IL$21),"")</f>
        <v/>
      </c>
      <c r="IM27" s="17" t="str">
        <f>IF(IM$23&lt;='2. Saisie'!$AE$1,INDEX($D$25:$AG$124,$HI27,IM$21),"")</f>
        <v/>
      </c>
      <c r="IN27" s="17" t="str">
        <f>IF(IN$23&lt;='2. Saisie'!$AE$1,INDEX($D$25:$AG$124,$HI27,IN$21),"")</f>
        <v/>
      </c>
      <c r="IO27" s="17" t="s">
        <v>139</v>
      </c>
      <c r="IR27" s="346" t="str">
        <f>IFERROR(IF(HK$23&lt;=$HH27,(1-'7. Rép.Inattendues'!J8)*HK$19,('7. Rép.Inattendues'!J8*HK$19)*-1),"")</f>
        <v/>
      </c>
      <c r="IS27" s="346" t="str">
        <f>IFERROR(IF(HL$23&lt;=$HH27,(1-'7. Rép.Inattendues'!K8)*HL$19,('7. Rép.Inattendues'!K8*HL$19)*-1),"")</f>
        <v/>
      </c>
      <c r="IT27" s="346" t="str">
        <f>IFERROR(IF(HM$23&lt;=$HH27,(1-'7. Rép.Inattendues'!L8)*HM$19,('7. Rép.Inattendues'!L8*HM$19)*-1),"")</f>
        <v/>
      </c>
      <c r="IU27" s="346" t="str">
        <f>IFERROR(IF(HN$23&lt;=$HH27,(1-'7. Rép.Inattendues'!M8)*HN$19,('7. Rép.Inattendues'!M8*HN$19)*-1),"")</f>
        <v/>
      </c>
      <c r="IV27" s="346" t="str">
        <f>IFERROR(IF(HO$23&lt;=$HH27,(1-'7. Rép.Inattendues'!N8)*HO$19,('7. Rép.Inattendues'!N8*HO$19)*-1),"")</f>
        <v/>
      </c>
      <c r="IW27" s="346" t="str">
        <f>IFERROR(IF(HP$23&lt;=$HH27,(1-'7. Rép.Inattendues'!O8)*HP$19,('7. Rép.Inattendues'!O8*HP$19)*-1),"")</f>
        <v/>
      </c>
      <c r="IX27" s="346" t="str">
        <f>IFERROR(IF(HQ$23&lt;=$HH27,(1-'7. Rép.Inattendues'!P8)*HQ$19,('7. Rép.Inattendues'!P8*HQ$19)*-1),"")</f>
        <v/>
      </c>
      <c r="IY27" s="346" t="str">
        <f>IFERROR(IF(HR$23&lt;=$HH27,(1-'7. Rép.Inattendues'!Q8)*HR$19,('7. Rép.Inattendues'!Q8*HR$19)*-1),"")</f>
        <v/>
      </c>
      <c r="IZ27" s="346" t="str">
        <f>IFERROR(IF(HS$23&lt;=$HH27,(1-'7. Rép.Inattendues'!R8)*HS$19,('7. Rép.Inattendues'!R8*HS$19)*-1),"")</f>
        <v/>
      </c>
      <c r="JA27" s="346" t="str">
        <f>IFERROR(IF(HT$23&lt;=$HH27,(1-'7. Rép.Inattendues'!S8)*HT$19,('7. Rép.Inattendues'!S8*HT$19)*-1),"")</f>
        <v/>
      </c>
      <c r="JB27" s="346" t="str">
        <f>IFERROR(IF(HU$23&lt;=$HH27,(1-'7. Rép.Inattendues'!T8)*HU$19,('7. Rép.Inattendues'!T8*HU$19)*-1),"")</f>
        <v/>
      </c>
      <c r="JC27" s="346" t="str">
        <f>IFERROR(IF(HV$23&lt;=$HH27,(1-'7. Rép.Inattendues'!U8)*HV$19,('7. Rép.Inattendues'!U8*HV$19)*-1),"")</f>
        <v/>
      </c>
      <c r="JD27" s="346" t="str">
        <f>IFERROR(IF(HW$23&lt;=$HH27,(1-'7. Rép.Inattendues'!V8)*HW$19,('7. Rép.Inattendues'!V8*HW$19)*-1),"")</f>
        <v/>
      </c>
      <c r="JE27" s="346" t="str">
        <f>IFERROR(IF(HX$23&lt;=$HH27,(1-'7. Rép.Inattendues'!W8)*HX$19,('7. Rép.Inattendues'!W8*HX$19)*-1),"")</f>
        <v/>
      </c>
      <c r="JF27" s="346" t="str">
        <f>IFERROR(IF(HY$23&lt;=$HH27,(1-'7. Rép.Inattendues'!X8)*HY$19,('7. Rép.Inattendues'!X8*HY$19)*-1),"")</f>
        <v/>
      </c>
      <c r="JG27" s="346" t="str">
        <f>IFERROR(IF(HZ$23&lt;=$HH27,(1-'7. Rép.Inattendues'!Y8)*HZ$19,('7. Rép.Inattendues'!Y8*HZ$19)*-1),"")</f>
        <v/>
      </c>
      <c r="JH27" s="346" t="str">
        <f>IFERROR(IF(IA$23&lt;=$HH27,(1-'7. Rép.Inattendues'!Z8)*IA$19,('7. Rép.Inattendues'!Z8*IA$19)*-1),"")</f>
        <v/>
      </c>
      <c r="JI27" s="346" t="str">
        <f>IFERROR(IF(IB$23&lt;=$HH27,(1-'7. Rép.Inattendues'!AA8)*IB$19,('7. Rép.Inattendues'!AA8*IB$19)*-1),"")</f>
        <v/>
      </c>
      <c r="JJ27" s="346" t="str">
        <f>IFERROR(IF(IC$23&lt;=$HH27,(1-'7. Rép.Inattendues'!AB8)*IC$19,('7. Rép.Inattendues'!AB8*IC$19)*-1),"")</f>
        <v/>
      </c>
      <c r="JK27" s="346" t="str">
        <f>IFERROR(IF(ID$23&lt;=$HH27,(1-'7. Rép.Inattendues'!AC8)*ID$19,('7. Rép.Inattendues'!AC8*ID$19)*-1),"")</f>
        <v/>
      </c>
      <c r="JL27" s="346" t="str">
        <f>IFERROR(IF(IE$23&lt;=$HH27,(1-'7. Rép.Inattendues'!AD8)*IE$19,('7. Rép.Inattendues'!AD8*IE$19)*-1),"")</f>
        <v/>
      </c>
      <c r="JM27" s="346" t="str">
        <f>IFERROR(IF(IF$23&lt;=$HH27,(1-'7. Rép.Inattendues'!AE8)*IF$19,('7. Rép.Inattendues'!AE8*IF$19)*-1),"")</f>
        <v/>
      </c>
      <c r="JN27" s="346" t="str">
        <f>IFERROR(IF(IG$23&lt;=$HH27,(1-'7. Rép.Inattendues'!AF8)*IG$19,('7. Rép.Inattendues'!AF8*IG$19)*-1),"")</f>
        <v/>
      </c>
      <c r="JO27" s="346" t="str">
        <f>IFERROR(IF(IH$23&lt;=$HH27,(1-'7. Rép.Inattendues'!AG8)*IH$19,('7. Rép.Inattendues'!AG8*IH$19)*-1),"")</f>
        <v/>
      </c>
      <c r="JP27" s="346" t="str">
        <f>IFERROR(IF(II$23&lt;=$HH27,(1-'7. Rép.Inattendues'!AH8)*II$19,('7. Rép.Inattendues'!AH8*II$19)*-1),"")</f>
        <v/>
      </c>
      <c r="JQ27" s="346" t="str">
        <f>IFERROR(IF(IJ$23&lt;=$HH27,(1-'7. Rép.Inattendues'!AI8)*IJ$19,('7. Rép.Inattendues'!AI8*IJ$19)*-1),"")</f>
        <v/>
      </c>
      <c r="JR27" s="346" t="str">
        <f>IFERROR(IF(IK$23&lt;=$HH27,(1-'7. Rép.Inattendues'!AJ8)*IK$19,('7. Rép.Inattendues'!AJ8*IK$19)*-1),"")</f>
        <v/>
      </c>
      <c r="JS27" s="346" t="str">
        <f>IFERROR(IF(IL$23&lt;=$HH27,(1-'7. Rép.Inattendues'!AK8)*IL$19,('7. Rép.Inattendues'!AK8*IL$19)*-1),"")</f>
        <v/>
      </c>
      <c r="JT27" s="346" t="str">
        <f>IFERROR(IF(IM$23&lt;=$HH27,(1-'7. Rép.Inattendues'!AL8)*IM$19,('7. Rép.Inattendues'!AL8*IM$19)*-1),"")</f>
        <v/>
      </c>
      <c r="JU27" s="346" t="str">
        <f>IFERROR(IF(IN$23&lt;=$HH27,(1-'7. Rép.Inattendues'!AM8)*IN$19,('7. Rép.Inattendues'!AM8*IN$19)*-1),"")</f>
        <v/>
      </c>
      <c r="JW27" s="347" t="str">
        <f t="shared" si="170"/>
        <v/>
      </c>
      <c r="JY27" s="346" t="str">
        <f t="shared" si="171"/>
        <v/>
      </c>
      <c r="JZ27" s="346" t="str">
        <f t="shared" si="172"/>
        <v/>
      </c>
      <c r="KA27" s="346" t="str">
        <f t="shared" si="173"/>
        <v/>
      </c>
      <c r="KB27" s="346" t="str">
        <f t="shared" si="174"/>
        <v/>
      </c>
      <c r="KC27" s="346" t="str">
        <f t="shared" si="175"/>
        <v/>
      </c>
      <c r="KD27" s="346" t="str">
        <f t="shared" si="176"/>
        <v/>
      </c>
      <c r="KE27" s="346" t="str">
        <f t="shared" si="177"/>
        <v/>
      </c>
      <c r="KF27" s="346" t="str">
        <f t="shared" si="178"/>
        <v/>
      </c>
      <c r="KG27" s="346" t="str">
        <f t="shared" si="179"/>
        <v/>
      </c>
      <c r="KH27" s="346" t="str">
        <f t="shared" si="180"/>
        <v/>
      </c>
      <c r="KI27" s="346" t="str">
        <f t="shared" si="181"/>
        <v/>
      </c>
      <c r="KJ27" s="346" t="str">
        <f t="shared" si="182"/>
        <v/>
      </c>
      <c r="KK27" s="346" t="str">
        <f t="shared" si="183"/>
        <v/>
      </c>
      <c r="KL27" s="346" t="str">
        <f t="shared" si="184"/>
        <v/>
      </c>
      <c r="KM27" s="346" t="str">
        <f t="shared" si="185"/>
        <v/>
      </c>
      <c r="KN27" s="346" t="str">
        <f t="shared" si="186"/>
        <v/>
      </c>
      <c r="KO27" s="346" t="str">
        <f t="shared" si="187"/>
        <v/>
      </c>
      <c r="KP27" s="346" t="str">
        <f t="shared" si="188"/>
        <v/>
      </c>
      <c r="KQ27" s="346" t="str">
        <f t="shared" si="189"/>
        <v/>
      </c>
      <c r="KR27" s="346" t="str">
        <f t="shared" si="190"/>
        <v/>
      </c>
      <c r="KS27" s="346" t="str">
        <f t="shared" si="191"/>
        <v/>
      </c>
      <c r="KT27" s="346" t="str">
        <f t="shared" si="192"/>
        <v/>
      </c>
      <c r="KU27" s="346" t="str">
        <f t="shared" si="193"/>
        <v/>
      </c>
      <c r="KV27" s="346" t="str">
        <f t="shared" si="194"/>
        <v/>
      </c>
      <c r="KW27" s="346" t="str">
        <f t="shared" si="195"/>
        <v/>
      </c>
      <c r="KX27" s="346" t="str">
        <f t="shared" si="196"/>
        <v/>
      </c>
      <c r="KY27" s="346" t="str">
        <f t="shared" si="197"/>
        <v/>
      </c>
      <c r="KZ27" s="346" t="str">
        <f t="shared" si="198"/>
        <v/>
      </c>
      <c r="LA27" s="346" t="str">
        <f t="shared" si="199"/>
        <v/>
      </c>
      <c r="LB27" s="346" t="str">
        <f t="shared" si="200"/>
        <v/>
      </c>
      <c r="LD27" s="348" t="str">
        <f t="shared" si="201"/>
        <v/>
      </c>
      <c r="LF27" s="346" t="str">
        <f t="shared" si="86"/>
        <v/>
      </c>
      <c r="LH27" s="346" t="str">
        <f t="shared" si="202"/>
        <v/>
      </c>
      <c r="LI27" s="346" t="str">
        <f t="shared" si="203"/>
        <v/>
      </c>
      <c r="LJ27" s="346" t="str">
        <f t="shared" si="204"/>
        <v/>
      </c>
      <c r="LK27" s="346" t="str">
        <f t="shared" si="205"/>
        <v/>
      </c>
      <c r="LL27" s="346" t="str">
        <f t="shared" si="206"/>
        <v/>
      </c>
      <c r="LM27" s="346" t="str">
        <f t="shared" si="207"/>
        <v/>
      </c>
      <c r="LN27" s="346" t="str">
        <f t="shared" si="208"/>
        <v/>
      </c>
      <c r="LO27" s="346" t="str">
        <f t="shared" si="209"/>
        <v/>
      </c>
      <c r="LP27" s="346" t="str">
        <f t="shared" si="210"/>
        <v/>
      </c>
      <c r="LQ27" s="346" t="str">
        <f t="shared" si="211"/>
        <v/>
      </c>
      <c r="LR27" s="346" t="str">
        <f t="shared" si="212"/>
        <v/>
      </c>
      <c r="LS27" s="346" t="str">
        <f t="shared" si="213"/>
        <v/>
      </c>
      <c r="LT27" s="346" t="str">
        <f t="shared" si="214"/>
        <v/>
      </c>
      <c r="LU27" s="346" t="str">
        <f t="shared" si="215"/>
        <v/>
      </c>
      <c r="LV27" s="346" t="str">
        <f t="shared" si="216"/>
        <v/>
      </c>
      <c r="LW27" s="346" t="str">
        <f t="shared" si="217"/>
        <v/>
      </c>
      <c r="LX27" s="346" t="str">
        <f t="shared" si="218"/>
        <v/>
      </c>
      <c r="LY27" s="346" t="str">
        <f t="shared" si="219"/>
        <v/>
      </c>
      <c r="LZ27" s="346" t="str">
        <f t="shared" si="220"/>
        <v/>
      </c>
      <c r="MA27" s="346" t="str">
        <f t="shared" si="221"/>
        <v/>
      </c>
      <c r="MB27" s="346" t="str">
        <f t="shared" si="222"/>
        <v/>
      </c>
      <c r="MC27" s="346" t="str">
        <f t="shared" si="223"/>
        <v/>
      </c>
      <c r="MD27" s="346" t="str">
        <f t="shared" si="224"/>
        <v/>
      </c>
      <c r="ME27" s="346" t="str">
        <f t="shared" si="225"/>
        <v/>
      </c>
      <c r="MF27" s="346" t="str">
        <f t="shared" si="226"/>
        <v/>
      </c>
      <c r="MG27" s="346" t="str">
        <f t="shared" si="227"/>
        <v/>
      </c>
      <c r="MH27" s="346" t="str">
        <f t="shared" si="228"/>
        <v/>
      </c>
      <c r="MI27" s="346" t="str">
        <f t="shared" si="229"/>
        <v/>
      </c>
      <c r="MJ27" s="346" t="str">
        <f t="shared" si="230"/>
        <v/>
      </c>
      <c r="MK27" s="346" t="str">
        <f t="shared" si="231"/>
        <v/>
      </c>
      <c r="MM27" s="348" t="str">
        <f t="shared" si="232"/>
        <v/>
      </c>
      <c r="MR27" s="483" t="s">
        <v>464</v>
      </c>
      <c r="MS27" s="305">
        <v>10</v>
      </c>
      <c r="MT27" s="395" t="s">
        <v>274</v>
      </c>
      <c r="MU27" s="15">
        <f>IF('8. Paramètres'!G27="Discrimine très bien",1,IF('8. Paramètres'!G27="Discrimine bien",2,IF('8. Paramètres'!G27="Discrimine faiblement",3,IF('8. Paramètres'!G27="Discrimine très faiblement",4,IF('8. Paramètres'!G27="Ne discrimine pas",5,"err")))))</f>
        <v>1</v>
      </c>
      <c r="MV27" s="15">
        <f>IF('8. Paramètres'!H27="Cliquer pour modifier",MU27,IF('8. Paramètres'!H27="Discrimine très bien",1,IF('8. Paramètres'!H27="Discrimine bien",2,IF('8. Paramètres'!H27="Discrimine faiblement",3,IF('8. Paramètres'!H27="Discrimine très faiblement",4,IF('8. Paramètres'!H27="Ne discrimine pas",5,"err"))))))</f>
        <v>1</v>
      </c>
      <c r="MW27" s="15">
        <f>IF(MU$3=1,MU27,IF(MU$3=2,MV27,"err"))</f>
        <v>1</v>
      </c>
      <c r="MY27" s="380" t="str">
        <f>IF(MW27&gt;MW28,"err","ok")</f>
        <v>ok</v>
      </c>
      <c r="MZ27" s="296">
        <f>COUNTIF(MY27:MY36,"=err")</f>
        <v>0</v>
      </c>
    </row>
    <row r="28" spans="2:364" ht="18" x14ac:dyDescent="0.3">
      <c r="B28" s="38">
        <f t="shared" si="88"/>
        <v>0</v>
      </c>
      <c r="C28" s="4" t="s">
        <v>34</v>
      </c>
      <c r="D28" s="17" t="str">
        <f>IF(AND('2. Saisie'!$AF10&gt;=0,D$23&lt;='2. Saisie'!$AE$1,'2. Saisie'!$AL10&lt;=$B$11),IF(OR('2. Saisie'!B10="",'2. Saisie'!B10=9),0,'2. Saisie'!B10),"")</f>
        <v/>
      </c>
      <c r="E28" s="17" t="str">
        <f>IF(AND('2. Saisie'!$AF10&gt;=0,E$23&lt;='2. Saisie'!$AE$1,'2. Saisie'!$AL10&lt;=$B$11),IF(OR('2. Saisie'!C10="",'2. Saisie'!C10=9),0,'2. Saisie'!C10),"")</f>
        <v/>
      </c>
      <c r="F28" s="17" t="str">
        <f>IF(AND('2. Saisie'!$AF10&gt;=0,F$23&lt;='2. Saisie'!$AE$1,'2. Saisie'!$AL10&lt;=$B$11),IF(OR('2. Saisie'!D10="",'2. Saisie'!D10=9),0,'2. Saisie'!D10),"")</f>
        <v/>
      </c>
      <c r="G28" s="17" t="str">
        <f>IF(AND('2. Saisie'!$AF10&gt;=0,G$23&lt;='2. Saisie'!$AE$1,'2. Saisie'!$AL10&lt;=$B$11),IF(OR('2. Saisie'!E10="",'2. Saisie'!E10=9),0,'2. Saisie'!E10),"")</f>
        <v/>
      </c>
      <c r="H28" s="17" t="str">
        <f>IF(AND('2. Saisie'!$AF10&gt;=0,H$23&lt;='2. Saisie'!$AE$1,'2. Saisie'!$AL10&lt;=$B$11),IF(OR('2. Saisie'!F10="",'2. Saisie'!F10=9),0,'2. Saisie'!F10),"")</f>
        <v/>
      </c>
      <c r="I28" s="17" t="str">
        <f>IF(AND('2. Saisie'!$AF10&gt;=0,I$23&lt;='2. Saisie'!$AE$1,'2. Saisie'!$AL10&lt;=$B$11),IF(OR('2. Saisie'!G10="",'2. Saisie'!G10=9),0,'2. Saisie'!G10),"")</f>
        <v/>
      </c>
      <c r="J28" s="17" t="str">
        <f>IF(AND('2. Saisie'!$AF10&gt;=0,J$23&lt;='2. Saisie'!$AE$1,'2. Saisie'!$AL10&lt;=$B$11),IF(OR('2. Saisie'!H10="",'2. Saisie'!H10=9),0,'2. Saisie'!H10),"")</f>
        <v/>
      </c>
      <c r="K28" s="17" t="str">
        <f>IF(AND('2. Saisie'!$AF10&gt;=0,K$23&lt;='2. Saisie'!$AE$1,'2. Saisie'!$AL10&lt;=$B$11),IF(OR('2. Saisie'!I10="",'2. Saisie'!I10=9),0,'2. Saisie'!I10),"")</f>
        <v/>
      </c>
      <c r="L28" s="17" t="str">
        <f>IF(AND('2. Saisie'!$AF10&gt;=0,L$23&lt;='2. Saisie'!$AE$1,'2. Saisie'!$AL10&lt;=$B$11),IF(OR('2. Saisie'!J10="",'2. Saisie'!J10=9),0,'2. Saisie'!J10),"")</f>
        <v/>
      </c>
      <c r="M28" s="17" t="str">
        <f>IF(AND('2. Saisie'!$AF10&gt;=0,M$23&lt;='2. Saisie'!$AE$1,'2. Saisie'!$AL10&lt;=$B$11),IF(OR('2. Saisie'!K10="",'2. Saisie'!K10=9),0,'2. Saisie'!K10),"")</f>
        <v/>
      </c>
      <c r="N28" s="17" t="str">
        <f>IF(AND('2. Saisie'!$AF10&gt;=0,N$23&lt;='2. Saisie'!$AE$1,'2. Saisie'!$AL10&lt;=$B$11),IF(OR('2. Saisie'!L10="",'2. Saisie'!L10=9),0,'2. Saisie'!L10),"")</f>
        <v/>
      </c>
      <c r="O28" s="17" t="str">
        <f>IF(AND('2. Saisie'!$AF10&gt;=0,O$23&lt;='2. Saisie'!$AE$1,'2. Saisie'!$AL10&lt;=$B$11),IF(OR('2. Saisie'!M10="",'2. Saisie'!M10=9),0,'2. Saisie'!M10),"")</f>
        <v/>
      </c>
      <c r="P28" s="17" t="str">
        <f>IF(AND('2. Saisie'!$AF10&gt;=0,P$23&lt;='2. Saisie'!$AE$1,'2. Saisie'!$AL10&lt;=$B$11),IF(OR('2. Saisie'!N10="",'2. Saisie'!N10=9),0,'2. Saisie'!N10),"")</f>
        <v/>
      </c>
      <c r="Q28" s="17" t="str">
        <f>IF(AND('2. Saisie'!$AF10&gt;=0,Q$23&lt;='2. Saisie'!$AE$1,'2. Saisie'!$AL10&lt;=$B$11),IF(OR('2. Saisie'!O10="",'2. Saisie'!O10=9),0,'2. Saisie'!O10),"")</f>
        <v/>
      </c>
      <c r="R28" s="17" t="str">
        <f>IF(AND('2. Saisie'!$AF10&gt;=0,R$23&lt;='2. Saisie'!$AE$1,'2. Saisie'!$AL10&lt;=$B$11),IF(OR('2. Saisie'!P10="",'2. Saisie'!P10=9),0,'2. Saisie'!P10),"")</f>
        <v/>
      </c>
      <c r="S28" s="17" t="str">
        <f>IF(AND('2. Saisie'!$AF10&gt;=0,S$23&lt;='2. Saisie'!$AE$1,'2. Saisie'!$AL10&lt;=$B$11),IF(OR('2. Saisie'!Q10="",'2. Saisie'!Q10=9),0,'2. Saisie'!Q10),"")</f>
        <v/>
      </c>
      <c r="T28" s="17" t="str">
        <f>IF(AND('2. Saisie'!$AF10&gt;=0,T$23&lt;='2. Saisie'!$AE$1,'2. Saisie'!$AL10&lt;=$B$11),IF(OR('2. Saisie'!R10="",'2. Saisie'!R10=9),0,'2. Saisie'!R10),"")</f>
        <v/>
      </c>
      <c r="U28" s="17" t="str">
        <f>IF(AND('2. Saisie'!$AF10&gt;=0,U$23&lt;='2. Saisie'!$AE$1,'2. Saisie'!$AL10&lt;=$B$11),IF(OR('2. Saisie'!S10="",'2. Saisie'!S10=9),0,'2. Saisie'!S10),"")</f>
        <v/>
      </c>
      <c r="V28" s="17" t="str">
        <f>IF(AND('2. Saisie'!$AF10&gt;=0,V$23&lt;='2. Saisie'!$AE$1,'2. Saisie'!$AL10&lt;=$B$11),IF(OR('2. Saisie'!T10="",'2. Saisie'!T10=9),0,'2. Saisie'!T10),"")</f>
        <v/>
      </c>
      <c r="W28" s="17" t="str">
        <f>IF(AND('2. Saisie'!$AF10&gt;=0,W$23&lt;='2. Saisie'!$AE$1,'2. Saisie'!$AL10&lt;=$B$11),IF(OR('2. Saisie'!U10="",'2. Saisie'!U10=9),0,'2. Saisie'!U10),"")</f>
        <v/>
      </c>
      <c r="X28" s="17" t="str">
        <f>IF(AND('2. Saisie'!$AF10&gt;=0,X$23&lt;='2. Saisie'!$AE$1,'2. Saisie'!$AL10&lt;=$B$11),IF(OR('2. Saisie'!V10="",'2. Saisie'!V10=9),0,'2. Saisie'!V10),"")</f>
        <v/>
      </c>
      <c r="Y28" s="17" t="str">
        <f>IF(AND('2. Saisie'!$AF10&gt;=0,Y$23&lt;='2. Saisie'!$AE$1,'2. Saisie'!$AL10&lt;=$B$11),IF(OR('2. Saisie'!W10="",'2. Saisie'!W10=9),0,'2. Saisie'!W10),"")</f>
        <v/>
      </c>
      <c r="Z28" s="17" t="str">
        <f>IF(AND('2. Saisie'!$AF10&gt;=0,Z$23&lt;='2. Saisie'!$AE$1,'2. Saisie'!$AL10&lt;=$B$11),IF(OR('2. Saisie'!X10="",'2. Saisie'!X10=9),0,'2. Saisie'!X10),"")</f>
        <v/>
      </c>
      <c r="AA28" s="17" t="str">
        <f>IF(AND('2. Saisie'!$AF10&gt;=0,AA$23&lt;='2. Saisie'!$AE$1,'2. Saisie'!$AL10&lt;=$B$11),IF(OR('2. Saisie'!Y10="",'2. Saisie'!Y10=9),0,'2. Saisie'!Y10),"")</f>
        <v/>
      </c>
      <c r="AB28" s="17" t="str">
        <f>IF(AND('2. Saisie'!$AF10&gt;=0,AB$23&lt;='2. Saisie'!$AE$1,'2. Saisie'!$AL10&lt;=$B$11),IF(OR('2. Saisie'!Z10="",'2. Saisie'!Z10=9),0,'2. Saisie'!Z10),"")</f>
        <v/>
      </c>
      <c r="AC28" s="17" t="str">
        <f>IF(AND('2. Saisie'!$AF10&gt;=0,AC$23&lt;='2. Saisie'!$AE$1,'2. Saisie'!$AL10&lt;=$B$11),IF(OR('2. Saisie'!AA10="",'2. Saisie'!AA10=9),0,'2. Saisie'!AA10),"")</f>
        <v/>
      </c>
      <c r="AD28" s="17" t="str">
        <f>IF(AND('2. Saisie'!$AF10&gt;=0,AD$23&lt;='2. Saisie'!$AE$1,'2. Saisie'!$AL10&lt;=$B$11),IF(OR('2. Saisie'!AB10="",'2. Saisie'!AB10=9),0,'2. Saisie'!AB10),"")</f>
        <v/>
      </c>
      <c r="AE28" s="17" t="str">
        <f>IF(AND('2. Saisie'!$AF10&gt;=0,AE$23&lt;='2. Saisie'!$AE$1,'2. Saisie'!$AL10&lt;=$B$11),IF(OR('2. Saisie'!AC10="",'2. Saisie'!AC10=9),0,'2. Saisie'!AC10),"")</f>
        <v/>
      </c>
      <c r="AF28" s="17" t="str">
        <f>IF(AND('2. Saisie'!$AF10&gt;=0,AF$23&lt;='2. Saisie'!$AE$1,'2. Saisie'!$AL10&lt;=$B$11),IF(OR('2. Saisie'!AD10="",'2. Saisie'!AD10=9),0,'2. Saisie'!AD10),"")</f>
        <v/>
      </c>
      <c r="AG28" s="17" t="str">
        <f>IF(AND('2. Saisie'!$AF10&gt;=0,AG$23&lt;='2. Saisie'!$AE$1,'2. Saisie'!$AL10&lt;=$B$11),IF(OR('2. Saisie'!AE10="",'2. Saisie'!AE10=9),0,'2. Saisie'!AE10),"")</f>
        <v/>
      </c>
      <c r="AH28" s="17" t="s">
        <v>139</v>
      </c>
      <c r="AI28" s="330"/>
      <c r="AJ28" s="339" t="str">
        <f t="shared" si="89"/>
        <v/>
      </c>
      <c r="AK28" s="339" t="str">
        <f t="shared" si="90"/>
        <v/>
      </c>
      <c r="AL28" s="340" t="str">
        <f t="shared" si="44"/>
        <v/>
      </c>
      <c r="AM28" s="341">
        <v>4</v>
      </c>
      <c r="AN28" s="342" t="str">
        <f t="shared" si="45"/>
        <v/>
      </c>
      <c r="AO28" s="343" t="str">
        <f t="shared" si="91"/>
        <v/>
      </c>
      <c r="AP28" s="17" t="str">
        <f t="shared" si="92"/>
        <v/>
      </c>
      <c r="AQ28" s="17" t="str">
        <f t="shared" si="93"/>
        <v/>
      </c>
      <c r="AR28" s="17" t="str">
        <f t="shared" si="94"/>
        <v/>
      </c>
      <c r="AS28" s="17" t="str">
        <f t="shared" si="95"/>
        <v/>
      </c>
      <c r="AT28" s="17" t="str">
        <f t="shared" si="96"/>
        <v/>
      </c>
      <c r="AU28" s="17" t="str">
        <f t="shared" si="97"/>
        <v/>
      </c>
      <c r="AV28" s="17" t="str">
        <f t="shared" si="98"/>
        <v/>
      </c>
      <c r="AW28" s="17" t="str">
        <f t="shared" si="99"/>
        <v/>
      </c>
      <c r="AX28" s="17" t="str">
        <f t="shared" si="100"/>
        <v/>
      </c>
      <c r="AY28" s="17" t="str">
        <f t="shared" si="101"/>
        <v/>
      </c>
      <c r="AZ28" s="17" t="str">
        <f t="shared" si="102"/>
        <v/>
      </c>
      <c r="BA28" s="17" t="str">
        <f t="shared" si="103"/>
        <v/>
      </c>
      <c r="BB28" s="17" t="str">
        <f t="shared" si="104"/>
        <v/>
      </c>
      <c r="BC28" s="17" t="str">
        <f t="shared" si="105"/>
        <v/>
      </c>
      <c r="BD28" s="17" t="str">
        <f t="shared" si="106"/>
        <v/>
      </c>
      <c r="BE28" s="17" t="str">
        <f t="shared" si="107"/>
        <v/>
      </c>
      <c r="BF28" s="17" t="str">
        <f t="shared" si="108"/>
        <v/>
      </c>
      <c r="BG28" s="17" t="str">
        <f t="shared" si="109"/>
        <v/>
      </c>
      <c r="BH28" s="17" t="str">
        <f t="shared" si="110"/>
        <v/>
      </c>
      <c r="BI28" s="17" t="str">
        <f t="shared" si="111"/>
        <v/>
      </c>
      <c r="BJ28" s="17" t="str">
        <f t="shared" si="112"/>
        <v/>
      </c>
      <c r="BK28" s="17" t="str">
        <f t="shared" si="113"/>
        <v/>
      </c>
      <c r="BL28" s="17" t="str">
        <f t="shared" si="114"/>
        <v/>
      </c>
      <c r="BM28" s="17" t="str">
        <f t="shared" si="115"/>
        <v/>
      </c>
      <c r="BN28" s="17" t="str">
        <f t="shared" si="116"/>
        <v/>
      </c>
      <c r="BO28" s="17" t="str">
        <f t="shared" si="117"/>
        <v/>
      </c>
      <c r="BP28" s="17" t="str">
        <f t="shared" si="118"/>
        <v/>
      </c>
      <c r="BQ28" s="17" t="str">
        <f t="shared" si="119"/>
        <v/>
      </c>
      <c r="BR28" s="17" t="str">
        <f t="shared" si="120"/>
        <v/>
      </c>
      <c r="BS28" s="17" t="str">
        <f t="shared" si="121"/>
        <v/>
      </c>
      <c r="BT28" s="17" t="s">
        <v>139</v>
      </c>
      <c r="BV28" s="291" t="e">
        <f t="shared" si="47"/>
        <v>#VALUE!</v>
      </c>
      <c r="BW28" s="291" t="e">
        <f t="shared" si="122"/>
        <v>#VALUE!</v>
      </c>
      <c r="BX28" s="291" t="e">
        <f t="shared" si="233"/>
        <v>#VALUE!</v>
      </c>
      <c r="BY28" s="292" t="e">
        <f t="shared" si="48"/>
        <v>#VALUE!</v>
      </c>
      <c r="BZ28" s="292" t="e">
        <f t="shared" si="123"/>
        <v>#VALUE!</v>
      </c>
      <c r="CA28" s="294" t="str">
        <f t="shared" si="124"/>
        <v/>
      </c>
      <c r="CB28" s="293" t="e">
        <f t="shared" si="49"/>
        <v>#VALUE!</v>
      </c>
      <c r="CC28" s="291" t="e">
        <f t="shared" si="125"/>
        <v>#VALUE!</v>
      </c>
      <c r="CD28" s="291" t="e">
        <f t="shared" si="234"/>
        <v>#VALUE!</v>
      </c>
      <c r="CE28" s="292" t="e">
        <f t="shared" si="50"/>
        <v>#VALUE!</v>
      </c>
      <c r="CF28" s="292" t="e">
        <f t="shared" si="126"/>
        <v>#VALUE!</v>
      </c>
      <c r="CH28" s="32">
        <f t="shared" si="18"/>
        <v>7</v>
      </c>
      <c r="CI28" s="32">
        <f t="shared" si="15"/>
        <v>0</v>
      </c>
      <c r="CJ28" s="305">
        <f t="shared" si="19"/>
        <v>0</v>
      </c>
      <c r="CK28" s="305">
        <f t="shared" si="9"/>
        <v>0</v>
      </c>
      <c r="CL28" s="31" t="b">
        <f t="shared" si="10"/>
        <v>0</v>
      </c>
      <c r="CM28" s="302" t="str">
        <f t="shared" si="11"/>
        <v/>
      </c>
      <c r="CN28" s="309" t="e">
        <f t="shared" si="16"/>
        <v>#VALUE!</v>
      </c>
      <c r="CP28" s="3">
        <f t="shared" si="4"/>
        <v>0</v>
      </c>
      <c r="CQ28" s="294">
        <f t="shared" si="5"/>
        <v>0</v>
      </c>
      <c r="CR28" s="3" t="b">
        <f t="shared" si="6"/>
        <v>0</v>
      </c>
      <c r="CS28" s="302" t="str">
        <f t="shared" si="12"/>
        <v/>
      </c>
      <c r="CT28" s="309" t="e">
        <f t="shared" si="17"/>
        <v>#VALUE!</v>
      </c>
      <c r="CW28" s="330"/>
      <c r="CX28" s="341">
        <v>4</v>
      </c>
      <c r="CY28" s="58" t="str">
        <f t="shared" si="127"/>
        <v/>
      </c>
      <c r="CZ28" s="344" t="e">
        <f t="shared" si="128"/>
        <v>#N/A</v>
      </c>
      <c r="DA28" s="344" t="e">
        <f t="shared" si="51"/>
        <v>#N/A</v>
      </c>
      <c r="DB28" s="344" t="e">
        <f t="shared" si="51"/>
        <v>#N/A</v>
      </c>
      <c r="DC28" s="344" t="e">
        <f t="shared" si="51"/>
        <v>#N/A</v>
      </c>
      <c r="DD28" s="344" t="e">
        <f t="shared" si="51"/>
        <v>#N/A</v>
      </c>
      <c r="DE28" s="344" t="e">
        <f t="shared" si="51"/>
        <v>#N/A</v>
      </c>
      <c r="DF28" s="344" t="e">
        <f t="shared" si="51"/>
        <v>#N/A</v>
      </c>
      <c r="DG28" s="344" t="e">
        <f t="shared" si="51"/>
        <v>#N/A</v>
      </c>
      <c r="DH28" s="344" t="e">
        <f t="shared" si="51"/>
        <v>#N/A</v>
      </c>
      <c r="DI28" s="344" t="e">
        <f t="shared" si="51"/>
        <v>#N/A</v>
      </c>
      <c r="DJ28" s="344" t="e">
        <f t="shared" si="51"/>
        <v>#N/A</v>
      </c>
      <c r="DK28" s="344" t="e">
        <f t="shared" si="51"/>
        <v>#N/A</v>
      </c>
      <c r="DL28" s="344" t="e">
        <f t="shared" si="51"/>
        <v>#N/A</v>
      </c>
      <c r="DM28" s="344" t="e">
        <f t="shared" si="51"/>
        <v>#N/A</v>
      </c>
      <c r="DN28" s="344" t="e">
        <f t="shared" si="51"/>
        <v>#N/A</v>
      </c>
      <c r="DO28" s="344" t="e">
        <f t="shared" si="51"/>
        <v>#N/A</v>
      </c>
      <c r="DP28" s="344" t="e">
        <f t="shared" si="51"/>
        <v>#N/A</v>
      </c>
      <c r="DQ28" s="344" t="e">
        <f t="shared" si="51"/>
        <v>#N/A</v>
      </c>
      <c r="DR28" s="344" t="e">
        <f t="shared" si="51"/>
        <v>#N/A</v>
      </c>
      <c r="DS28" s="344" t="e">
        <f t="shared" si="51"/>
        <v>#N/A</v>
      </c>
      <c r="DT28" s="344" t="e">
        <f t="shared" si="51"/>
        <v>#N/A</v>
      </c>
      <c r="DU28" s="344" t="e">
        <f t="shared" si="51"/>
        <v>#N/A</v>
      </c>
      <c r="DV28" s="344" t="e">
        <f t="shared" si="51"/>
        <v>#N/A</v>
      </c>
      <c r="DW28" s="344" t="e">
        <f t="shared" si="51"/>
        <v>#N/A</v>
      </c>
      <c r="DX28" s="344" t="e">
        <f t="shared" si="51"/>
        <v>#N/A</v>
      </c>
      <c r="DY28" s="344" t="e">
        <f t="shared" si="51"/>
        <v>#N/A</v>
      </c>
      <c r="DZ28" s="344" t="e">
        <f t="shared" si="51"/>
        <v>#N/A</v>
      </c>
      <c r="EA28" s="344" t="e">
        <f t="shared" si="51"/>
        <v>#N/A</v>
      </c>
      <c r="EB28" s="344" t="e">
        <f t="shared" si="51"/>
        <v>#N/A</v>
      </c>
      <c r="EC28" s="344" t="e">
        <f t="shared" si="51"/>
        <v>#N/A</v>
      </c>
      <c r="ED28" s="59">
        <f t="shared" si="129"/>
        <v>0</v>
      </c>
      <c r="EE28" s="341">
        <v>4</v>
      </c>
      <c r="EF28" s="58" t="str">
        <f t="shared" si="130"/>
        <v/>
      </c>
      <c r="EG28" s="344" t="str">
        <f t="shared" si="235"/>
        <v/>
      </c>
      <c r="EH28" s="344" t="str">
        <f t="shared" ref="EH28:EH91" si="236">IFERROR(IF(DA28-HL28=0,"",EH$24),"")</f>
        <v/>
      </c>
      <c r="EI28" s="344" t="str">
        <f t="shared" ref="EI28:EI91" si="237">IFERROR(IF(DB28-HM28=0,"",EI$24),"")</f>
        <v/>
      </c>
      <c r="EJ28" s="344" t="str">
        <f t="shared" ref="EJ28:EJ91" si="238">IFERROR(IF(DC28-HN28=0,"",EJ$24),"")</f>
        <v/>
      </c>
      <c r="EK28" s="344" t="str">
        <f t="shared" ref="EK28:EK91" si="239">IFERROR(IF(DD28-HO28=0,"",EK$24),"")</f>
        <v/>
      </c>
      <c r="EL28" s="344" t="str">
        <f t="shared" ref="EL28:EL91" si="240">IFERROR(IF(DE28-HP28=0,"",EL$24),"")</f>
        <v/>
      </c>
      <c r="EM28" s="344" t="str">
        <f t="shared" ref="EM28:EM91" si="241">IFERROR(IF(DF28-HQ28=0,"",EM$24),"")</f>
        <v/>
      </c>
      <c r="EN28" s="344" t="str">
        <f t="shared" ref="EN28:EN91" si="242">IFERROR(IF(DG28-HR28=0,"",EN$24),"")</f>
        <v/>
      </c>
      <c r="EO28" s="344" t="str">
        <f t="shared" ref="EO28:EO91" si="243">IFERROR(IF(DH28-HS28=0,"",EO$24),"")</f>
        <v/>
      </c>
      <c r="EP28" s="344" t="str">
        <f t="shared" ref="EP28:EP91" si="244">IFERROR(IF(DI28-HT28=0,"",EP$24),"")</f>
        <v/>
      </c>
      <c r="EQ28" s="344" t="str">
        <f t="shared" ref="EQ28:EQ91" si="245">IFERROR(IF(DJ28-HU28=0,"",EQ$24),"")</f>
        <v/>
      </c>
      <c r="ER28" s="344" t="str">
        <f t="shared" ref="ER28:ER91" si="246">IFERROR(IF(DK28-HV28=0,"",ER$24),"")</f>
        <v/>
      </c>
      <c r="ES28" s="344" t="str">
        <f t="shared" ref="ES28:ES91" si="247">IFERROR(IF(DL28-HW28=0,"",ES$24),"")</f>
        <v/>
      </c>
      <c r="ET28" s="344" t="str">
        <f t="shared" ref="ET28:ET91" si="248">IFERROR(IF(DM28-HX28=0,"",ET$24),"")</f>
        <v/>
      </c>
      <c r="EU28" s="344" t="str">
        <f t="shared" ref="EU28:EU91" si="249">IFERROR(IF(DN28-HY28=0,"",EU$24),"")</f>
        <v/>
      </c>
      <c r="EV28" s="344" t="str">
        <f t="shared" ref="EV28:EV91" si="250">IFERROR(IF(DO28-HZ28=0,"",EV$24),"")</f>
        <v/>
      </c>
      <c r="EW28" s="344" t="str">
        <f t="shared" ref="EW28:EW91" si="251">IFERROR(IF(DP28-IA28=0,"",EW$24),"")</f>
        <v/>
      </c>
      <c r="EX28" s="344" t="str">
        <f t="shared" ref="EX28:EX91" si="252">IFERROR(IF(DQ28-IB28=0,"",EX$24),"")</f>
        <v/>
      </c>
      <c r="EY28" s="344" t="str">
        <f t="shared" ref="EY28:EY91" si="253">IFERROR(IF(DR28-IC28=0,"",EY$24),"")</f>
        <v/>
      </c>
      <c r="EZ28" s="344" t="str">
        <f t="shared" ref="EZ28:EZ91" si="254">IFERROR(IF(DS28-ID28=0,"",EZ$24),"")</f>
        <v/>
      </c>
      <c r="FA28" s="344" t="str">
        <f t="shared" ref="FA28:FA91" si="255">IFERROR(IF(DT28-IE28=0,"",FA$24),"")</f>
        <v/>
      </c>
      <c r="FB28" s="344" t="str">
        <f t="shared" ref="FB28:FB91" si="256">IFERROR(IF(DU28-IF28=0,"",FB$24),"")</f>
        <v/>
      </c>
      <c r="FC28" s="344" t="str">
        <f t="shared" ref="FC28:FC91" si="257">IFERROR(IF(DV28-IG28=0,"",FC$24),"")</f>
        <v/>
      </c>
      <c r="FD28" s="344" t="str">
        <f t="shared" ref="FD28:FD91" si="258">IFERROR(IF(DW28-IH28=0,"",FD$24),"")</f>
        <v/>
      </c>
      <c r="FE28" s="344" t="str">
        <f t="shared" ref="FE28:FE91" si="259">IFERROR(IF(DX28-II28=0,"",FE$24),"")</f>
        <v/>
      </c>
      <c r="FF28" s="344" t="str">
        <f t="shared" ref="FF28:FF91" si="260">IFERROR(IF(DY28-IJ28=0,"",FF$24),"")</f>
        <v/>
      </c>
      <c r="FG28" s="344" t="str">
        <f t="shared" ref="FG28:FG91" si="261">IFERROR(IF(DZ28-IK28=0,"",FG$24),"")</f>
        <v/>
      </c>
      <c r="FH28" s="344" t="str">
        <f t="shared" ref="FH28:FH91" si="262">IFERROR(IF(EA28-IL28=0,"",FH$24),"")</f>
        <v/>
      </c>
      <c r="FI28" s="344" t="str">
        <f t="shared" ref="FI28:FI91" si="263">IFERROR(IF(EB28-IM28=0,"",FI$24),"")</f>
        <v/>
      </c>
      <c r="FJ28" s="344" t="str">
        <f t="shared" ref="FJ28:FJ91" si="264">IFERROR(IF(EC28-IN28=0,"",FJ$24),"")</f>
        <v/>
      </c>
      <c r="FK28" s="59">
        <f t="shared" si="160"/>
        <v>0</v>
      </c>
      <c r="FL28" s="345" t="str">
        <f t="shared" si="161"/>
        <v/>
      </c>
      <c r="FM28" s="3">
        <f t="shared" si="162"/>
        <v>0</v>
      </c>
      <c r="FO28" s="336" t="str">
        <f t="shared" si="53"/>
        <v/>
      </c>
      <c r="FP28" s="4" t="s">
        <v>34</v>
      </c>
      <c r="FQ28" s="17" t="str">
        <f t="shared" si="54"/>
        <v/>
      </c>
      <c r="FR28" s="17" t="str">
        <f t="shared" si="55"/>
        <v/>
      </c>
      <c r="FS28" s="17" t="str">
        <f t="shared" si="56"/>
        <v/>
      </c>
      <c r="FT28" s="17" t="str">
        <f t="shared" si="57"/>
        <v/>
      </c>
      <c r="FU28" s="17" t="str">
        <f t="shared" si="58"/>
        <v/>
      </c>
      <c r="FV28" s="17" t="str">
        <f t="shared" si="59"/>
        <v/>
      </c>
      <c r="FW28" s="17" t="str">
        <f t="shared" si="60"/>
        <v/>
      </c>
      <c r="FX28" s="17" t="str">
        <f t="shared" si="61"/>
        <v/>
      </c>
      <c r="FY28" s="17" t="str">
        <f t="shared" si="62"/>
        <v/>
      </c>
      <c r="FZ28" s="17" t="str">
        <f t="shared" si="63"/>
        <v/>
      </c>
      <c r="GA28" s="17" t="str">
        <f t="shared" si="64"/>
        <v/>
      </c>
      <c r="GB28" s="17" t="str">
        <f t="shared" si="65"/>
        <v/>
      </c>
      <c r="GC28" s="17" t="str">
        <f t="shared" si="66"/>
        <v/>
      </c>
      <c r="GD28" s="17" t="str">
        <f t="shared" si="67"/>
        <v/>
      </c>
      <c r="GE28" s="17" t="str">
        <f t="shared" si="68"/>
        <v/>
      </c>
      <c r="GF28" s="17" t="str">
        <f t="shared" si="69"/>
        <v/>
      </c>
      <c r="GG28" s="17" t="str">
        <f t="shared" si="70"/>
        <v/>
      </c>
      <c r="GH28" s="17" t="str">
        <f t="shared" si="71"/>
        <v/>
      </c>
      <c r="GI28" s="17" t="str">
        <f t="shared" si="72"/>
        <v/>
      </c>
      <c r="GJ28" s="17" t="str">
        <f t="shared" si="73"/>
        <v/>
      </c>
      <c r="GK28" s="17" t="str">
        <f t="shared" si="74"/>
        <v/>
      </c>
      <c r="GL28" s="17" t="str">
        <f t="shared" si="75"/>
        <v/>
      </c>
      <c r="GM28" s="17" t="str">
        <f t="shared" si="76"/>
        <v/>
      </c>
      <c r="GN28" s="17" t="str">
        <f t="shared" si="77"/>
        <v/>
      </c>
      <c r="GO28" s="17" t="str">
        <f t="shared" si="78"/>
        <v/>
      </c>
      <c r="GP28" s="17" t="str">
        <f t="shared" si="79"/>
        <v/>
      </c>
      <c r="GQ28" s="17" t="str">
        <f t="shared" si="80"/>
        <v/>
      </c>
      <c r="GR28" s="17" t="str">
        <f t="shared" si="81"/>
        <v/>
      </c>
      <c r="GS28" s="17" t="str">
        <f t="shared" si="82"/>
        <v/>
      </c>
      <c r="GT28" s="17" t="str">
        <f t="shared" si="83"/>
        <v/>
      </c>
      <c r="GU28" s="17" t="s">
        <v>139</v>
      </c>
      <c r="GV28" s="36"/>
      <c r="GW28" s="36" t="e">
        <f>RANK(AO28,AO$25:AO$124,0)+COUNTIF(AO$25:AO$28,AO28)-1</f>
        <v>#VALUE!</v>
      </c>
      <c r="GX28" s="36" t="s">
        <v>34</v>
      </c>
      <c r="GY28" s="3">
        <v>4</v>
      </c>
      <c r="GZ28" s="3" t="str">
        <f t="shared" si="84"/>
        <v/>
      </c>
      <c r="HA28" s="345" t="str">
        <f t="shared" si="163"/>
        <v/>
      </c>
      <c r="HB28" s="3">
        <f t="shared" si="164"/>
        <v>0</v>
      </c>
      <c r="HF28" s="3" t="e">
        <f t="shared" si="165"/>
        <v>#N/A</v>
      </c>
      <c r="HG28" s="3" t="e">
        <f t="shared" si="166"/>
        <v>#N/A</v>
      </c>
      <c r="HH28" s="294" t="e">
        <f t="shared" si="167"/>
        <v>#N/A</v>
      </c>
      <c r="HI28" s="336" t="e">
        <f t="shared" si="168"/>
        <v>#N/A</v>
      </c>
      <c r="HJ28" s="4" t="e">
        <f t="shared" si="169"/>
        <v>#N/A</v>
      </c>
      <c r="HK28" s="17" t="str">
        <f>IF(HK$23&lt;='2. Saisie'!$AE$1,INDEX($D$25:$AG$124,$HI28,HK$21),"")</f>
        <v/>
      </c>
      <c r="HL28" s="17" t="str">
        <f>IF(HL$23&lt;='2. Saisie'!$AE$1,INDEX($D$25:$AG$124,$HI28,HL$21),"")</f>
        <v/>
      </c>
      <c r="HM28" s="17" t="str">
        <f>IF(HM$23&lt;='2. Saisie'!$AE$1,INDEX($D$25:$AG$124,$HI28,HM$21),"")</f>
        <v/>
      </c>
      <c r="HN28" s="17" t="str">
        <f>IF(HN$23&lt;='2. Saisie'!$AE$1,INDEX($D$25:$AG$124,$HI28,HN$21),"")</f>
        <v/>
      </c>
      <c r="HO28" s="17" t="str">
        <f>IF(HO$23&lt;='2. Saisie'!$AE$1,INDEX($D$25:$AG$124,$HI28,HO$21),"")</f>
        <v/>
      </c>
      <c r="HP28" s="17" t="str">
        <f>IF(HP$23&lt;='2. Saisie'!$AE$1,INDEX($D$25:$AG$124,$HI28,HP$21),"")</f>
        <v/>
      </c>
      <c r="HQ28" s="17" t="str">
        <f>IF(HQ$23&lt;='2. Saisie'!$AE$1,INDEX($D$25:$AG$124,$HI28,HQ$21),"")</f>
        <v/>
      </c>
      <c r="HR28" s="17" t="str">
        <f>IF(HR$23&lt;='2. Saisie'!$AE$1,INDEX($D$25:$AG$124,$HI28,HR$21),"")</f>
        <v/>
      </c>
      <c r="HS28" s="17" t="str">
        <f>IF(HS$23&lt;='2. Saisie'!$AE$1,INDEX($D$25:$AG$124,$HI28,HS$21),"")</f>
        <v/>
      </c>
      <c r="HT28" s="17" t="str">
        <f>IF(HT$23&lt;='2. Saisie'!$AE$1,INDEX($D$25:$AG$124,$HI28,HT$21),"")</f>
        <v/>
      </c>
      <c r="HU28" s="17" t="str">
        <f>IF(HU$23&lt;='2. Saisie'!$AE$1,INDEX($D$25:$AG$124,$HI28,HU$21),"")</f>
        <v/>
      </c>
      <c r="HV28" s="17" t="str">
        <f>IF(HV$23&lt;='2. Saisie'!$AE$1,INDEX($D$25:$AG$124,$HI28,HV$21),"")</f>
        <v/>
      </c>
      <c r="HW28" s="17" t="str">
        <f>IF(HW$23&lt;='2. Saisie'!$AE$1,INDEX($D$25:$AG$124,$HI28,HW$21),"")</f>
        <v/>
      </c>
      <c r="HX28" s="17" t="str">
        <f>IF(HX$23&lt;='2. Saisie'!$AE$1,INDEX($D$25:$AG$124,$HI28,HX$21),"")</f>
        <v/>
      </c>
      <c r="HY28" s="17" t="str">
        <f>IF(HY$23&lt;='2. Saisie'!$AE$1,INDEX($D$25:$AG$124,$HI28,HY$21),"")</f>
        <v/>
      </c>
      <c r="HZ28" s="17" t="str">
        <f>IF(HZ$23&lt;='2. Saisie'!$AE$1,INDEX($D$25:$AG$124,$HI28,HZ$21),"")</f>
        <v/>
      </c>
      <c r="IA28" s="17" t="str">
        <f>IF(IA$23&lt;='2. Saisie'!$AE$1,INDEX($D$25:$AG$124,$HI28,IA$21),"")</f>
        <v/>
      </c>
      <c r="IB28" s="17" t="str">
        <f>IF(IB$23&lt;='2. Saisie'!$AE$1,INDEX($D$25:$AG$124,$HI28,IB$21),"")</f>
        <v/>
      </c>
      <c r="IC28" s="17" t="str">
        <f>IF(IC$23&lt;='2. Saisie'!$AE$1,INDEX($D$25:$AG$124,$HI28,IC$21),"")</f>
        <v/>
      </c>
      <c r="ID28" s="17" t="str">
        <f>IF(ID$23&lt;='2. Saisie'!$AE$1,INDEX($D$25:$AG$124,$HI28,ID$21),"")</f>
        <v/>
      </c>
      <c r="IE28" s="17" t="str">
        <f>IF(IE$23&lt;='2. Saisie'!$AE$1,INDEX($D$25:$AG$124,$HI28,IE$21),"")</f>
        <v/>
      </c>
      <c r="IF28" s="17" t="str">
        <f>IF(IF$23&lt;='2. Saisie'!$AE$1,INDEX($D$25:$AG$124,$HI28,IF$21),"")</f>
        <v/>
      </c>
      <c r="IG28" s="17" t="str">
        <f>IF(IG$23&lt;='2. Saisie'!$AE$1,INDEX($D$25:$AG$124,$HI28,IG$21),"")</f>
        <v/>
      </c>
      <c r="IH28" s="17" t="str">
        <f>IF(IH$23&lt;='2. Saisie'!$AE$1,INDEX($D$25:$AG$124,$HI28,IH$21),"")</f>
        <v/>
      </c>
      <c r="II28" s="17" t="str">
        <f>IF(II$23&lt;='2. Saisie'!$AE$1,INDEX($D$25:$AG$124,$HI28,II$21),"")</f>
        <v/>
      </c>
      <c r="IJ28" s="17" t="str">
        <f>IF(IJ$23&lt;='2. Saisie'!$AE$1,INDEX($D$25:$AG$124,$HI28,IJ$21),"")</f>
        <v/>
      </c>
      <c r="IK28" s="17" t="str">
        <f>IF(IK$23&lt;='2. Saisie'!$AE$1,INDEX($D$25:$AG$124,$HI28,IK$21),"")</f>
        <v/>
      </c>
      <c r="IL28" s="17" t="str">
        <f>IF(IL$23&lt;='2. Saisie'!$AE$1,INDEX($D$25:$AG$124,$HI28,IL$21),"")</f>
        <v/>
      </c>
      <c r="IM28" s="17" t="str">
        <f>IF(IM$23&lt;='2. Saisie'!$AE$1,INDEX($D$25:$AG$124,$HI28,IM$21),"")</f>
        <v/>
      </c>
      <c r="IN28" s="17" t="str">
        <f>IF(IN$23&lt;='2. Saisie'!$AE$1,INDEX($D$25:$AG$124,$HI28,IN$21),"")</f>
        <v/>
      </c>
      <c r="IO28" s="17" t="s">
        <v>139</v>
      </c>
      <c r="IR28" s="346" t="str">
        <f>IFERROR(IF(HK$23&lt;=$HH28,(1-'7. Rép.Inattendues'!J9)*HK$19,('7. Rép.Inattendues'!J9*HK$19)*-1),"")</f>
        <v/>
      </c>
      <c r="IS28" s="346" t="str">
        <f>IFERROR(IF(HL$23&lt;=$HH28,(1-'7. Rép.Inattendues'!K9)*HL$19,('7. Rép.Inattendues'!K9*HL$19)*-1),"")</f>
        <v/>
      </c>
      <c r="IT28" s="346" t="str">
        <f>IFERROR(IF(HM$23&lt;=$HH28,(1-'7. Rép.Inattendues'!L9)*HM$19,('7. Rép.Inattendues'!L9*HM$19)*-1),"")</f>
        <v/>
      </c>
      <c r="IU28" s="346" t="str">
        <f>IFERROR(IF(HN$23&lt;=$HH28,(1-'7. Rép.Inattendues'!M9)*HN$19,('7. Rép.Inattendues'!M9*HN$19)*-1),"")</f>
        <v/>
      </c>
      <c r="IV28" s="346" t="str">
        <f>IFERROR(IF(HO$23&lt;=$HH28,(1-'7. Rép.Inattendues'!N9)*HO$19,('7. Rép.Inattendues'!N9*HO$19)*-1),"")</f>
        <v/>
      </c>
      <c r="IW28" s="346" t="str">
        <f>IFERROR(IF(HP$23&lt;=$HH28,(1-'7. Rép.Inattendues'!O9)*HP$19,('7. Rép.Inattendues'!O9*HP$19)*-1),"")</f>
        <v/>
      </c>
      <c r="IX28" s="346" t="str">
        <f>IFERROR(IF(HQ$23&lt;=$HH28,(1-'7. Rép.Inattendues'!P9)*HQ$19,('7. Rép.Inattendues'!P9*HQ$19)*-1),"")</f>
        <v/>
      </c>
      <c r="IY28" s="346" t="str">
        <f>IFERROR(IF(HR$23&lt;=$HH28,(1-'7. Rép.Inattendues'!Q9)*HR$19,('7. Rép.Inattendues'!Q9*HR$19)*-1),"")</f>
        <v/>
      </c>
      <c r="IZ28" s="346" t="str">
        <f>IFERROR(IF(HS$23&lt;=$HH28,(1-'7. Rép.Inattendues'!R9)*HS$19,('7. Rép.Inattendues'!R9*HS$19)*-1),"")</f>
        <v/>
      </c>
      <c r="JA28" s="346" t="str">
        <f>IFERROR(IF(HT$23&lt;=$HH28,(1-'7. Rép.Inattendues'!S9)*HT$19,('7. Rép.Inattendues'!S9*HT$19)*-1),"")</f>
        <v/>
      </c>
      <c r="JB28" s="346" t="str">
        <f>IFERROR(IF(HU$23&lt;=$HH28,(1-'7. Rép.Inattendues'!T9)*HU$19,('7. Rép.Inattendues'!T9*HU$19)*-1),"")</f>
        <v/>
      </c>
      <c r="JC28" s="346" t="str">
        <f>IFERROR(IF(HV$23&lt;=$HH28,(1-'7. Rép.Inattendues'!U9)*HV$19,('7. Rép.Inattendues'!U9*HV$19)*-1),"")</f>
        <v/>
      </c>
      <c r="JD28" s="346" t="str">
        <f>IFERROR(IF(HW$23&lt;=$HH28,(1-'7. Rép.Inattendues'!V9)*HW$19,('7. Rép.Inattendues'!V9*HW$19)*-1),"")</f>
        <v/>
      </c>
      <c r="JE28" s="346" t="str">
        <f>IFERROR(IF(HX$23&lt;=$HH28,(1-'7. Rép.Inattendues'!W9)*HX$19,('7. Rép.Inattendues'!W9*HX$19)*-1),"")</f>
        <v/>
      </c>
      <c r="JF28" s="346" t="str">
        <f>IFERROR(IF(HY$23&lt;=$HH28,(1-'7. Rép.Inattendues'!X9)*HY$19,('7. Rép.Inattendues'!X9*HY$19)*-1),"")</f>
        <v/>
      </c>
      <c r="JG28" s="346" t="str">
        <f>IFERROR(IF(HZ$23&lt;=$HH28,(1-'7. Rép.Inattendues'!Y9)*HZ$19,('7. Rép.Inattendues'!Y9*HZ$19)*-1),"")</f>
        <v/>
      </c>
      <c r="JH28" s="346" t="str">
        <f>IFERROR(IF(IA$23&lt;=$HH28,(1-'7. Rép.Inattendues'!Z9)*IA$19,('7. Rép.Inattendues'!Z9*IA$19)*-1),"")</f>
        <v/>
      </c>
      <c r="JI28" s="346" t="str">
        <f>IFERROR(IF(IB$23&lt;=$HH28,(1-'7. Rép.Inattendues'!AA9)*IB$19,('7. Rép.Inattendues'!AA9*IB$19)*-1),"")</f>
        <v/>
      </c>
      <c r="JJ28" s="346" t="str">
        <f>IFERROR(IF(IC$23&lt;=$HH28,(1-'7. Rép.Inattendues'!AB9)*IC$19,('7. Rép.Inattendues'!AB9*IC$19)*-1),"")</f>
        <v/>
      </c>
      <c r="JK28" s="346" t="str">
        <f>IFERROR(IF(ID$23&lt;=$HH28,(1-'7. Rép.Inattendues'!AC9)*ID$19,('7. Rép.Inattendues'!AC9*ID$19)*-1),"")</f>
        <v/>
      </c>
      <c r="JL28" s="346" t="str">
        <f>IFERROR(IF(IE$23&lt;=$HH28,(1-'7. Rép.Inattendues'!AD9)*IE$19,('7. Rép.Inattendues'!AD9*IE$19)*-1),"")</f>
        <v/>
      </c>
      <c r="JM28" s="346" t="str">
        <f>IFERROR(IF(IF$23&lt;=$HH28,(1-'7. Rép.Inattendues'!AE9)*IF$19,('7. Rép.Inattendues'!AE9*IF$19)*-1),"")</f>
        <v/>
      </c>
      <c r="JN28" s="346" t="str">
        <f>IFERROR(IF(IG$23&lt;=$HH28,(1-'7. Rép.Inattendues'!AF9)*IG$19,('7. Rép.Inattendues'!AF9*IG$19)*-1),"")</f>
        <v/>
      </c>
      <c r="JO28" s="346" t="str">
        <f>IFERROR(IF(IH$23&lt;=$HH28,(1-'7. Rép.Inattendues'!AG9)*IH$19,('7. Rép.Inattendues'!AG9*IH$19)*-1),"")</f>
        <v/>
      </c>
      <c r="JP28" s="346" t="str">
        <f>IFERROR(IF(II$23&lt;=$HH28,(1-'7. Rép.Inattendues'!AH9)*II$19,('7. Rép.Inattendues'!AH9*II$19)*-1),"")</f>
        <v/>
      </c>
      <c r="JQ28" s="346" t="str">
        <f>IFERROR(IF(IJ$23&lt;=$HH28,(1-'7. Rép.Inattendues'!AI9)*IJ$19,('7. Rép.Inattendues'!AI9*IJ$19)*-1),"")</f>
        <v/>
      </c>
      <c r="JR28" s="346" t="str">
        <f>IFERROR(IF(IK$23&lt;=$HH28,(1-'7. Rép.Inattendues'!AJ9)*IK$19,('7. Rép.Inattendues'!AJ9*IK$19)*-1),"")</f>
        <v/>
      </c>
      <c r="JS28" s="346" t="str">
        <f>IFERROR(IF(IL$23&lt;=$HH28,(1-'7. Rép.Inattendues'!AK9)*IL$19,('7. Rép.Inattendues'!AK9*IL$19)*-1),"")</f>
        <v/>
      </c>
      <c r="JT28" s="346" t="str">
        <f>IFERROR(IF(IM$23&lt;=$HH28,(1-'7. Rép.Inattendues'!AL9)*IM$19,('7. Rép.Inattendues'!AL9*IM$19)*-1),"")</f>
        <v/>
      </c>
      <c r="JU28" s="346" t="str">
        <f>IFERROR(IF(IN$23&lt;=$HH28,(1-'7. Rép.Inattendues'!AM9)*IN$19,('7. Rép.Inattendues'!AM9*IN$19)*-1),"")</f>
        <v/>
      </c>
      <c r="JW28" s="347" t="str">
        <f t="shared" si="170"/>
        <v/>
      </c>
      <c r="JY28" s="346" t="str">
        <f t="shared" si="171"/>
        <v/>
      </c>
      <c r="JZ28" s="346" t="str">
        <f t="shared" si="172"/>
        <v/>
      </c>
      <c r="KA28" s="346" t="str">
        <f t="shared" si="173"/>
        <v/>
      </c>
      <c r="KB28" s="346" t="str">
        <f t="shared" si="174"/>
        <v/>
      </c>
      <c r="KC28" s="346" t="str">
        <f t="shared" si="175"/>
        <v/>
      </c>
      <c r="KD28" s="346" t="str">
        <f t="shared" si="176"/>
        <v/>
      </c>
      <c r="KE28" s="346" t="str">
        <f t="shared" si="177"/>
        <v/>
      </c>
      <c r="KF28" s="346" t="str">
        <f t="shared" si="178"/>
        <v/>
      </c>
      <c r="KG28" s="346" t="str">
        <f t="shared" si="179"/>
        <v/>
      </c>
      <c r="KH28" s="346" t="str">
        <f t="shared" si="180"/>
        <v/>
      </c>
      <c r="KI28" s="346" t="str">
        <f t="shared" si="181"/>
        <v/>
      </c>
      <c r="KJ28" s="346" t="str">
        <f t="shared" si="182"/>
        <v/>
      </c>
      <c r="KK28" s="346" t="str">
        <f t="shared" si="183"/>
        <v/>
      </c>
      <c r="KL28" s="346" t="str">
        <f t="shared" si="184"/>
        <v/>
      </c>
      <c r="KM28" s="346" t="str">
        <f t="shared" si="185"/>
        <v/>
      </c>
      <c r="KN28" s="346" t="str">
        <f t="shared" si="186"/>
        <v/>
      </c>
      <c r="KO28" s="346" t="str">
        <f t="shared" si="187"/>
        <v/>
      </c>
      <c r="KP28" s="346" t="str">
        <f t="shared" si="188"/>
        <v/>
      </c>
      <c r="KQ28" s="346" t="str">
        <f t="shared" si="189"/>
        <v/>
      </c>
      <c r="KR28" s="346" t="str">
        <f t="shared" si="190"/>
        <v/>
      </c>
      <c r="KS28" s="346" t="str">
        <f t="shared" si="191"/>
        <v/>
      </c>
      <c r="KT28" s="346" t="str">
        <f t="shared" si="192"/>
        <v/>
      </c>
      <c r="KU28" s="346" t="str">
        <f t="shared" si="193"/>
        <v/>
      </c>
      <c r="KV28" s="346" t="str">
        <f t="shared" si="194"/>
        <v/>
      </c>
      <c r="KW28" s="346" t="str">
        <f t="shared" si="195"/>
        <v/>
      </c>
      <c r="KX28" s="346" t="str">
        <f t="shared" si="196"/>
        <v/>
      </c>
      <c r="KY28" s="346" t="str">
        <f t="shared" si="197"/>
        <v/>
      </c>
      <c r="KZ28" s="346" t="str">
        <f t="shared" si="198"/>
        <v/>
      </c>
      <c r="LA28" s="346" t="str">
        <f t="shared" si="199"/>
        <v/>
      </c>
      <c r="LB28" s="346" t="str">
        <f t="shared" si="200"/>
        <v/>
      </c>
      <c r="LD28" s="348" t="str">
        <f t="shared" si="201"/>
        <v/>
      </c>
      <c r="LF28" s="346" t="str">
        <f t="shared" si="86"/>
        <v/>
      </c>
      <c r="LH28" s="346" t="str">
        <f t="shared" si="202"/>
        <v/>
      </c>
      <c r="LI28" s="346" t="str">
        <f t="shared" si="203"/>
        <v/>
      </c>
      <c r="LJ28" s="346" t="str">
        <f t="shared" si="204"/>
        <v/>
      </c>
      <c r="LK28" s="346" t="str">
        <f t="shared" si="205"/>
        <v/>
      </c>
      <c r="LL28" s="346" t="str">
        <f t="shared" si="206"/>
        <v/>
      </c>
      <c r="LM28" s="346" t="str">
        <f t="shared" si="207"/>
        <v/>
      </c>
      <c r="LN28" s="346" t="str">
        <f t="shared" si="208"/>
        <v/>
      </c>
      <c r="LO28" s="346" t="str">
        <f t="shared" si="209"/>
        <v/>
      </c>
      <c r="LP28" s="346" t="str">
        <f t="shared" si="210"/>
        <v/>
      </c>
      <c r="LQ28" s="346" t="str">
        <f t="shared" si="211"/>
        <v/>
      </c>
      <c r="LR28" s="346" t="str">
        <f t="shared" si="212"/>
        <v/>
      </c>
      <c r="LS28" s="346" t="str">
        <f t="shared" si="213"/>
        <v/>
      </c>
      <c r="LT28" s="346" t="str">
        <f t="shared" si="214"/>
        <v/>
      </c>
      <c r="LU28" s="346" t="str">
        <f t="shared" si="215"/>
        <v/>
      </c>
      <c r="LV28" s="346" t="str">
        <f t="shared" si="216"/>
        <v/>
      </c>
      <c r="LW28" s="346" t="str">
        <f t="shared" si="217"/>
        <v/>
      </c>
      <c r="LX28" s="346" t="str">
        <f t="shared" si="218"/>
        <v/>
      </c>
      <c r="LY28" s="346" t="str">
        <f t="shared" si="219"/>
        <v/>
      </c>
      <c r="LZ28" s="346" t="str">
        <f t="shared" si="220"/>
        <v/>
      </c>
      <c r="MA28" s="346" t="str">
        <f t="shared" si="221"/>
        <v/>
      </c>
      <c r="MB28" s="346" t="str">
        <f t="shared" si="222"/>
        <v/>
      </c>
      <c r="MC28" s="346" t="str">
        <f t="shared" si="223"/>
        <v/>
      </c>
      <c r="MD28" s="346" t="str">
        <f t="shared" si="224"/>
        <v/>
      </c>
      <c r="ME28" s="346" t="str">
        <f t="shared" si="225"/>
        <v/>
      </c>
      <c r="MF28" s="346" t="str">
        <f t="shared" si="226"/>
        <v/>
      </c>
      <c r="MG28" s="346" t="str">
        <f t="shared" si="227"/>
        <v/>
      </c>
      <c r="MH28" s="346" t="str">
        <f t="shared" si="228"/>
        <v/>
      </c>
      <c r="MI28" s="346" t="str">
        <f t="shared" si="229"/>
        <v/>
      </c>
      <c r="MJ28" s="346" t="str">
        <f t="shared" si="230"/>
        <v/>
      </c>
      <c r="MK28" s="346" t="str">
        <f t="shared" si="231"/>
        <v/>
      </c>
      <c r="MM28" s="348" t="str">
        <f t="shared" si="232"/>
        <v/>
      </c>
      <c r="MR28" s="483" t="s">
        <v>465</v>
      </c>
      <c r="MS28" s="305">
        <v>9</v>
      </c>
      <c r="MT28" s="395" t="s">
        <v>275</v>
      </c>
      <c r="MU28" s="15">
        <f>IF('8. Paramètres'!G28="Discrimine très bien",1,IF('8. Paramètres'!G28="Discrimine bien",2,IF('8. Paramètres'!G28="Discrimine faiblement",3,IF('8. Paramètres'!G28="Discrimine très faiblement",4,IF('8. Paramètres'!G28="Ne discrimine pas",5,"err")))))</f>
        <v>1</v>
      </c>
      <c r="MV28" s="15">
        <f>IF('8. Paramètres'!H28="Cliquer pour modifier",MU28,IF('8. Paramètres'!H28="Discrimine très bien",1,IF('8. Paramètres'!H28="Discrimine bien",2,IF('8. Paramètres'!H28="Discrimine faiblement",3,IF('8. Paramètres'!H28="Discrimine très faiblement",4,IF('8. Paramètres'!H28="Ne discrimine pas",5,"err"))))))</f>
        <v>1</v>
      </c>
      <c r="MW28" s="15">
        <f t="shared" ref="MW28:MW36" si="265">IF(MU$3=1,MU28,IF(MU$3=2,MV28,"err"))</f>
        <v>1</v>
      </c>
      <c r="MY28" s="380" t="str">
        <f>IF(MW28&lt;MW27,"err","ok")</f>
        <v>ok</v>
      </c>
      <c r="MZ28" s="387" t="str">
        <f>IF(MZ27=0,"","discrimination")</f>
        <v/>
      </c>
    </row>
    <row r="29" spans="2:364" ht="18" x14ac:dyDescent="0.3">
      <c r="B29" s="38">
        <f t="shared" si="88"/>
        <v>0</v>
      </c>
      <c r="C29" s="4" t="s">
        <v>35</v>
      </c>
      <c r="D29" s="17" t="str">
        <f>IF(AND('2. Saisie'!$AF11&gt;=0,D$23&lt;='2. Saisie'!$AE$1,'2. Saisie'!$AL11&lt;=$B$11),IF(OR('2. Saisie'!B11="",'2. Saisie'!B11=9),0,'2. Saisie'!B11),"")</f>
        <v/>
      </c>
      <c r="E29" s="17" t="str">
        <f>IF(AND('2. Saisie'!$AF11&gt;=0,E$23&lt;='2. Saisie'!$AE$1,'2. Saisie'!$AL11&lt;=$B$11),IF(OR('2. Saisie'!C11="",'2. Saisie'!C11=9),0,'2. Saisie'!C11),"")</f>
        <v/>
      </c>
      <c r="F29" s="17" t="str">
        <f>IF(AND('2. Saisie'!$AF11&gt;=0,F$23&lt;='2. Saisie'!$AE$1,'2. Saisie'!$AL11&lt;=$B$11),IF(OR('2. Saisie'!D11="",'2. Saisie'!D11=9),0,'2. Saisie'!D11),"")</f>
        <v/>
      </c>
      <c r="G29" s="17" t="str">
        <f>IF(AND('2. Saisie'!$AF11&gt;=0,G$23&lt;='2. Saisie'!$AE$1,'2. Saisie'!$AL11&lt;=$B$11),IF(OR('2. Saisie'!E11="",'2. Saisie'!E11=9),0,'2. Saisie'!E11),"")</f>
        <v/>
      </c>
      <c r="H29" s="17" t="str">
        <f>IF(AND('2. Saisie'!$AF11&gt;=0,H$23&lt;='2. Saisie'!$AE$1,'2. Saisie'!$AL11&lt;=$B$11),IF(OR('2. Saisie'!F11="",'2. Saisie'!F11=9),0,'2. Saisie'!F11),"")</f>
        <v/>
      </c>
      <c r="I29" s="17" t="str">
        <f>IF(AND('2. Saisie'!$AF11&gt;=0,I$23&lt;='2. Saisie'!$AE$1,'2. Saisie'!$AL11&lt;=$B$11),IF(OR('2. Saisie'!G11="",'2. Saisie'!G11=9),0,'2. Saisie'!G11),"")</f>
        <v/>
      </c>
      <c r="J29" s="17" t="str">
        <f>IF(AND('2. Saisie'!$AF11&gt;=0,J$23&lt;='2. Saisie'!$AE$1,'2. Saisie'!$AL11&lt;=$B$11),IF(OR('2. Saisie'!H11="",'2. Saisie'!H11=9),0,'2. Saisie'!H11),"")</f>
        <v/>
      </c>
      <c r="K29" s="17" t="str">
        <f>IF(AND('2. Saisie'!$AF11&gt;=0,K$23&lt;='2. Saisie'!$AE$1,'2. Saisie'!$AL11&lt;=$B$11),IF(OR('2. Saisie'!I11="",'2. Saisie'!I11=9),0,'2. Saisie'!I11),"")</f>
        <v/>
      </c>
      <c r="L29" s="17" t="str">
        <f>IF(AND('2. Saisie'!$AF11&gt;=0,L$23&lt;='2. Saisie'!$AE$1,'2. Saisie'!$AL11&lt;=$B$11),IF(OR('2. Saisie'!J11="",'2. Saisie'!J11=9),0,'2. Saisie'!J11),"")</f>
        <v/>
      </c>
      <c r="M29" s="17" t="str">
        <f>IF(AND('2. Saisie'!$AF11&gt;=0,M$23&lt;='2. Saisie'!$AE$1,'2. Saisie'!$AL11&lt;=$B$11),IF(OR('2. Saisie'!K11="",'2. Saisie'!K11=9),0,'2. Saisie'!K11),"")</f>
        <v/>
      </c>
      <c r="N29" s="17" t="str">
        <f>IF(AND('2. Saisie'!$AF11&gt;=0,N$23&lt;='2. Saisie'!$AE$1,'2. Saisie'!$AL11&lt;=$B$11),IF(OR('2. Saisie'!L11="",'2. Saisie'!L11=9),0,'2. Saisie'!L11),"")</f>
        <v/>
      </c>
      <c r="O29" s="17" t="str">
        <f>IF(AND('2. Saisie'!$AF11&gt;=0,O$23&lt;='2. Saisie'!$AE$1,'2. Saisie'!$AL11&lt;=$B$11),IF(OR('2. Saisie'!M11="",'2. Saisie'!M11=9),0,'2. Saisie'!M11),"")</f>
        <v/>
      </c>
      <c r="P29" s="17" t="str">
        <f>IF(AND('2. Saisie'!$AF11&gt;=0,P$23&lt;='2. Saisie'!$AE$1,'2. Saisie'!$AL11&lt;=$B$11),IF(OR('2. Saisie'!N11="",'2. Saisie'!N11=9),0,'2. Saisie'!N11),"")</f>
        <v/>
      </c>
      <c r="Q29" s="17" t="str">
        <f>IF(AND('2. Saisie'!$AF11&gt;=0,Q$23&lt;='2. Saisie'!$AE$1,'2. Saisie'!$AL11&lt;=$B$11),IF(OR('2. Saisie'!O11="",'2. Saisie'!O11=9),0,'2. Saisie'!O11),"")</f>
        <v/>
      </c>
      <c r="R29" s="17" t="str">
        <f>IF(AND('2. Saisie'!$AF11&gt;=0,R$23&lt;='2. Saisie'!$AE$1,'2. Saisie'!$AL11&lt;=$B$11),IF(OR('2. Saisie'!P11="",'2. Saisie'!P11=9),0,'2. Saisie'!P11),"")</f>
        <v/>
      </c>
      <c r="S29" s="17" t="str">
        <f>IF(AND('2. Saisie'!$AF11&gt;=0,S$23&lt;='2. Saisie'!$AE$1,'2. Saisie'!$AL11&lt;=$B$11),IF(OR('2. Saisie'!Q11="",'2. Saisie'!Q11=9),0,'2. Saisie'!Q11),"")</f>
        <v/>
      </c>
      <c r="T29" s="17" t="str">
        <f>IF(AND('2. Saisie'!$AF11&gt;=0,T$23&lt;='2. Saisie'!$AE$1,'2. Saisie'!$AL11&lt;=$B$11),IF(OR('2. Saisie'!R11="",'2. Saisie'!R11=9),0,'2. Saisie'!R11),"")</f>
        <v/>
      </c>
      <c r="U29" s="17" t="str">
        <f>IF(AND('2. Saisie'!$AF11&gt;=0,U$23&lt;='2. Saisie'!$AE$1,'2. Saisie'!$AL11&lt;=$B$11),IF(OR('2. Saisie'!S11="",'2. Saisie'!S11=9),0,'2. Saisie'!S11),"")</f>
        <v/>
      </c>
      <c r="V29" s="17" t="str">
        <f>IF(AND('2. Saisie'!$AF11&gt;=0,V$23&lt;='2. Saisie'!$AE$1,'2. Saisie'!$AL11&lt;=$B$11),IF(OR('2. Saisie'!T11="",'2. Saisie'!T11=9),0,'2. Saisie'!T11),"")</f>
        <v/>
      </c>
      <c r="W29" s="17" t="str">
        <f>IF(AND('2. Saisie'!$AF11&gt;=0,W$23&lt;='2. Saisie'!$AE$1,'2. Saisie'!$AL11&lt;=$B$11),IF(OR('2. Saisie'!U11="",'2. Saisie'!U11=9),0,'2. Saisie'!U11),"")</f>
        <v/>
      </c>
      <c r="X29" s="17" t="str">
        <f>IF(AND('2. Saisie'!$AF11&gt;=0,X$23&lt;='2. Saisie'!$AE$1,'2. Saisie'!$AL11&lt;=$B$11),IF(OR('2. Saisie'!V11="",'2. Saisie'!V11=9),0,'2. Saisie'!V11),"")</f>
        <v/>
      </c>
      <c r="Y29" s="17" t="str">
        <f>IF(AND('2. Saisie'!$AF11&gt;=0,Y$23&lt;='2. Saisie'!$AE$1,'2. Saisie'!$AL11&lt;=$B$11),IF(OR('2. Saisie'!W11="",'2. Saisie'!W11=9),0,'2. Saisie'!W11),"")</f>
        <v/>
      </c>
      <c r="Z29" s="17" t="str">
        <f>IF(AND('2. Saisie'!$AF11&gt;=0,Z$23&lt;='2. Saisie'!$AE$1,'2. Saisie'!$AL11&lt;=$B$11),IF(OR('2. Saisie'!X11="",'2. Saisie'!X11=9),0,'2. Saisie'!X11),"")</f>
        <v/>
      </c>
      <c r="AA29" s="17" t="str">
        <f>IF(AND('2. Saisie'!$AF11&gt;=0,AA$23&lt;='2. Saisie'!$AE$1,'2. Saisie'!$AL11&lt;=$B$11),IF(OR('2. Saisie'!Y11="",'2. Saisie'!Y11=9),0,'2. Saisie'!Y11),"")</f>
        <v/>
      </c>
      <c r="AB29" s="17" t="str">
        <f>IF(AND('2. Saisie'!$AF11&gt;=0,AB$23&lt;='2. Saisie'!$AE$1,'2. Saisie'!$AL11&lt;=$B$11),IF(OR('2. Saisie'!Z11="",'2. Saisie'!Z11=9),0,'2. Saisie'!Z11),"")</f>
        <v/>
      </c>
      <c r="AC29" s="17" t="str">
        <f>IF(AND('2. Saisie'!$AF11&gt;=0,AC$23&lt;='2. Saisie'!$AE$1,'2. Saisie'!$AL11&lt;=$B$11),IF(OR('2. Saisie'!AA11="",'2. Saisie'!AA11=9),0,'2. Saisie'!AA11),"")</f>
        <v/>
      </c>
      <c r="AD29" s="17" t="str">
        <f>IF(AND('2. Saisie'!$AF11&gt;=0,AD$23&lt;='2. Saisie'!$AE$1,'2. Saisie'!$AL11&lt;=$B$11),IF(OR('2. Saisie'!AB11="",'2. Saisie'!AB11=9),0,'2. Saisie'!AB11),"")</f>
        <v/>
      </c>
      <c r="AE29" s="17" t="str">
        <f>IF(AND('2. Saisie'!$AF11&gt;=0,AE$23&lt;='2. Saisie'!$AE$1,'2. Saisie'!$AL11&lt;=$B$11),IF(OR('2. Saisie'!AC11="",'2. Saisie'!AC11=9),0,'2. Saisie'!AC11),"")</f>
        <v/>
      </c>
      <c r="AF29" s="17" t="str">
        <f>IF(AND('2. Saisie'!$AF11&gt;=0,AF$23&lt;='2. Saisie'!$AE$1,'2. Saisie'!$AL11&lt;=$B$11),IF(OR('2. Saisie'!AD11="",'2. Saisie'!AD11=9),0,'2. Saisie'!AD11),"")</f>
        <v/>
      </c>
      <c r="AG29" s="17" t="str">
        <f>IF(AND('2. Saisie'!$AF11&gt;=0,AG$23&lt;='2. Saisie'!$AE$1,'2. Saisie'!$AL11&lt;=$B$11),IF(OR('2. Saisie'!AE11="",'2. Saisie'!AE11=9),0,'2. Saisie'!AE11),"")</f>
        <v/>
      </c>
      <c r="AH29" s="17" t="s">
        <v>139</v>
      </c>
      <c r="AI29" s="330"/>
      <c r="AJ29" s="339" t="str">
        <f t="shared" si="89"/>
        <v/>
      </c>
      <c r="AK29" s="339" t="str">
        <f t="shared" si="90"/>
        <v/>
      </c>
      <c r="AL29" s="340" t="str">
        <f t="shared" si="44"/>
        <v/>
      </c>
      <c r="AM29" s="341">
        <v>5</v>
      </c>
      <c r="AN29" s="342" t="str">
        <f t="shared" si="45"/>
        <v/>
      </c>
      <c r="AO29" s="343" t="str">
        <f t="shared" si="91"/>
        <v/>
      </c>
      <c r="AP29" s="17" t="str">
        <f t="shared" si="92"/>
        <v/>
      </c>
      <c r="AQ29" s="17" t="str">
        <f t="shared" si="93"/>
        <v/>
      </c>
      <c r="AR29" s="17" t="str">
        <f t="shared" si="94"/>
        <v/>
      </c>
      <c r="AS29" s="17" t="str">
        <f t="shared" si="95"/>
        <v/>
      </c>
      <c r="AT29" s="17" t="str">
        <f t="shared" si="96"/>
        <v/>
      </c>
      <c r="AU29" s="17" t="str">
        <f t="shared" si="97"/>
        <v/>
      </c>
      <c r="AV29" s="17" t="str">
        <f t="shared" si="98"/>
        <v/>
      </c>
      <c r="AW29" s="17" t="str">
        <f t="shared" si="99"/>
        <v/>
      </c>
      <c r="AX29" s="17" t="str">
        <f t="shared" si="100"/>
        <v/>
      </c>
      <c r="AY29" s="17" t="str">
        <f t="shared" si="101"/>
        <v/>
      </c>
      <c r="AZ29" s="17" t="str">
        <f t="shared" si="102"/>
        <v/>
      </c>
      <c r="BA29" s="17" t="str">
        <f t="shared" si="103"/>
        <v/>
      </c>
      <c r="BB29" s="17" t="str">
        <f t="shared" si="104"/>
        <v/>
      </c>
      <c r="BC29" s="17" t="str">
        <f t="shared" si="105"/>
        <v/>
      </c>
      <c r="BD29" s="17" t="str">
        <f t="shared" si="106"/>
        <v/>
      </c>
      <c r="BE29" s="17" t="str">
        <f t="shared" si="107"/>
        <v/>
      </c>
      <c r="BF29" s="17" t="str">
        <f t="shared" si="108"/>
        <v/>
      </c>
      <c r="BG29" s="17" t="str">
        <f t="shared" si="109"/>
        <v/>
      </c>
      <c r="BH29" s="17" t="str">
        <f t="shared" si="110"/>
        <v/>
      </c>
      <c r="BI29" s="17" t="str">
        <f t="shared" si="111"/>
        <v/>
      </c>
      <c r="BJ29" s="17" t="str">
        <f t="shared" si="112"/>
        <v/>
      </c>
      <c r="BK29" s="17" t="str">
        <f t="shared" si="113"/>
        <v/>
      </c>
      <c r="BL29" s="17" t="str">
        <f t="shared" si="114"/>
        <v/>
      </c>
      <c r="BM29" s="17" t="str">
        <f t="shared" si="115"/>
        <v/>
      </c>
      <c r="BN29" s="17" t="str">
        <f t="shared" si="116"/>
        <v/>
      </c>
      <c r="BO29" s="17" t="str">
        <f t="shared" si="117"/>
        <v/>
      </c>
      <c r="BP29" s="17" t="str">
        <f t="shared" si="118"/>
        <v/>
      </c>
      <c r="BQ29" s="17" t="str">
        <f t="shared" si="119"/>
        <v/>
      </c>
      <c r="BR29" s="17" t="str">
        <f t="shared" si="120"/>
        <v/>
      </c>
      <c r="BS29" s="17" t="str">
        <f t="shared" si="121"/>
        <v/>
      </c>
      <c r="BT29" s="17" t="s">
        <v>139</v>
      </c>
      <c r="BV29" s="291" t="e">
        <f t="shared" si="47"/>
        <v>#VALUE!</v>
      </c>
      <c r="BW29" s="291" t="e">
        <f t="shared" si="122"/>
        <v>#VALUE!</v>
      </c>
      <c r="BX29" s="291" t="e">
        <f t="shared" si="233"/>
        <v>#VALUE!</v>
      </c>
      <c r="BY29" s="292" t="e">
        <f t="shared" si="48"/>
        <v>#VALUE!</v>
      </c>
      <c r="BZ29" s="292" t="e">
        <f t="shared" si="123"/>
        <v>#VALUE!</v>
      </c>
      <c r="CA29" s="294" t="str">
        <f t="shared" si="124"/>
        <v/>
      </c>
      <c r="CB29" s="293" t="e">
        <f t="shared" si="49"/>
        <v>#VALUE!</v>
      </c>
      <c r="CC29" s="291" t="e">
        <f t="shared" si="125"/>
        <v>#VALUE!</v>
      </c>
      <c r="CD29" s="291" t="e">
        <f t="shared" si="234"/>
        <v>#VALUE!</v>
      </c>
      <c r="CE29" s="292" t="e">
        <f t="shared" si="50"/>
        <v>#VALUE!</v>
      </c>
      <c r="CF29" s="292" t="e">
        <f t="shared" si="126"/>
        <v>#VALUE!</v>
      </c>
      <c r="CH29" s="32">
        <f t="shared" si="18"/>
        <v>6</v>
      </c>
      <c r="CI29" s="32">
        <f t="shared" si="15"/>
        <v>0</v>
      </c>
      <c r="CJ29" s="305">
        <f t="shared" si="19"/>
        <v>0</v>
      </c>
      <c r="CK29" s="305">
        <f t="shared" si="9"/>
        <v>0</v>
      </c>
      <c r="CL29" s="31" t="b">
        <f t="shared" si="10"/>
        <v>0</v>
      </c>
      <c r="CM29" s="302" t="str">
        <f t="shared" si="11"/>
        <v/>
      </c>
      <c r="CN29" s="309" t="e">
        <f t="shared" si="16"/>
        <v>#VALUE!</v>
      </c>
      <c r="CP29" s="3">
        <f t="shared" si="4"/>
        <v>0</v>
      </c>
      <c r="CQ29" s="294">
        <f t="shared" si="5"/>
        <v>0</v>
      </c>
      <c r="CR29" s="3" t="b">
        <f t="shared" si="6"/>
        <v>0</v>
      </c>
      <c r="CS29" s="302" t="str">
        <f t="shared" si="12"/>
        <v/>
      </c>
      <c r="CT29" s="309" t="e">
        <f t="shared" si="17"/>
        <v>#VALUE!</v>
      </c>
      <c r="CW29" s="330"/>
      <c r="CX29" s="341">
        <v>5</v>
      </c>
      <c r="CY29" s="58" t="str">
        <f t="shared" si="127"/>
        <v/>
      </c>
      <c r="CZ29" s="344" t="e">
        <f t="shared" si="128"/>
        <v>#N/A</v>
      </c>
      <c r="DA29" s="344" t="e">
        <f t="shared" si="51"/>
        <v>#N/A</v>
      </c>
      <c r="DB29" s="344" t="e">
        <f t="shared" si="51"/>
        <v>#N/A</v>
      </c>
      <c r="DC29" s="344" t="e">
        <f t="shared" si="51"/>
        <v>#N/A</v>
      </c>
      <c r="DD29" s="344" t="e">
        <f t="shared" si="51"/>
        <v>#N/A</v>
      </c>
      <c r="DE29" s="344" t="e">
        <f t="shared" si="51"/>
        <v>#N/A</v>
      </c>
      <c r="DF29" s="344" t="e">
        <f t="shared" si="51"/>
        <v>#N/A</v>
      </c>
      <c r="DG29" s="344" t="e">
        <f t="shared" si="51"/>
        <v>#N/A</v>
      </c>
      <c r="DH29" s="344" t="e">
        <f t="shared" si="51"/>
        <v>#N/A</v>
      </c>
      <c r="DI29" s="344" t="e">
        <f t="shared" si="51"/>
        <v>#N/A</v>
      </c>
      <c r="DJ29" s="344" t="e">
        <f t="shared" si="51"/>
        <v>#N/A</v>
      </c>
      <c r="DK29" s="344" t="e">
        <f t="shared" si="51"/>
        <v>#N/A</v>
      </c>
      <c r="DL29" s="344" t="e">
        <f t="shared" si="51"/>
        <v>#N/A</v>
      </c>
      <c r="DM29" s="344" t="e">
        <f t="shared" si="51"/>
        <v>#N/A</v>
      </c>
      <c r="DN29" s="344" t="e">
        <f t="shared" si="51"/>
        <v>#N/A</v>
      </c>
      <c r="DO29" s="344" t="e">
        <f t="shared" si="51"/>
        <v>#N/A</v>
      </c>
      <c r="DP29" s="344" t="e">
        <f t="shared" si="51"/>
        <v>#N/A</v>
      </c>
      <c r="DQ29" s="344" t="e">
        <f t="shared" si="51"/>
        <v>#N/A</v>
      </c>
      <c r="DR29" s="344" t="e">
        <f t="shared" si="51"/>
        <v>#N/A</v>
      </c>
      <c r="DS29" s="344" t="e">
        <f t="shared" si="51"/>
        <v>#N/A</v>
      </c>
      <c r="DT29" s="344" t="e">
        <f t="shared" si="51"/>
        <v>#N/A</v>
      </c>
      <c r="DU29" s="344" t="e">
        <f t="shared" si="51"/>
        <v>#N/A</v>
      </c>
      <c r="DV29" s="344" t="e">
        <f t="shared" si="51"/>
        <v>#N/A</v>
      </c>
      <c r="DW29" s="344" t="e">
        <f t="shared" si="51"/>
        <v>#N/A</v>
      </c>
      <c r="DX29" s="344" t="e">
        <f t="shared" si="51"/>
        <v>#N/A</v>
      </c>
      <c r="DY29" s="344" t="e">
        <f t="shared" si="51"/>
        <v>#N/A</v>
      </c>
      <c r="DZ29" s="344" t="e">
        <f t="shared" si="51"/>
        <v>#N/A</v>
      </c>
      <c r="EA29" s="344" t="e">
        <f t="shared" si="51"/>
        <v>#N/A</v>
      </c>
      <c r="EB29" s="344" t="e">
        <f t="shared" si="51"/>
        <v>#N/A</v>
      </c>
      <c r="EC29" s="344" t="e">
        <f t="shared" si="51"/>
        <v>#N/A</v>
      </c>
      <c r="ED29" s="59">
        <f t="shared" si="129"/>
        <v>0</v>
      </c>
      <c r="EE29" s="341">
        <v>5</v>
      </c>
      <c r="EF29" s="58" t="str">
        <f t="shared" si="130"/>
        <v/>
      </c>
      <c r="EG29" s="344" t="str">
        <f t="shared" si="235"/>
        <v/>
      </c>
      <c r="EH29" s="344" t="str">
        <f t="shared" si="236"/>
        <v/>
      </c>
      <c r="EI29" s="344" t="str">
        <f t="shared" si="237"/>
        <v/>
      </c>
      <c r="EJ29" s="344" t="str">
        <f t="shared" si="238"/>
        <v/>
      </c>
      <c r="EK29" s="344" t="str">
        <f t="shared" si="239"/>
        <v/>
      </c>
      <c r="EL29" s="344" t="str">
        <f t="shared" si="240"/>
        <v/>
      </c>
      <c r="EM29" s="344" t="str">
        <f t="shared" si="241"/>
        <v/>
      </c>
      <c r="EN29" s="344" t="str">
        <f t="shared" si="242"/>
        <v/>
      </c>
      <c r="EO29" s="344" t="str">
        <f t="shared" si="243"/>
        <v/>
      </c>
      <c r="EP29" s="344" t="str">
        <f t="shared" si="244"/>
        <v/>
      </c>
      <c r="EQ29" s="344" t="str">
        <f t="shared" si="245"/>
        <v/>
      </c>
      <c r="ER29" s="344" t="str">
        <f t="shared" si="246"/>
        <v/>
      </c>
      <c r="ES29" s="344" t="str">
        <f t="shared" si="247"/>
        <v/>
      </c>
      <c r="ET29" s="344" t="str">
        <f t="shared" si="248"/>
        <v/>
      </c>
      <c r="EU29" s="344" t="str">
        <f t="shared" si="249"/>
        <v/>
      </c>
      <c r="EV29" s="344" t="str">
        <f t="shared" si="250"/>
        <v/>
      </c>
      <c r="EW29" s="344" t="str">
        <f t="shared" si="251"/>
        <v/>
      </c>
      <c r="EX29" s="344" t="str">
        <f t="shared" si="252"/>
        <v/>
      </c>
      <c r="EY29" s="344" t="str">
        <f t="shared" si="253"/>
        <v/>
      </c>
      <c r="EZ29" s="344" t="str">
        <f t="shared" si="254"/>
        <v/>
      </c>
      <c r="FA29" s="344" t="str">
        <f t="shared" si="255"/>
        <v/>
      </c>
      <c r="FB29" s="344" t="str">
        <f t="shared" si="256"/>
        <v/>
      </c>
      <c r="FC29" s="344" t="str">
        <f t="shared" si="257"/>
        <v/>
      </c>
      <c r="FD29" s="344" t="str">
        <f t="shared" si="258"/>
        <v/>
      </c>
      <c r="FE29" s="344" t="str">
        <f t="shared" si="259"/>
        <v/>
      </c>
      <c r="FF29" s="344" t="str">
        <f t="shared" si="260"/>
        <v/>
      </c>
      <c r="FG29" s="344" t="str">
        <f t="shared" si="261"/>
        <v/>
      </c>
      <c r="FH29" s="344" t="str">
        <f t="shared" si="262"/>
        <v/>
      </c>
      <c r="FI29" s="344" t="str">
        <f t="shared" si="263"/>
        <v/>
      </c>
      <c r="FJ29" s="344" t="str">
        <f t="shared" si="264"/>
        <v/>
      </c>
      <c r="FK29" s="59">
        <f t="shared" si="160"/>
        <v>0</v>
      </c>
      <c r="FL29" s="345" t="str">
        <f t="shared" si="161"/>
        <v/>
      </c>
      <c r="FM29" s="3">
        <f t="shared" si="162"/>
        <v>0</v>
      </c>
      <c r="FO29" s="336" t="str">
        <f t="shared" si="53"/>
        <v/>
      </c>
      <c r="FP29" s="4" t="s">
        <v>35</v>
      </c>
      <c r="FQ29" s="17" t="str">
        <f t="shared" si="54"/>
        <v/>
      </c>
      <c r="FR29" s="17" t="str">
        <f t="shared" si="55"/>
        <v/>
      </c>
      <c r="FS29" s="17" t="str">
        <f t="shared" si="56"/>
        <v/>
      </c>
      <c r="FT29" s="17" t="str">
        <f t="shared" si="57"/>
        <v/>
      </c>
      <c r="FU29" s="17" t="str">
        <f t="shared" si="58"/>
        <v/>
      </c>
      <c r="FV29" s="17" t="str">
        <f t="shared" si="59"/>
        <v/>
      </c>
      <c r="FW29" s="17" t="str">
        <f t="shared" si="60"/>
        <v/>
      </c>
      <c r="FX29" s="17" t="str">
        <f t="shared" si="61"/>
        <v/>
      </c>
      <c r="FY29" s="17" t="str">
        <f t="shared" si="62"/>
        <v/>
      </c>
      <c r="FZ29" s="17" t="str">
        <f t="shared" si="63"/>
        <v/>
      </c>
      <c r="GA29" s="17" t="str">
        <f t="shared" si="64"/>
        <v/>
      </c>
      <c r="GB29" s="17" t="str">
        <f t="shared" si="65"/>
        <v/>
      </c>
      <c r="GC29" s="17" t="str">
        <f t="shared" si="66"/>
        <v/>
      </c>
      <c r="GD29" s="17" t="str">
        <f t="shared" si="67"/>
        <v/>
      </c>
      <c r="GE29" s="17" t="str">
        <f t="shared" si="68"/>
        <v/>
      </c>
      <c r="GF29" s="17" t="str">
        <f t="shared" si="69"/>
        <v/>
      </c>
      <c r="GG29" s="17" t="str">
        <f t="shared" si="70"/>
        <v/>
      </c>
      <c r="GH29" s="17" t="str">
        <f t="shared" si="71"/>
        <v/>
      </c>
      <c r="GI29" s="17" t="str">
        <f t="shared" si="72"/>
        <v/>
      </c>
      <c r="GJ29" s="17" t="str">
        <f t="shared" si="73"/>
        <v/>
      </c>
      <c r="GK29" s="17" t="str">
        <f t="shared" si="74"/>
        <v/>
      </c>
      <c r="GL29" s="17" t="str">
        <f t="shared" si="75"/>
        <v/>
      </c>
      <c r="GM29" s="17" t="str">
        <f t="shared" si="76"/>
        <v/>
      </c>
      <c r="GN29" s="17" t="str">
        <f t="shared" si="77"/>
        <v/>
      </c>
      <c r="GO29" s="17" t="str">
        <f t="shared" si="78"/>
        <v/>
      </c>
      <c r="GP29" s="17" t="str">
        <f t="shared" si="79"/>
        <v/>
      </c>
      <c r="GQ29" s="17" t="str">
        <f t="shared" si="80"/>
        <v/>
      </c>
      <c r="GR29" s="17" t="str">
        <f t="shared" si="81"/>
        <v/>
      </c>
      <c r="GS29" s="17" t="str">
        <f t="shared" si="82"/>
        <v/>
      </c>
      <c r="GT29" s="17" t="str">
        <f t="shared" si="83"/>
        <v/>
      </c>
      <c r="GU29" s="17" t="s">
        <v>139</v>
      </c>
      <c r="GV29" s="36"/>
      <c r="GW29" s="36" t="e">
        <f>RANK(AO29,AO$25:AO$124,0)+COUNTIF(AO$25:AO$29,AO29)-1</f>
        <v>#VALUE!</v>
      </c>
      <c r="GX29" s="36" t="s">
        <v>35</v>
      </c>
      <c r="GY29" s="3">
        <v>5</v>
      </c>
      <c r="GZ29" s="3" t="str">
        <f t="shared" si="84"/>
        <v/>
      </c>
      <c r="HA29" s="345" t="str">
        <f t="shared" si="163"/>
        <v/>
      </c>
      <c r="HB29" s="3">
        <f t="shared" si="164"/>
        <v>0</v>
      </c>
      <c r="HF29" s="3" t="e">
        <f t="shared" si="165"/>
        <v>#N/A</v>
      </c>
      <c r="HG29" s="3" t="e">
        <f t="shared" si="166"/>
        <v>#N/A</v>
      </c>
      <c r="HH29" s="294" t="e">
        <f t="shared" si="167"/>
        <v>#N/A</v>
      </c>
      <c r="HI29" s="336" t="e">
        <f t="shared" si="168"/>
        <v>#N/A</v>
      </c>
      <c r="HJ29" s="4" t="e">
        <f t="shared" si="169"/>
        <v>#N/A</v>
      </c>
      <c r="HK29" s="17" t="str">
        <f>IF(HK$23&lt;='2. Saisie'!$AE$1,INDEX($D$25:$AG$124,$HI29,HK$21),"")</f>
        <v/>
      </c>
      <c r="HL29" s="17" t="str">
        <f>IF(HL$23&lt;='2. Saisie'!$AE$1,INDEX($D$25:$AG$124,$HI29,HL$21),"")</f>
        <v/>
      </c>
      <c r="HM29" s="17" t="str">
        <f>IF(HM$23&lt;='2. Saisie'!$AE$1,INDEX($D$25:$AG$124,$HI29,HM$21),"")</f>
        <v/>
      </c>
      <c r="HN29" s="17" t="str">
        <f>IF(HN$23&lt;='2. Saisie'!$AE$1,INDEX($D$25:$AG$124,$HI29,HN$21),"")</f>
        <v/>
      </c>
      <c r="HO29" s="17" t="str">
        <f>IF(HO$23&lt;='2. Saisie'!$AE$1,INDEX($D$25:$AG$124,$HI29,HO$21),"")</f>
        <v/>
      </c>
      <c r="HP29" s="17" t="str">
        <f>IF(HP$23&lt;='2. Saisie'!$AE$1,INDEX($D$25:$AG$124,$HI29,HP$21),"")</f>
        <v/>
      </c>
      <c r="HQ29" s="17" t="str">
        <f>IF(HQ$23&lt;='2. Saisie'!$AE$1,INDEX($D$25:$AG$124,$HI29,HQ$21),"")</f>
        <v/>
      </c>
      <c r="HR29" s="17" t="str">
        <f>IF(HR$23&lt;='2. Saisie'!$AE$1,INDEX($D$25:$AG$124,$HI29,HR$21),"")</f>
        <v/>
      </c>
      <c r="HS29" s="17" t="str">
        <f>IF(HS$23&lt;='2. Saisie'!$AE$1,INDEX($D$25:$AG$124,$HI29,HS$21),"")</f>
        <v/>
      </c>
      <c r="HT29" s="17" t="str">
        <f>IF(HT$23&lt;='2. Saisie'!$AE$1,INDEX($D$25:$AG$124,$HI29,HT$21),"")</f>
        <v/>
      </c>
      <c r="HU29" s="17" t="str">
        <f>IF(HU$23&lt;='2. Saisie'!$AE$1,INDEX($D$25:$AG$124,$HI29,HU$21),"")</f>
        <v/>
      </c>
      <c r="HV29" s="17" t="str">
        <f>IF(HV$23&lt;='2. Saisie'!$AE$1,INDEX($D$25:$AG$124,$HI29,HV$21),"")</f>
        <v/>
      </c>
      <c r="HW29" s="17" t="str">
        <f>IF(HW$23&lt;='2. Saisie'!$AE$1,INDEX($D$25:$AG$124,$HI29,HW$21),"")</f>
        <v/>
      </c>
      <c r="HX29" s="17" t="str">
        <f>IF(HX$23&lt;='2. Saisie'!$AE$1,INDEX($D$25:$AG$124,$HI29,HX$21),"")</f>
        <v/>
      </c>
      <c r="HY29" s="17" t="str">
        <f>IF(HY$23&lt;='2. Saisie'!$AE$1,INDEX($D$25:$AG$124,$HI29,HY$21),"")</f>
        <v/>
      </c>
      <c r="HZ29" s="17" t="str">
        <f>IF(HZ$23&lt;='2. Saisie'!$AE$1,INDEX($D$25:$AG$124,$HI29,HZ$21),"")</f>
        <v/>
      </c>
      <c r="IA29" s="17" t="str">
        <f>IF(IA$23&lt;='2. Saisie'!$AE$1,INDEX($D$25:$AG$124,$HI29,IA$21),"")</f>
        <v/>
      </c>
      <c r="IB29" s="17" t="str">
        <f>IF(IB$23&lt;='2. Saisie'!$AE$1,INDEX($D$25:$AG$124,$HI29,IB$21),"")</f>
        <v/>
      </c>
      <c r="IC29" s="17" t="str">
        <f>IF(IC$23&lt;='2. Saisie'!$AE$1,INDEX($D$25:$AG$124,$HI29,IC$21),"")</f>
        <v/>
      </c>
      <c r="ID29" s="17" t="str">
        <f>IF(ID$23&lt;='2. Saisie'!$AE$1,INDEX($D$25:$AG$124,$HI29,ID$21),"")</f>
        <v/>
      </c>
      <c r="IE29" s="17" t="str">
        <f>IF(IE$23&lt;='2. Saisie'!$AE$1,INDEX($D$25:$AG$124,$HI29,IE$21),"")</f>
        <v/>
      </c>
      <c r="IF29" s="17" t="str">
        <f>IF(IF$23&lt;='2. Saisie'!$AE$1,INDEX($D$25:$AG$124,$HI29,IF$21),"")</f>
        <v/>
      </c>
      <c r="IG29" s="17" t="str">
        <f>IF(IG$23&lt;='2. Saisie'!$AE$1,INDEX($D$25:$AG$124,$HI29,IG$21),"")</f>
        <v/>
      </c>
      <c r="IH29" s="17" t="str">
        <f>IF(IH$23&lt;='2. Saisie'!$AE$1,INDEX($D$25:$AG$124,$HI29,IH$21),"")</f>
        <v/>
      </c>
      <c r="II29" s="17" t="str">
        <f>IF(II$23&lt;='2. Saisie'!$AE$1,INDEX($D$25:$AG$124,$HI29,II$21),"")</f>
        <v/>
      </c>
      <c r="IJ29" s="17" t="str">
        <f>IF(IJ$23&lt;='2. Saisie'!$AE$1,INDEX($D$25:$AG$124,$HI29,IJ$21),"")</f>
        <v/>
      </c>
      <c r="IK29" s="17" t="str">
        <f>IF(IK$23&lt;='2. Saisie'!$AE$1,INDEX($D$25:$AG$124,$HI29,IK$21),"")</f>
        <v/>
      </c>
      <c r="IL29" s="17" t="str">
        <f>IF(IL$23&lt;='2. Saisie'!$AE$1,INDEX($D$25:$AG$124,$HI29,IL$21),"")</f>
        <v/>
      </c>
      <c r="IM29" s="17" t="str">
        <f>IF(IM$23&lt;='2. Saisie'!$AE$1,INDEX($D$25:$AG$124,$HI29,IM$21),"")</f>
        <v/>
      </c>
      <c r="IN29" s="17" t="str">
        <f>IF(IN$23&lt;='2. Saisie'!$AE$1,INDEX($D$25:$AG$124,$HI29,IN$21),"")</f>
        <v/>
      </c>
      <c r="IO29" s="17" t="s">
        <v>139</v>
      </c>
      <c r="IR29" s="346" t="str">
        <f>IFERROR(IF(HK$23&lt;=$HH29,(1-'7. Rép.Inattendues'!J10)*HK$19,('7. Rép.Inattendues'!J10*HK$19)*-1),"")</f>
        <v/>
      </c>
      <c r="IS29" s="346" t="str">
        <f>IFERROR(IF(HL$23&lt;=$HH29,(1-'7. Rép.Inattendues'!K10)*HL$19,('7. Rép.Inattendues'!K10*HL$19)*-1),"")</f>
        <v/>
      </c>
      <c r="IT29" s="346" t="str">
        <f>IFERROR(IF(HM$23&lt;=$HH29,(1-'7. Rép.Inattendues'!L10)*HM$19,('7. Rép.Inattendues'!L10*HM$19)*-1),"")</f>
        <v/>
      </c>
      <c r="IU29" s="346" t="str">
        <f>IFERROR(IF(HN$23&lt;=$HH29,(1-'7. Rép.Inattendues'!M10)*HN$19,('7. Rép.Inattendues'!M10*HN$19)*-1),"")</f>
        <v/>
      </c>
      <c r="IV29" s="346" t="str">
        <f>IFERROR(IF(HO$23&lt;=$HH29,(1-'7. Rép.Inattendues'!N10)*HO$19,('7. Rép.Inattendues'!N10*HO$19)*-1),"")</f>
        <v/>
      </c>
      <c r="IW29" s="346" t="str">
        <f>IFERROR(IF(HP$23&lt;=$HH29,(1-'7. Rép.Inattendues'!O10)*HP$19,('7. Rép.Inattendues'!O10*HP$19)*-1),"")</f>
        <v/>
      </c>
      <c r="IX29" s="346" t="str">
        <f>IFERROR(IF(HQ$23&lt;=$HH29,(1-'7. Rép.Inattendues'!P10)*HQ$19,('7. Rép.Inattendues'!P10*HQ$19)*-1),"")</f>
        <v/>
      </c>
      <c r="IY29" s="346" t="str">
        <f>IFERROR(IF(HR$23&lt;=$HH29,(1-'7. Rép.Inattendues'!Q10)*HR$19,('7. Rép.Inattendues'!Q10*HR$19)*-1),"")</f>
        <v/>
      </c>
      <c r="IZ29" s="346" t="str">
        <f>IFERROR(IF(HS$23&lt;=$HH29,(1-'7. Rép.Inattendues'!R10)*HS$19,('7. Rép.Inattendues'!R10*HS$19)*-1),"")</f>
        <v/>
      </c>
      <c r="JA29" s="346" t="str">
        <f>IFERROR(IF(HT$23&lt;=$HH29,(1-'7. Rép.Inattendues'!S10)*HT$19,('7. Rép.Inattendues'!S10*HT$19)*-1),"")</f>
        <v/>
      </c>
      <c r="JB29" s="346" t="str">
        <f>IFERROR(IF(HU$23&lt;=$HH29,(1-'7. Rép.Inattendues'!T10)*HU$19,('7. Rép.Inattendues'!T10*HU$19)*-1),"")</f>
        <v/>
      </c>
      <c r="JC29" s="346" t="str">
        <f>IFERROR(IF(HV$23&lt;=$HH29,(1-'7. Rép.Inattendues'!U10)*HV$19,('7. Rép.Inattendues'!U10*HV$19)*-1),"")</f>
        <v/>
      </c>
      <c r="JD29" s="346" t="str">
        <f>IFERROR(IF(HW$23&lt;=$HH29,(1-'7. Rép.Inattendues'!V10)*HW$19,('7. Rép.Inattendues'!V10*HW$19)*-1),"")</f>
        <v/>
      </c>
      <c r="JE29" s="346" t="str">
        <f>IFERROR(IF(HX$23&lt;=$HH29,(1-'7. Rép.Inattendues'!W10)*HX$19,('7. Rép.Inattendues'!W10*HX$19)*-1),"")</f>
        <v/>
      </c>
      <c r="JF29" s="346" t="str">
        <f>IFERROR(IF(HY$23&lt;=$HH29,(1-'7. Rép.Inattendues'!X10)*HY$19,('7. Rép.Inattendues'!X10*HY$19)*-1),"")</f>
        <v/>
      </c>
      <c r="JG29" s="346" t="str">
        <f>IFERROR(IF(HZ$23&lt;=$HH29,(1-'7. Rép.Inattendues'!Y10)*HZ$19,('7. Rép.Inattendues'!Y10*HZ$19)*-1),"")</f>
        <v/>
      </c>
      <c r="JH29" s="346" t="str">
        <f>IFERROR(IF(IA$23&lt;=$HH29,(1-'7. Rép.Inattendues'!Z10)*IA$19,('7. Rép.Inattendues'!Z10*IA$19)*-1),"")</f>
        <v/>
      </c>
      <c r="JI29" s="346" t="str">
        <f>IFERROR(IF(IB$23&lt;=$HH29,(1-'7. Rép.Inattendues'!AA10)*IB$19,('7. Rép.Inattendues'!AA10*IB$19)*-1),"")</f>
        <v/>
      </c>
      <c r="JJ29" s="346" t="str">
        <f>IFERROR(IF(IC$23&lt;=$HH29,(1-'7. Rép.Inattendues'!AB10)*IC$19,('7. Rép.Inattendues'!AB10*IC$19)*-1),"")</f>
        <v/>
      </c>
      <c r="JK29" s="346" t="str">
        <f>IFERROR(IF(ID$23&lt;=$HH29,(1-'7. Rép.Inattendues'!AC10)*ID$19,('7. Rép.Inattendues'!AC10*ID$19)*-1),"")</f>
        <v/>
      </c>
      <c r="JL29" s="346" t="str">
        <f>IFERROR(IF(IE$23&lt;=$HH29,(1-'7. Rép.Inattendues'!AD10)*IE$19,('7. Rép.Inattendues'!AD10*IE$19)*-1),"")</f>
        <v/>
      </c>
      <c r="JM29" s="346" t="str">
        <f>IFERROR(IF(IF$23&lt;=$HH29,(1-'7. Rép.Inattendues'!AE10)*IF$19,('7. Rép.Inattendues'!AE10*IF$19)*-1),"")</f>
        <v/>
      </c>
      <c r="JN29" s="346" t="str">
        <f>IFERROR(IF(IG$23&lt;=$HH29,(1-'7. Rép.Inattendues'!AF10)*IG$19,('7. Rép.Inattendues'!AF10*IG$19)*-1),"")</f>
        <v/>
      </c>
      <c r="JO29" s="346" t="str">
        <f>IFERROR(IF(IH$23&lt;=$HH29,(1-'7. Rép.Inattendues'!AG10)*IH$19,('7. Rép.Inattendues'!AG10*IH$19)*-1),"")</f>
        <v/>
      </c>
      <c r="JP29" s="346" t="str">
        <f>IFERROR(IF(II$23&lt;=$HH29,(1-'7. Rép.Inattendues'!AH10)*II$19,('7. Rép.Inattendues'!AH10*II$19)*-1),"")</f>
        <v/>
      </c>
      <c r="JQ29" s="346" t="str">
        <f>IFERROR(IF(IJ$23&lt;=$HH29,(1-'7. Rép.Inattendues'!AI10)*IJ$19,('7. Rép.Inattendues'!AI10*IJ$19)*-1),"")</f>
        <v/>
      </c>
      <c r="JR29" s="346" t="str">
        <f>IFERROR(IF(IK$23&lt;=$HH29,(1-'7. Rép.Inattendues'!AJ10)*IK$19,('7. Rép.Inattendues'!AJ10*IK$19)*-1),"")</f>
        <v/>
      </c>
      <c r="JS29" s="346" t="str">
        <f>IFERROR(IF(IL$23&lt;=$HH29,(1-'7. Rép.Inattendues'!AK10)*IL$19,('7. Rép.Inattendues'!AK10*IL$19)*-1),"")</f>
        <v/>
      </c>
      <c r="JT29" s="346" t="str">
        <f>IFERROR(IF(IM$23&lt;=$HH29,(1-'7. Rép.Inattendues'!AL10)*IM$19,('7. Rép.Inattendues'!AL10*IM$19)*-1),"")</f>
        <v/>
      </c>
      <c r="JU29" s="346" t="str">
        <f>IFERROR(IF(IN$23&lt;=$HH29,(1-'7. Rép.Inattendues'!AM10)*IN$19,('7. Rép.Inattendues'!AM10*IN$19)*-1),"")</f>
        <v/>
      </c>
      <c r="JW29" s="347" t="str">
        <f t="shared" si="170"/>
        <v/>
      </c>
      <c r="JY29" s="346" t="str">
        <f t="shared" si="171"/>
        <v/>
      </c>
      <c r="JZ29" s="346" t="str">
        <f t="shared" si="172"/>
        <v/>
      </c>
      <c r="KA29" s="346" t="str">
        <f t="shared" si="173"/>
        <v/>
      </c>
      <c r="KB29" s="346" t="str">
        <f t="shared" si="174"/>
        <v/>
      </c>
      <c r="KC29" s="346" t="str">
        <f t="shared" si="175"/>
        <v/>
      </c>
      <c r="KD29" s="346" t="str">
        <f t="shared" si="176"/>
        <v/>
      </c>
      <c r="KE29" s="346" t="str">
        <f t="shared" si="177"/>
        <v/>
      </c>
      <c r="KF29" s="346" t="str">
        <f t="shared" si="178"/>
        <v/>
      </c>
      <c r="KG29" s="346" t="str">
        <f t="shared" si="179"/>
        <v/>
      </c>
      <c r="KH29" s="346" t="str">
        <f t="shared" si="180"/>
        <v/>
      </c>
      <c r="KI29" s="346" t="str">
        <f t="shared" si="181"/>
        <v/>
      </c>
      <c r="KJ29" s="346" t="str">
        <f t="shared" si="182"/>
        <v/>
      </c>
      <c r="KK29" s="346" t="str">
        <f t="shared" si="183"/>
        <v/>
      </c>
      <c r="KL29" s="346" t="str">
        <f t="shared" si="184"/>
        <v/>
      </c>
      <c r="KM29" s="346" t="str">
        <f t="shared" si="185"/>
        <v/>
      </c>
      <c r="KN29" s="346" t="str">
        <f t="shared" si="186"/>
        <v/>
      </c>
      <c r="KO29" s="346" t="str">
        <f t="shared" si="187"/>
        <v/>
      </c>
      <c r="KP29" s="346" t="str">
        <f t="shared" si="188"/>
        <v/>
      </c>
      <c r="KQ29" s="346" t="str">
        <f t="shared" si="189"/>
        <v/>
      </c>
      <c r="KR29" s="346" t="str">
        <f t="shared" si="190"/>
        <v/>
      </c>
      <c r="KS29" s="346" t="str">
        <f t="shared" si="191"/>
        <v/>
      </c>
      <c r="KT29" s="346" t="str">
        <f t="shared" si="192"/>
        <v/>
      </c>
      <c r="KU29" s="346" t="str">
        <f t="shared" si="193"/>
        <v/>
      </c>
      <c r="KV29" s="346" t="str">
        <f t="shared" si="194"/>
        <v/>
      </c>
      <c r="KW29" s="346" t="str">
        <f t="shared" si="195"/>
        <v/>
      </c>
      <c r="KX29" s="346" t="str">
        <f t="shared" si="196"/>
        <v/>
      </c>
      <c r="KY29" s="346" t="str">
        <f t="shared" si="197"/>
        <v/>
      </c>
      <c r="KZ29" s="346" t="str">
        <f t="shared" si="198"/>
        <v/>
      </c>
      <c r="LA29" s="346" t="str">
        <f t="shared" si="199"/>
        <v/>
      </c>
      <c r="LB29" s="346" t="str">
        <f t="shared" si="200"/>
        <v/>
      </c>
      <c r="LD29" s="348" t="str">
        <f t="shared" si="201"/>
        <v/>
      </c>
      <c r="LF29" s="346" t="str">
        <f t="shared" si="86"/>
        <v/>
      </c>
      <c r="LH29" s="346" t="str">
        <f t="shared" si="202"/>
        <v/>
      </c>
      <c r="LI29" s="346" t="str">
        <f t="shared" si="203"/>
        <v/>
      </c>
      <c r="LJ29" s="346" t="str">
        <f t="shared" si="204"/>
        <v/>
      </c>
      <c r="LK29" s="346" t="str">
        <f t="shared" si="205"/>
        <v/>
      </c>
      <c r="LL29" s="346" t="str">
        <f t="shared" si="206"/>
        <v/>
      </c>
      <c r="LM29" s="346" t="str">
        <f t="shared" si="207"/>
        <v/>
      </c>
      <c r="LN29" s="346" t="str">
        <f t="shared" si="208"/>
        <v/>
      </c>
      <c r="LO29" s="346" t="str">
        <f t="shared" si="209"/>
        <v/>
      </c>
      <c r="LP29" s="346" t="str">
        <f t="shared" si="210"/>
        <v/>
      </c>
      <c r="LQ29" s="346" t="str">
        <f t="shared" si="211"/>
        <v/>
      </c>
      <c r="LR29" s="346" t="str">
        <f t="shared" si="212"/>
        <v/>
      </c>
      <c r="LS29" s="346" t="str">
        <f t="shared" si="213"/>
        <v/>
      </c>
      <c r="LT29" s="346" t="str">
        <f t="shared" si="214"/>
        <v/>
      </c>
      <c r="LU29" s="346" t="str">
        <f t="shared" si="215"/>
        <v/>
      </c>
      <c r="LV29" s="346" t="str">
        <f t="shared" si="216"/>
        <v/>
      </c>
      <c r="LW29" s="346" t="str">
        <f t="shared" si="217"/>
        <v/>
      </c>
      <c r="LX29" s="346" t="str">
        <f t="shared" si="218"/>
        <v/>
      </c>
      <c r="LY29" s="346" t="str">
        <f t="shared" si="219"/>
        <v/>
      </c>
      <c r="LZ29" s="346" t="str">
        <f t="shared" si="220"/>
        <v/>
      </c>
      <c r="MA29" s="346" t="str">
        <f t="shared" si="221"/>
        <v/>
      </c>
      <c r="MB29" s="346" t="str">
        <f t="shared" si="222"/>
        <v/>
      </c>
      <c r="MC29" s="346" t="str">
        <f t="shared" si="223"/>
        <v/>
      </c>
      <c r="MD29" s="346" t="str">
        <f t="shared" si="224"/>
        <v/>
      </c>
      <c r="ME29" s="346" t="str">
        <f t="shared" si="225"/>
        <v/>
      </c>
      <c r="MF29" s="346" t="str">
        <f t="shared" si="226"/>
        <v/>
      </c>
      <c r="MG29" s="346" t="str">
        <f t="shared" si="227"/>
        <v/>
      </c>
      <c r="MH29" s="346" t="str">
        <f t="shared" si="228"/>
        <v/>
      </c>
      <c r="MI29" s="346" t="str">
        <f t="shared" si="229"/>
        <v/>
      </c>
      <c r="MJ29" s="346" t="str">
        <f t="shared" si="230"/>
        <v/>
      </c>
      <c r="MK29" s="346" t="str">
        <f t="shared" si="231"/>
        <v/>
      </c>
      <c r="MM29" s="348" t="str">
        <f t="shared" si="232"/>
        <v/>
      </c>
      <c r="MR29" s="483" t="s">
        <v>466</v>
      </c>
      <c r="MS29" s="305">
        <v>8</v>
      </c>
      <c r="MT29" s="395" t="s">
        <v>546</v>
      </c>
      <c r="MU29" s="15">
        <f>IF('8. Paramètres'!G29="Discrimine très bien",1,IF('8. Paramètres'!G29="Discrimine bien",2,IF('8. Paramètres'!G29="Discrimine faiblement",3,IF('8. Paramètres'!G29="Discrimine très faiblement",4,IF('8. Paramètres'!G29="Ne discrimine pas",5,"err")))))</f>
        <v>1</v>
      </c>
      <c r="MV29" s="15">
        <f>IF('8. Paramètres'!H29="Cliquer pour modifier",MU29,IF('8. Paramètres'!H29="Discrimine très bien",1,IF('8. Paramètres'!H29="Discrimine bien",2,IF('8. Paramètres'!H29="Discrimine faiblement",3,IF('8. Paramètres'!H29="Discrimine très faiblement",4,IF('8. Paramètres'!H29="Ne discrimine pas",5,"err"))))))</f>
        <v>1</v>
      </c>
      <c r="MW29" s="15">
        <f t="shared" si="265"/>
        <v>1</v>
      </c>
      <c r="MY29" s="380" t="str">
        <f t="shared" ref="MY29:MY36" si="266">IF(MW29&lt;MW28,"err","ok")</f>
        <v>ok</v>
      </c>
    </row>
    <row r="30" spans="2:364" ht="18" x14ac:dyDescent="0.3">
      <c r="B30" s="38">
        <f t="shared" si="88"/>
        <v>0</v>
      </c>
      <c r="C30" s="4" t="s">
        <v>36</v>
      </c>
      <c r="D30" s="17" t="str">
        <f>IF(AND('2. Saisie'!$AF12&gt;=0,D$23&lt;='2. Saisie'!$AE$1,'2. Saisie'!$AL12&lt;=$B$11),IF(OR('2. Saisie'!B12="",'2. Saisie'!B12=9),0,'2. Saisie'!B12),"")</f>
        <v/>
      </c>
      <c r="E30" s="17" t="str">
        <f>IF(AND('2. Saisie'!$AF12&gt;=0,E$23&lt;='2. Saisie'!$AE$1,'2. Saisie'!$AL12&lt;=$B$11),IF(OR('2. Saisie'!C12="",'2. Saisie'!C12=9),0,'2. Saisie'!C12),"")</f>
        <v/>
      </c>
      <c r="F30" s="17" t="str">
        <f>IF(AND('2. Saisie'!$AF12&gt;=0,F$23&lt;='2. Saisie'!$AE$1,'2. Saisie'!$AL12&lt;=$B$11),IF(OR('2. Saisie'!D12="",'2. Saisie'!D12=9),0,'2. Saisie'!D12),"")</f>
        <v/>
      </c>
      <c r="G30" s="17" t="str">
        <f>IF(AND('2. Saisie'!$AF12&gt;=0,G$23&lt;='2. Saisie'!$AE$1,'2. Saisie'!$AL12&lt;=$B$11),IF(OR('2. Saisie'!E12="",'2. Saisie'!E12=9),0,'2. Saisie'!E12),"")</f>
        <v/>
      </c>
      <c r="H30" s="17" t="str">
        <f>IF(AND('2. Saisie'!$AF12&gt;=0,H$23&lt;='2. Saisie'!$AE$1,'2. Saisie'!$AL12&lt;=$B$11),IF(OR('2. Saisie'!F12="",'2. Saisie'!F12=9),0,'2. Saisie'!F12),"")</f>
        <v/>
      </c>
      <c r="I30" s="17" t="str">
        <f>IF(AND('2. Saisie'!$AF12&gt;=0,I$23&lt;='2. Saisie'!$AE$1,'2. Saisie'!$AL12&lt;=$B$11),IF(OR('2. Saisie'!G12="",'2. Saisie'!G12=9),0,'2. Saisie'!G12),"")</f>
        <v/>
      </c>
      <c r="J30" s="17" t="str">
        <f>IF(AND('2. Saisie'!$AF12&gt;=0,J$23&lt;='2. Saisie'!$AE$1,'2. Saisie'!$AL12&lt;=$B$11),IF(OR('2. Saisie'!H12="",'2. Saisie'!H12=9),0,'2. Saisie'!H12),"")</f>
        <v/>
      </c>
      <c r="K30" s="17" t="str">
        <f>IF(AND('2. Saisie'!$AF12&gt;=0,K$23&lt;='2. Saisie'!$AE$1,'2. Saisie'!$AL12&lt;=$B$11),IF(OR('2. Saisie'!I12="",'2. Saisie'!I12=9),0,'2. Saisie'!I12),"")</f>
        <v/>
      </c>
      <c r="L30" s="17" t="str">
        <f>IF(AND('2. Saisie'!$AF12&gt;=0,L$23&lt;='2. Saisie'!$AE$1,'2. Saisie'!$AL12&lt;=$B$11),IF(OR('2. Saisie'!J12="",'2. Saisie'!J12=9),0,'2. Saisie'!J12),"")</f>
        <v/>
      </c>
      <c r="M30" s="17" t="str">
        <f>IF(AND('2. Saisie'!$AF12&gt;=0,M$23&lt;='2. Saisie'!$AE$1,'2. Saisie'!$AL12&lt;=$B$11),IF(OR('2. Saisie'!K12="",'2. Saisie'!K12=9),0,'2. Saisie'!K12),"")</f>
        <v/>
      </c>
      <c r="N30" s="17" t="str">
        <f>IF(AND('2. Saisie'!$AF12&gt;=0,N$23&lt;='2. Saisie'!$AE$1,'2. Saisie'!$AL12&lt;=$B$11),IF(OR('2. Saisie'!L12="",'2. Saisie'!L12=9),0,'2. Saisie'!L12),"")</f>
        <v/>
      </c>
      <c r="O30" s="17" t="str">
        <f>IF(AND('2. Saisie'!$AF12&gt;=0,O$23&lt;='2. Saisie'!$AE$1,'2. Saisie'!$AL12&lt;=$B$11),IF(OR('2. Saisie'!M12="",'2. Saisie'!M12=9),0,'2. Saisie'!M12),"")</f>
        <v/>
      </c>
      <c r="P30" s="17" t="str">
        <f>IF(AND('2. Saisie'!$AF12&gt;=0,P$23&lt;='2. Saisie'!$AE$1,'2. Saisie'!$AL12&lt;=$B$11),IF(OR('2. Saisie'!N12="",'2. Saisie'!N12=9),0,'2. Saisie'!N12),"")</f>
        <v/>
      </c>
      <c r="Q30" s="17" t="str">
        <f>IF(AND('2. Saisie'!$AF12&gt;=0,Q$23&lt;='2. Saisie'!$AE$1,'2. Saisie'!$AL12&lt;=$B$11),IF(OR('2. Saisie'!O12="",'2. Saisie'!O12=9),0,'2. Saisie'!O12),"")</f>
        <v/>
      </c>
      <c r="R30" s="17" t="str">
        <f>IF(AND('2. Saisie'!$AF12&gt;=0,R$23&lt;='2. Saisie'!$AE$1,'2. Saisie'!$AL12&lt;=$B$11),IF(OR('2. Saisie'!P12="",'2. Saisie'!P12=9),0,'2. Saisie'!P12),"")</f>
        <v/>
      </c>
      <c r="S30" s="17" t="str">
        <f>IF(AND('2. Saisie'!$AF12&gt;=0,S$23&lt;='2. Saisie'!$AE$1,'2. Saisie'!$AL12&lt;=$B$11),IF(OR('2. Saisie'!Q12="",'2. Saisie'!Q12=9),0,'2. Saisie'!Q12),"")</f>
        <v/>
      </c>
      <c r="T30" s="17" t="str">
        <f>IF(AND('2. Saisie'!$AF12&gt;=0,T$23&lt;='2. Saisie'!$AE$1,'2. Saisie'!$AL12&lt;=$B$11),IF(OR('2. Saisie'!R12="",'2. Saisie'!R12=9),0,'2. Saisie'!R12),"")</f>
        <v/>
      </c>
      <c r="U30" s="17" t="str">
        <f>IF(AND('2. Saisie'!$AF12&gt;=0,U$23&lt;='2. Saisie'!$AE$1,'2. Saisie'!$AL12&lt;=$B$11),IF(OR('2. Saisie'!S12="",'2. Saisie'!S12=9),0,'2. Saisie'!S12),"")</f>
        <v/>
      </c>
      <c r="V30" s="17" t="str">
        <f>IF(AND('2. Saisie'!$AF12&gt;=0,V$23&lt;='2. Saisie'!$AE$1,'2. Saisie'!$AL12&lt;=$B$11),IF(OR('2. Saisie'!T12="",'2. Saisie'!T12=9),0,'2. Saisie'!T12),"")</f>
        <v/>
      </c>
      <c r="W30" s="17" t="str">
        <f>IF(AND('2. Saisie'!$AF12&gt;=0,W$23&lt;='2. Saisie'!$AE$1,'2. Saisie'!$AL12&lt;=$B$11),IF(OR('2. Saisie'!U12="",'2. Saisie'!U12=9),0,'2. Saisie'!U12),"")</f>
        <v/>
      </c>
      <c r="X30" s="17" t="str">
        <f>IF(AND('2. Saisie'!$AF12&gt;=0,X$23&lt;='2. Saisie'!$AE$1,'2. Saisie'!$AL12&lt;=$B$11),IF(OR('2. Saisie'!V12="",'2. Saisie'!V12=9),0,'2. Saisie'!V12),"")</f>
        <v/>
      </c>
      <c r="Y30" s="17" t="str">
        <f>IF(AND('2. Saisie'!$AF12&gt;=0,Y$23&lt;='2. Saisie'!$AE$1,'2. Saisie'!$AL12&lt;=$B$11),IF(OR('2. Saisie'!W12="",'2. Saisie'!W12=9),0,'2. Saisie'!W12),"")</f>
        <v/>
      </c>
      <c r="Z30" s="17" t="str">
        <f>IF(AND('2. Saisie'!$AF12&gt;=0,Z$23&lt;='2. Saisie'!$AE$1,'2. Saisie'!$AL12&lt;=$B$11),IF(OR('2. Saisie'!X12="",'2. Saisie'!X12=9),0,'2. Saisie'!X12),"")</f>
        <v/>
      </c>
      <c r="AA30" s="17" t="str">
        <f>IF(AND('2. Saisie'!$AF12&gt;=0,AA$23&lt;='2. Saisie'!$AE$1,'2. Saisie'!$AL12&lt;=$B$11),IF(OR('2. Saisie'!Y12="",'2. Saisie'!Y12=9),0,'2. Saisie'!Y12),"")</f>
        <v/>
      </c>
      <c r="AB30" s="17" t="str">
        <f>IF(AND('2. Saisie'!$AF12&gt;=0,AB$23&lt;='2. Saisie'!$AE$1,'2. Saisie'!$AL12&lt;=$B$11),IF(OR('2. Saisie'!Z12="",'2. Saisie'!Z12=9),0,'2. Saisie'!Z12),"")</f>
        <v/>
      </c>
      <c r="AC30" s="17" t="str">
        <f>IF(AND('2. Saisie'!$AF12&gt;=0,AC$23&lt;='2. Saisie'!$AE$1,'2. Saisie'!$AL12&lt;=$B$11),IF(OR('2. Saisie'!AA12="",'2. Saisie'!AA12=9),0,'2. Saisie'!AA12),"")</f>
        <v/>
      </c>
      <c r="AD30" s="17" t="str">
        <f>IF(AND('2. Saisie'!$AF12&gt;=0,AD$23&lt;='2. Saisie'!$AE$1,'2. Saisie'!$AL12&lt;=$B$11),IF(OR('2. Saisie'!AB12="",'2. Saisie'!AB12=9),0,'2. Saisie'!AB12),"")</f>
        <v/>
      </c>
      <c r="AE30" s="17" t="str">
        <f>IF(AND('2. Saisie'!$AF12&gt;=0,AE$23&lt;='2. Saisie'!$AE$1,'2. Saisie'!$AL12&lt;=$B$11),IF(OR('2. Saisie'!AC12="",'2. Saisie'!AC12=9),0,'2. Saisie'!AC12),"")</f>
        <v/>
      </c>
      <c r="AF30" s="17" t="str">
        <f>IF(AND('2. Saisie'!$AF12&gt;=0,AF$23&lt;='2. Saisie'!$AE$1,'2. Saisie'!$AL12&lt;=$B$11),IF(OR('2. Saisie'!AD12="",'2. Saisie'!AD12=9),0,'2. Saisie'!AD12),"")</f>
        <v/>
      </c>
      <c r="AG30" s="17" t="str">
        <f>IF(AND('2. Saisie'!$AF12&gt;=0,AG$23&lt;='2. Saisie'!$AE$1,'2. Saisie'!$AL12&lt;=$B$11),IF(OR('2. Saisie'!AE12="",'2. Saisie'!AE12=9),0,'2. Saisie'!AE12),"")</f>
        <v/>
      </c>
      <c r="AH30" s="17" t="s">
        <v>139</v>
      </c>
      <c r="AI30" s="330"/>
      <c r="AJ30" s="339" t="str">
        <f t="shared" si="89"/>
        <v/>
      </c>
      <c r="AK30" s="339" t="str">
        <f t="shared" si="90"/>
        <v/>
      </c>
      <c r="AL30" s="340" t="str">
        <f t="shared" si="44"/>
        <v/>
      </c>
      <c r="AM30" s="341">
        <v>6</v>
      </c>
      <c r="AN30" s="342" t="str">
        <f t="shared" si="45"/>
        <v/>
      </c>
      <c r="AO30" s="343" t="str">
        <f t="shared" si="91"/>
        <v/>
      </c>
      <c r="AP30" s="17" t="str">
        <f t="shared" si="92"/>
        <v/>
      </c>
      <c r="AQ30" s="17" t="str">
        <f t="shared" si="93"/>
        <v/>
      </c>
      <c r="AR30" s="17" t="str">
        <f t="shared" si="94"/>
        <v/>
      </c>
      <c r="AS30" s="17" t="str">
        <f t="shared" si="95"/>
        <v/>
      </c>
      <c r="AT30" s="17" t="str">
        <f t="shared" si="96"/>
        <v/>
      </c>
      <c r="AU30" s="17" t="str">
        <f t="shared" si="97"/>
        <v/>
      </c>
      <c r="AV30" s="17" t="str">
        <f t="shared" si="98"/>
        <v/>
      </c>
      <c r="AW30" s="17" t="str">
        <f t="shared" si="99"/>
        <v/>
      </c>
      <c r="AX30" s="17" t="str">
        <f t="shared" si="100"/>
        <v/>
      </c>
      <c r="AY30" s="17" t="str">
        <f t="shared" si="101"/>
        <v/>
      </c>
      <c r="AZ30" s="17" t="str">
        <f t="shared" si="102"/>
        <v/>
      </c>
      <c r="BA30" s="17" t="str">
        <f t="shared" si="103"/>
        <v/>
      </c>
      <c r="BB30" s="17" t="str">
        <f t="shared" si="104"/>
        <v/>
      </c>
      <c r="BC30" s="17" t="str">
        <f t="shared" si="105"/>
        <v/>
      </c>
      <c r="BD30" s="17" t="str">
        <f t="shared" si="106"/>
        <v/>
      </c>
      <c r="BE30" s="17" t="str">
        <f t="shared" si="107"/>
        <v/>
      </c>
      <c r="BF30" s="17" t="str">
        <f t="shared" si="108"/>
        <v/>
      </c>
      <c r="BG30" s="17" t="str">
        <f t="shared" si="109"/>
        <v/>
      </c>
      <c r="BH30" s="17" t="str">
        <f t="shared" si="110"/>
        <v/>
      </c>
      <c r="BI30" s="17" t="str">
        <f t="shared" si="111"/>
        <v/>
      </c>
      <c r="BJ30" s="17" t="str">
        <f t="shared" si="112"/>
        <v/>
      </c>
      <c r="BK30" s="17" t="str">
        <f t="shared" si="113"/>
        <v/>
      </c>
      <c r="BL30" s="17" t="str">
        <f t="shared" si="114"/>
        <v/>
      </c>
      <c r="BM30" s="17" t="str">
        <f t="shared" si="115"/>
        <v/>
      </c>
      <c r="BN30" s="17" t="str">
        <f t="shared" si="116"/>
        <v/>
      </c>
      <c r="BO30" s="17" t="str">
        <f t="shared" si="117"/>
        <v/>
      </c>
      <c r="BP30" s="17" t="str">
        <f t="shared" si="118"/>
        <v/>
      </c>
      <c r="BQ30" s="17" t="str">
        <f t="shared" si="119"/>
        <v/>
      </c>
      <c r="BR30" s="17" t="str">
        <f t="shared" si="120"/>
        <v/>
      </c>
      <c r="BS30" s="17" t="str">
        <f t="shared" si="121"/>
        <v/>
      </c>
      <c r="BT30" s="17" t="s">
        <v>139</v>
      </c>
      <c r="BV30" s="291" t="e">
        <f t="shared" si="47"/>
        <v>#VALUE!</v>
      </c>
      <c r="BW30" s="291" t="e">
        <f t="shared" si="122"/>
        <v>#VALUE!</v>
      </c>
      <c r="BX30" s="291" t="e">
        <f t="shared" si="233"/>
        <v>#VALUE!</v>
      </c>
      <c r="BY30" s="292" t="e">
        <f t="shared" si="48"/>
        <v>#VALUE!</v>
      </c>
      <c r="BZ30" s="292" t="e">
        <f t="shared" si="123"/>
        <v>#VALUE!</v>
      </c>
      <c r="CA30" s="294" t="str">
        <f t="shared" si="124"/>
        <v/>
      </c>
      <c r="CB30" s="293" t="e">
        <f t="shared" si="49"/>
        <v>#VALUE!</v>
      </c>
      <c r="CC30" s="291" t="e">
        <f t="shared" si="125"/>
        <v>#VALUE!</v>
      </c>
      <c r="CD30" s="291" t="e">
        <f t="shared" si="234"/>
        <v>#VALUE!</v>
      </c>
      <c r="CE30" s="292" t="e">
        <f t="shared" si="50"/>
        <v>#VALUE!</v>
      </c>
      <c r="CF30" s="292" t="e">
        <f t="shared" si="126"/>
        <v>#VALUE!</v>
      </c>
      <c r="CH30" s="32">
        <f t="shared" si="18"/>
        <v>5</v>
      </c>
      <c r="CI30" s="32">
        <f t="shared" si="15"/>
        <v>0</v>
      </c>
      <c r="CJ30" s="305">
        <f t="shared" si="19"/>
        <v>0</v>
      </c>
      <c r="CK30" s="305">
        <f t="shared" si="9"/>
        <v>0</v>
      </c>
      <c r="CL30" s="31" t="b">
        <f t="shared" si="10"/>
        <v>0</v>
      </c>
      <c r="CM30" s="302" t="str">
        <f t="shared" si="11"/>
        <v/>
      </c>
      <c r="CN30" s="309" t="e">
        <f t="shared" si="16"/>
        <v>#VALUE!</v>
      </c>
      <c r="CP30" s="3">
        <f t="shared" si="4"/>
        <v>0</v>
      </c>
      <c r="CQ30" s="294">
        <f t="shared" si="5"/>
        <v>0</v>
      </c>
      <c r="CR30" s="3" t="b">
        <f t="shared" si="6"/>
        <v>0</v>
      </c>
      <c r="CS30" s="302" t="str">
        <f t="shared" si="12"/>
        <v/>
      </c>
      <c r="CT30" s="309" t="e">
        <f t="shared" si="17"/>
        <v>#VALUE!</v>
      </c>
      <c r="CW30" s="330"/>
      <c r="CX30" s="341">
        <v>6</v>
      </c>
      <c r="CY30" s="58" t="str">
        <f t="shared" si="127"/>
        <v/>
      </c>
      <c r="CZ30" s="344" t="e">
        <f t="shared" si="128"/>
        <v>#N/A</v>
      </c>
      <c r="DA30" s="344" t="e">
        <f t="shared" si="51"/>
        <v>#N/A</v>
      </c>
      <c r="DB30" s="344" t="e">
        <f t="shared" si="51"/>
        <v>#N/A</v>
      </c>
      <c r="DC30" s="344" t="e">
        <f t="shared" si="51"/>
        <v>#N/A</v>
      </c>
      <c r="DD30" s="344" t="e">
        <f t="shared" si="51"/>
        <v>#N/A</v>
      </c>
      <c r="DE30" s="344" t="e">
        <f t="shared" si="51"/>
        <v>#N/A</v>
      </c>
      <c r="DF30" s="344" t="e">
        <f t="shared" si="51"/>
        <v>#N/A</v>
      </c>
      <c r="DG30" s="344" t="e">
        <f t="shared" si="51"/>
        <v>#N/A</v>
      </c>
      <c r="DH30" s="344" t="e">
        <f t="shared" si="51"/>
        <v>#N/A</v>
      </c>
      <c r="DI30" s="344" t="e">
        <f t="shared" si="51"/>
        <v>#N/A</v>
      </c>
      <c r="DJ30" s="344" t="e">
        <f t="shared" si="51"/>
        <v>#N/A</v>
      </c>
      <c r="DK30" s="344" t="e">
        <f t="shared" si="51"/>
        <v>#N/A</v>
      </c>
      <c r="DL30" s="344" t="e">
        <f t="shared" si="51"/>
        <v>#N/A</v>
      </c>
      <c r="DM30" s="344" t="e">
        <f t="shared" si="51"/>
        <v>#N/A</v>
      </c>
      <c r="DN30" s="344" t="e">
        <f t="shared" si="51"/>
        <v>#N/A</v>
      </c>
      <c r="DO30" s="344" t="e">
        <f t="shared" si="51"/>
        <v>#N/A</v>
      </c>
      <c r="DP30" s="344" t="e">
        <f t="shared" si="51"/>
        <v>#N/A</v>
      </c>
      <c r="DQ30" s="344" t="e">
        <f t="shared" si="51"/>
        <v>#N/A</v>
      </c>
      <c r="DR30" s="344" t="e">
        <f t="shared" si="51"/>
        <v>#N/A</v>
      </c>
      <c r="DS30" s="344" t="e">
        <f t="shared" si="51"/>
        <v>#N/A</v>
      </c>
      <c r="DT30" s="344" t="e">
        <f t="shared" si="51"/>
        <v>#N/A</v>
      </c>
      <c r="DU30" s="344" t="e">
        <f t="shared" si="51"/>
        <v>#N/A</v>
      </c>
      <c r="DV30" s="344" t="e">
        <f t="shared" si="51"/>
        <v>#N/A</v>
      </c>
      <c r="DW30" s="344" t="e">
        <f t="shared" si="51"/>
        <v>#N/A</v>
      </c>
      <c r="DX30" s="344" t="e">
        <f t="shared" si="51"/>
        <v>#N/A</v>
      </c>
      <c r="DY30" s="344" t="e">
        <f t="shared" si="51"/>
        <v>#N/A</v>
      </c>
      <c r="DZ30" s="344" t="e">
        <f t="shared" si="51"/>
        <v>#N/A</v>
      </c>
      <c r="EA30" s="344" t="e">
        <f t="shared" si="51"/>
        <v>#N/A</v>
      </c>
      <c r="EB30" s="344" t="e">
        <f t="shared" si="51"/>
        <v>#N/A</v>
      </c>
      <c r="EC30" s="344" t="e">
        <f t="shared" si="51"/>
        <v>#N/A</v>
      </c>
      <c r="ED30" s="59">
        <f t="shared" si="129"/>
        <v>0</v>
      </c>
      <c r="EE30" s="341">
        <v>6</v>
      </c>
      <c r="EF30" s="58" t="str">
        <f t="shared" si="130"/>
        <v/>
      </c>
      <c r="EG30" s="344" t="str">
        <f t="shared" si="235"/>
        <v/>
      </c>
      <c r="EH30" s="344" t="str">
        <f t="shared" si="236"/>
        <v/>
      </c>
      <c r="EI30" s="344" t="str">
        <f t="shared" si="237"/>
        <v/>
      </c>
      <c r="EJ30" s="344" t="str">
        <f t="shared" si="238"/>
        <v/>
      </c>
      <c r="EK30" s="344" t="str">
        <f t="shared" si="239"/>
        <v/>
      </c>
      <c r="EL30" s="344" t="str">
        <f t="shared" si="240"/>
        <v/>
      </c>
      <c r="EM30" s="344" t="str">
        <f t="shared" si="241"/>
        <v/>
      </c>
      <c r="EN30" s="344" t="str">
        <f t="shared" si="242"/>
        <v/>
      </c>
      <c r="EO30" s="344" t="str">
        <f t="shared" si="243"/>
        <v/>
      </c>
      <c r="EP30" s="344" t="str">
        <f t="shared" si="244"/>
        <v/>
      </c>
      <c r="EQ30" s="344" t="str">
        <f t="shared" si="245"/>
        <v/>
      </c>
      <c r="ER30" s="344" t="str">
        <f t="shared" si="246"/>
        <v/>
      </c>
      <c r="ES30" s="344" t="str">
        <f t="shared" si="247"/>
        <v/>
      </c>
      <c r="ET30" s="344" t="str">
        <f t="shared" si="248"/>
        <v/>
      </c>
      <c r="EU30" s="344" t="str">
        <f t="shared" si="249"/>
        <v/>
      </c>
      <c r="EV30" s="344" t="str">
        <f t="shared" si="250"/>
        <v/>
      </c>
      <c r="EW30" s="344" t="str">
        <f t="shared" si="251"/>
        <v/>
      </c>
      <c r="EX30" s="344" t="str">
        <f t="shared" si="252"/>
        <v/>
      </c>
      <c r="EY30" s="344" t="str">
        <f t="shared" si="253"/>
        <v/>
      </c>
      <c r="EZ30" s="344" t="str">
        <f t="shared" si="254"/>
        <v/>
      </c>
      <c r="FA30" s="344" t="str">
        <f t="shared" si="255"/>
        <v/>
      </c>
      <c r="FB30" s="344" t="str">
        <f t="shared" si="256"/>
        <v/>
      </c>
      <c r="FC30" s="344" t="str">
        <f t="shared" si="257"/>
        <v/>
      </c>
      <c r="FD30" s="344" t="str">
        <f t="shared" si="258"/>
        <v/>
      </c>
      <c r="FE30" s="344" t="str">
        <f t="shared" si="259"/>
        <v/>
      </c>
      <c r="FF30" s="344" t="str">
        <f t="shared" si="260"/>
        <v/>
      </c>
      <c r="FG30" s="344" t="str">
        <f t="shared" si="261"/>
        <v/>
      </c>
      <c r="FH30" s="344" t="str">
        <f t="shared" si="262"/>
        <v/>
      </c>
      <c r="FI30" s="344" t="str">
        <f t="shared" si="263"/>
        <v/>
      </c>
      <c r="FJ30" s="344" t="str">
        <f t="shared" si="264"/>
        <v/>
      </c>
      <c r="FK30" s="59">
        <f t="shared" si="160"/>
        <v>0</v>
      </c>
      <c r="FL30" s="345" t="str">
        <f t="shared" si="161"/>
        <v/>
      </c>
      <c r="FM30" s="3">
        <f t="shared" si="162"/>
        <v>0</v>
      </c>
      <c r="FO30" s="336" t="str">
        <f t="shared" si="53"/>
        <v/>
      </c>
      <c r="FP30" s="4" t="s">
        <v>36</v>
      </c>
      <c r="FQ30" s="17" t="str">
        <f t="shared" si="54"/>
        <v/>
      </c>
      <c r="FR30" s="17" t="str">
        <f t="shared" si="55"/>
        <v/>
      </c>
      <c r="FS30" s="17" t="str">
        <f t="shared" si="56"/>
        <v/>
      </c>
      <c r="FT30" s="17" t="str">
        <f t="shared" si="57"/>
        <v/>
      </c>
      <c r="FU30" s="17" t="str">
        <f t="shared" si="58"/>
        <v/>
      </c>
      <c r="FV30" s="17" t="str">
        <f t="shared" si="59"/>
        <v/>
      </c>
      <c r="FW30" s="17" t="str">
        <f t="shared" si="60"/>
        <v/>
      </c>
      <c r="FX30" s="17" t="str">
        <f t="shared" si="61"/>
        <v/>
      </c>
      <c r="FY30" s="17" t="str">
        <f t="shared" si="62"/>
        <v/>
      </c>
      <c r="FZ30" s="17" t="str">
        <f t="shared" si="63"/>
        <v/>
      </c>
      <c r="GA30" s="17" t="str">
        <f t="shared" si="64"/>
        <v/>
      </c>
      <c r="GB30" s="17" t="str">
        <f t="shared" si="65"/>
        <v/>
      </c>
      <c r="GC30" s="17" t="str">
        <f t="shared" si="66"/>
        <v/>
      </c>
      <c r="GD30" s="17" t="str">
        <f t="shared" si="67"/>
        <v/>
      </c>
      <c r="GE30" s="17" t="str">
        <f t="shared" si="68"/>
        <v/>
      </c>
      <c r="GF30" s="17" t="str">
        <f t="shared" si="69"/>
        <v/>
      </c>
      <c r="GG30" s="17" t="str">
        <f t="shared" si="70"/>
        <v/>
      </c>
      <c r="GH30" s="17" t="str">
        <f t="shared" si="71"/>
        <v/>
      </c>
      <c r="GI30" s="17" t="str">
        <f t="shared" si="72"/>
        <v/>
      </c>
      <c r="GJ30" s="17" t="str">
        <f t="shared" si="73"/>
        <v/>
      </c>
      <c r="GK30" s="17" t="str">
        <f t="shared" si="74"/>
        <v/>
      </c>
      <c r="GL30" s="17" t="str">
        <f t="shared" si="75"/>
        <v/>
      </c>
      <c r="GM30" s="17" t="str">
        <f t="shared" si="76"/>
        <v/>
      </c>
      <c r="GN30" s="17" t="str">
        <f t="shared" si="77"/>
        <v/>
      </c>
      <c r="GO30" s="17" t="str">
        <f t="shared" si="78"/>
        <v/>
      </c>
      <c r="GP30" s="17" t="str">
        <f t="shared" si="79"/>
        <v/>
      </c>
      <c r="GQ30" s="17" t="str">
        <f t="shared" si="80"/>
        <v/>
      </c>
      <c r="GR30" s="17" t="str">
        <f t="shared" si="81"/>
        <v/>
      </c>
      <c r="GS30" s="17" t="str">
        <f t="shared" si="82"/>
        <v/>
      </c>
      <c r="GT30" s="17" t="str">
        <f t="shared" si="83"/>
        <v/>
      </c>
      <c r="GU30" s="17" t="s">
        <v>139</v>
      </c>
      <c r="GV30" s="36"/>
      <c r="GW30" s="36" t="e">
        <f>RANK(AO30,AO$25:AO$124,0)+COUNTIF(AO$25:AO$30,AO30)-1</f>
        <v>#VALUE!</v>
      </c>
      <c r="GX30" s="36" t="s">
        <v>36</v>
      </c>
      <c r="GY30" s="3">
        <v>6</v>
      </c>
      <c r="GZ30" s="3" t="str">
        <f t="shared" si="84"/>
        <v/>
      </c>
      <c r="HA30" s="345" t="str">
        <f t="shared" si="163"/>
        <v/>
      </c>
      <c r="HB30" s="3">
        <f t="shared" si="164"/>
        <v>0</v>
      </c>
      <c r="HF30" s="3" t="e">
        <f t="shared" si="165"/>
        <v>#N/A</v>
      </c>
      <c r="HG30" s="3" t="e">
        <f t="shared" si="166"/>
        <v>#N/A</v>
      </c>
      <c r="HH30" s="294" t="e">
        <f t="shared" si="167"/>
        <v>#N/A</v>
      </c>
      <c r="HI30" s="336" t="e">
        <f t="shared" si="168"/>
        <v>#N/A</v>
      </c>
      <c r="HJ30" s="4" t="e">
        <f t="shared" si="169"/>
        <v>#N/A</v>
      </c>
      <c r="HK30" s="17" t="str">
        <f>IF(HK$23&lt;='2. Saisie'!$AE$1,INDEX($D$25:$AG$124,$HI30,HK$21),"")</f>
        <v/>
      </c>
      <c r="HL30" s="17" t="str">
        <f>IF(HL$23&lt;='2. Saisie'!$AE$1,INDEX($D$25:$AG$124,$HI30,HL$21),"")</f>
        <v/>
      </c>
      <c r="HM30" s="17" t="str">
        <f>IF(HM$23&lt;='2. Saisie'!$AE$1,INDEX($D$25:$AG$124,$HI30,HM$21),"")</f>
        <v/>
      </c>
      <c r="HN30" s="17" t="str">
        <f>IF(HN$23&lt;='2. Saisie'!$AE$1,INDEX($D$25:$AG$124,$HI30,HN$21),"")</f>
        <v/>
      </c>
      <c r="HO30" s="17" t="str">
        <f>IF(HO$23&lt;='2. Saisie'!$AE$1,INDEX($D$25:$AG$124,$HI30,HO$21),"")</f>
        <v/>
      </c>
      <c r="HP30" s="17" t="str">
        <f>IF(HP$23&lt;='2. Saisie'!$AE$1,INDEX($D$25:$AG$124,$HI30,HP$21),"")</f>
        <v/>
      </c>
      <c r="HQ30" s="17" t="str">
        <f>IF(HQ$23&lt;='2. Saisie'!$AE$1,INDEX($D$25:$AG$124,$HI30,HQ$21),"")</f>
        <v/>
      </c>
      <c r="HR30" s="17" t="str">
        <f>IF(HR$23&lt;='2. Saisie'!$AE$1,INDEX($D$25:$AG$124,$HI30,HR$21),"")</f>
        <v/>
      </c>
      <c r="HS30" s="17" t="str">
        <f>IF(HS$23&lt;='2. Saisie'!$AE$1,INDEX($D$25:$AG$124,$HI30,HS$21),"")</f>
        <v/>
      </c>
      <c r="HT30" s="17" t="str">
        <f>IF(HT$23&lt;='2. Saisie'!$AE$1,INDEX($D$25:$AG$124,$HI30,HT$21),"")</f>
        <v/>
      </c>
      <c r="HU30" s="17" t="str">
        <f>IF(HU$23&lt;='2. Saisie'!$AE$1,INDEX($D$25:$AG$124,$HI30,HU$21),"")</f>
        <v/>
      </c>
      <c r="HV30" s="17" t="str">
        <f>IF(HV$23&lt;='2. Saisie'!$AE$1,INDEX($D$25:$AG$124,$HI30,HV$21),"")</f>
        <v/>
      </c>
      <c r="HW30" s="17" t="str">
        <f>IF(HW$23&lt;='2. Saisie'!$AE$1,INDEX($D$25:$AG$124,$HI30,HW$21),"")</f>
        <v/>
      </c>
      <c r="HX30" s="17" t="str">
        <f>IF(HX$23&lt;='2. Saisie'!$AE$1,INDEX($D$25:$AG$124,$HI30,HX$21),"")</f>
        <v/>
      </c>
      <c r="HY30" s="17" t="str">
        <f>IF(HY$23&lt;='2. Saisie'!$AE$1,INDEX($D$25:$AG$124,$HI30,HY$21),"")</f>
        <v/>
      </c>
      <c r="HZ30" s="17" t="str">
        <f>IF(HZ$23&lt;='2. Saisie'!$AE$1,INDEX($D$25:$AG$124,$HI30,HZ$21),"")</f>
        <v/>
      </c>
      <c r="IA30" s="17" t="str">
        <f>IF(IA$23&lt;='2. Saisie'!$AE$1,INDEX($D$25:$AG$124,$HI30,IA$21),"")</f>
        <v/>
      </c>
      <c r="IB30" s="17" t="str">
        <f>IF(IB$23&lt;='2. Saisie'!$AE$1,INDEX($D$25:$AG$124,$HI30,IB$21),"")</f>
        <v/>
      </c>
      <c r="IC30" s="17" t="str">
        <f>IF(IC$23&lt;='2. Saisie'!$AE$1,INDEX($D$25:$AG$124,$HI30,IC$21),"")</f>
        <v/>
      </c>
      <c r="ID30" s="17" t="str">
        <f>IF(ID$23&lt;='2. Saisie'!$AE$1,INDEX($D$25:$AG$124,$HI30,ID$21),"")</f>
        <v/>
      </c>
      <c r="IE30" s="17" t="str">
        <f>IF(IE$23&lt;='2. Saisie'!$AE$1,INDEX($D$25:$AG$124,$HI30,IE$21),"")</f>
        <v/>
      </c>
      <c r="IF30" s="17" t="str">
        <f>IF(IF$23&lt;='2. Saisie'!$AE$1,INDEX($D$25:$AG$124,$HI30,IF$21),"")</f>
        <v/>
      </c>
      <c r="IG30" s="17" t="str">
        <f>IF(IG$23&lt;='2. Saisie'!$AE$1,INDEX($D$25:$AG$124,$HI30,IG$21),"")</f>
        <v/>
      </c>
      <c r="IH30" s="17" t="str">
        <f>IF(IH$23&lt;='2. Saisie'!$AE$1,INDEX($D$25:$AG$124,$HI30,IH$21),"")</f>
        <v/>
      </c>
      <c r="II30" s="17" t="str">
        <f>IF(II$23&lt;='2. Saisie'!$AE$1,INDEX($D$25:$AG$124,$HI30,II$21),"")</f>
        <v/>
      </c>
      <c r="IJ30" s="17" t="str">
        <f>IF(IJ$23&lt;='2. Saisie'!$AE$1,INDEX($D$25:$AG$124,$HI30,IJ$21),"")</f>
        <v/>
      </c>
      <c r="IK30" s="17" t="str">
        <f>IF(IK$23&lt;='2. Saisie'!$AE$1,INDEX($D$25:$AG$124,$HI30,IK$21),"")</f>
        <v/>
      </c>
      <c r="IL30" s="17" t="str">
        <f>IF(IL$23&lt;='2. Saisie'!$AE$1,INDEX($D$25:$AG$124,$HI30,IL$21),"")</f>
        <v/>
      </c>
      <c r="IM30" s="17" t="str">
        <f>IF(IM$23&lt;='2. Saisie'!$AE$1,INDEX($D$25:$AG$124,$HI30,IM$21),"")</f>
        <v/>
      </c>
      <c r="IN30" s="17" t="str">
        <f>IF(IN$23&lt;='2. Saisie'!$AE$1,INDEX($D$25:$AG$124,$HI30,IN$21),"")</f>
        <v/>
      </c>
      <c r="IO30" s="17" t="s">
        <v>139</v>
      </c>
      <c r="IR30" s="346" t="str">
        <f>IFERROR(IF(HK$23&lt;=$HH30,(1-'7. Rép.Inattendues'!J11)*HK$19,('7. Rép.Inattendues'!J11*HK$19)*-1),"")</f>
        <v/>
      </c>
      <c r="IS30" s="346" t="str">
        <f>IFERROR(IF(HL$23&lt;=$HH30,(1-'7. Rép.Inattendues'!K11)*HL$19,('7. Rép.Inattendues'!K11*HL$19)*-1),"")</f>
        <v/>
      </c>
      <c r="IT30" s="346" t="str">
        <f>IFERROR(IF(HM$23&lt;=$HH30,(1-'7. Rép.Inattendues'!L11)*HM$19,('7. Rép.Inattendues'!L11*HM$19)*-1),"")</f>
        <v/>
      </c>
      <c r="IU30" s="346" t="str">
        <f>IFERROR(IF(HN$23&lt;=$HH30,(1-'7. Rép.Inattendues'!M11)*HN$19,('7. Rép.Inattendues'!M11*HN$19)*-1),"")</f>
        <v/>
      </c>
      <c r="IV30" s="346" t="str">
        <f>IFERROR(IF(HO$23&lt;=$HH30,(1-'7. Rép.Inattendues'!N11)*HO$19,('7. Rép.Inattendues'!N11*HO$19)*-1),"")</f>
        <v/>
      </c>
      <c r="IW30" s="346" t="str">
        <f>IFERROR(IF(HP$23&lt;=$HH30,(1-'7. Rép.Inattendues'!O11)*HP$19,('7. Rép.Inattendues'!O11*HP$19)*-1),"")</f>
        <v/>
      </c>
      <c r="IX30" s="346" t="str">
        <f>IFERROR(IF(HQ$23&lt;=$HH30,(1-'7. Rép.Inattendues'!P11)*HQ$19,('7. Rép.Inattendues'!P11*HQ$19)*-1),"")</f>
        <v/>
      </c>
      <c r="IY30" s="346" t="str">
        <f>IFERROR(IF(HR$23&lt;=$HH30,(1-'7. Rép.Inattendues'!Q11)*HR$19,('7. Rép.Inattendues'!Q11*HR$19)*-1),"")</f>
        <v/>
      </c>
      <c r="IZ30" s="346" t="str">
        <f>IFERROR(IF(HS$23&lt;=$HH30,(1-'7. Rép.Inattendues'!R11)*HS$19,('7. Rép.Inattendues'!R11*HS$19)*-1),"")</f>
        <v/>
      </c>
      <c r="JA30" s="346" t="str">
        <f>IFERROR(IF(HT$23&lt;=$HH30,(1-'7. Rép.Inattendues'!S11)*HT$19,('7. Rép.Inattendues'!S11*HT$19)*-1),"")</f>
        <v/>
      </c>
      <c r="JB30" s="346" t="str">
        <f>IFERROR(IF(HU$23&lt;=$HH30,(1-'7. Rép.Inattendues'!T11)*HU$19,('7. Rép.Inattendues'!T11*HU$19)*-1),"")</f>
        <v/>
      </c>
      <c r="JC30" s="346" t="str">
        <f>IFERROR(IF(HV$23&lt;=$HH30,(1-'7. Rép.Inattendues'!U11)*HV$19,('7. Rép.Inattendues'!U11*HV$19)*-1),"")</f>
        <v/>
      </c>
      <c r="JD30" s="346" t="str">
        <f>IFERROR(IF(HW$23&lt;=$HH30,(1-'7. Rép.Inattendues'!V11)*HW$19,('7. Rép.Inattendues'!V11*HW$19)*-1),"")</f>
        <v/>
      </c>
      <c r="JE30" s="346" t="str">
        <f>IFERROR(IF(HX$23&lt;=$HH30,(1-'7. Rép.Inattendues'!W11)*HX$19,('7. Rép.Inattendues'!W11*HX$19)*-1),"")</f>
        <v/>
      </c>
      <c r="JF30" s="346" t="str">
        <f>IFERROR(IF(HY$23&lt;=$HH30,(1-'7. Rép.Inattendues'!X11)*HY$19,('7. Rép.Inattendues'!X11*HY$19)*-1),"")</f>
        <v/>
      </c>
      <c r="JG30" s="346" t="str">
        <f>IFERROR(IF(HZ$23&lt;=$HH30,(1-'7. Rép.Inattendues'!Y11)*HZ$19,('7. Rép.Inattendues'!Y11*HZ$19)*-1),"")</f>
        <v/>
      </c>
      <c r="JH30" s="346" t="str">
        <f>IFERROR(IF(IA$23&lt;=$HH30,(1-'7. Rép.Inattendues'!Z11)*IA$19,('7. Rép.Inattendues'!Z11*IA$19)*-1),"")</f>
        <v/>
      </c>
      <c r="JI30" s="346" t="str">
        <f>IFERROR(IF(IB$23&lt;=$HH30,(1-'7. Rép.Inattendues'!AA11)*IB$19,('7. Rép.Inattendues'!AA11*IB$19)*-1),"")</f>
        <v/>
      </c>
      <c r="JJ30" s="346" t="str">
        <f>IFERROR(IF(IC$23&lt;=$HH30,(1-'7. Rép.Inattendues'!AB11)*IC$19,('7. Rép.Inattendues'!AB11*IC$19)*-1),"")</f>
        <v/>
      </c>
      <c r="JK30" s="346" t="str">
        <f>IFERROR(IF(ID$23&lt;=$HH30,(1-'7. Rép.Inattendues'!AC11)*ID$19,('7. Rép.Inattendues'!AC11*ID$19)*-1),"")</f>
        <v/>
      </c>
      <c r="JL30" s="346" t="str">
        <f>IFERROR(IF(IE$23&lt;=$HH30,(1-'7. Rép.Inattendues'!AD11)*IE$19,('7. Rép.Inattendues'!AD11*IE$19)*-1),"")</f>
        <v/>
      </c>
      <c r="JM30" s="346" t="str">
        <f>IFERROR(IF(IF$23&lt;=$HH30,(1-'7. Rép.Inattendues'!AE11)*IF$19,('7. Rép.Inattendues'!AE11*IF$19)*-1),"")</f>
        <v/>
      </c>
      <c r="JN30" s="346" t="str">
        <f>IFERROR(IF(IG$23&lt;=$HH30,(1-'7. Rép.Inattendues'!AF11)*IG$19,('7. Rép.Inattendues'!AF11*IG$19)*-1),"")</f>
        <v/>
      </c>
      <c r="JO30" s="346" t="str">
        <f>IFERROR(IF(IH$23&lt;=$HH30,(1-'7. Rép.Inattendues'!AG11)*IH$19,('7. Rép.Inattendues'!AG11*IH$19)*-1),"")</f>
        <v/>
      </c>
      <c r="JP30" s="346" t="str">
        <f>IFERROR(IF(II$23&lt;=$HH30,(1-'7. Rép.Inattendues'!AH11)*II$19,('7. Rép.Inattendues'!AH11*II$19)*-1),"")</f>
        <v/>
      </c>
      <c r="JQ30" s="346" t="str">
        <f>IFERROR(IF(IJ$23&lt;=$HH30,(1-'7. Rép.Inattendues'!AI11)*IJ$19,('7. Rép.Inattendues'!AI11*IJ$19)*-1),"")</f>
        <v/>
      </c>
      <c r="JR30" s="346" t="str">
        <f>IFERROR(IF(IK$23&lt;=$HH30,(1-'7. Rép.Inattendues'!AJ11)*IK$19,('7. Rép.Inattendues'!AJ11*IK$19)*-1),"")</f>
        <v/>
      </c>
      <c r="JS30" s="346" t="str">
        <f>IFERROR(IF(IL$23&lt;=$HH30,(1-'7. Rép.Inattendues'!AK11)*IL$19,('7. Rép.Inattendues'!AK11*IL$19)*-1),"")</f>
        <v/>
      </c>
      <c r="JT30" s="346" t="str">
        <f>IFERROR(IF(IM$23&lt;=$HH30,(1-'7. Rép.Inattendues'!AL11)*IM$19,('7. Rép.Inattendues'!AL11*IM$19)*-1),"")</f>
        <v/>
      </c>
      <c r="JU30" s="346" t="str">
        <f>IFERROR(IF(IN$23&lt;=$HH30,(1-'7. Rép.Inattendues'!AM11)*IN$19,('7. Rép.Inattendues'!AM11*IN$19)*-1),"")</f>
        <v/>
      </c>
      <c r="JW30" s="347" t="str">
        <f t="shared" si="170"/>
        <v/>
      </c>
      <c r="JY30" s="346" t="str">
        <f t="shared" si="171"/>
        <v/>
      </c>
      <c r="JZ30" s="346" t="str">
        <f t="shared" si="172"/>
        <v/>
      </c>
      <c r="KA30" s="346" t="str">
        <f t="shared" si="173"/>
        <v/>
      </c>
      <c r="KB30" s="346" t="str">
        <f t="shared" si="174"/>
        <v/>
      </c>
      <c r="KC30" s="346" t="str">
        <f t="shared" si="175"/>
        <v/>
      </c>
      <c r="KD30" s="346" t="str">
        <f t="shared" si="176"/>
        <v/>
      </c>
      <c r="KE30" s="346" t="str">
        <f t="shared" si="177"/>
        <v/>
      </c>
      <c r="KF30" s="346" t="str">
        <f t="shared" si="178"/>
        <v/>
      </c>
      <c r="KG30" s="346" t="str">
        <f t="shared" si="179"/>
        <v/>
      </c>
      <c r="KH30" s="346" t="str">
        <f t="shared" si="180"/>
        <v/>
      </c>
      <c r="KI30" s="346" t="str">
        <f t="shared" si="181"/>
        <v/>
      </c>
      <c r="KJ30" s="346" t="str">
        <f t="shared" si="182"/>
        <v/>
      </c>
      <c r="KK30" s="346" t="str">
        <f t="shared" si="183"/>
        <v/>
      </c>
      <c r="KL30" s="346" t="str">
        <f t="shared" si="184"/>
        <v/>
      </c>
      <c r="KM30" s="346" t="str">
        <f t="shared" si="185"/>
        <v/>
      </c>
      <c r="KN30" s="346" t="str">
        <f t="shared" si="186"/>
        <v/>
      </c>
      <c r="KO30" s="346" t="str">
        <f t="shared" si="187"/>
        <v/>
      </c>
      <c r="KP30" s="346" t="str">
        <f t="shared" si="188"/>
        <v/>
      </c>
      <c r="KQ30" s="346" t="str">
        <f t="shared" si="189"/>
        <v/>
      </c>
      <c r="KR30" s="346" t="str">
        <f t="shared" si="190"/>
        <v/>
      </c>
      <c r="KS30" s="346" t="str">
        <f t="shared" si="191"/>
        <v/>
      </c>
      <c r="KT30" s="346" t="str">
        <f t="shared" si="192"/>
        <v/>
      </c>
      <c r="KU30" s="346" t="str">
        <f t="shared" si="193"/>
        <v/>
      </c>
      <c r="KV30" s="346" t="str">
        <f t="shared" si="194"/>
        <v/>
      </c>
      <c r="KW30" s="346" t="str">
        <f t="shared" si="195"/>
        <v/>
      </c>
      <c r="KX30" s="346" t="str">
        <f t="shared" si="196"/>
        <v/>
      </c>
      <c r="KY30" s="346" t="str">
        <f t="shared" si="197"/>
        <v/>
      </c>
      <c r="KZ30" s="346" t="str">
        <f t="shared" si="198"/>
        <v/>
      </c>
      <c r="LA30" s="346" t="str">
        <f t="shared" si="199"/>
        <v/>
      </c>
      <c r="LB30" s="346" t="str">
        <f t="shared" si="200"/>
        <v/>
      </c>
      <c r="LD30" s="348" t="str">
        <f t="shared" si="201"/>
        <v/>
      </c>
      <c r="LF30" s="346" t="str">
        <f t="shared" si="86"/>
        <v/>
      </c>
      <c r="LH30" s="346" t="str">
        <f t="shared" si="202"/>
        <v/>
      </c>
      <c r="LI30" s="346" t="str">
        <f t="shared" si="203"/>
        <v/>
      </c>
      <c r="LJ30" s="346" t="str">
        <f t="shared" si="204"/>
        <v/>
      </c>
      <c r="LK30" s="346" t="str">
        <f t="shared" si="205"/>
        <v/>
      </c>
      <c r="LL30" s="346" t="str">
        <f t="shared" si="206"/>
        <v/>
      </c>
      <c r="LM30" s="346" t="str">
        <f t="shared" si="207"/>
        <v/>
      </c>
      <c r="LN30" s="346" t="str">
        <f t="shared" si="208"/>
        <v/>
      </c>
      <c r="LO30" s="346" t="str">
        <f t="shared" si="209"/>
        <v/>
      </c>
      <c r="LP30" s="346" t="str">
        <f t="shared" si="210"/>
        <v/>
      </c>
      <c r="LQ30" s="346" t="str">
        <f t="shared" si="211"/>
        <v/>
      </c>
      <c r="LR30" s="346" t="str">
        <f t="shared" si="212"/>
        <v/>
      </c>
      <c r="LS30" s="346" t="str">
        <f t="shared" si="213"/>
        <v/>
      </c>
      <c r="LT30" s="346" t="str">
        <f t="shared" si="214"/>
        <v/>
      </c>
      <c r="LU30" s="346" t="str">
        <f t="shared" si="215"/>
        <v/>
      </c>
      <c r="LV30" s="346" t="str">
        <f t="shared" si="216"/>
        <v/>
      </c>
      <c r="LW30" s="346" t="str">
        <f t="shared" si="217"/>
        <v/>
      </c>
      <c r="LX30" s="346" t="str">
        <f t="shared" si="218"/>
        <v/>
      </c>
      <c r="LY30" s="346" t="str">
        <f t="shared" si="219"/>
        <v/>
      </c>
      <c r="LZ30" s="346" t="str">
        <f t="shared" si="220"/>
        <v/>
      </c>
      <c r="MA30" s="346" t="str">
        <f t="shared" si="221"/>
        <v/>
      </c>
      <c r="MB30" s="346" t="str">
        <f t="shared" si="222"/>
        <v/>
      </c>
      <c r="MC30" s="346" t="str">
        <f t="shared" si="223"/>
        <v/>
      </c>
      <c r="MD30" s="346" t="str">
        <f t="shared" si="224"/>
        <v/>
      </c>
      <c r="ME30" s="346" t="str">
        <f t="shared" si="225"/>
        <v/>
      </c>
      <c r="MF30" s="346" t="str">
        <f t="shared" si="226"/>
        <v/>
      </c>
      <c r="MG30" s="346" t="str">
        <f t="shared" si="227"/>
        <v/>
      </c>
      <c r="MH30" s="346" t="str">
        <f t="shared" si="228"/>
        <v/>
      </c>
      <c r="MI30" s="346" t="str">
        <f t="shared" si="229"/>
        <v/>
      </c>
      <c r="MJ30" s="346" t="str">
        <f t="shared" si="230"/>
        <v/>
      </c>
      <c r="MK30" s="346" t="str">
        <f t="shared" si="231"/>
        <v/>
      </c>
      <c r="MM30" s="348" t="str">
        <f t="shared" si="232"/>
        <v/>
      </c>
      <c r="MR30" s="483" t="s">
        <v>467</v>
      </c>
      <c r="MS30" s="305">
        <v>7</v>
      </c>
      <c r="MT30" s="395" t="s">
        <v>547</v>
      </c>
      <c r="MU30" s="15">
        <f>IF('8. Paramètres'!G30="Discrimine très bien",1,IF('8. Paramètres'!G30="Discrimine bien",2,IF('8. Paramètres'!G30="Discrimine faiblement",3,IF('8. Paramètres'!G30="Discrimine très faiblement",4,IF('8. Paramètres'!G30="Ne discrimine pas",5,"err")))))</f>
        <v>1</v>
      </c>
      <c r="MV30" s="15">
        <f>IF('8. Paramètres'!H30="Cliquer pour modifier",MU30,IF('8. Paramètres'!H30="Discrimine très bien",1,IF('8. Paramètres'!H30="Discrimine bien",2,IF('8. Paramètres'!H30="Discrimine faiblement",3,IF('8. Paramètres'!H30="Discrimine très faiblement",4,IF('8. Paramètres'!H30="Ne discrimine pas",5,"err"))))))</f>
        <v>1</v>
      </c>
      <c r="MW30" s="15">
        <f t="shared" si="265"/>
        <v>1</v>
      </c>
      <c r="MY30" s="380" t="str">
        <f t="shared" si="266"/>
        <v>ok</v>
      </c>
    </row>
    <row r="31" spans="2:364" ht="18" x14ac:dyDescent="0.3">
      <c r="B31" s="38">
        <f t="shared" si="88"/>
        <v>0</v>
      </c>
      <c r="C31" s="4" t="s">
        <v>37</v>
      </c>
      <c r="D31" s="17" t="str">
        <f>IF(AND('2. Saisie'!$AF13&gt;=0,D$23&lt;='2. Saisie'!$AE$1,'2. Saisie'!$AL13&lt;=$B$11),IF(OR('2. Saisie'!B13="",'2. Saisie'!B13=9),0,'2. Saisie'!B13),"")</f>
        <v/>
      </c>
      <c r="E31" s="17" t="str">
        <f>IF(AND('2. Saisie'!$AF13&gt;=0,E$23&lt;='2. Saisie'!$AE$1,'2. Saisie'!$AL13&lt;=$B$11),IF(OR('2. Saisie'!C13="",'2. Saisie'!C13=9),0,'2. Saisie'!C13),"")</f>
        <v/>
      </c>
      <c r="F31" s="17" t="str">
        <f>IF(AND('2. Saisie'!$AF13&gt;=0,F$23&lt;='2. Saisie'!$AE$1,'2. Saisie'!$AL13&lt;=$B$11),IF(OR('2. Saisie'!D13="",'2. Saisie'!D13=9),0,'2. Saisie'!D13),"")</f>
        <v/>
      </c>
      <c r="G31" s="17" t="str">
        <f>IF(AND('2. Saisie'!$AF13&gt;=0,G$23&lt;='2. Saisie'!$AE$1,'2. Saisie'!$AL13&lt;=$B$11),IF(OR('2. Saisie'!E13="",'2. Saisie'!E13=9),0,'2. Saisie'!E13),"")</f>
        <v/>
      </c>
      <c r="H31" s="17" t="str">
        <f>IF(AND('2. Saisie'!$AF13&gt;=0,H$23&lt;='2. Saisie'!$AE$1,'2. Saisie'!$AL13&lt;=$B$11),IF(OR('2. Saisie'!F13="",'2. Saisie'!F13=9),0,'2. Saisie'!F13),"")</f>
        <v/>
      </c>
      <c r="I31" s="17" t="str">
        <f>IF(AND('2. Saisie'!$AF13&gt;=0,I$23&lt;='2. Saisie'!$AE$1,'2. Saisie'!$AL13&lt;=$B$11),IF(OR('2. Saisie'!G13="",'2. Saisie'!G13=9),0,'2. Saisie'!G13),"")</f>
        <v/>
      </c>
      <c r="J31" s="17" t="str">
        <f>IF(AND('2. Saisie'!$AF13&gt;=0,J$23&lt;='2. Saisie'!$AE$1,'2. Saisie'!$AL13&lt;=$B$11),IF(OR('2. Saisie'!H13="",'2. Saisie'!H13=9),0,'2. Saisie'!H13),"")</f>
        <v/>
      </c>
      <c r="K31" s="17" t="str">
        <f>IF(AND('2. Saisie'!$AF13&gt;=0,K$23&lt;='2. Saisie'!$AE$1,'2. Saisie'!$AL13&lt;=$B$11),IF(OR('2. Saisie'!I13="",'2. Saisie'!I13=9),0,'2. Saisie'!I13),"")</f>
        <v/>
      </c>
      <c r="L31" s="17" t="str">
        <f>IF(AND('2. Saisie'!$AF13&gt;=0,L$23&lt;='2. Saisie'!$AE$1,'2. Saisie'!$AL13&lt;=$B$11),IF(OR('2. Saisie'!J13="",'2. Saisie'!J13=9),0,'2. Saisie'!J13),"")</f>
        <v/>
      </c>
      <c r="M31" s="17" t="str">
        <f>IF(AND('2. Saisie'!$AF13&gt;=0,M$23&lt;='2. Saisie'!$AE$1,'2. Saisie'!$AL13&lt;=$B$11),IF(OR('2. Saisie'!K13="",'2. Saisie'!K13=9),0,'2. Saisie'!K13),"")</f>
        <v/>
      </c>
      <c r="N31" s="17" t="str">
        <f>IF(AND('2. Saisie'!$AF13&gt;=0,N$23&lt;='2. Saisie'!$AE$1,'2. Saisie'!$AL13&lt;=$B$11),IF(OR('2. Saisie'!L13="",'2. Saisie'!L13=9),0,'2. Saisie'!L13),"")</f>
        <v/>
      </c>
      <c r="O31" s="17" t="str">
        <f>IF(AND('2. Saisie'!$AF13&gt;=0,O$23&lt;='2. Saisie'!$AE$1,'2. Saisie'!$AL13&lt;=$B$11),IF(OR('2. Saisie'!M13="",'2. Saisie'!M13=9),0,'2. Saisie'!M13),"")</f>
        <v/>
      </c>
      <c r="P31" s="17" t="str">
        <f>IF(AND('2. Saisie'!$AF13&gt;=0,P$23&lt;='2. Saisie'!$AE$1,'2. Saisie'!$AL13&lt;=$B$11),IF(OR('2. Saisie'!N13="",'2. Saisie'!N13=9),0,'2. Saisie'!N13),"")</f>
        <v/>
      </c>
      <c r="Q31" s="17" t="str">
        <f>IF(AND('2. Saisie'!$AF13&gt;=0,Q$23&lt;='2. Saisie'!$AE$1,'2. Saisie'!$AL13&lt;=$B$11),IF(OR('2. Saisie'!O13="",'2. Saisie'!O13=9),0,'2. Saisie'!O13),"")</f>
        <v/>
      </c>
      <c r="R31" s="17" t="str">
        <f>IF(AND('2. Saisie'!$AF13&gt;=0,R$23&lt;='2. Saisie'!$AE$1,'2. Saisie'!$AL13&lt;=$B$11),IF(OR('2. Saisie'!P13="",'2. Saisie'!P13=9),0,'2. Saisie'!P13),"")</f>
        <v/>
      </c>
      <c r="S31" s="17" t="str">
        <f>IF(AND('2. Saisie'!$AF13&gt;=0,S$23&lt;='2. Saisie'!$AE$1,'2. Saisie'!$AL13&lt;=$B$11),IF(OR('2. Saisie'!Q13="",'2. Saisie'!Q13=9),0,'2. Saisie'!Q13),"")</f>
        <v/>
      </c>
      <c r="T31" s="17" t="str">
        <f>IF(AND('2. Saisie'!$AF13&gt;=0,T$23&lt;='2. Saisie'!$AE$1,'2. Saisie'!$AL13&lt;=$B$11),IF(OR('2. Saisie'!R13="",'2. Saisie'!R13=9),0,'2. Saisie'!R13),"")</f>
        <v/>
      </c>
      <c r="U31" s="17" t="str">
        <f>IF(AND('2. Saisie'!$AF13&gt;=0,U$23&lt;='2. Saisie'!$AE$1,'2. Saisie'!$AL13&lt;=$B$11),IF(OR('2. Saisie'!S13="",'2. Saisie'!S13=9),0,'2. Saisie'!S13),"")</f>
        <v/>
      </c>
      <c r="V31" s="17" t="str">
        <f>IF(AND('2. Saisie'!$AF13&gt;=0,V$23&lt;='2. Saisie'!$AE$1,'2. Saisie'!$AL13&lt;=$B$11),IF(OR('2. Saisie'!T13="",'2. Saisie'!T13=9),0,'2. Saisie'!T13),"")</f>
        <v/>
      </c>
      <c r="W31" s="17" t="str">
        <f>IF(AND('2. Saisie'!$AF13&gt;=0,W$23&lt;='2. Saisie'!$AE$1,'2. Saisie'!$AL13&lt;=$B$11),IF(OR('2. Saisie'!U13="",'2. Saisie'!U13=9),0,'2. Saisie'!U13),"")</f>
        <v/>
      </c>
      <c r="X31" s="17" t="str">
        <f>IF(AND('2. Saisie'!$AF13&gt;=0,X$23&lt;='2. Saisie'!$AE$1,'2. Saisie'!$AL13&lt;=$B$11),IF(OR('2. Saisie'!V13="",'2. Saisie'!V13=9),0,'2. Saisie'!V13),"")</f>
        <v/>
      </c>
      <c r="Y31" s="17" t="str">
        <f>IF(AND('2. Saisie'!$AF13&gt;=0,Y$23&lt;='2. Saisie'!$AE$1,'2. Saisie'!$AL13&lt;=$B$11),IF(OR('2. Saisie'!W13="",'2. Saisie'!W13=9),0,'2. Saisie'!W13),"")</f>
        <v/>
      </c>
      <c r="Z31" s="17" t="str">
        <f>IF(AND('2. Saisie'!$AF13&gt;=0,Z$23&lt;='2. Saisie'!$AE$1,'2. Saisie'!$AL13&lt;=$B$11),IF(OR('2. Saisie'!X13="",'2. Saisie'!X13=9),0,'2. Saisie'!X13),"")</f>
        <v/>
      </c>
      <c r="AA31" s="17" t="str">
        <f>IF(AND('2. Saisie'!$AF13&gt;=0,AA$23&lt;='2. Saisie'!$AE$1,'2. Saisie'!$AL13&lt;=$B$11),IF(OR('2. Saisie'!Y13="",'2. Saisie'!Y13=9),0,'2. Saisie'!Y13),"")</f>
        <v/>
      </c>
      <c r="AB31" s="17" t="str">
        <f>IF(AND('2. Saisie'!$AF13&gt;=0,AB$23&lt;='2. Saisie'!$AE$1,'2. Saisie'!$AL13&lt;=$B$11),IF(OR('2. Saisie'!Z13="",'2. Saisie'!Z13=9),0,'2. Saisie'!Z13),"")</f>
        <v/>
      </c>
      <c r="AC31" s="17" t="str">
        <f>IF(AND('2. Saisie'!$AF13&gt;=0,AC$23&lt;='2. Saisie'!$AE$1,'2. Saisie'!$AL13&lt;=$B$11),IF(OR('2. Saisie'!AA13="",'2. Saisie'!AA13=9),0,'2. Saisie'!AA13),"")</f>
        <v/>
      </c>
      <c r="AD31" s="17" t="str">
        <f>IF(AND('2. Saisie'!$AF13&gt;=0,AD$23&lt;='2. Saisie'!$AE$1,'2. Saisie'!$AL13&lt;=$B$11),IF(OR('2. Saisie'!AB13="",'2. Saisie'!AB13=9),0,'2. Saisie'!AB13),"")</f>
        <v/>
      </c>
      <c r="AE31" s="17" t="str">
        <f>IF(AND('2. Saisie'!$AF13&gt;=0,AE$23&lt;='2. Saisie'!$AE$1,'2. Saisie'!$AL13&lt;=$B$11),IF(OR('2. Saisie'!AC13="",'2. Saisie'!AC13=9),0,'2. Saisie'!AC13),"")</f>
        <v/>
      </c>
      <c r="AF31" s="17" t="str">
        <f>IF(AND('2. Saisie'!$AF13&gt;=0,AF$23&lt;='2. Saisie'!$AE$1,'2. Saisie'!$AL13&lt;=$B$11),IF(OR('2. Saisie'!AD13="",'2. Saisie'!AD13=9),0,'2. Saisie'!AD13),"")</f>
        <v/>
      </c>
      <c r="AG31" s="17" t="str">
        <f>IF(AND('2. Saisie'!$AF13&gt;=0,AG$23&lt;='2. Saisie'!$AE$1,'2. Saisie'!$AL13&lt;=$B$11),IF(OR('2. Saisie'!AE13="",'2. Saisie'!AE13=9),0,'2. Saisie'!AE13),"")</f>
        <v/>
      </c>
      <c r="AH31" s="17" t="s">
        <v>139</v>
      </c>
      <c r="AI31" s="330"/>
      <c r="AJ31" s="339" t="str">
        <f t="shared" si="89"/>
        <v/>
      </c>
      <c r="AK31" s="339" t="str">
        <f t="shared" si="90"/>
        <v/>
      </c>
      <c r="AL31" s="340" t="str">
        <f t="shared" si="44"/>
        <v/>
      </c>
      <c r="AM31" s="341">
        <v>7</v>
      </c>
      <c r="AN31" s="342" t="str">
        <f t="shared" si="45"/>
        <v/>
      </c>
      <c r="AO31" s="343" t="str">
        <f t="shared" si="91"/>
        <v/>
      </c>
      <c r="AP31" s="17" t="str">
        <f t="shared" si="92"/>
        <v/>
      </c>
      <c r="AQ31" s="17" t="str">
        <f t="shared" si="93"/>
        <v/>
      </c>
      <c r="AR31" s="17" t="str">
        <f t="shared" si="94"/>
        <v/>
      </c>
      <c r="AS31" s="17" t="str">
        <f t="shared" si="95"/>
        <v/>
      </c>
      <c r="AT31" s="17" t="str">
        <f t="shared" si="96"/>
        <v/>
      </c>
      <c r="AU31" s="17" t="str">
        <f t="shared" si="97"/>
        <v/>
      </c>
      <c r="AV31" s="17" t="str">
        <f t="shared" si="98"/>
        <v/>
      </c>
      <c r="AW31" s="17" t="str">
        <f t="shared" si="99"/>
        <v/>
      </c>
      <c r="AX31" s="17" t="str">
        <f t="shared" si="100"/>
        <v/>
      </c>
      <c r="AY31" s="17" t="str">
        <f t="shared" si="101"/>
        <v/>
      </c>
      <c r="AZ31" s="17" t="str">
        <f t="shared" si="102"/>
        <v/>
      </c>
      <c r="BA31" s="17" t="str">
        <f t="shared" si="103"/>
        <v/>
      </c>
      <c r="BB31" s="17" t="str">
        <f t="shared" si="104"/>
        <v/>
      </c>
      <c r="BC31" s="17" t="str">
        <f t="shared" si="105"/>
        <v/>
      </c>
      <c r="BD31" s="17" t="str">
        <f t="shared" si="106"/>
        <v/>
      </c>
      <c r="BE31" s="17" t="str">
        <f t="shared" si="107"/>
        <v/>
      </c>
      <c r="BF31" s="17" t="str">
        <f t="shared" si="108"/>
        <v/>
      </c>
      <c r="BG31" s="17" t="str">
        <f t="shared" si="109"/>
        <v/>
      </c>
      <c r="BH31" s="17" t="str">
        <f t="shared" si="110"/>
        <v/>
      </c>
      <c r="BI31" s="17" t="str">
        <f t="shared" si="111"/>
        <v/>
      </c>
      <c r="BJ31" s="17" t="str">
        <f t="shared" si="112"/>
        <v/>
      </c>
      <c r="BK31" s="17" t="str">
        <f t="shared" si="113"/>
        <v/>
      </c>
      <c r="BL31" s="17" t="str">
        <f t="shared" si="114"/>
        <v/>
      </c>
      <c r="BM31" s="17" t="str">
        <f t="shared" si="115"/>
        <v/>
      </c>
      <c r="BN31" s="17" t="str">
        <f t="shared" si="116"/>
        <v/>
      </c>
      <c r="BO31" s="17" t="str">
        <f t="shared" si="117"/>
        <v/>
      </c>
      <c r="BP31" s="17" t="str">
        <f t="shared" si="118"/>
        <v/>
      </c>
      <c r="BQ31" s="17" t="str">
        <f t="shared" si="119"/>
        <v/>
      </c>
      <c r="BR31" s="17" t="str">
        <f t="shared" si="120"/>
        <v/>
      </c>
      <c r="BS31" s="17" t="str">
        <f t="shared" si="121"/>
        <v/>
      </c>
      <c r="BT31" s="17" t="s">
        <v>139</v>
      </c>
      <c r="BV31" s="291" t="e">
        <f t="shared" si="47"/>
        <v>#VALUE!</v>
      </c>
      <c r="BW31" s="291" t="e">
        <f t="shared" si="122"/>
        <v>#VALUE!</v>
      </c>
      <c r="BX31" s="291" t="e">
        <f t="shared" si="233"/>
        <v>#VALUE!</v>
      </c>
      <c r="BY31" s="292" t="e">
        <f t="shared" si="48"/>
        <v>#VALUE!</v>
      </c>
      <c r="BZ31" s="292" t="e">
        <f t="shared" si="123"/>
        <v>#VALUE!</v>
      </c>
      <c r="CA31" s="294" t="str">
        <f t="shared" si="124"/>
        <v/>
      </c>
      <c r="CB31" s="293" t="e">
        <f t="shared" si="49"/>
        <v>#VALUE!</v>
      </c>
      <c r="CC31" s="291" t="e">
        <f t="shared" si="125"/>
        <v>#VALUE!</v>
      </c>
      <c r="CD31" s="291" t="e">
        <f t="shared" si="234"/>
        <v>#VALUE!</v>
      </c>
      <c r="CE31" s="292" t="e">
        <f t="shared" si="50"/>
        <v>#VALUE!</v>
      </c>
      <c r="CF31" s="292" t="e">
        <f t="shared" si="126"/>
        <v>#VALUE!</v>
      </c>
      <c r="CH31" s="32">
        <f t="shared" si="18"/>
        <v>4</v>
      </c>
      <c r="CI31" s="32">
        <f t="shared" si="15"/>
        <v>0</v>
      </c>
      <c r="CJ31" s="305">
        <f t="shared" si="19"/>
        <v>0</v>
      </c>
      <c r="CK31" s="305">
        <f t="shared" si="9"/>
        <v>0</v>
      </c>
      <c r="CL31" s="31" t="b">
        <f t="shared" si="10"/>
        <v>0</v>
      </c>
      <c r="CM31" s="302" t="str">
        <f t="shared" si="11"/>
        <v/>
      </c>
      <c r="CN31" s="309" t="e">
        <f t="shared" si="16"/>
        <v>#VALUE!</v>
      </c>
      <c r="CP31" s="3">
        <f t="shared" si="4"/>
        <v>0</v>
      </c>
      <c r="CQ31" s="294">
        <f t="shared" si="5"/>
        <v>0</v>
      </c>
      <c r="CR31" s="3" t="b">
        <f t="shared" si="6"/>
        <v>0</v>
      </c>
      <c r="CS31" s="302" t="str">
        <f t="shared" si="12"/>
        <v/>
      </c>
      <c r="CT31" s="309" t="e">
        <f t="shared" si="17"/>
        <v>#VALUE!</v>
      </c>
      <c r="CW31" s="330"/>
      <c r="CX31" s="341">
        <v>7</v>
      </c>
      <c r="CY31" s="58" t="str">
        <f t="shared" si="127"/>
        <v/>
      </c>
      <c r="CZ31" s="344" t="e">
        <f t="shared" si="128"/>
        <v>#N/A</v>
      </c>
      <c r="DA31" s="344" t="e">
        <f t="shared" si="51"/>
        <v>#N/A</v>
      </c>
      <c r="DB31" s="344" t="e">
        <f t="shared" si="51"/>
        <v>#N/A</v>
      </c>
      <c r="DC31" s="344" t="e">
        <f t="shared" si="51"/>
        <v>#N/A</v>
      </c>
      <c r="DD31" s="344" t="e">
        <f t="shared" si="51"/>
        <v>#N/A</v>
      </c>
      <c r="DE31" s="344" t="e">
        <f t="shared" si="51"/>
        <v>#N/A</v>
      </c>
      <c r="DF31" s="344" t="e">
        <f t="shared" si="51"/>
        <v>#N/A</v>
      </c>
      <c r="DG31" s="344" t="e">
        <f t="shared" si="51"/>
        <v>#N/A</v>
      </c>
      <c r="DH31" s="344" t="e">
        <f t="shared" si="51"/>
        <v>#N/A</v>
      </c>
      <c r="DI31" s="344" t="e">
        <f t="shared" si="51"/>
        <v>#N/A</v>
      </c>
      <c r="DJ31" s="344" t="e">
        <f t="shared" si="51"/>
        <v>#N/A</v>
      </c>
      <c r="DK31" s="344" t="e">
        <f t="shared" si="51"/>
        <v>#N/A</v>
      </c>
      <c r="DL31" s="344" t="e">
        <f t="shared" si="51"/>
        <v>#N/A</v>
      </c>
      <c r="DM31" s="344" t="e">
        <f t="shared" si="51"/>
        <v>#N/A</v>
      </c>
      <c r="DN31" s="344" t="e">
        <f t="shared" si="51"/>
        <v>#N/A</v>
      </c>
      <c r="DO31" s="344" t="e">
        <f t="shared" si="51"/>
        <v>#N/A</v>
      </c>
      <c r="DP31" s="344" t="e">
        <f t="shared" si="51"/>
        <v>#N/A</v>
      </c>
      <c r="DQ31" s="344" t="e">
        <f t="shared" si="51"/>
        <v>#N/A</v>
      </c>
      <c r="DR31" s="344" t="e">
        <f t="shared" si="51"/>
        <v>#N/A</v>
      </c>
      <c r="DS31" s="344" t="e">
        <f t="shared" si="51"/>
        <v>#N/A</v>
      </c>
      <c r="DT31" s="344" t="e">
        <f t="shared" si="51"/>
        <v>#N/A</v>
      </c>
      <c r="DU31" s="344" t="e">
        <f t="shared" si="51"/>
        <v>#N/A</v>
      </c>
      <c r="DV31" s="344" t="e">
        <f t="shared" si="51"/>
        <v>#N/A</v>
      </c>
      <c r="DW31" s="344" t="e">
        <f t="shared" si="51"/>
        <v>#N/A</v>
      </c>
      <c r="DX31" s="344" t="e">
        <f t="shared" si="51"/>
        <v>#N/A</v>
      </c>
      <c r="DY31" s="344" t="e">
        <f t="shared" si="51"/>
        <v>#N/A</v>
      </c>
      <c r="DZ31" s="344" t="e">
        <f t="shared" si="51"/>
        <v>#N/A</v>
      </c>
      <c r="EA31" s="344" t="e">
        <f t="shared" si="51"/>
        <v>#N/A</v>
      </c>
      <c r="EB31" s="344" t="e">
        <f t="shared" si="51"/>
        <v>#N/A</v>
      </c>
      <c r="EC31" s="344" t="e">
        <f t="shared" si="51"/>
        <v>#N/A</v>
      </c>
      <c r="ED31" s="59">
        <f t="shared" si="129"/>
        <v>0</v>
      </c>
      <c r="EE31" s="341">
        <v>7</v>
      </c>
      <c r="EF31" s="58" t="str">
        <f t="shared" si="130"/>
        <v/>
      </c>
      <c r="EG31" s="344" t="str">
        <f t="shared" si="235"/>
        <v/>
      </c>
      <c r="EH31" s="344" t="str">
        <f t="shared" si="236"/>
        <v/>
      </c>
      <c r="EI31" s="344" t="str">
        <f t="shared" si="237"/>
        <v/>
      </c>
      <c r="EJ31" s="344" t="str">
        <f t="shared" si="238"/>
        <v/>
      </c>
      <c r="EK31" s="344" t="str">
        <f t="shared" si="239"/>
        <v/>
      </c>
      <c r="EL31" s="344" t="str">
        <f t="shared" si="240"/>
        <v/>
      </c>
      <c r="EM31" s="344" t="str">
        <f t="shared" si="241"/>
        <v/>
      </c>
      <c r="EN31" s="344" t="str">
        <f t="shared" si="242"/>
        <v/>
      </c>
      <c r="EO31" s="344" t="str">
        <f t="shared" si="243"/>
        <v/>
      </c>
      <c r="EP31" s="344" t="str">
        <f t="shared" si="244"/>
        <v/>
      </c>
      <c r="EQ31" s="344" t="str">
        <f t="shared" si="245"/>
        <v/>
      </c>
      <c r="ER31" s="344" t="str">
        <f t="shared" si="246"/>
        <v/>
      </c>
      <c r="ES31" s="344" t="str">
        <f t="shared" si="247"/>
        <v/>
      </c>
      <c r="ET31" s="344" t="str">
        <f t="shared" si="248"/>
        <v/>
      </c>
      <c r="EU31" s="344" t="str">
        <f t="shared" si="249"/>
        <v/>
      </c>
      <c r="EV31" s="344" t="str">
        <f t="shared" si="250"/>
        <v/>
      </c>
      <c r="EW31" s="344" t="str">
        <f t="shared" si="251"/>
        <v/>
      </c>
      <c r="EX31" s="344" t="str">
        <f t="shared" si="252"/>
        <v/>
      </c>
      <c r="EY31" s="344" t="str">
        <f t="shared" si="253"/>
        <v/>
      </c>
      <c r="EZ31" s="344" t="str">
        <f t="shared" si="254"/>
        <v/>
      </c>
      <c r="FA31" s="344" t="str">
        <f t="shared" si="255"/>
        <v/>
      </c>
      <c r="FB31" s="344" t="str">
        <f t="shared" si="256"/>
        <v/>
      </c>
      <c r="FC31" s="344" t="str">
        <f t="shared" si="257"/>
        <v/>
      </c>
      <c r="FD31" s="344" t="str">
        <f t="shared" si="258"/>
        <v/>
      </c>
      <c r="FE31" s="344" t="str">
        <f t="shared" si="259"/>
        <v/>
      </c>
      <c r="FF31" s="344" t="str">
        <f t="shared" si="260"/>
        <v/>
      </c>
      <c r="FG31" s="344" t="str">
        <f t="shared" si="261"/>
        <v/>
      </c>
      <c r="FH31" s="344" t="str">
        <f t="shared" si="262"/>
        <v/>
      </c>
      <c r="FI31" s="344" t="str">
        <f t="shared" si="263"/>
        <v/>
      </c>
      <c r="FJ31" s="344" t="str">
        <f t="shared" si="264"/>
        <v/>
      </c>
      <c r="FK31" s="59">
        <f t="shared" si="160"/>
        <v>0</v>
      </c>
      <c r="FL31" s="345" t="str">
        <f t="shared" si="161"/>
        <v/>
      </c>
      <c r="FM31" s="3">
        <f t="shared" si="162"/>
        <v>0</v>
      </c>
      <c r="FO31" s="336" t="str">
        <f t="shared" si="53"/>
        <v/>
      </c>
      <c r="FP31" s="4" t="s">
        <v>37</v>
      </c>
      <c r="FQ31" s="17" t="str">
        <f t="shared" si="54"/>
        <v/>
      </c>
      <c r="FR31" s="17" t="str">
        <f t="shared" si="55"/>
        <v/>
      </c>
      <c r="FS31" s="17" t="str">
        <f t="shared" si="56"/>
        <v/>
      </c>
      <c r="FT31" s="17" t="str">
        <f t="shared" si="57"/>
        <v/>
      </c>
      <c r="FU31" s="17" t="str">
        <f t="shared" si="58"/>
        <v/>
      </c>
      <c r="FV31" s="17" t="str">
        <f t="shared" si="59"/>
        <v/>
      </c>
      <c r="FW31" s="17" t="str">
        <f t="shared" si="60"/>
        <v/>
      </c>
      <c r="FX31" s="17" t="str">
        <f t="shared" si="61"/>
        <v/>
      </c>
      <c r="FY31" s="17" t="str">
        <f t="shared" si="62"/>
        <v/>
      </c>
      <c r="FZ31" s="17" t="str">
        <f t="shared" si="63"/>
        <v/>
      </c>
      <c r="GA31" s="17" t="str">
        <f t="shared" si="64"/>
        <v/>
      </c>
      <c r="GB31" s="17" t="str">
        <f t="shared" si="65"/>
        <v/>
      </c>
      <c r="GC31" s="17" t="str">
        <f t="shared" si="66"/>
        <v/>
      </c>
      <c r="GD31" s="17" t="str">
        <f t="shared" si="67"/>
        <v/>
      </c>
      <c r="GE31" s="17" t="str">
        <f t="shared" si="68"/>
        <v/>
      </c>
      <c r="GF31" s="17" t="str">
        <f t="shared" si="69"/>
        <v/>
      </c>
      <c r="GG31" s="17" t="str">
        <f t="shared" si="70"/>
        <v/>
      </c>
      <c r="GH31" s="17" t="str">
        <f t="shared" si="71"/>
        <v/>
      </c>
      <c r="GI31" s="17" t="str">
        <f t="shared" si="72"/>
        <v/>
      </c>
      <c r="GJ31" s="17" t="str">
        <f t="shared" si="73"/>
        <v/>
      </c>
      <c r="GK31" s="17" t="str">
        <f t="shared" si="74"/>
        <v/>
      </c>
      <c r="GL31" s="17" t="str">
        <f t="shared" si="75"/>
        <v/>
      </c>
      <c r="GM31" s="17" t="str">
        <f t="shared" si="76"/>
        <v/>
      </c>
      <c r="GN31" s="17" t="str">
        <f t="shared" si="77"/>
        <v/>
      </c>
      <c r="GO31" s="17" t="str">
        <f t="shared" si="78"/>
        <v/>
      </c>
      <c r="GP31" s="17" t="str">
        <f t="shared" si="79"/>
        <v/>
      </c>
      <c r="GQ31" s="17" t="str">
        <f t="shared" si="80"/>
        <v/>
      </c>
      <c r="GR31" s="17" t="str">
        <f t="shared" si="81"/>
        <v/>
      </c>
      <c r="GS31" s="17" t="str">
        <f t="shared" si="82"/>
        <v/>
      </c>
      <c r="GT31" s="17" t="str">
        <f t="shared" si="83"/>
        <v/>
      </c>
      <c r="GU31" s="17" t="s">
        <v>139</v>
      </c>
      <c r="GV31" s="36"/>
      <c r="GW31" s="36" t="e">
        <f>RANK(AO31,AO$25:AO$124,0)+COUNTIF(AO$25:AO$31,AO31)-1</f>
        <v>#VALUE!</v>
      </c>
      <c r="GX31" s="36" t="s">
        <v>37</v>
      </c>
      <c r="GY31" s="3">
        <v>7</v>
      </c>
      <c r="GZ31" s="3" t="str">
        <f t="shared" si="84"/>
        <v/>
      </c>
      <c r="HA31" s="345" t="str">
        <f t="shared" si="163"/>
        <v/>
      </c>
      <c r="HB31" s="3">
        <f t="shared" si="164"/>
        <v>0</v>
      </c>
      <c r="HF31" s="3" t="e">
        <f t="shared" si="165"/>
        <v>#N/A</v>
      </c>
      <c r="HG31" s="3" t="e">
        <f t="shared" si="166"/>
        <v>#N/A</v>
      </c>
      <c r="HH31" s="294" t="e">
        <f t="shared" si="167"/>
        <v>#N/A</v>
      </c>
      <c r="HI31" s="336" t="e">
        <f t="shared" si="168"/>
        <v>#N/A</v>
      </c>
      <c r="HJ31" s="4" t="e">
        <f t="shared" si="169"/>
        <v>#N/A</v>
      </c>
      <c r="HK31" s="17" t="str">
        <f>IF(HK$23&lt;='2. Saisie'!$AE$1,INDEX($D$25:$AG$124,$HI31,HK$21),"")</f>
        <v/>
      </c>
      <c r="HL31" s="17" t="str">
        <f>IF(HL$23&lt;='2. Saisie'!$AE$1,INDEX($D$25:$AG$124,$HI31,HL$21),"")</f>
        <v/>
      </c>
      <c r="HM31" s="17" t="str">
        <f>IF(HM$23&lt;='2. Saisie'!$AE$1,INDEX($D$25:$AG$124,$HI31,HM$21),"")</f>
        <v/>
      </c>
      <c r="HN31" s="17" t="str">
        <f>IF(HN$23&lt;='2. Saisie'!$AE$1,INDEX($D$25:$AG$124,$HI31,HN$21),"")</f>
        <v/>
      </c>
      <c r="HO31" s="17" t="str">
        <f>IF(HO$23&lt;='2. Saisie'!$AE$1,INDEX($D$25:$AG$124,$HI31,HO$21),"")</f>
        <v/>
      </c>
      <c r="HP31" s="17" t="str">
        <f>IF(HP$23&lt;='2. Saisie'!$AE$1,INDEX($D$25:$AG$124,$HI31,HP$21),"")</f>
        <v/>
      </c>
      <c r="HQ31" s="17" t="str">
        <f>IF(HQ$23&lt;='2. Saisie'!$AE$1,INDEX($D$25:$AG$124,$HI31,HQ$21),"")</f>
        <v/>
      </c>
      <c r="HR31" s="17" t="str">
        <f>IF(HR$23&lt;='2. Saisie'!$AE$1,INDEX($D$25:$AG$124,$HI31,HR$21),"")</f>
        <v/>
      </c>
      <c r="HS31" s="17" t="str">
        <f>IF(HS$23&lt;='2. Saisie'!$AE$1,INDEX($D$25:$AG$124,$HI31,HS$21),"")</f>
        <v/>
      </c>
      <c r="HT31" s="17" t="str">
        <f>IF(HT$23&lt;='2. Saisie'!$AE$1,INDEX($D$25:$AG$124,$HI31,HT$21),"")</f>
        <v/>
      </c>
      <c r="HU31" s="17" t="str">
        <f>IF(HU$23&lt;='2. Saisie'!$AE$1,INDEX($D$25:$AG$124,$HI31,HU$21),"")</f>
        <v/>
      </c>
      <c r="HV31" s="17" t="str">
        <f>IF(HV$23&lt;='2. Saisie'!$AE$1,INDEX($D$25:$AG$124,$HI31,HV$21),"")</f>
        <v/>
      </c>
      <c r="HW31" s="17" t="str">
        <f>IF(HW$23&lt;='2. Saisie'!$AE$1,INDEX($D$25:$AG$124,$HI31,HW$21),"")</f>
        <v/>
      </c>
      <c r="HX31" s="17" t="str">
        <f>IF(HX$23&lt;='2. Saisie'!$AE$1,INDEX($D$25:$AG$124,$HI31,HX$21),"")</f>
        <v/>
      </c>
      <c r="HY31" s="17" t="str">
        <f>IF(HY$23&lt;='2. Saisie'!$AE$1,INDEX($D$25:$AG$124,$HI31,HY$21),"")</f>
        <v/>
      </c>
      <c r="HZ31" s="17" t="str">
        <f>IF(HZ$23&lt;='2. Saisie'!$AE$1,INDEX($D$25:$AG$124,$HI31,HZ$21),"")</f>
        <v/>
      </c>
      <c r="IA31" s="17" t="str">
        <f>IF(IA$23&lt;='2. Saisie'!$AE$1,INDEX($D$25:$AG$124,$HI31,IA$21),"")</f>
        <v/>
      </c>
      <c r="IB31" s="17" t="str">
        <f>IF(IB$23&lt;='2. Saisie'!$AE$1,INDEX($D$25:$AG$124,$HI31,IB$21),"")</f>
        <v/>
      </c>
      <c r="IC31" s="17" t="str">
        <f>IF(IC$23&lt;='2. Saisie'!$AE$1,INDEX($D$25:$AG$124,$HI31,IC$21),"")</f>
        <v/>
      </c>
      <c r="ID31" s="17" t="str">
        <f>IF(ID$23&lt;='2. Saisie'!$AE$1,INDEX($D$25:$AG$124,$HI31,ID$21),"")</f>
        <v/>
      </c>
      <c r="IE31" s="17" t="str">
        <f>IF(IE$23&lt;='2. Saisie'!$AE$1,INDEX($D$25:$AG$124,$HI31,IE$21),"")</f>
        <v/>
      </c>
      <c r="IF31" s="17" t="str">
        <f>IF(IF$23&lt;='2. Saisie'!$AE$1,INDEX($D$25:$AG$124,$HI31,IF$21),"")</f>
        <v/>
      </c>
      <c r="IG31" s="17" t="str">
        <f>IF(IG$23&lt;='2. Saisie'!$AE$1,INDEX($D$25:$AG$124,$HI31,IG$21),"")</f>
        <v/>
      </c>
      <c r="IH31" s="17" t="str">
        <f>IF(IH$23&lt;='2. Saisie'!$AE$1,INDEX($D$25:$AG$124,$HI31,IH$21),"")</f>
        <v/>
      </c>
      <c r="II31" s="17" t="str">
        <f>IF(II$23&lt;='2. Saisie'!$AE$1,INDEX($D$25:$AG$124,$HI31,II$21),"")</f>
        <v/>
      </c>
      <c r="IJ31" s="17" t="str">
        <f>IF(IJ$23&lt;='2. Saisie'!$AE$1,INDEX($D$25:$AG$124,$HI31,IJ$21),"")</f>
        <v/>
      </c>
      <c r="IK31" s="17" t="str">
        <f>IF(IK$23&lt;='2. Saisie'!$AE$1,INDEX($D$25:$AG$124,$HI31,IK$21),"")</f>
        <v/>
      </c>
      <c r="IL31" s="17" t="str">
        <f>IF(IL$23&lt;='2. Saisie'!$AE$1,INDEX($D$25:$AG$124,$HI31,IL$21),"")</f>
        <v/>
      </c>
      <c r="IM31" s="17" t="str">
        <f>IF(IM$23&lt;='2. Saisie'!$AE$1,INDEX($D$25:$AG$124,$HI31,IM$21),"")</f>
        <v/>
      </c>
      <c r="IN31" s="17" t="str">
        <f>IF(IN$23&lt;='2. Saisie'!$AE$1,INDEX($D$25:$AG$124,$HI31,IN$21),"")</f>
        <v/>
      </c>
      <c r="IO31" s="17" t="s">
        <v>139</v>
      </c>
      <c r="IR31" s="346" t="str">
        <f>IFERROR(IF(HK$23&lt;=$HH31,(1-'7. Rép.Inattendues'!J12)*HK$19,('7. Rép.Inattendues'!J12*HK$19)*-1),"")</f>
        <v/>
      </c>
      <c r="IS31" s="346" t="str">
        <f>IFERROR(IF(HL$23&lt;=$HH31,(1-'7. Rép.Inattendues'!K12)*HL$19,('7. Rép.Inattendues'!K12*HL$19)*-1),"")</f>
        <v/>
      </c>
      <c r="IT31" s="346" t="str">
        <f>IFERROR(IF(HM$23&lt;=$HH31,(1-'7. Rép.Inattendues'!L12)*HM$19,('7. Rép.Inattendues'!L12*HM$19)*-1),"")</f>
        <v/>
      </c>
      <c r="IU31" s="346" t="str">
        <f>IFERROR(IF(HN$23&lt;=$HH31,(1-'7. Rép.Inattendues'!M12)*HN$19,('7. Rép.Inattendues'!M12*HN$19)*-1),"")</f>
        <v/>
      </c>
      <c r="IV31" s="346" t="str">
        <f>IFERROR(IF(HO$23&lt;=$HH31,(1-'7. Rép.Inattendues'!N12)*HO$19,('7. Rép.Inattendues'!N12*HO$19)*-1),"")</f>
        <v/>
      </c>
      <c r="IW31" s="346" t="str">
        <f>IFERROR(IF(HP$23&lt;=$HH31,(1-'7. Rép.Inattendues'!O12)*HP$19,('7. Rép.Inattendues'!O12*HP$19)*-1),"")</f>
        <v/>
      </c>
      <c r="IX31" s="346" t="str">
        <f>IFERROR(IF(HQ$23&lt;=$HH31,(1-'7. Rép.Inattendues'!P12)*HQ$19,('7. Rép.Inattendues'!P12*HQ$19)*-1),"")</f>
        <v/>
      </c>
      <c r="IY31" s="346" t="str">
        <f>IFERROR(IF(HR$23&lt;=$HH31,(1-'7. Rép.Inattendues'!Q12)*HR$19,('7. Rép.Inattendues'!Q12*HR$19)*-1),"")</f>
        <v/>
      </c>
      <c r="IZ31" s="346" t="str">
        <f>IFERROR(IF(HS$23&lt;=$HH31,(1-'7. Rép.Inattendues'!R12)*HS$19,('7. Rép.Inattendues'!R12*HS$19)*-1),"")</f>
        <v/>
      </c>
      <c r="JA31" s="346" t="str">
        <f>IFERROR(IF(HT$23&lt;=$HH31,(1-'7. Rép.Inattendues'!S12)*HT$19,('7. Rép.Inattendues'!S12*HT$19)*-1),"")</f>
        <v/>
      </c>
      <c r="JB31" s="346" t="str">
        <f>IFERROR(IF(HU$23&lt;=$HH31,(1-'7. Rép.Inattendues'!T12)*HU$19,('7. Rép.Inattendues'!T12*HU$19)*-1),"")</f>
        <v/>
      </c>
      <c r="JC31" s="346" t="str">
        <f>IFERROR(IF(HV$23&lt;=$HH31,(1-'7. Rép.Inattendues'!U12)*HV$19,('7. Rép.Inattendues'!U12*HV$19)*-1),"")</f>
        <v/>
      </c>
      <c r="JD31" s="346" t="str">
        <f>IFERROR(IF(HW$23&lt;=$HH31,(1-'7. Rép.Inattendues'!V12)*HW$19,('7. Rép.Inattendues'!V12*HW$19)*-1),"")</f>
        <v/>
      </c>
      <c r="JE31" s="346" t="str">
        <f>IFERROR(IF(HX$23&lt;=$HH31,(1-'7. Rép.Inattendues'!W12)*HX$19,('7. Rép.Inattendues'!W12*HX$19)*-1),"")</f>
        <v/>
      </c>
      <c r="JF31" s="346" t="str">
        <f>IFERROR(IF(HY$23&lt;=$HH31,(1-'7. Rép.Inattendues'!X12)*HY$19,('7. Rép.Inattendues'!X12*HY$19)*-1),"")</f>
        <v/>
      </c>
      <c r="JG31" s="346" t="str">
        <f>IFERROR(IF(HZ$23&lt;=$HH31,(1-'7. Rép.Inattendues'!Y12)*HZ$19,('7. Rép.Inattendues'!Y12*HZ$19)*-1),"")</f>
        <v/>
      </c>
      <c r="JH31" s="346" t="str">
        <f>IFERROR(IF(IA$23&lt;=$HH31,(1-'7. Rép.Inattendues'!Z12)*IA$19,('7. Rép.Inattendues'!Z12*IA$19)*-1),"")</f>
        <v/>
      </c>
      <c r="JI31" s="346" t="str">
        <f>IFERROR(IF(IB$23&lt;=$HH31,(1-'7. Rép.Inattendues'!AA12)*IB$19,('7. Rép.Inattendues'!AA12*IB$19)*-1),"")</f>
        <v/>
      </c>
      <c r="JJ31" s="346" t="str">
        <f>IFERROR(IF(IC$23&lt;=$HH31,(1-'7. Rép.Inattendues'!AB12)*IC$19,('7. Rép.Inattendues'!AB12*IC$19)*-1),"")</f>
        <v/>
      </c>
      <c r="JK31" s="346" t="str">
        <f>IFERROR(IF(ID$23&lt;=$HH31,(1-'7. Rép.Inattendues'!AC12)*ID$19,('7. Rép.Inattendues'!AC12*ID$19)*-1),"")</f>
        <v/>
      </c>
      <c r="JL31" s="346" t="str">
        <f>IFERROR(IF(IE$23&lt;=$HH31,(1-'7. Rép.Inattendues'!AD12)*IE$19,('7. Rép.Inattendues'!AD12*IE$19)*-1),"")</f>
        <v/>
      </c>
      <c r="JM31" s="346" t="str">
        <f>IFERROR(IF(IF$23&lt;=$HH31,(1-'7. Rép.Inattendues'!AE12)*IF$19,('7. Rép.Inattendues'!AE12*IF$19)*-1),"")</f>
        <v/>
      </c>
      <c r="JN31" s="346" t="str">
        <f>IFERROR(IF(IG$23&lt;=$HH31,(1-'7. Rép.Inattendues'!AF12)*IG$19,('7. Rép.Inattendues'!AF12*IG$19)*-1),"")</f>
        <v/>
      </c>
      <c r="JO31" s="346" t="str">
        <f>IFERROR(IF(IH$23&lt;=$HH31,(1-'7. Rép.Inattendues'!AG12)*IH$19,('7. Rép.Inattendues'!AG12*IH$19)*-1),"")</f>
        <v/>
      </c>
      <c r="JP31" s="346" t="str">
        <f>IFERROR(IF(II$23&lt;=$HH31,(1-'7. Rép.Inattendues'!AH12)*II$19,('7. Rép.Inattendues'!AH12*II$19)*-1),"")</f>
        <v/>
      </c>
      <c r="JQ31" s="346" t="str">
        <f>IFERROR(IF(IJ$23&lt;=$HH31,(1-'7. Rép.Inattendues'!AI12)*IJ$19,('7. Rép.Inattendues'!AI12*IJ$19)*-1),"")</f>
        <v/>
      </c>
      <c r="JR31" s="346" t="str">
        <f>IFERROR(IF(IK$23&lt;=$HH31,(1-'7. Rép.Inattendues'!AJ12)*IK$19,('7. Rép.Inattendues'!AJ12*IK$19)*-1),"")</f>
        <v/>
      </c>
      <c r="JS31" s="346" t="str">
        <f>IFERROR(IF(IL$23&lt;=$HH31,(1-'7. Rép.Inattendues'!AK12)*IL$19,('7. Rép.Inattendues'!AK12*IL$19)*-1),"")</f>
        <v/>
      </c>
      <c r="JT31" s="346" t="str">
        <f>IFERROR(IF(IM$23&lt;=$HH31,(1-'7. Rép.Inattendues'!AL12)*IM$19,('7. Rép.Inattendues'!AL12*IM$19)*-1),"")</f>
        <v/>
      </c>
      <c r="JU31" s="346" t="str">
        <f>IFERROR(IF(IN$23&lt;=$HH31,(1-'7. Rép.Inattendues'!AM12)*IN$19,('7. Rép.Inattendues'!AM12*IN$19)*-1),"")</f>
        <v/>
      </c>
      <c r="JW31" s="347" t="str">
        <f t="shared" si="170"/>
        <v/>
      </c>
      <c r="JY31" s="346" t="str">
        <f t="shared" si="171"/>
        <v/>
      </c>
      <c r="JZ31" s="346" t="str">
        <f t="shared" si="172"/>
        <v/>
      </c>
      <c r="KA31" s="346" t="str">
        <f t="shared" si="173"/>
        <v/>
      </c>
      <c r="KB31" s="346" t="str">
        <f t="shared" si="174"/>
        <v/>
      </c>
      <c r="KC31" s="346" t="str">
        <f t="shared" si="175"/>
        <v/>
      </c>
      <c r="KD31" s="346" t="str">
        <f t="shared" si="176"/>
        <v/>
      </c>
      <c r="KE31" s="346" t="str">
        <f t="shared" si="177"/>
        <v/>
      </c>
      <c r="KF31" s="346" t="str">
        <f t="shared" si="178"/>
        <v/>
      </c>
      <c r="KG31" s="346" t="str">
        <f t="shared" si="179"/>
        <v/>
      </c>
      <c r="KH31" s="346" t="str">
        <f t="shared" si="180"/>
        <v/>
      </c>
      <c r="KI31" s="346" t="str">
        <f t="shared" si="181"/>
        <v/>
      </c>
      <c r="KJ31" s="346" t="str">
        <f t="shared" si="182"/>
        <v/>
      </c>
      <c r="KK31" s="346" t="str">
        <f t="shared" si="183"/>
        <v/>
      </c>
      <c r="KL31" s="346" t="str">
        <f t="shared" si="184"/>
        <v/>
      </c>
      <c r="KM31" s="346" t="str">
        <f t="shared" si="185"/>
        <v/>
      </c>
      <c r="KN31" s="346" t="str">
        <f t="shared" si="186"/>
        <v/>
      </c>
      <c r="KO31" s="346" t="str">
        <f t="shared" si="187"/>
        <v/>
      </c>
      <c r="KP31" s="346" t="str">
        <f t="shared" si="188"/>
        <v/>
      </c>
      <c r="KQ31" s="346" t="str">
        <f t="shared" si="189"/>
        <v/>
      </c>
      <c r="KR31" s="346" t="str">
        <f t="shared" si="190"/>
        <v/>
      </c>
      <c r="KS31" s="346" t="str">
        <f t="shared" si="191"/>
        <v/>
      </c>
      <c r="KT31" s="346" t="str">
        <f t="shared" si="192"/>
        <v/>
      </c>
      <c r="KU31" s="346" t="str">
        <f t="shared" si="193"/>
        <v/>
      </c>
      <c r="KV31" s="346" t="str">
        <f t="shared" si="194"/>
        <v/>
      </c>
      <c r="KW31" s="346" t="str">
        <f t="shared" si="195"/>
        <v/>
      </c>
      <c r="KX31" s="346" t="str">
        <f t="shared" si="196"/>
        <v/>
      </c>
      <c r="KY31" s="346" t="str">
        <f t="shared" si="197"/>
        <v/>
      </c>
      <c r="KZ31" s="346" t="str">
        <f t="shared" si="198"/>
        <v/>
      </c>
      <c r="LA31" s="346" t="str">
        <f t="shared" si="199"/>
        <v/>
      </c>
      <c r="LB31" s="346" t="str">
        <f t="shared" si="200"/>
        <v/>
      </c>
      <c r="LD31" s="348" t="str">
        <f t="shared" si="201"/>
        <v/>
      </c>
      <c r="LF31" s="346" t="str">
        <f t="shared" si="86"/>
        <v/>
      </c>
      <c r="LH31" s="346" t="str">
        <f t="shared" si="202"/>
        <v/>
      </c>
      <c r="LI31" s="346" t="str">
        <f t="shared" si="203"/>
        <v/>
      </c>
      <c r="LJ31" s="346" t="str">
        <f t="shared" si="204"/>
        <v/>
      </c>
      <c r="LK31" s="346" t="str">
        <f t="shared" si="205"/>
        <v/>
      </c>
      <c r="LL31" s="346" t="str">
        <f t="shared" si="206"/>
        <v/>
      </c>
      <c r="LM31" s="346" t="str">
        <f t="shared" si="207"/>
        <v/>
      </c>
      <c r="LN31" s="346" t="str">
        <f t="shared" si="208"/>
        <v/>
      </c>
      <c r="LO31" s="346" t="str">
        <f t="shared" si="209"/>
        <v/>
      </c>
      <c r="LP31" s="346" t="str">
        <f t="shared" si="210"/>
        <v/>
      </c>
      <c r="LQ31" s="346" t="str">
        <f t="shared" si="211"/>
        <v/>
      </c>
      <c r="LR31" s="346" t="str">
        <f t="shared" si="212"/>
        <v/>
      </c>
      <c r="LS31" s="346" t="str">
        <f t="shared" si="213"/>
        <v/>
      </c>
      <c r="LT31" s="346" t="str">
        <f t="shared" si="214"/>
        <v/>
      </c>
      <c r="LU31" s="346" t="str">
        <f t="shared" si="215"/>
        <v/>
      </c>
      <c r="LV31" s="346" t="str">
        <f t="shared" si="216"/>
        <v/>
      </c>
      <c r="LW31" s="346" t="str">
        <f t="shared" si="217"/>
        <v/>
      </c>
      <c r="LX31" s="346" t="str">
        <f t="shared" si="218"/>
        <v/>
      </c>
      <c r="LY31" s="346" t="str">
        <f t="shared" si="219"/>
        <v/>
      </c>
      <c r="LZ31" s="346" t="str">
        <f t="shared" si="220"/>
        <v/>
      </c>
      <c r="MA31" s="346" t="str">
        <f t="shared" si="221"/>
        <v/>
      </c>
      <c r="MB31" s="346" t="str">
        <f t="shared" si="222"/>
        <v/>
      </c>
      <c r="MC31" s="346" t="str">
        <f t="shared" si="223"/>
        <v/>
      </c>
      <c r="MD31" s="346" t="str">
        <f t="shared" si="224"/>
        <v/>
      </c>
      <c r="ME31" s="346" t="str">
        <f t="shared" si="225"/>
        <v/>
      </c>
      <c r="MF31" s="346" t="str">
        <f t="shared" si="226"/>
        <v/>
      </c>
      <c r="MG31" s="346" t="str">
        <f t="shared" si="227"/>
        <v/>
      </c>
      <c r="MH31" s="346" t="str">
        <f t="shared" si="228"/>
        <v/>
      </c>
      <c r="MI31" s="346" t="str">
        <f t="shared" si="229"/>
        <v/>
      </c>
      <c r="MJ31" s="346" t="str">
        <f t="shared" si="230"/>
        <v/>
      </c>
      <c r="MK31" s="346" t="str">
        <f t="shared" si="231"/>
        <v/>
      </c>
      <c r="MM31" s="348" t="str">
        <f t="shared" si="232"/>
        <v/>
      </c>
      <c r="MR31" s="483" t="s">
        <v>468</v>
      </c>
      <c r="MS31" s="305">
        <v>6</v>
      </c>
      <c r="MT31" s="395" t="s">
        <v>548</v>
      </c>
      <c r="MU31" s="15">
        <f>IF('8. Paramètres'!G31="Discrimine très bien",1,IF('8. Paramètres'!G31="Discrimine bien",2,IF('8. Paramètres'!G31="Discrimine faiblement",3,IF('8. Paramètres'!G31="Discrimine très faiblement",4,IF('8. Paramètres'!G31="Ne discrimine pas",5,"err")))))</f>
        <v>1</v>
      </c>
      <c r="MV31" s="15">
        <f>IF('8. Paramètres'!H31="Cliquer pour modifier",MU31,IF('8. Paramètres'!H31="Discrimine très bien",1,IF('8. Paramètres'!H31="Discrimine bien",2,IF('8. Paramètres'!H31="Discrimine faiblement",3,IF('8. Paramètres'!H31="Discrimine très faiblement",4,IF('8. Paramètres'!H31="Ne discrimine pas",5,"err"))))))</f>
        <v>1</v>
      </c>
      <c r="MW31" s="15">
        <f t="shared" si="265"/>
        <v>1</v>
      </c>
      <c r="MY31" s="380" t="str">
        <f t="shared" si="266"/>
        <v>ok</v>
      </c>
    </row>
    <row r="32" spans="2:364" ht="18" x14ac:dyDescent="0.3">
      <c r="B32" s="38">
        <f t="shared" si="88"/>
        <v>0</v>
      </c>
      <c r="C32" s="4" t="s">
        <v>38</v>
      </c>
      <c r="D32" s="17" t="str">
        <f>IF(AND('2. Saisie'!$AF14&gt;=0,D$23&lt;='2. Saisie'!$AE$1,'2. Saisie'!$AL14&lt;=$B$11),IF(OR('2. Saisie'!B14="",'2. Saisie'!B14=9),0,'2. Saisie'!B14),"")</f>
        <v/>
      </c>
      <c r="E32" s="17" t="str">
        <f>IF(AND('2. Saisie'!$AF14&gt;=0,E$23&lt;='2. Saisie'!$AE$1,'2. Saisie'!$AL14&lt;=$B$11),IF(OR('2. Saisie'!C14="",'2. Saisie'!C14=9),0,'2. Saisie'!C14),"")</f>
        <v/>
      </c>
      <c r="F32" s="17" t="str">
        <f>IF(AND('2. Saisie'!$AF14&gt;=0,F$23&lt;='2. Saisie'!$AE$1,'2. Saisie'!$AL14&lt;=$B$11),IF(OR('2. Saisie'!D14="",'2. Saisie'!D14=9),0,'2. Saisie'!D14),"")</f>
        <v/>
      </c>
      <c r="G32" s="17" t="str">
        <f>IF(AND('2. Saisie'!$AF14&gt;=0,G$23&lt;='2. Saisie'!$AE$1,'2. Saisie'!$AL14&lt;=$B$11),IF(OR('2. Saisie'!E14="",'2. Saisie'!E14=9),0,'2. Saisie'!E14),"")</f>
        <v/>
      </c>
      <c r="H32" s="17" t="str">
        <f>IF(AND('2. Saisie'!$AF14&gt;=0,H$23&lt;='2. Saisie'!$AE$1,'2. Saisie'!$AL14&lt;=$B$11),IF(OR('2. Saisie'!F14="",'2. Saisie'!F14=9),0,'2. Saisie'!F14),"")</f>
        <v/>
      </c>
      <c r="I32" s="17" t="str">
        <f>IF(AND('2. Saisie'!$AF14&gt;=0,I$23&lt;='2. Saisie'!$AE$1,'2. Saisie'!$AL14&lt;=$B$11),IF(OR('2. Saisie'!G14="",'2. Saisie'!G14=9),0,'2. Saisie'!G14),"")</f>
        <v/>
      </c>
      <c r="J32" s="17" t="str">
        <f>IF(AND('2. Saisie'!$AF14&gt;=0,J$23&lt;='2. Saisie'!$AE$1,'2. Saisie'!$AL14&lt;=$B$11),IF(OR('2. Saisie'!H14="",'2. Saisie'!H14=9),0,'2. Saisie'!H14),"")</f>
        <v/>
      </c>
      <c r="K32" s="17" t="str">
        <f>IF(AND('2. Saisie'!$AF14&gt;=0,K$23&lt;='2. Saisie'!$AE$1,'2. Saisie'!$AL14&lt;=$B$11),IF(OR('2. Saisie'!I14="",'2. Saisie'!I14=9),0,'2. Saisie'!I14),"")</f>
        <v/>
      </c>
      <c r="L32" s="17" t="str">
        <f>IF(AND('2. Saisie'!$AF14&gt;=0,L$23&lt;='2. Saisie'!$AE$1,'2. Saisie'!$AL14&lt;=$B$11),IF(OR('2. Saisie'!J14="",'2. Saisie'!J14=9),0,'2. Saisie'!J14),"")</f>
        <v/>
      </c>
      <c r="M32" s="17" t="str">
        <f>IF(AND('2. Saisie'!$AF14&gt;=0,M$23&lt;='2. Saisie'!$AE$1,'2. Saisie'!$AL14&lt;=$B$11),IF(OR('2. Saisie'!K14="",'2. Saisie'!K14=9),0,'2. Saisie'!K14),"")</f>
        <v/>
      </c>
      <c r="N32" s="17" t="str">
        <f>IF(AND('2. Saisie'!$AF14&gt;=0,N$23&lt;='2. Saisie'!$AE$1,'2. Saisie'!$AL14&lt;=$B$11),IF(OR('2. Saisie'!L14="",'2. Saisie'!L14=9),0,'2. Saisie'!L14),"")</f>
        <v/>
      </c>
      <c r="O32" s="17" t="str">
        <f>IF(AND('2. Saisie'!$AF14&gt;=0,O$23&lt;='2. Saisie'!$AE$1,'2. Saisie'!$AL14&lt;=$B$11),IF(OR('2. Saisie'!M14="",'2. Saisie'!M14=9),0,'2. Saisie'!M14),"")</f>
        <v/>
      </c>
      <c r="P32" s="17" t="str">
        <f>IF(AND('2. Saisie'!$AF14&gt;=0,P$23&lt;='2. Saisie'!$AE$1,'2. Saisie'!$AL14&lt;=$B$11),IF(OR('2. Saisie'!N14="",'2. Saisie'!N14=9),0,'2. Saisie'!N14),"")</f>
        <v/>
      </c>
      <c r="Q32" s="17" t="str">
        <f>IF(AND('2. Saisie'!$AF14&gt;=0,Q$23&lt;='2. Saisie'!$AE$1,'2. Saisie'!$AL14&lt;=$B$11),IF(OR('2. Saisie'!O14="",'2. Saisie'!O14=9),0,'2. Saisie'!O14),"")</f>
        <v/>
      </c>
      <c r="R32" s="17" t="str">
        <f>IF(AND('2. Saisie'!$AF14&gt;=0,R$23&lt;='2. Saisie'!$AE$1,'2. Saisie'!$AL14&lt;=$B$11),IF(OR('2. Saisie'!P14="",'2. Saisie'!P14=9),0,'2. Saisie'!P14),"")</f>
        <v/>
      </c>
      <c r="S32" s="17" t="str">
        <f>IF(AND('2. Saisie'!$AF14&gt;=0,S$23&lt;='2. Saisie'!$AE$1,'2. Saisie'!$AL14&lt;=$B$11),IF(OR('2. Saisie'!Q14="",'2. Saisie'!Q14=9),0,'2. Saisie'!Q14),"")</f>
        <v/>
      </c>
      <c r="T32" s="17" t="str">
        <f>IF(AND('2. Saisie'!$AF14&gt;=0,T$23&lt;='2. Saisie'!$AE$1,'2. Saisie'!$AL14&lt;=$B$11),IF(OR('2. Saisie'!R14="",'2. Saisie'!R14=9),0,'2. Saisie'!R14),"")</f>
        <v/>
      </c>
      <c r="U32" s="17" t="str">
        <f>IF(AND('2. Saisie'!$AF14&gt;=0,U$23&lt;='2. Saisie'!$AE$1,'2. Saisie'!$AL14&lt;=$B$11),IF(OR('2. Saisie'!S14="",'2. Saisie'!S14=9),0,'2. Saisie'!S14),"")</f>
        <v/>
      </c>
      <c r="V32" s="17" t="str">
        <f>IF(AND('2. Saisie'!$AF14&gt;=0,V$23&lt;='2. Saisie'!$AE$1,'2. Saisie'!$AL14&lt;=$B$11),IF(OR('2. Saisie'!T14="",'2. Saisie'!T14=9),0,'2. Saisie'!T14),"")</f>
        <v/>
      </c>
      <c r="W32" s="17" t="str">
        <f>IF(AND('2. Saisie'!$AF14&gt;=0,W$23&lt;='2. Saisie'!$AE$1,'2. Saisie'!$AL14&lt;=$B$11),IF(OR('2. Saisie'!U14="",'2. Saisie'!U14=9),0,'2. Saisie'!U14),"")</f>
        <v/>
      </c>
      <c r="X32" s="17" t="str">
        <f>IF(AND('2. Saisie'!$AF14&gt;=0,X$23&lt;='2. Saisie'!$AE$1,'2. Saisie'!$AL14&lt;=$B$11),IF(OR('2. Saisie'!V14="",'2. Saisie'!V14=9),0,'2. Saisie'!V14),"")</f>
        <v/>
      </c>
      <c r="Y32" s="17" t="str">
        <f>IF(AND('2. Saisie'!$AF14&gt;=0,Y$23&lt;='2. Saisie'!$AE$1,'2. Saisie'!$AL14&lt;=$B$11),IF(OR('2. Saisie'!W14="",'2. Saisie'!W14=9),0,'2. Saisie'!W14),"")</f>
        <v/>
      </c>
      <c r="Z32" s="17" t="str">
        <f>IF(AND('2. Saisie'!$AF14&gt;=0,Z$23&lt;='2. Saisie'!$AE$1,'2. Saisie'!$AL14&lt;=$B$11),IF(OR('2. Saisie'!X14="",'2. Saisie'!X14=9),0,'2. Saisie'!X14),"")</f>
        <v/>
      </c>
      <c r="AA32" s="17" t="str">
        <f>IF(AND('2. Saisie'!$AF14&gt;=0,AA$23&lt;='2. Saisie'!$AE$1,'2. Saisie'!$AL14&lt;=$B$11),IF(OR('2. Saisie'!Y14="",'2. Saisie'!Y14=9),0,'2. Saisie'!Y14),"")</f>
        <v/>
      </c>
      <c r="AB32" s="17" t="str">
        <f>IF(AND('2. Saisie'!$AF14&gt;=0,AB$23&lt;='2. Saisie'!$AE$1,'2. Saisie'!$AL14&lt;=$B$11),IF(OR('2. Saisie'!Z14="",'2. Saisie'!Z14=9),0,'2. Saisie'!Z14),"")</f>
        <v/>
      </c>
      <c r="AC32" s="17" t="str">
        <f>IF(AND('2. Saisie'!$AF14&gt;=0,AC$23&lt;='2. Saisie'!$AE$1,'2. Saisie'!$AL14&lt;=$B$11),IF(OR('2. Saisie'!AA14="",'2. Saisie'!AA14=9),0,'2. Saisie'!AA14),"")</f>
        <v/>
      </c>
      <c r="AD32" s="17" t="str">
        <f>IF(AND('2. Saisie'!$AF14&gt;=0,AD$23&lt;='2. Saisie'!$AE$1,'2. Saisie'!$AL14&lt;=$B$11),IF(OR('2. Saisie'!AB14="",'2. Saisie'!AB14=9),0,'2. Saisie'!AB14),"")</f>
        <v/>
      </c>
      <c r="AE32" s="17" t="str">
        <f>IF(AND('2. Saisie'!$AF14&gt;=0,AE$23&lt;='2. Saisie'!$AE$1,'2. Saisie'!$AL14&lt;=$B$11),IF(OR('2. Saisie'!AC14="",'2. Saisie'!AC14=9),0,'2. Saisie'!AC14),"")</f>
        <v/>
      </c>
      <c r="AF32" s="17" t="str">
        <f>IF(AND('2. Saisie'!$AF14&gt;=0,AF$23&lt;='2. Saisie'!$AE$1,'2. Saisie'!$AL14&lt;=$B$11),IF(OR('2. Saisie'!AD14="",'2. Saisie'!AD14=9),0,'2. Saisie'!AD14),"")</f>
        <v/>
      </c>
      <c r="AG32" s="17" t="str">
        <f>IF(AND('2. Saisie'!$AF14&gt;=0,AG$23&lt;='2. Saisie'!$AE$1,'2. Saisie'!$AL14&lt;=$B$11),IF(OR('2. Saisie'!AE14="",'2. Saisie'!AE14=9),0,'2. Saisie'!AE14),"")</f>
        <v/>
      </c>
      <c r="AH32" s="17" t="s">
        <v>139</v>
      </c>
      <c r="AI32" s="330"/>
      <c r="AJ32" s="339" t="str">
        <f t="shared" si="89"/>
        <v/>
      </c>
      <c r="AK32" s="339" t="str">
        <f t="shared" si="90"/>
        <v/>
      </c>
      <c r="AL32" s="340" t="str">
        <f t="shared" si="44"/>
        <v/>
      </c>
      <c r="AM32" s="341">
        <v>8</v>
      </c>
      <c r="AN32" s="342" t="str">
        <f t="shared" si="45"/>
        <v/>
      </c>
      <c r="AO32" s="343" t="str">
        <f t="shared" si="91"/>
        <v/>
      </c>
      <c r="AP32" s="17" t="str">
        <f t="shared" si="92"/>
        <v/>
      </c>
      <c r="AQ32" s="17" t="str">
        <f t="shared" si="93"/>
        <v/>
      </c>
      <c r="AR32" s="17" t="str">
        <f t="shared" si="94"/>
        <v/>
      </c>
      <c r="AS32" s="17" t="str">
        <f t="shared" si="95"/>
        <v/>
      </c>
      <c r="AT32" s="17" t="str">
        <f t="shared" si="96"/>
        <v/>
      </c>
      <c r="AU32" s="17" t="str">
        <f t="shared" si="97"/>
        <v/>
      </c>
      <c r="AV32" s="17" t="str">
        <f t="shared" si="98"/>
        <v/>
      </c>
      <c r="AW32" s="17" t="str">
        <f t="shared" si="99"/>
        <v/>
      </c>
      <c r="AX32" s="17" t="str">
        <f t="shared" si="100"/>
        <v/>
      </c>
      <c r="AY32" s="17" t="str">
        <f t="shared" si="101"/>
        <v/>
      </c>
      <c r="AZ32" s="17" t="str">
        <f t="shared" si="102"/>
        <v/>
      </c>
      <c r="BA32" s="17" t="str">
        <f t="shared" si="103"/>
        <v/>
      </c>
      <c r="BB32" s="17" t="str">
        <f t="shared" si="104"/>
        <v/>
      </c>
      <c r="BC32" s="17" t="str">
        <f t="shared" si="105"/>
        <v/>
      </c>
      <c r="BD32" s="17" t="str">
        <f t="shared" si="106"/>
        <v/>
      </c>
      <c r="BE32" s="17" t="str">
        <f t="shared" si="107"/>
        <v/>
      </c>
      <c r="BF32" s="17" t="str">
        <f t="shared" si="108"/>
        <v/>
      </c>
      <c r="BG32" s="17" t="str">
        <f t="shared" si="109"/>
        <v/>
      </c>
      <c r="BH32" s="17" t="str">
        <f t="shared" si="110"/>
        <v/>
      </c>
      <c r="BI32" s="17" t="str">
        <f t="shared" si="111"/>
        <v/>
      </c>
      <c r="BJ32" s="17" t="str">
        <f t="shared" si="112"/>
        <v/>
      </c>
      <c r="BK32" s="17" t="str">
        <f t="shared" si="113"/>
        <v/>
      </c>
      <c r="BL32" s="17" t="str">
        <f t="shared" si="114"/>
        <v/>
      </c>
      <c r="BM32" s="17" t="str">
        <f t="shared" si="115"/>
        <v/>
      </c>
      <c r="BN32" s="17" t="str">
        <f t="shared" si="116"/>
        <v/>
      </c>
      <c r="BO32" s="17" t="str">
        <f t="shared" si="117"/>
        <v/>
      </c>
      <c r="BP32" s="17" t="str">
        <f t="shared" si="118"/>
        <v/>
      </c>
      <c r="BQ32" s="17" t="str">
        <f t="shared" si="119"/>
        <v/>
      </c>
      <c r="BR32" s="17" t="str">
        <f t="shared" si="120"/>
        <v/>
      </c>
      <c r="BS32" s="17" t="str">
        <f t="shared" si="121"/>
        <v/>
      </c>
      <c r="BT32" s="17" t="s">
        <v>139</v>
      </c>
      <c r="BV32" s="291" t="e">
        <f t="shared" si="47"/>
        <v>#VALUE!</v>
      </c>
      <c r="BW32" s="291" t="e">
        <f t="shared" si="122"/>
        <v>#VALUE!</v>
      </c>
      <c r="BX32" s="291" t="e">
        <f t="shared" si="233"/>
        <v>#VALUE!</v>
      </c>
      <c r="BY32" s="292" t="e">
        <f t="shared" si="48"/>
        <v>#VALUE!</v>
      </c>
      <c r="BZ32" s="292" t="e">
        <f t="shared" si="123"/>
        <v>#VALUE!</v>
      </c>
      <c r="CA32" s="294" t="str">
        <f t="shared" si="124"/>
        <v/>
      </c>
      <c r="CB32" s="293" t="e">
        <f t="shared" si="49"/>
        <v>#VALUE!</v>
      </c>
      <c r="CC32" s="291" t="e">
        <f t="shared" si="125"/>
        <v>#VALUE!</v>
      </c>
      <c r="CD32" s="291" t="e">
        <f t="shared" si="234"/>
        <v>#VALUE!</v>
      </c>
      <c r="CE32" s="292" t="e">
        <f t="shared" si="50"/>
        <v>#VALUE!</v>
      </c>
      <c r="CF32" s="292" t="e">
        <f t="shared" si="126"/>
        <v>#VALUE!</v>
      </c>
      <c r="CH32" s="32">
        <f t="shared" si="18"/>
        <v>3</v>
      </c>
      <c r="CI32" s="32">
        <f t="shared" si="15"/>
        <v>0</v>
      </c>
      <c r="CJ32" s="305">
        <f t="shared" si="19"/>
        <v>0</v>
      </c>
      <c r="CK32" s="305">
        <f t="shared" si="9"/>
        <v>0</v>
      </c>
      <c r="CL32" s="31" t="b">
        <f t="shared" si="10"/>
        <v>0</v>
      </c>
      <c r="CM32" s="302" t="str">
        <f t="shared" si="11"/>
        <v/>
      </c>
      <c r="CN32" s="309" t="e">
        <f t="shared" si="16"/>
        <v>#VALUE!</v>
      </c>
      <c r="CP32" s="3">
        <f t="shared" si="4"/>
        <v>0</v>
      </c>
      <c r="CQ32" s="294">
        <f t="shared" si="5"/>
        <v>0</v>
      </c>
      <c r="CR32" s="3" t="b">
        <f t="shared" si="6"/>
        <v>0</v>
      </c>
      <c r="CS32" s="302" t="str">
        <f t="shared" si="12"/>
        <v/>
      </c>
      <c r="CT32" s="309" t="e">
        <f t="shared" si="17"/>
        <v>#VALUE!</v>
      </c>
      <c r="CW32" s="330"/>
      <c r="CX32" s="341">
        <v>8</v>
      </c>
      <c r="CY32" s="58" t="str">
        <f t="shared" si="127"/>
        <v/>
      </c>
      <c r="CZ32" s="344" t="e">
        <f t="shared" si="128"/>
        <v>#N/A</v>
      </c>
      <c r="DA32" s="344" t="e">
        <f t="shared" si="51"/>
        <v>#N/A</v>
      </c>
      <c r="DB32" s="344" t="e">
        <f t="shared" si="51"/>
        <v>#N/A</v>
      </c>
      <c r="DC32" s="344" t="e">
        <f t="shared" si="51"/>
        <v>#N/A</v>
      </c>
      <c r="DD32" s="344" t="e">
        <f t="shared" si="51"/>
        <v>#N/A</v>
      </c>
      <c r="DE32" s="344" t="e">
        <f t="shared" si="51"/>
        <v>#N/A</v>
      </c>
      <c r="DF32" s="344" t="e">
        <f t="shared" si="51"/>
        <v>#N/A</v>
      </c>
      <c r="DG32" s="344" t="e">
        <f t="shared" si="51"/>
        <v>#N/A</v>
      </c>
      <c r="DH32" s="344" t="e">
        <f t="shared" si="51"/>
        <v>#N/A</v>
      </c>
      <c r="DI32" s="344" t="e">
        <f t="shared" si="51"/>
        <v>#N/A</v>
      </c>
      <c r="DJ32" s="344" t="e">
        <f t="shared" si="51"/>
        <v>#N/A</v>
      </c>
      <c r="DK32" s="344" t="e">
        <f t="shared" si="51"/>
        <v>#N/A</v>
      </c>
      <c r="DL32" s="344" t="e">
        <f t="shared" si="51"/>
        <v>#N/A</v>
      </c>
      <c r="DM32" s="344" t="e">
        <f t="shared" si="51"/>
        <v>#N/A</v>
      </c>
      <c r="DN32" s="344" t="e">
        <f t="shared" si="51"/>
        <v>#N/A</v>
      </c>
      <c r="DO32" s="344" t="e">
        <f t="shared" si="51"/>
        <v>#N/A</v>
      </c>
      <c r="DP32" s="344" t="e">
        <f t="shared" si="51"/>
        <v>#N/A</v>
      </c>
      <c r="DQ32" s="344" t="e">
        <f t="shared" si="51"/>
        <v>#N/A</v>
      </c>
      <c r="DR32" s="344" t="e">
        <f t="shared" si="51"/>
        <v>#N/A</v>
      </c>
      <c r="DS32" s="344" t="e">
        <f t="shared" si="51"/>
        <v>#N/A</v>
      </c>
      <c r="DT32" s="344" t="e">
        <f t="shared" si="51"/>
        <v>#N/A</v>
      </c>
      <c r="DU32" s="344" t="e">
        <f t="shared" si="51"/>
        <v>#N/A</v>
      </c>
      <c r="DV32" s="344" t="e">
        <f t="shared" si="51"/>
        <v>#N/A</v>
      </c>
      <c r="DW32" s="344" t="e">
        <f t="shared" si="51"/>
        <v>#N/A</v>
      </c>
      <c r="DX32" s="344" t="e">
        <f t="shared" si="51"/>
        <v>#N/A</v>
      </c>
      <c r="DY32" s="344" t="e">
        <f t="shared" si="51"/>
        <v>#N/A</v>
      </c>
      <c r="DZ32" s="344" t="e">
        <f t="shared" si="51"/>
        <v>#N/A</v>
      </c>
      <c r="EA32" s="344" t="e">
        <f t="shared" si="51"/>
        <v>#N/A</v>
      </c>
      <c r="EB32" s="344" t="e">
        <f t="shared" si="51"/>
        <v>#N/A</v>
      </c>
      <c r="EC32" s="344" t="e">
        <f t="shared" si="51"/>
        <v>#N/A</v>
      </c>
      <c r="ED32" s="59">
        <f t="shared" si="129"/>
        <v>0</v>
      </c>
      <c r="EE32" s="341">
        <v>8</v>
      </c>
      <c r="EF32" s="58" t="str">
        <f t="shared" si="130"/>
        <v/>
      </c>
      <c r="EG32" s="344" t="str">
        <f t="shared" si="235"/>
        <v/>
      </c>
      <c r="EH32" s="344" t="str">
        <f t="shared" si="236"/>
        <v/>
      </c>
      <c r="EI32" s="344" t="str">
        <f t="shared" si="237"/>
        <v/>
      </c>
      <c r="EJ32" s="344" t="str">
        <f t="shared" si="238"/>
        <v/>
      </c>
      <c r="EK32" s="344" t="str">
        <f t="shared" si="239"/>
        <v/>
      </c>
      <c r="EL32" s="344" t="str">
        <f t="shared" si="240"/>
        <v/>
      </c>
      <c r="EM32" s="344" t="str">
        <f t="shared" si="241"/>
        <v/>
      </c>
      <c r="EN32" s="344" t="str">
        <f t="shared" si="242"/>
        <v/>
      </c>
      <c r="EO32" s="344" t="str">
        <f t="shared" si="243"/>
        <v/>
      </c>
      <c r="EP32" s="344" t="str">
        <f t="shared" si="244"/>
        <v/>
      </c>
      <c r="EQ32" s="344" t="str">
        <f t="shared" si="245"/>
        <v/>
      </c>
      <c r="ER32" s="344" t="str">
        <f t="shared" si="246"/>
        <v/>
      </c>
      <c r="ES32" s="344" t="str">
        <f t="shared" si="247"/>
        <v/>
      </c>
      <c r="ET32" s="344" t="str">
        <f t="shared" si="248"/>
        <v/>
      </c>
      <c r="EU32" s="344" t="str">
        <f t="shared" si="249"/>
        <v/>
      </c>
      <c r="EV32" s="344" t="str">
        <f t="shared" si="250"/>
        <v/>
      </c>
      <c r="EW32" s="344" t="str">
        <f t="shared" si="251"/>
        <v/>
      </c>
      <c r="EX32" s="344" t="str">
        <f t="shared" si="252"/>
        <v/>
      </c>
      <c r="EY32" s="344" t="str">
        <f t="shared" si="253"/>
        <v/>
      </c>
      <c r="EZ32" s="344" t="str">
        <f t="shared" si="254"/>
        <v/>
      </c>
      <c r="FA32" s="344" t="str">
        <f t="shared" si="255"/>
        <v/>
      </c>
      <c r="FB32" s="344" t="str">
        <f t="shared" si="256"/>
        <v/>
      </c>
      <c r="FC32" s="344" t="str">
        <f t="shared" si="257"/>
        <v/>
      </c>
      <c r="FD32" s="344" t="str">
        <f t="shared" si="258"/>
        <v/>
      </c>
      <c r="FE32" s="344" t="str">
        <f t="shared" si="259"/>
        <v/>
      </c>
      <c r="FF32" s="344" t="str">
        <f t="shared" si="260"/>
        <v/>
      </c>
      <c r="FG32" s="344" t="str">
        <f t="shared" si="261"/>
        <v/>
      </c>
      <c r="FH32" s="344" t="str">
        <f t="shared" si="262"/>
        <v/>
      </c>
      <c r="FI32" s="344" t="str">
        <f t="shared" si="263"/>
        <v/>
      </c>
      <c r="FJ32" s="344" t="str">
        <f t="shared" si="264"/>
        <v/>
      </c>
      <c r="FK32" s="59">
        <f t="shared" si="160"/>
        <v>0</v>
      </c>
      <c r="FL32" s="345" t="str">
        <f t="shared" si="161"/>
        <v/>
      </c>
      <c r="FM32" s="3">
        <f t="shared" si="162"/>
        <v>0</v>
      </c>
      <c r="FO32" s="336" t="str">
        <f t="shared" si="53"/>
        <v/>
      </c>
      <c r="FP32" s="4" t="s">
        <v>38</v>
      </c>
      <c r="FQ32" s="17" t="str">
        <f t="shared" si="54"/>
        <v/>
      </c>
      <c r="FR32" s="17" t="str">
        <f t="shared" si="55"/>
        <v/>
      </c>
      <c r="FS32" s="17" t="str">
        <f t="shared" si="56"/>
        <v/>
      </c>
      <c r="FT32" s="17" t="str">
        <f t="shared" si="57"/>
        <v/>
      </c>
      <c r="FU32" s="17" t="str">
        <f t="shared" si="58"/>
        <v/>
      </c>
      <c r="FV32" s="17" t="str">
        <f t="shared" si="59"/>
        <v/>
      </c>
      <c r="FW32" s="17" t="str">
        <f t="shared" si="60"/>
        <v/>
      </c>
      <c r="FX32" s="17" t="str">
        <f t="shared" si="61"/>
        <v/>
      </c>
      <c r="FY32" s="17" t="str">
        <f t="shared" si="62"/>
        <v/>
      </c>
      <c r="FZ32" s="17" t="str">
        <f t="shared" si="63"/>
        <v/>
      </c>
      <c r="GA32" s="17" t="str">
        <f t="shared" si="64"/>
        <v/>
      </c>
      <c r="GB32" s="17" t="str">
        <f t="shared" si="65"/>
        <v/>
      </c>
      <c r="GC32" s="17" t="str">
        <f t="shared" si="66"/>
        <v/>
      </c>
      <c r="GD32" s="17" t="str">
        <f t="shared" si="67"/>
        <v/>
      </c>
      <c r="GE32" s="17" t="str">
        <f t="shared" si="68"/>
        <v/>
      </c>
      <c r="GF32" s="17" t="str">
        <f t="shared" si="69"/>
        <v/>
      </c>
      <c r="GG32" s="17" t="str">
        <f t="shared" si="70"/>
        <v/>
      </c>
      <c r="GH32" s="17" t="str">
        <f t="shared" si="71"/>
        <v/>
      </c>
      <c r="GI32" s="17" t="str">
        <f t="shared" si="72"/>
        <v/>
      </c>
      <c r="GJ32" s="17" t="str">
        <f t="shared" si="73"/>
        <v/>
      </c>
      <c r="GK32" s="17" t="str">
        <f t="shared" si="74"/>
        <v/>
      </c>
      <c r="GL32" s="17" t="str">
        <f t="shared" si="75"/>
        <v/>
      </c>
      <c r="GM32" s="17" t="str">
        <f t="shared" si="76"/>
        <v/>
      </c>
      <c r="GN32" s="17" t="str">
        <f t="shared" si="77"/>
        <v/>
      </c>
      <c r="GO32" s="17" t="str">
        <f t="shared" si="78"/>
        <v/>
      </c>
      <c r="GP32" s="17" t="str">
        <f t="shared" si="79"/>
        <v/>
      </c>
      <c r="GQ32" s="17" t="str">
        <f t="shared" si="80"/>
        <v/>
      </c>
      <c r="GR32" s="17" t="str">
        <f t="shared" si="81"/>
        <v/>
      </c>
      <c r="GS32" s="17" t="str">
        <f t="shared" si="82"/>
        <v/>
      </c>
      <c r="GT32" s="17" t="str">
        <f t="shared" si="83"/>
        <v/>
      </c>
      <c r="GU32" s="17" t="s">
        <v>139</v>
      </c>
      <c r="GV32" s="36"/>
      <c r="GW32" s="36" t="e">
        <f>RANK(AO32,AO$25:AO$124,0)+COUNTIF(AO$25:AO$32,AO32)-1</f>
        <v>#VALUE!</v>
      </c>
      <c r="GX32" s="36" t="s">
        <v>38</v>
      </c>
      <c r="GY32" s="3">
        <v>8</v>
      </c>
      <c r="GZ32" s="3" t="str">
        <f t="shared" si="84"/>
        <v/>
      </c>
      <c r="HA32" s="345" t="str">
        <f t="shared" si="163"/>
        <v/>
      </c>
      <c r="HB32" s="3">
        <f t="shared" si="164"/>
        <v>0</v>
      </c>
      <c r="HF32" s="3" t="e">
        <f t="shared" si="165"/>
        <v>#N/A</v>
      </c>
      <c r="HG32" s="3" t="e">
        <f t="shared" si="166"/>
        <v>#N/A</v>
      </c>
      <c r="HH32" s="294" t="e">
        <f t="shared" si="167"/>
        <v>#N/A</v>
      </c>
      <c r="HI32" s="336" t="e">
        <f t="shared" si="168"/>
        <v>#N/A</v>
      </c>
      <c r="HJ32" s="4" t="e">
        <f t="shared" si="169"/>
        <v>#N/A</v>
      </c>
      <c r="HK32" s="17" t="str">
        <f>IF(HK$23&lt;='2. Saisie'!$AE$1,INDEX($D$25:$AG$124,$HI32,HK$21),"")</f>
        <v/>
      </c>
      <c r="HL32" s="17" t="str">
        <f>IF(HL$23&lt;='2. Saisie'!$AE$1,INDEX($D$25:$AG$124,$HI32,HL$21),"")</f>
        <v/>
      </c>
      <c r="HM32" s="17" t="str">
        <f>IF(HM$23&lt;='2. Saisie'!$AE$1,INDEX($D$25:$AG$124,$HI32,HM$21),"")</f>
        <v/>
      </c>
      <c r="HN32" s="17" t="str">
        <f>IF(HN$23&lt;='2. Saisie'!$AE$1,INDEX($D$25:$AG$124,$HI32,HN$21),"")</f>
        <v/>
      </c>
      <c r="HO32" s="17" t="str">
        <f>IF(HO$23&lt;='2. Saisie'!$AE$1,INDEX($D$25:$AG$124,$HI32,HO$21),"")</f>
        <v/>
      </c>
      <c r="HP32" s="17" t="str">
        <f>IF(HP$23&lt;='2. Saisie'!$AE$1,INDEX($D$25:$AG$124,$HI32,HP$21),"")</f>
        <v/>
      </c>
      <c r="HQ32" s="17" t="str">
        <f>IF(HQ$23&lt;='2. Saisie'!$AE$1,INDEX($D$25:$AG$124,$HI32,HQ$21),"")</f>
        <v/>
      </c>
      <c r="HR32" s="17" t="str">
        <f>IF(HR$23&lt;='2. Saisie'!$AE$1,INDEX($D$25:$AG$124,$HI32,HR$21),"")</f>
        <v/>
      </c>
      <c r="HS32" s="17" t="str">
        <f>IF(HS$23&lt;='2. Saisie'!$AE$1,INDEX($D$25:$AG$124,$HI32,HS$21),"")</f>
        <v/>
      </c>
      <c r="HT32" s="17" t="str">
        <f>IF(HT$23&lt;='2. Saisie'!$AE$1,INDEX($D$25:$AG$124,$HI32,HT$21),"")</f>
        <v/>
      </c>
      <c r="HU32" s="17" t="str">
        <f>IF(HU$23&lt;='2. Saisie'!$AE$1,INDEX($D$25:$AG$124,$HI32,HU$21),"")</f>
        <v/>
      </c>
      <c r="HV32" s="17" t="str">
        <f>IF(HV$23&lt;='2. Saisie'!$AE$1,INDEX($D$25:$AG$124,$HI32,HV$21),"")</f>
        <v/>
      </c>
      <c r="HW32" s="17" t="str">
        <f>IF(HW$23&lt;='2. Saisie'!$AE$1,INDEX($D$25:$AG$124,$HI32,HW$21),"")</f>
        <v/>
      </c>
      <c r="HX32" s="17" t="str">
        <f>IF(HX$23&lt;='2. Saisie'!$AE$1,INDEX($D$25:$AG$124,$HI32,HX$21),"")</f>
        <v/>
      </c>
      <c r="HY32" s="17" t="str">
        <f>IF(HY$23&lt;='2. Saisie'!$AE$1,INDEX($D$25:$AG$124,$HI32,HY$21),"")</f>
        <v/>
      </c>
      <c r="HZ32" s="17" t="str">
        <f>IF(HZ$23&lt;='2. Saisie'!$AE$1,INDEX($D$25:$AG$124,$HI32,HZ$21),"")</f>
        <v/>
      </c>
      <c r="IA32" s="17" t="str">
        <f>IF(IA$23&lt;='2. Saisie'!$AE$1,INDEX($D$25:$AG$124,$HI32,IA$21),"")</f>
        <v/>
      </c>
      <c r="IB32" s="17" t="str">
        <f>IF(IB$23&lt;='2. Saisie'!$AE$1,INDEX($D$25:$AG$124,$HI32,IB$21),"")</f>
        <v/>
      </c>
      <c r="IC32" s="17" t="str">
        <f>IF(IC$23&lt;='2. Saisie'!$AE$1,INDEX($D$25:$AG$124,$HI32,IC$21),"")</f>
        <v/>
      </c>
      <c r="ID32" s="17" t="str">
        <f>IF(ID$23&lt;='2. Saisie'!$AE$1,INDEX($D$25:$AG$124,$HI32,ID$21),"")</f>
        <v/>
      </c>
      <c r="IE32" s="17" t="str">
        <f>IF(IE$23&lt;='2. Saisie'!$AE$1,INDEX($D$25:$AG$124,$HI32,IE$21),"")</f>
        <v/>
      </c>
      <c r="IF32" s="17" t="str">
        <f>IF(IF$23&lt;='2. Saisie'!$AE$1,INDEX($D$25:$AG$124,$HI32,IF$21),"")</f>
        <v/>
      </c>
      <c r="IG32" s="17" t="str">
        <f>IF(IG$23&lt;='2. Saisie'!$AE$1,INDEX($D$25:$AG$124,$HI32,IG$21),"")</f>
        <v/>
      </c>
      <c r="IH32" s="17" t="str">
        <f>IF(IH$23&lt;='2. Saisie'!$AE$1,INDEX($D$25:$AG$124,$HI32,IH$21),"")</f>
        <v/>
      </c>
      <c r="II32" s="17" t="str">
        <f>IF(II$23&lt;='2. Saisie'!$AE$1,INDEX($D$25:$AG$124,$HI32,II$21),"")</f>
        <v/>
      </c>
      <c r="IJ32" s="17" t="str">
        <f>IF(IJ$23&lt;='2. Saisie'!$AE$1,INDEX($D$25:$AG$124,$HI32,IJ$21),"")</f>
        <v/>
      </c>
      <c r="IK32" s="17" t="str">
        <f>IF(IK$23&lt;='2. Saisie'!$AE$1,INDEX($D$25:$AG$124,$HI32,IK$21),"")</f>
        <v/>
      </c>
      <c r="IL32" s="17" t="str">
        <f>IF(IL$23&lt;='2. Saisie'!$AE$1,INDEX($D$25:$AG$124,$HI32,IL$21),"")</f>
        <v/>
      </c>
      <c r="IM32" s="17" t="str">
        <f>IF(IM$23&lt;='2. Saisie'!$AE$1,INDEX($D$25:$AG$124,$HI32,IM$21),"")</f>
        <v/>
      </c>
      <c r="IN32" s="17" t="str">
        <f>IF(IN$23&lt;='2. Saisie'!$AE$1,INDEX($D$25:$AG$124,$HI32,IN$21),"")</f>
        <v/>
      </c>
      <c r="IO32" s="17" t="s">
        <v>139</v>
      </c>
      <c r="IR32" s="346" t="str">
        <f>IFERROR(IF(HK$23&lt;=$HH32,(1-'7. Rép.Inattendues'!J13)*HK$19,('7. Rép.Inattendues'!J13*HK$19)*-1),"")</f>
        <v/>
      </c>
      <c r="IS32" s="346" t="str">
        <f>IFERROR(IF(HL$23&lt;=$HH32,(1-'7. Rép.Inattendues'!K13)*HL$19,('7. Rép.Inattendues'!K13*HL$19)*-1),"")</f>
        <v/>
      </c>
      <c r="IT32" s="346" t="str">
        <f>IFERROR(IF(HM$23&lt;=$HH32,(1-'7. Rép.Inattendues'!L13)*HM$19,('7. Rép.Inattendues'!L13*HM$19)*-1),"")</f>
        <v/>
      </c>
      <c r="IU32" s="346" t="str">
        <f>IFERROR(IF(HN$23&lt;=$HH32,(1-'7. Rép.Inattendues'!M13)*HN$19,('7. Rép.Inattendues'!M13*HN$19)*-1),"")</f>
        <v/>
      </c>
      <c r="IV32" s="346" t="str">
        <f>IFERROR(IF(HO$23&lt;=$HH32,(1-'7. Rép.Inattendues'!N13)*HO$19,('7. Rép.Inattendues'!N13*HO$19)*-1),"")</f>
        <v/>
      </c>
      <c r="IW32" s="346" t="str">
        <f>IFERROR(IF(HP$23&lt;=$HH32,(1-'7. Rép.Inattendues'!O13)*HP$19,('7. Rép.Inattendues'!O13*HP$19)*-1),"")</f>
        <v/>
      </c>
      <c r="IX32" s="346" t="str">
        <f>IFERROR(IF(HQ$23&lt;=$HH32,(1-'7. Rép.Inattendues'!P13)*HQ$19,('7. Rép.Inattendues'!P13*HQ$19)*-1),"")</f>
        <v/>
      </c>
      <c r="IY32" s="346" t="str">
        <f>IFERROR(IF(HR$23&lt;=$HH32,(1-'7. Rép.Inattendues'!Q13)*HR$19,('7. Rép.Inattendues'!Q13*HR$19)*-1),"")</f>
        <v/>
      </c>
      <c r="IZ32" s="346" t="str">
        <f>IFERROR(IF(HS$23&lt;=$HH32,(1-'7. Rép.Inattendues'!R13)*HS$19,('7. Rép.Inattendues'!R13*HS$19)*-1),"")</f>
        <v/>
      </c>
      <c r="JA32" s="346" t="str">
        <f>IFERROR(IF(HT$23&lt;=$HH32,(1-'7. Rép.Inattendues'!S13)*HT$19,('7. Rép.Inattendues'!S13*HT$19)*-1),"")</f>
        <v/>
      </c>
      <c r="JB32" s="346" t="str">
        <f>IFERROR(IF(HU$23&lt;=$HH32,(1-'7. Rép.Inattendues'!T13)*HU$19,('7. Rép.Inattendues'!T13*HU$19)*-1),"")</f>
        <v/>
      </c>
      <c r="JC32" s="346" t="str">
        <f>IFERROR(IF(HV$23&lt;=$HH32,(1-'7. Rép.Inattendues'!U13)*HV$19,('7. Rép.Inattendues'!U13*HV$19)*-1),"")</f>
        <v/>
      </c>
      <c r="JD32" s="346" t="str">
        <f>IFERROR(IF(HW$23&lt;=$HH32,(1-'7. Rép.Inattendues'!V13)*HW$19,('7. Rép.Inattendues'!V13*HW$19)*-1),"")</f>
        <v/>
      </c>
      <c r="JE32" s="346" t="str">
        <f>IFERROR(IF(HX$23&lt;=$HH32,(1-'7. Rép.Inattendues'!W13)*HX$19,('7. Rép.Inattendues'!W13*HX$19)*-1),"")</f>
        <v/>
      </c>
      <c r="JF32" s="346" t="str">
        <f>IFERROR(IF(HY$23&lt;=$HH32,(1-'7. Rép.Inattendues'!X13)*HY$19,('7. Rép.Inattendues'!X13*HY$19)*-1),"")</f>
        <v/>
      </c>
      <c r="JG32" s="346" t="str">
        <f>IFERROR(IF(HZ$23&lt;=$HH32,(1-'7. Rép.Inattendues'!Y13)*HZ$19,('7. Rép.Inattendues'!Y13*HZ$19)*-1),"")</f>
        <v/>
      </c>
      <c r="JH32" s="346" t="str">
        <f>IFERROR(IF(IA$23&lt;=$HH32,(1-'7. Rép.Inattendues'!Z13)*IA$19,('7. Rép.Inattendues'!Z13*IA$19)*-1),"")</f>
        <v/>
      </c>
      <c r="JI32" s="346" t="str">
        <f>IFERROR(IF(IB$23&lt;=$HH32,(1-'7. Rép.Inattendues'!AA13)*IB$19,('7. Rép.Inattendues'!AA13*IB$19)*-1),"")</f>
        <v/>
      </c>
      <c r="JJ32" s="346" t="str">
        <f>IFERROR(IF(IC$23&lt;=$HH32,(1-'7. Rép.Inattendues'!AB13)*IC$19,('7. Rép.Inattendues'!AB13*IC$19)*-1),"")</f>
        <v/>
      </c>
      <c r="JK32" s="346" t="str">
        <f>IFERROR(IF(ID$23&lt;=$HH32,(1-'7. Rép.Inattendues'!AC13)*ID$19,('7. Rép.Inattendues'!AC13*ID$19)*-1),"")</f>
        <v/>
      </c>
      <c r="JL32" s="346" t="str">
        <f>IFERROR(IF(IE$23&lt;=$HH32,(1-'7. Rép.Inattendues'!AD13)*IE$19,('7. Rép.Inattendues'!AD13*IE$19)*-1),"")</f>
        <v/>
      </c>
      <c r="JM32" s="346" t="str">
        <f>IFERROR(IF(IF$23&lt;=$HH32,(1-'7. Rép.Inattendues'!AE13)*IF$19,('7. Rép.Inattendues'!AE13*IF$19)*-1),"")</f>
        <v/>
      </c>
      <c r="JN32" s="346" t="str">
        <f>IFERROR(IF(IG$23&lt;=$HH32,(1-'7. Rép.Inattendues'!AF13)*IG$19,('7. Rép.Inattendues'!AF13*IG$19)*-1),"")</f>
        <v/>
      </c>
      <c r="JO32" s="346" t="str">
        <f>IFERROR(IF(IH$23&lt;=$HH32,(1-'7. Rép.Inattendues'!AG13)*IH$19,('7. Rép.Inattendues'!AG13*IH$19)*-1),"")</f>
        <v/>
      </c>
      <c r="JP32" s="346" t="str">
        <f>IFERROR(IF(II$23&lt;=$HH32,(1-'7. Rép.Inattendues'!AH13)*II$19,('7. Rép.Inattendues'!AH13*II$19)*-1),"")</f>
        <v/>
      </c>
      <c r="JQ32" s="346" t="str">
        <f>IFERROR(IF(IJ$23&lt;=$HH32,(1-'7. Rép.Inattendues'!AI13)*IJ$19,('7. Rép.Inattendues'!AI13*IJ$19)*-1),"")</f>
        <v/>
      </c>
      <c r="JR32" s="346" t="str">
        <f>IFERROR(IF(IK$23&lt;=$HH32,(1-'7. Rép.Inattendues'!AJ13)*IK$19,('7. Rép.Inattendues'!AJ13*IK$19)*-1),"")</f>
        <v/>
      </c>
      <c r="JS32" s="346" t="str">
        <f>IFERROR(IF(IL$23&lt;=$HH32,(1-'7. Rép.Inattendues'!AK13)*IL$19,('7. Rép.Inattendues'!AK13*IL$19)*-1),"")</f>
        <v/>
      </c>
      <c r="JT32" s="346" t="str">
        <f>IFERROR(IF(IM$23&lt;=$HH32,(1-'7. Rép.Inattendues'!AL13)*IM$19,('7. Rép.Inattendues'!AL13*IM$19)*-1),"")</f>
        <v/>
      </c>
      <c r="JU32" s="346" t="str">
        <f>IFERROR(IF(IN$23&lt;=$HH32,(1-'7. Rép.Inattendues'!AM13)*IN$19,('7. Rép.Inattendues'!AM13*IN$19)*-1),"")</f>
        <v/>
      </c>
      <c r="JW32" s="347" t="str">
        <f t="shared" si="170"/>
        <v/>
      </c>
      <c r="JY32" s="346" t="str">
        <f t="shared" si="171"/>
        <v/>
      </c>
      <c r="JZ32" s="346" t="str">
        <f t="shared" si="172"/>
        <v/>
      </c>
      <c r="KA32" s="346" t="str">
        <f t="shared" si="173"/>
        <v/>
      </c>
      <c r="KB32" s="346" t="str">
        <f t="shared" si="174"/>
        <v/>
      </c>
      <c r="KC32" s="346" t="str">
        <f t="shared" si="175"/>
        <v/>
      </c>
      <c r="KD32" s="346" t="str">
        <f t="shared" si="176"/>
        <v/>
      </c>
      <c r="KE32" s="346" t="str">
        <f t="shared" si="177"/>
        <v/>
      </c>
      <c r="KF32" s="346" t="str">
        <f t="shared" si="178"/>
        <v/>
      </c>
      <c r="KG32" s="346" t="str">
        <f t="shared" si="179"/>
        <v/>
      </c>
      <c r="KH32" s="346" t="str">
        <f t="shared" si="180"/>
        <v/>
      </c>
      <c r="KI32" s="346" t="str">
        <f t="shared" si="181"/>
        <v/>
      </c>
      <c r="KJ32" s="346" t="str">
        <f t="shared" si="182"/>
        <v/>
      </c>
      <c r="KK32" s="346" t="str">
        <f t="shared" si="183"/>
        <v/>
      </c>
      <c r="KL32" s="346" t="str">
        <f t="shared" si="184"/>
        <v/>
      </c>
      <c r="KM32" s="346" t="str">
        <f t="shared" si="185"/>
        <v/>
      </c>
      <c r="KN32" s="346" t="str">
        <f t="shared" si="186"/>
        <v/>
      </c>
      <c r="KO32" s="346" t="str">
        <f t="shared" si="187"/>
        <v/>
      </c>
      <c r="KP32" s="346" t="str">
        <f t="shared" si="188"/>
        <v/>
      </c>
      <c r="KQ32" s="346" t="str">
        <f t="shared" si="189"/>
        <v/>
      </c>
      <c r="KR32" s="346" t="str">
        <f t="shared" si="190"/>
        <v/>
      </c>
      <c r="KS32" s="346" t="str">
        <f t="shared" si="191"/>
        <v/>
      </c>
      <c r="KT32" s="346" t="str">
        <f t="shared" si="192"/>
        <v/>
      </c>
      <c r="KU32" s="346" t="str">
        <f t="shared" si="193"/>
        <v/>
      </c>
      <c r="KV32" s="346" t="str">
        <f t="shared" si="194"/>
        <v/>
      </c>
      <c r="KW32" s="346" t="str">
        <f t="shared" si="195"/>
        <v/>
      </c>
      <c r="KX32" s="346" t="str">
        <f t="shared" si="196"/>
        <v/>
      </c>
      <c r="KY32" s="346" t="str">
        <f t="shared" si="197"/>
        <v/>
      </c>
      <c r="KZ32" s="346" t="str">
        <f t="shared" si="198"/>
        <v/>
      </c>
      <c r="LA32" s="346" t="str">
        <f t="shared" si="199"/>
        <v/>
      </c>
      <c r="LB32" s="346" t="str">
        <f t="shared" si="200"/>
        <v/>
      </c>
      <c r="LD32" s="348" t="str">
        <f t="shared" si="201"/>
        <v/>
      </c>
      <c r="LF32" s="346" t="str">
        <f t="shared" si="86"/>
        <v/>
      </c>
      <c r="LH32" s="346" t="str">
        <f t="shared" si="202"/>
        <v/>
      </c>
      <c r="LI32" s="346" t="str">
        <f t="shared" si="203"/>
        <v/>
      </c>
      <c r="LJ32" s="346" t="str">
        <f t="shared" si="204"/>
        <v/>
      </c>
      <c r="LK32" s="346" t="str">
        <f t="shared" si="205"/>
        <v/>
      </c>
      <c r="LL32" s="346" t="str">
        <f t="shared" si="206"/>
        <v/>
      </c>
      <c r="LM32" s="346" t="str">
        <f t="shared" si="207"/>
        <v/>
      </c>
      <c r="LN32" s="346" t="str">
        <f t="shared" si="208"/>
        <v/>
      </c>
      <c r="LO32" s="346" t="str">
        <f t="shared" si="209"/>
        <v/>
      </c>
      <c r="LP32" s="346" t="str">
        <f t="shared" si="210"/>
        <v/>
      </c>
      <c r="LQ32" s="346" t="str">
        <f t="shared" si="211"/>
        <v/>
      </c>
      <c r="LR32" s="346" t="str">
        <f t="shared" si="212"/>
        <v/>
      </c>
      <c r="LS32" s="346" t="str">
        <f t="shared" si="213"/>
        <v/>
      </c>
      <c r="LT32" s="346" t="str">
        <f t="shared" si="214"/>
        <v/>
      </c>
      <c r="LU32" s="346" t="str">
        <f t="shared" si="215"/>
        <v/>
      </c>
      <c r="LV32" s="346" t="str">
        <f t="shared" si="216"/>
        <v/>
      </c>
      <c r="LW32" s="346" t="str">
        <f t="shared" si="217"/>
        <v/>
      </c>
      <c r="LX32" s="346" t="str">
        <f t="shared" si="218"/>
        <v/>
      </c>
      <c r="LY32" s="346" t="str">
        <f t="shared" si="219"/>
        <v/>
      </c>
      <c r="LZ32" s="346" t="str">
        <f t="shared" si="220"/>
        <v/>
      </c>
      <c r="MA32" s="346" t="str">
        <f t="shared" si="221"/>
        <v/>
      </c>
      <c r="MB32" s="346" t="str">
        <f t="shared" si="222"/>
        <v/>
      </c>
      <c r="MC32" s="346" t="str">
        <f t="shared" si="223"/>
        <v/>
      </c>
      <c r="MD32" s="346" t="str">
        <f t="shared" si="224"/>
        <v/>
      </c>
      <c r="ME32" s="346" t="str">
        <f t="shared" si="225"/>
        <v/>
      </c>
      <c r="MF32" s="346" t="str">
        <f t="shared" si="226"/>
        <v/>
      </c>
      <c r="MG32" s="346" t="str">
        <f t="shared" si="227"/>
        <v/>
      </c>
      <c r="MH32" s="346" t="str">
        <f t="shared" si="228"/>
        <v/>
      </c>
      <c r="MI32" s="346" t="str">
        <f t="shared" si="229"/>
        <v/>
      </c>
      <c r="MJ32" s="346" t="str">
        <f t="shared" si="230"/>
        <v/>
      </c>
      <c r="MK32" s="346" t="str">
        <f t="shared" si="231"/>
        <v/>
      </c>
      <c r="MM32" s="348" t="str">
        <f t="shared" si="232"/>
        <v/>
      </c>
      <c r="MR32" s="483" t="s">
        <v>469</v>
      </c>
      <c r="MS32" s="305">
        <v>5</v>
      </c>
      <c r="MU32" s="15">
        <f>IF('8. Paramètres'!G32="Discrimine très bien",1,IF('8. Paramètres'!G32="Discrimine bien",2,IF('8. Paramètres'!G32="Discrimine faiblement",3,IF('8. Paramètres'!G32="Discrimine très faiblement",4,IF('8. Paramètres'!G32="Ne discrimine pas",5,"err")))))</f>
        <v>1</v>
      </c>
      <c r="MV32" s="15">
        <f>IF('8. Paramètres'!H32="Cliquer pour modifier",MU32,IF('8. Paramètres'!H32="Discrimine très bien",1,IF('8. Paramètres'!H32="Discrimine bien",2,IF('8. Paramètres'!H32="Discrimine faiblement",3,IF('8. Paramètres'!H32="Discrimine très faiblement",4,IF('8. Paramètres'!H32="Ne discrimine pas",5,"err"))))))</f>
        <v>1</v>
      </c>
      <c r="MW32" s="15">
        <f t="shared" si="265"/>
        <v>1</v>
      </c>
      <c r="MY32" s="380" t="str">
        <f t="shared" si="266"/>
        <v>ok</v>
      </c>
    </row>
    <row r="33" spans="2:364" ht="18" x14ac:dyDescent="0.3">
      <c r="B33" s="38">
        <f t="shared" si="88"/>
        <v>0</v>
      </c>
      <c r="C33" s="4" t="s">
        <v>39</v>
      </c>
      <c r="D33" s="17" t="str">
        <f>IF(AND('2. Saisie'!$AF15&gt;=0,D$23&lt;='2. Saisie'!$AE$1,'2. Saisie'!$AL15&lt;=$B$11),IF(OR('2. Saisie'!B15="",'2. Saisie'!B15=9),0,'2. Saisie'!B15),"")</f>
        <v/>
      </c>
      <c r="E33" s="17" t="str">
        <f>IF(AND('2. Saisie'!$AF15&gt;=0,E$23&lt;='2. Saisie'!$AE$1,'2. Saisie'!$AL15&lt;=$B$11),IF(OR('2. Saisie'!C15="",'2. Saisie'!C15=9),0,'2. Saisie'!C15),"")</f>
        <v/>
      </c>
      <c r="F33" s="17" t="str">
        <f>IF(AND('2. Saisie'!$AF15&gt;=0,F$23&lt;='2. Saisie'!$AE$1,'2. Saisie'!$AL15&lt;=$B$11),IF(OR('2. Saisie'!D15="",'2. Saisie'!D15=9),0,'2. Saisie'!D15),"")</f>
        <v/>
      </c>
      <c r="G33" s="17" t="str">
        <f>IF(AND('2. Saisie'!$AF15&gt;=0,G$23&lt;='2. Saisie'!$AE$1,'2. Saisie'!$AL15&lt;=$B$11),IF(OR('2. Saisie'!E15="",'2. Saisie'!E15=9),0,'2. Saisie'!E15),"")</f>
        <v/>
      </c>
      <c r="H33" s="17" t="str">
        <f>IF(AND('2. Saisie'!$AF15&gt;=0,H$23&lt;='2. Saisie'!$AE$1,'2. Saisie'!$AL15&lt;=$B$11),IF(OR('2. Saisie'!F15="",'2. Saisie'!F15=9),0,'2. Saisie'!F15),"")</f>
        <v/>
      </c>
      <c r="I33" s="17" t="str">
        <f>IF(AND('2. Saisie'!$AF15&gt;=0,I$23&lt;='2. Saisie'!$AE$1,'2. Saisie'!$AL15&lt;=$B$11),IF(OR('2. Saisie'!G15="",'2. Saisie'!G15=9),0,'2. Saisie'!G15),"")</f>
        <v/>
      </c>
      <c r="J33" s="17" t="str">
        <f>IF(AND('2. Saisie'!$AF15&gt;=0,J$23&lt;='2. Saisie'!$AE$1,'2. Saisie'!$AL15&lt;=$B$11),IF(OR('2. Saisie'!H15="",'2. Saisie'!H15=9),0,'2. Saisie'!H15),"")</f>
        <v/>
      </c>
      <c r="K33" s="17" t="str">
        <f>IF(AND('2. Saisie'!$AF15&gt;=0,K$23&lt;='2. Saisie'!$AE$1,'2. Saisie'!$AL15&lt;=$B$11),IF(OR('2. Saisie'!I15="",'2. Saisie'!I15=9),0,'2. Saisie'!I15),"")</f>
        <v/>
      </c>
      <c r="L33" s="17" t="str">
        <f>IF(AND('2. Saisie'!$AF15&gt;=0,L$23&lt;='2. Saisie'!$AE$1,'2. Saisie'!$AL15&lt;=$B$11),IF(OR('2. Saisie'!J15="",'2. Saisie'!J15=9),0,'2. Saisie'!J15),"")</f>
        <v/>
      </c>
      <c r="M33" s="17" t="str">
        <f>IF(AND('2. Saisie'!$AF15&gt;=0,M$23&lt;='2. Saisie'!$AE$1,'2. Saisie'!$AL15&lt;=$B$11),IF(OR('2. Saisie'!K15="",'2. Saisie'!K15=9),0,'2. Saisie'!K15),"")</f>
        <v/>
      </c>
      <c r="N33" s="17" t="str">
        <f>IF(AND('2. Saisie'!$AF15&gt;=0,N$23&lt;='2. Saisie'!$AE$1,'2. Saisie'!$AL15&lt;=$B$11),IF(OR('2. Saisie'!L15="",'2. Saisie'!L15=9),0,'2. Saisie'!L15),"")</f>
        <v/>
      </c>
      <c r="O33" s="17" t="str">
        <f>IF(AND('2. Saisie'!$AF15&gt;=0,O$23&lt;='2. Saisie'!$AE$1,'2. Saisie'!$AL15&lt;=$B$11),IF(OR('2. Saisie'!M15="",'2. Saisie'!M15=9),0,'2. Saisie'!M15),"")</f>
        <v/>
      </c>
      <c r="P33" s="17" t="str">
        <f>IF(AND('2. Saisie'!$AF15&gt;=0,P$23&lt;='2. Saisie'!$AE$1,'2. Saisie'!$AL15&lt;=$B$11),IF(OR('2. Saisie'!N15="",'2. Saisie'!N15=9),0,'2. Saisie'!N15),"")</f>
        <v/>
      </c>
      <c r="Q33" s="17" t="str">
        <f>IF(AND('2. Saisie'!$AF15&gt;=0,Q$23&lt;='2. Saisie'!$AE$1,'2. Saisie'!$AL15&lt;=$B$11),IF(OR('2. Saisie'!O15="",'2. Saisie'!O15=9),0,'2. Saisie'!O15),"")</f>
        <v/>
      </c>
      <c r="R33" s="17" t="str">
        <f>IF(AND('2. Saisie'!$AF15&gt;=0,R$23&lt;='2. Saisie'!$AE$1,'2. Saisie'!$AL15&lt;=$B$11),IF(OR('2. Saisie'!P15="",'2. Saisie'!P15=9),0,'2. Saisie'!P15),"")</f>
        <v/>
      </c>
      <c r="S33" s="17" t="str">
        <f>IF(AND('2. Saisie'!$AF15&gt;=0,S$23&lt;='2. Saisie'!$AE$1,'2. Saisie'!$AL15&lt;=$B$11),IF(OR('2. Saisie'!Q15="",'2. Saisie'!Q15=9),0,'2. Saisie'!Q15),"")</f>
        <v/>
      </c>
      <c r="T33" s="17" t="str">
        <f>IF(AND('2. Saisie'!$AF15&gt;=0,T$23&lt;='2. Saisie'!$AE$1,'2. Saisie'!$AL15&lt;=$B$11),IF(OR('2. Saisie'!R15="",'2. Saisie'!R15=9),0,'2. Saisie'!R15),"")</f>
        <v/>
      </c>
      <c r="U33" s="17" t="str">
        <f>IF(AND('2. Saisie'!$AF15&gt;=0,U$23&lt;='2. Saisie'!$AE$1,'2. Saisie'!$AL15&lt;=$B$11),IF(OR('2. Saisie'!S15="",'2. Saisie'!S15=9),0,'2. Saisie'!S15),"")</f>
        <v/>
      </c>
      <c r="V33" s="17" t="str">
        <f>IF(AND('2. Saisie'!$AF15&gt;=0,V$23&lt;='2. Saisie'!$AE$1,'2. Saisie'!$AL15&lt;=$B$11),IF(OR('2. Saisie'!T15="",'2. Saisie'!T15=9),0,'2. Saisie'!T15),"")</f>
        <v/>
      </c>
      <c r="W33" s="17" t="str">
        <f>IF(AND('2. Saisie'!$AF15&gt;=0,W$23&lt;='2. Saisie'!$AE$1,'2. Saisie'!$AL15&lt;=$B$11),IF(OR('2. Saisie'!U15="",'2. Saisie'!U15=9),0,'2. Saisie'!U15),"")</f>
        <v/>
      </c>
      <c r="X33" s="17" t="str">
        <f>IF(AND('2. Saisie'!$AF15&gt;=0,X$23&lt;='2. Saisie'!$AE$1,'2. Saisie'!$AL15&lt;=$B$11),IF(OR('2. Saisie'!V15="",'2. Saisie'!V15=9),0,'2. Saisie'!V15),"")</f>
        <v/>
      </c>
      <c r="Y33" s="17" t="str">
        <f>IF(AND('2. Saisie'!$AF15&gt;=0,Y$23&lt;='2. Saisie'!$AE$1,'2. Saisie'!$AL15&lt;=$B$11),IF(OR('2. Saisie'!W15="",'2. Saisie'!W15=9),0,'2. Saisie'!W15),"")</f>
        <v/>
      </c>
      <c r="Z33" s="17" t="str">
        <f>IF(AND('2. Saisie'!$AF15&gt;=0,Z$23&lt;='2. Saisie'!$AE$1,'2. Saisie'!$AL15&lt;=$B$11),IF(OR('2. Saisie'!X15="",'2. Saisie'!X15=9),0,'2. Saisie'!X15),"")</f>
        <v/>
      </c>
      <c r="AA33" s="17" t="str">
        <f>IF(AND('2. Saisie'!$AF15&gt;=0,AA$23&lt;='2. Saisie'!$AE$1,'2. Saisie'!$AL15&lt;=$B$11),IF(OR('2. Saisie'!Y15="",'2. Saisie'!Y15=9),0,'2. Saisie'!Y15),"")</f>
        <v/>
      </c>
      <c r="AB33" s="17" t="str">
        <f>IF(AND('2. Saisie'!$AF15&gt;=0,AB$23&lt;='2. Saisie'!$AE$1,'2. Saisie'!$AL15&lt;=$B$11),IF(OR('2. Saisie'!Z15="",'2. Saisie'!Z15=9),0,'2. Saisie'!Z15),"")</f>
        <v/>
      </c>
      <c r="AC33" s="17" t="str">
        <f>IF(AND('2. Saisie'!$AF15&gt;=0,AC$23&lt;='2. Saisie'!$AE$1,'2. Saisie'!$AL15&lt;=$B$11),IF(OR('2. Saisie'!AA15="",'2. Saisie'!AA15=9),0,'2. Saisie'!AA15),"")</f>
        <v/>
      </c>
      <c r="AD33" s="17" t="str">
        <f>IF(AND('2. Saisie'!$AF15&gt;=0,AD$23&lt;='2. Saisie'!$AE$1,'2. Saisie'!$AL15&lt;=$B$11),IF(OR('2. Saisie'!AB15="",'2. Saisie'!AB15=9),0,'2. Saisie'!AB15),"")</f>
        <v/>
      </c>
      <c r="AE33" s="17" t="str">
        <f>IF(AND('2. Saisie'!$AF15&gt;=0,AE$23&lt;='2. Saisie'!$AE$1,'2. Saisie'!$AL15&lt;=$B$11),IF(OR('2. Saisie'!AC15="",'2. Saisie'!AC15=9),0,'2. Saisie'!AC15),"")</f>
        <v/>
      </c>
      <c r="AF33" s="17" t="str">
        <f>IF(AND('2. Saisie'!$AF15&gt;=0,AF$23&lt;='2. Saisie'!$AE$1,'2. Saisie'!$AL15&lt;=$B$11),IF(OR('2. Saisie'!AD15="",'2. Saisie'!AD15=9),0,'2. Saisie'!AD15),"")</f>
        <v/>
      </c>
      <c r="AG33" s="17" t="str">
        <f>IF(AND('2. Saisie'!$AF15&gt;=0,AG$23&lt;='2. Saisie'!$AE$1,'2. Saisie'!$AL15&lt;=$B$11),IF(OR('2. Saisie'!AE15="",'2. Saisie'!AE15=9),0,'2. Saisie'!AE15),"")</f>
        <v/>
      </c>
      <c r="AH33" s="17" t="s">
        <v>139</v>
      </c>
      <c r="AI33" s="330"/>
      <c r="AJ33" s="339" t="str">
        <f t="shared" si="89"/>
        <v/>
      </c>
      <c r="AK33" s="339" t="str">
        <f t="shared" si="90"/>
        <v/>
      </c>
      <c r="AL33" s="340" t="str">
        <f t="shared" si="44"/>
        <v/>
      </c>
      <c r="AM33" s="341">
        <v>9</v>
      </c>
      <c r="AN33" s="342" t="str">
        <f t="shared" si="45"/>
        <v/>
      </c>
      <c r="AO33" s="343" t="str">
        <f t="shared" si="91"/>
        <v/>
      </c>
      <c r="AP33" s="17" t="str">
        <f t="shared" si="92"/>
        <v/>
      </c>
      <c r="AQ33" s="17" t="str">
        <f t="shared" si="93"/>
        <v/>
      </c>
      <c r="AR33" s="17" t="str">
        <f t="shared" si="94"/>
        <v/>
      </c>
      <c r="AS33" s="17" t="str">
        <f t="shared" si="95"/>
        <v/>
      </c>
      <c r="AT33" s="17" t="str">
        <f t="shared" si="96"/>
        <v/>
      </c>
      <c r="AU33" s="17" t="str">
        <f t="shared" si="97"/>
        <v/>
      </c>
      <c r="AV33" s="17" t="str">
        <f t="shared" si="98"/>
        <v/>
      </c>
      <c r="AW33" s="17" t="str">
        <f t="shared" si="99"/>
        <v/>
      </c>
      <c r="AX33" s="17" t="str">
        <f t="shared" si="100"/>
        <v/>
      </c>
      <c r="AY33" s="17" t="str">
        <f t="shared" si="101"/>
        <v/>
      </c>
      <c r="AZ33" s="17" t="str">
        <f t="shared" si="102"/>
        <v/>
      </c>
      <c r="BA33" s="17" t="str">
        <f t="shared" si="103"/>
        <v/>
      </c>
      <c r="BB33" s="17" t="str">
        <f t="shared" si="104"/>
        <v/>
      </c>
      <c r="BC33" s="17" t="str">
        <f t="shared" si="105"/>
        <v/>
      </c>
      <c r="BD33" s="17" t="str">
        <f t="shared" si="106"/>
        <v/>
      </c>
      <c r="BE33" s="17" t="str">
        <f t="shared" si="107"/>
        <v/>
      </c>
      <c r="BF33" s="17" t="str">
        <f t="shared" si="108"/>
        <v/>
      </c>
      <c r="BG33" s="17" t="str">
        <f t="shared" si="109"/>
        <v/>
      </c>
      <c r="BH33" s="17" t="str">
        <f t="shared" si="110"/>
        <v/>
      </c>
      <c r="BI33" s="17" t="str">
        <f t="shared" si="111"/>
        <v/>
      </c>
      <c r="BJ33" s="17" t="str">
        <f t="shared" si="112"/>
        <v/>
      </c>
      <c r="BK33" s="17" t="str">
        <f t="shared" si="113"/>
        <v/>
      </c>
      <c r="BL33" s="17" t="str">
        <f t="shared" si="114"/>
        <v/>
      </c>
      <c r="BM33" s="17" t="str">
        <f t="shared" si="115"/>
        <v/>
      </c>
      <c r="BN33" s="17" t="str">
        <f t="shared" si="116"/>
        <v/>
      </c>
      <c r="BO33" s="17" t="str">
        <f t="shared" si="117"/>
        <v/>
      </c>
      <c r="BP33" s="17" t="str">
        <f t="shared" si="118"/>
        <v/>
      </c>
      <c r="BQ33" s="17" t="str">
        <f t="shared" si="119"/>
        <v/>
      </c>
      <c r="BR33" s="17" t="str">
        <f t="shared" si="120"/>
        <v/>
      </c>
      <c r="BS33" s="17" t="str">
        <f t="shared" si="121"/>
        <v/>
      </c>
      <c r="BT33" s="17" t="s">
        <v>139</v>
      </c>
      <c r="BV33" s="291" t="e">
        <f t="shared" si="47"/>
        <v>#VALUE!</v>
      </c>
      <c r="BW33" s="291" t="e">
        <f t="shared" si="122"/>
        <v>#VALUE!</v>
      </c>
      <c r="BX33" s="291" t="e">
        <f t="shared" si="233"/>
        <v>#VALUE!</v>
      </c>
      <c r="BY33" s="292" t="e">
        <f t="shared" si="48"/>
        <v>#VALUE!</v>
      </c>
      <c r="BZ33" s="292" t="e">
        <f t="shared" si="123"/>
        <v>#VALUE!</v>
      </c>
      <c r="CA33" s="294" t="str">
        <f t="shared" si="124"/>
        <v/>
      </c>
      <c r="CB33" s="293" t="e">
        <f t="shared" si="49"/>
        <v>#VALUE!</v>
      </c>
      <c r="CC33" s="291" t="e">
        <f t="shared" si="125"/>
        <v>#VALUE!</v>
      </c>
      <c r="CD33" s="291" t="e">
        <f t="shared" si="234"/>
        <v>#VALUE!</v>
      </c>
      <c r="CE33" s="292" t="e">
        <f t="shared" si="50"/>
        <v>#VALUE!</v>
      </c>
      <c r="CF33" s="292" t="e">
        <f t="shared" si="126"/>
        <v>#VALUE!</v>
      </c>
      <c r="CH33" s="32">
        <f t="shared" si="18"/>
        <v>2</v>
      </c>
      <c r="CI33" s="32">
        <f t="shared" si="15"/>
        <v>0</v>
      </c>
      <c r="CJ33" s="305">
        <f t="shared" si="19"/>
        <v>0</v>
      </c>
      <c r="CK33" s="305">
        <f t="shared" si="9"/>
        <v>0</v>
      </c>
      <c r="CL33" s="31" t="b">
        <f t="shared" si="10"/>
        <v>0</v>
      </c>
      <c r="CM33" s="302" t="str">
        <f t="shared" si="11"/>
        <v/>
      </c>
      <c r="CN33" s="309" t="e">
        <f t="shared" si="16"/>
        <v>#VALUE!</v>
      </c>
      <c r="CP33" s="3">
        <f t="shared" si="4"/>
        <v>0</v>
      </c>
      <c r="CQ33" s="294">
        <f t="shared" si="5"/>
        <v>0</v>
      </c>
      <c r="CR33" s="3" t="b">
        <f t="shared" si="6"/>
        <v>0</v>
      </c>
      <c r="CS33" s="302" t="str">
        <f t="shared" si="12"/>
        <v/>
      </c>
      <c r="CT33" s="309" t="e">
        <f t="shared" si="17"/>
        <v>#VALUE!</v>
      </c>
      <c r="CW33" s="330"/>
      <c r="CX33" s="341">
        <v>9</v>
      </c>
      <c r="CY33" s="58" t="str">
        <f t="shared" si="127"/>
        <v/>
      </c>
      <c r="CZ33" s="344" t="e">
        <f t="shared" si="128"/>
        <v>#N/A</v>
      </c>
      <c r="DA33" s="344" t="e">
        <f t="shared" si="51"/>
        <v>#N/A</v>
      </c>
      <c r="DB33" s="344" t="e">
        <f t="shared" si="51"/>
        <v>#N/A</v>
      </c>
      <c r="DC33" s="344" t="e">
        <f t="shared" si="51"/>
        <v>#N/A</v>
      </c>
      <c r="DD33" s="344" t="e">
        <f t="shared" si="51"/>
        <v>#N/A</v>
      </c>
      <c r="DE33" s="344" t="e">
        <f t="shared" si="51"/>
        <v>#N/A</v>
      </c>
      <c r="DF33" s="344" t="e">
        <f t="shared" si="51"/>
        <v>#N/A</v>
      </c>
      <c r="DG33" s="344" t="e">
        <f t="shared" si="51"/>
        <v>#N/A</v>
      </c>
      <c r="DH33" s="344" t="e">
        <f t="shared" si="51"/>
        <v>#N/A</v>
      </c>
      <c r="DI33" s="344" t="e">
        <f t="shared" si="51"/>
        <v>#N/A</v>
      </c>
      <c r="DJ33" s="344" t="e">
        <f t="shared" si="51"/>
        <v>#N/A</v>
      </c>
      <c r="DK33" s="344" t="e">
        <f t="shared" si="51"/>
        <v>#N/A</v>
      </c>
      <c r="DL33" s="344" t="e">
        <f t="shared" si="51"/>
        <v>#N/A</v>
      </c>
      <c r="DM33" s="344" t="e">
        <f t="shared" si="51"/>
        <v>#N/A</v>
      </c>
      <c r="DN33" s="344" t="e">
        <f t="shared" si="51"/>
        <v>#N/A</v>
      </c>
      <c r="DO33" s="344" t="e">
        <f t="shared" si="51"/>
        <v>#N/A</v>
      </c>
      <c r="DP33" s="344" t="e">
        <f t="shared" si="51"/>
        <v>#N/A</v>
      </c>
      <c r="DQ33" s="344" t="e">
        <f t="shared" si="51"/>
        <v>#N/A</v>
      </c>
      <c r="DR33" s="344" t="e">
        <f t="shared" si="51"/>
        <v>#N/A</v>
      </c>
      <c r="DS33" s="344" t="e">
        <f t="shared" si="51"/>
        <v>#N/A</v>
      </c>
      <c r="DT33" s="344" t="e">
        <f t="shared" si="51"/>
        <v>#N/A</v>
      </c>
      <c r="DU33" s="344" t="e">
        <f t="shared" si="51"/>
        <v>#N/A</v>
      </c>
      <c r="DV33" s="344" t="e">
        <f t="shared" si="51"/>
        <v>#N/A</v>
      </c>
      <c r="DW33" s="344" t="e">
        <f t="shared" si="51"/>
        <v>#N/A</v>
      </c>
      <c r="DX33" s="344" t="e">
        <f t="shared" ref="DX33:EC33" si="267">IF(DX$22&lt;=$HH33,1,0)</f>
        <v>#N/A</v>
      </c>
      <c r="DY33" s="344" t="e">
        <f t="shared" si="267"/>
        <v>#N/A</v>
      </c>
      <c r="DZ33" s="344" t="e">
        <f t="shared" si="267"/>
        <v>#N/A</v>
      </c>
      <c r="EA33" s="344" t="e">
        <f t="shared" si="267"/>
        <v>#N/A</v>
      </c>
      <c r="EB33" s="344" t="e">
        <f t="shared" si="267"/>
        <v>#N/A</v>
      </c>
      <c r="EC33" s="344" t="e">
        <f t="shared" si="267"/>
        <v>#N/A</v>
      </c>
      <c r="ED33" s="59">
        <f t="shared" si="129"/>
        <v>0</v>
      </c>
      <c r="EE33" s="341">
        <v>9</v>
      </c>
      <c r="EF33" s="58" t="str">
        <f t="shared" si="130"/>
        <v/>
      </c>
      <c r="EG33" s="344" t="str">
        <f t="shared" si="235"/>
        <v/>
      </c>
      <c r="EH33" s="344" t="str">
        <f t="shared" si="236"/>
        <v/>
      </c>
      <c r="EI33" s="344" t="str">
        <f t="shared" si="237"/>
        <v/>
      </c>
      <c r="EJ33" s="344" t="str">
        <f t="shared" si="238"/>
        <v/>
      </c>
      <c r="EK33" s="344" t="str">
        <f t="shared" si="239"/>
        <v/>
      </c>
      <c r="EL33" s="344" t="str">
        <f t="shared" si="240"/>
        <v/>
      </c>
      <c r="EM33" s="344" t="str">
        <f t="shared" si="241"/>
        <v/>
      </c>
      <c r="EN33" s="344" t="str">
        <f t="shared" si="242"/>
        <v/>
      </c>
      <c r="EO33" s="344" t="str">
        <f t="shared" si="243"/>
        <v/>
      </c>
      <c r="EP33" s="344" t="str">
        <f t="shared" si="244"/>
        <v/>
      </c>
      <c r="EQ33" s="344" t="str">
        <f t="shared" si="245"/>
        <v/>
      </c>
      <c r="ER33" s="344" t="str">
        <f t="shared" si="246"/>
        <v/>
      </c>
      <c r="ES33" s="344" t="str">
        <f t="shared" si="247"/>
        <v/>
      </c>
      <c r="ET33" s="344" t="str">
        <f t="shared" si="248"/>
        <v/>
      </c>
      <c r="EU33" s="344" t="str">
        <f t="shared" si="249"/>
        <v/>
      </c>
      <c r="EV33" s="344" t="str">
        <f t="shared" si="250"/>
        <v/>
      </c>
      <c r="EW33" s="344" t="str">
        <f t="shared" si="251"/>
        <v/>
      </c>
      <c r="EX33" s="344" t="str">
        <f t="shared" si="252"/>
        <v/>
      </c>
      <c r="EY33" s="344" t="str">
        <f t="shared" si="253"/>
        <v/>
      </c>
      <c r="EZ33" s="344" t="str">
        <f t="shared" si="254"/>
        <v/>
      </c>
      <c r="FA33" s="344" t="str">
        <f t="shared" si="255"/>
        <v/>
      </c>
      <c r="FB33" s="344" t="str">
        <f t="shared" si="256"/>
        <v/>
      </c>
      <c r="FC33" s="344" t="str">
        <f t="shared" si="257"/>
        <v/>
      </c>
      <c r="FD33" s="344" t="str">
        <f t="shared" si="258"/>
        <v/>
      </c>
      <c r="FE33" s="344" t="str">
        <f t="shared" si="259"/>
        <v/>
      </c>
      <c r="FF33" s="344" t="str">
        <f t="shared" si="260"/>
        <v/>
      </c>
      <c r="FG33" s="344" t="str">
        <f t="shared" si="261"/>
        <v/>
      </c>
      <c r="FH33" s="344" t="str">
        <f t="shared" si="262"/>
        <v/>
      </c>
      <c r="FI33" s="344" t="str">
        <f t="shared" si="263"/>
        <v/>
      </c>
      <c r="FJ33" s="344" t="str">
        <f t="shared" si="264"/>
        <v/>
      </c>
      <c r="FK33" s="59">
        <f t="shared" si="160"/>
        <v>0</v>
      </c>
      <c r="FL33" s="345" t="str">
        <f t="shared" si="161"/>
        <v/>
      </c>
      <c r="FM33" s="3">
        <f t="shared" si="162"/>
        <v>0</v>
      </c>
      <c r="FO33" s="336" t="str">
        <f t="shared" si="53"/>
        <v/>
      </c>
      <c r="FP33" s="4" t="s">
        <v>39</v>
      </c>
      <c r="FQ33" s="17" t="str">
        <f t="shared" si="54"/>
        <v/>
      </c>
      <c r="FR33" s="17" t="str">
        <f t="shared" si="55"/>
        <v/>
      </c>
      <c r="FS33" s="17" t="str">
        <f t="shared" si="56"/>
        <v/>
      </c>
      <c r="FT33" s="17" t="str">
        <f t="shared" si="57"/>
        <v/>
      </c>
      <c r="FU33" s="17" t="str">
        <f t="shared" si="58"/>
        <v/>
      </c>
      <c r="FV33" s="17" t="str">
        <f t="shared" si="59"/>
        <v/>
      </c>
      <c r="FW33" s="17" t="str">
        <f t="shared" si="60"/>
        <v/>
      </c>
      <c r="FX33" s="17" t="str">
        <f t="shared" si="61"/>
        <v/>
      </c>
      <c r="FY33" s="17" t="str">
        <f t="shared" si="62"/>
        <v/>
      </c>
      <c r="FZ33" s="17" t="str">
        <f t="shared" si="63"/>
        <v/>
      </c>
      <c r="GA33" s="17" t="str">
        <f t="shared" si="64"/>
        <v/>
      </c>
      <c r="GB33" s="17" t="str">
        <f t="shared" si="65"/>
        <v/>
      </c>
      <c r="GC33" s="17" t="str">
        <f t="shared" si="66"/>
        <v/>
      </c>
      <c r="GD33" s="17" t="str">
        <f t="shared" si="67"/>
        <v/>
      </c>
      <c r="GE33" s="17" t="str">
        <f t="shared" si="68"/>
        <v/>
      </c>
      <c r="GF33" s="17" t="str">
        <f t="shared" si="69"/>
        <v/>
      </c>
      <c r="GG33" s="17" t="str">
        <f t="shared" si="70"/>
        <v/>
      </c>
      <c r="GH33" s="17" t="str">
        <f t="shared" si="71"/>
        <v/>
      </c>
      <c r="GI33" s="17" t="str">
        <f t="shared" si="72"/>
        <v/>
      </c>
      <c r="GJ33" s="17" t="str">
        <f t="shared" si="73"/>
        <v/>
      </c>
      <c r="GK33" s="17" t="str">
        <f t="shared" si="74"/>
        <v/>
      </c>
      <c r="GL33" s="17" t="str">
        <f t="shared" si="75"/>
        <v/>
      </c>
      <c r="GM33" s="17" t="str">
        <f t="shared" si="76"/>
        <v/>
      </c>
      <c r="GN33" s="17" t="str">
        <f t="shared" si="77"/>
        <v/>
      </c>
      <c r="GO33" s="17" t="str">
        <f t="shared" si="78"/>
        <v/>
      </c>
      <c r="GP33" s="17" t="str">
        <f t="shared" si="79"/>
        <v/>
      </c>
      <c r="GQ33" s="17" t="str">
        <f t="shared" si="80"/>
        <v/>
      </c>
      <c r="GR33" s="17" t="str">
        <f t="shared" si="81"/>
        <v/>
      </c>
      <c r="GS33" s="17" t="str">
        <f t="shared" si="82"/>
        <v/>
      </c>
      <c r="GT33" s="17" t="str">
        <f t="shared" si="83"/>
        <v/>
      </c>
      <c r="GU33" s="17" t="s">
        <v>139</v>
      </c>
      <c r="GV33" s="36"/>
      <c r="GW33" s="36" t="e">
        <f>RANK(AO33,AO$25:AO$124,0)+COUNTIF(AO$25:AO$33,AO33)-1</f>
        <v>#VALUE!</v>
      </c>
      <c r="GX33" s="36" t="s">
        <v>39</v>
      </c>
      <c r="GY33" s="3">
        <v>9</v>
      </c>
      <c r="GZ33" s="3" t="str">
        <f t="shared" si="84"/>
        <v/>
      </c>
      <c r="HA33" s="345" t="str">
        <f t="shared" si="163"/>
        <v/>
      </c>
      <c r="HB33" s="3">
        <f t="shared" si="164"/>
        <v>0</v>
      </c>
      <c r="HF33" s="3" t="e">
        <f t="shared" si="165"/>
        <v>#N/A</v>
      </c>
      <c r="HG33" s="3" t="e">
        <f t="shared" si="166"/>
        <v>#N/A</v>
      </c>
      <c r="HH33" s="294" t="e">
        <f t="shared" si="167"/>
        <v>#N/A</v>
      </c>
      <c r="HI33" s="336" t="e">
        <f t="shared" si="168"/>
        <v>#N/A</v>
      </c>
      <c r="HJ33" s="4" t="e">
        <f t="shared" si="169"/>
        <v>#N/A</v>
      </c>
      <c r="HK33" s="17" t="str">
        <f>IF(HK$23&lt;='2. Saisie'!$AE$1,INDEX($D$25:$AG$124,$HI33,HK$21),"")</f>
        <v/>
      </c>
      <c r="HL33" s="17" t="str">
        <f>IF(HL$23&lt;='2. Saisie'!$AE$1,INDEX($D$25:$AG$124,$HI33,HL$21),"")</f>
        <v/>
      </c>
      <c r="HM33" s="17" t="str">
        <f>IF(HM$23&lt;='2. Saisie'!$AE$1,INDEX($D$25:$AG$124,$HI33,HM$21),"")</f>
        <v/>
      </c>
      <c r="HN33" s="17" t="str">
        <f>IF(HN$23&lt;='2. Saisie'!$AE$1,INDEX($D$25:$AG$124,$HI33,HN$21),"")</f>
        <v/>
      </c>
      <c r="HO33" s="17" t="str">
        <f>IF(HO$23&lt;='2. Saisie'!$AE$1,INDEX($D$25:$AG$124,$HI33,HO$21),"")</f>
        <v/>
      </c>
      <c r="HP33" s="17" t="str">
        <f>IF(HP$23&lt;='2. Saisie'!$AE$1,INDEX($D$25:$AG$124,$HI33,HP$21),"")</f>
        <v/>
      </c>
      <c r="HQ33" s="17" t="str">
        <f>IF(HQ$23&lt;='2. Saisie'!$AE$1,INDEX($D$25:$AG$124,$HI33,HQ$21),"")</f>
        <v/>
      </c>
      <c r="HR33" s="17" t="str">
        <f>IF(HR$23&lt;='2. Saisie'!$AE$1,INDEX($D$25:$AG$124,$HI33,HR$21),"")</f>
        <v/>
      </c>
      <c r="HS33" s="17" t="str">
        <f>IF(HS$23&lt;='2. Saisie'!$AE$1,INDEX($D$25:$AG$124,$HI33,HS$21),"")</f>
        <v/>
      </c>
      <c r="HT33" s="17" t="str">
        <f>IF(HT$23&lt;='2. Saisie'!$AE$1,INDEX($D$25:$AG$124,$HI33,HT$21),"")</f>
        <v/>
      </c>
      <c r="HU33" s="17" t="str">
        <f>IF(HU$23&lt;='2. Saisie'!$AE$1,INDEX($D$25:$AG$124,$HI33,HU$21),"")</f>
        <v/>
      </c>
      <c r="HV33" s="17" t="str">
        <f>IF(HV$23&lt;='2. Saisie'!$AE$1,INDEX($D$25:$AG$124,$HI33,HV$21),"")</f>
        <v/>
      </c>
      <c r="HW33" s="17" t="str">
        <f>IF(HW$23&lt;='2. Saisie'!$AE$1,INDEX($D$25:$AG$124,$HI33,HW$21),"")</f>
        <v/>
      </c>
      <c r="HX33" s="17" t="str">
        <f>IF(HX$23&lt;='2. Saisie'!$AE$1,INDEX($D$25:$AG$124,$HI33,HX$21),"")</f>
        <v/>
      </c>
      <c r="HY33" s="17" t="str">
        <f>IF(HY$23&lt;='2. Saisie'!$AE$1,INDEX($D$25:$AG$124,$HI33,HY$21),"")</f>
        <v/>
      </c>
      <c r="HZ33" s="17" t="str">
        <f>IF(HZ$23&lt;='2. Saisie'!$AE$1,INDEX($D$25:$AG$124,$HI33,HZ$21),"")</f>
        <v/>
      </c>
      <c r="IA33" s="17" t="str">
        <f>IF(IA$23&lt;='2. Saisie'!$AE$1,INDEX($D$25:$AG$124,$HI33,IA$21),"")</f>
        <v/>
      </c>
      <c r="IB33" s="17" t="str">
        <f>IF(IB$23&lt;='2. Saisie'!$AE$1,INDEX($D$25:$AG$124,$HI33,IB$21),"")</f>
        <v/>
      </c>
      <c r="IC33" s="17" t="str">
        <f>IF(IC$23&lt;='2. Saisie'!$AE$1,INDEX($D$25:$AG$124,$HI33,IC$21),"")</f>
        <v/>
      </c>
      <c r="ID33" s="17" t="str">
        <f>IF(ID$23&lt;='2. Saisie'!$AE$1,INDEX($D$25:$AG$124,$HI33,ID$21),"")</f>
        <v/>
      </c>
      <c r="IE33" s="17" t="str">
        <f>IF(IE$23&lt;='2. Saisie'!$AE$1,INDEX($D$25:$AG$124,$HI33,IE$21),"")</f>
        <v/>
      </c>
      <c r="IF33" s="17" t="str">
        <f>IF(IF$23&lt;='2. Saisie'!$AE$1,INDEX($D$25:$AG$124,$HI33,IF$21),"")</f>
        <v/>
      </c>
      <c r="IG33" s="17" t="str">
        <f>IF(IG$23&lt;='2. Saisie'!$AE$1,INDEX($D$25:$AG$124,$HI33,IG$21),"")</f>
        <v/>
      </c>
      <c r="IH33" s="17" t="str">
        <f>IF(IH$23&lt;='2. Saisie'!$AE$1,INDEX($D$25:$AG$124,$HI33,IH$21),"")</f>
        <v/>
      </c>
      <c r="II33" s="17" t="str">
        <f>IF(II$23&lt;='2. Saisie'!$AE$1,INDEX($D$25:$AG$124,$HI33,II$21),"")</f>
        <v/>
      </c>
      <c r="IJ33" s="17" t="str">
        <f>IF(IJ$23&lt;='2. Saisie'!$AE$1,INDEX($D$25:$AG$124,$HI33,IJ$21),"")</f>
        <v/>
      </c>
      <c r="IK33" s="17" t="str">
        <f>IF(IK$23&lt;='2. Saisie'!$AE$1,INDEX($D$25:$AG$124,$HI33,IK$21),"")</f>
        <v/>
      </c>
      <c r="IL33" s="17" t="str">
        <f>IF(IL$23&lt;='2. Saisie'!$AE$1,INDEX($D$25:$AG$124,$HI33,IL$21),"")</f>
        <v/>
      </c>
      <c r="IM33" s="17" t="str">
        <f>IF(IM$23&lt;='2. Saisie'!$AE$1,INDEX($D$25:$AG$124,$HI33,IM$21),"")</f>
        <v/>
      </c>
      <c r="IN33" s="17" t="str">
        <f>IF(IN$23&lt;='2. Saisie'!$AE$1,INDEX($D$25:$AG$124,$HI33,IN$21),"")</f>
        <v/>
      </c>
      <c r="IO33" s="17" t="s">
        <v>139</v>
      </c>
      <c r="IR33" s="346" t="str">
        <f>IFERROR(IF(HK$23&lt;=$HH33,(1-'7. Rép.Inattendues'!J14)*HK$19,('7. Rép.Inattendues'!J14*HK$19)*-1),"")</f>
        <v/>
      </c>
      <c r="IS33" s="346" t="str">
        <f>IFERROR(IF(HL$23&lt;=$HH33,(1-'7. Rép.Inattendues'!K14)*HL$19,('7. Rép.Inattendues'!K14*HL$19)*-1),"")</f>
        <v/>
      </c>
      <c r="IT33" s="346" t="str">
        <f>IFERROR(IF(HM$23&lt;=$HH33,(1-'7. Rép.Inattendues'!L14)*HM$19,('7. Rép.Inattendues'!L14*HM$19)*-1),"")</f>
        <v/>
      </c>
      <c r="IU33" s="346" t="str">
        <f>IFERROR(IF(HN$23&lt;=$HH33,(1-'7. Rép.Inattendues'!M14)*HN$19,('7. Rép.Inattendues'!M14*HN$19)*-1),"")</f>
        <v/>
      </c>
      <c r="IV33" s="346" t="str">
        <f>IFERROR(IF(HO$23&lt;=$HH33,(1-'7. Rép.Inattendues'!N14)*HO$19,('7. Rép.Inattendues'!N14*HO$19)*-1),"")</f>
        <v/>
      </c>
      <c r="IW33" s="346" t="str">
        <f>IFERROR(IF(HP$23&lt;=$HH33,(1-'7. Rép.Inattendues'!O14)*HP$19,('7. Rép.Inattendues'!O14*HP$19)*-1),"")</f>
        <v/>
      </c>
      <c r="IX33" s="346" t="str">
        <f>IFERROR(IF(HQ$23&lt;=$HH33,(1-'7. Rép.Inattendues'!P14)*HQ$19,('7. Rép.Inattendues'!P14*HQ$19)*-1),"")</f>
        <v/>
      </c>
      <c r="IY33" s="346" t="str">
        <f>IFERROR(IF(HR$23&lt;=$HH33,(1-'7. Rép.Inattendues'!Q14)*HR$19,('7. Rép.Inattendues'!Q14*HR$19)*-1),"")</f>
        <v/>
      </c>
      <c r="IZ33" s="346" t="str">
        <f>IFERROR(IF(HS$23&lt;=$HH33,(1-'7. Rép.Inattendues'!R14)*HS$19,('7. Rép.Inattendues'!R14*HS$19)*-1),"")</f>
        <v/>
      </c>
      <c r="JA33" s="346" t="str">
        <f>IFERROR(IF(HT$23&lt;=$HH33,(1-'7. Rép.Inattendues'!S14)*HT$19,('7. Rép.Inattendues'!S14*HT$19)*-1),"")</f>
        <v/>
      </c>
      <c r="JB33" s="346" t="str">
        <f>IFERROR(IF(HU$23&lt;=$HH33,(1-'7. Rép.Inattendues'!T14)*HU$19,('7. Rép.Inattendues'!T14*HU$19)*-1),"")</f>
        <v/>
      </c>
      <c r="JC33" s="346" t="str">
        <f>IFERROR(IF(HV$23&lt;=$HH33,(1-'7. Rép.Inattendues'!U14)*HV$19,('7. Rép.Inattendues'!U14*HV$19)*-1),"")</f>
        <v/>
      </c>
      <c r="JD33" s="346" t="str">
        <f>IFERROR(IF(HW$23&lt;=$HH33,(1-'7. Rép.Inattendues'!V14)*HW$19,('7. Rép.Inattendues'!V14*HW$19)*-1),"")</f>
        <v/>
      </c>
      <c r="JE33" s="346" t="str">
        <f>IFERROR(IF(HX$23&lt;=$HH33,(1-'7. Rép.Inattendues'!W14)*HX$19,('7. Rép.Inattendues'!W14*HX$19)*-1),"")</f>
        <v/>
      </c>
      <c r="JF33" s="346" t="str">
        <f>IFERROR(IF(HY$23&lt;=$HH33,(1-'7. Rép.Inattendues'!X14)*HY$19,('7. Rép.Inattendues'!X14*HY$19)*-1),"")</f>
        <v/>
      </c>
      <c r="JG33" s="346" t="str">
        <f>IFERROR(IF(HZ$23&lt;=$HH33,(1-'7. Rép.Inattendues'!Y14)*HZ$19,('7. Rép.Inattendues'!Y14*HZ$19)*-1),"")</f>
        <v/>
      </c>
      <c r="JH33" s="346" t="str">
        <f>IFERROR(IF(IA$23&lt;=$HH33,(1-'7. Rép.Inattendues'!Z14)*IA$19,('7. Rép.Inattendues'!Z14*IA$19)*-1),"")</f>
        <v/>
      </c>
      <c r="JI33" s="346" t="str">
        <f>IFERROR(IF(IB$23&lt;=$HH33,(1-'7. Rép.Inattendues'!AA14)*IB$19,('7. Rép.Inattendues'!AA14*IB$19)*-1),"")</f>
        <v/>
      </c>
      <c r="JJ33" s="346" t="str">
        <f>IFERROR(IF(IC$23&lt;=$HH33,(1-'7. Rép.Inattendues'!AB14)*IC$19,('7. Rép.Inattendues'!AB14*IC$19)*-1),"")</f>
        <v/>
      </c>
      <c r="JK33" s="346" t="str">
        <f>IFERROR(IF(ID$23&lt;=$HH33,(1-'7. Rép.Inattendues'!AC14)*ID$19,('7. Rép.Inattendues'!AC14*ID$19)*-1),"")</f>
        <v/>
      </c>
      <c r="JL33" s="346" t="str">
        <f>IFERROR(IF(IE$23&lt;=$HH33,(1-'7. Rép.Inattendues'!AD14)*IE$19,('7. Rép.Inattendues'!AD14*IE$19)*-1),"")</f>
        <v/>
      </c>
      <c r="JM33" s="346" t="str">
        <f>IFERROR(IF(IF$23&lt;=$HH33,(1-'7. Rép.Inattendues'!AE14)*IF$19,('7. Rép.Inattendues'!AE14*IF$19)*-1),"")</f>
        <v/>
      </c>
      <c r="JN33" s="346" t="str">
        <f>IFERROR(IF(IG$23&lt;=$HH33,(1-'7. Rép.Inattendues'!AF14)*IG$19,('7. Rép.Inattendues'!AF14*IG$19)*-1),"")</f>
        <v/>
      </c>
      <c r="JO33" s="346" t="str">
        <f>IFERROR(IF(IH$23&lt;=$HH33,(1-'7. Rép.Inattendues'!AG14)*IH$19,('7. Rép.Inattendues'!AG14*IH$19)*-1),"")</f>
        <v/>
      </c>
      <c r="JP33" s="346" t="str">
        <f>IFERROR(IF(II$23&lt;=$HH33,(1-'7. Rép.Inattendues'!AH14)*II$19,('7. Rép.Inattendues'!AH14*II$19)*-1),"")</f>
        <v/>
      </c>
      <c r="JQ33" s="346" t="str">
        <f>IFERROR(IF(IJ$23&lt;=$HH33,(1-'7. Rép.Inattendues'!AI14)*IJ$19,('7. Rép.Inattendues'!AI14*IJ$19)*-1),"")</f>
        <v/>
      </c>
      <c r="JR33" s="346" t="str">
        <f>IFERROR(IF(IK$23&lt;=$HH33,(1-'7. Rép.Inattendues'!AJ14)*IK$19,('7. Rép.Inattendues'!AJ14*IK$19)*-1),"")</f>
        <v/>
      </c>
      <c r="JS33" s="346" t="str">
        <f>IFERROR(IF(IL$23&lt;=$HH33,(1-'7. Rép.Inattendues'!AK14)*IL$19,('7. Rép.Inattendues'!AK14*IL$19)*-1),"")</f>
        <v/>
      </c>
      <c r="JT33" s="346" t="str">
        <f>IFERROR(IF(IM$23&lt;=$HH33,(1-'7. Rép.Inattendues'!AL14)*IM$19,('7. Rép.Inattendues'!AL14*IM$19)*-1),"")</f>
        <v/>
      </c>
      <c r="JU33" s="346" t="str">
        <f>IFERROR(IF(IN$23&lt;=$HH33,(1-'7. Rép.Inattendues'!AM14)*IN$19,('7. Rép.Inattendues'!AM14*IN$19)*-1),"")</f>
        <v/>
      </c>
      <c r="JW33" s="347" t="str">
        <f t="shared" si="170"/>
        <v/>
      </c>
      <c r="JY33" s="346" t="str">
        <f t="shared" si="171"/>
        <v/>
      </c>
      <c r="JZ33" s="346" t="str">
        <f t="shared" si="172"/>
        <v/>
      </c>
      <c r="KA33" s="346" t="str">
        <f t="shared" si="173"/>
        <v/>
      </c>
      <c r="KB33" s="346" t="str">
        <f t="shared" si="174"/>
        <v/>
      </c>
      <c r="KC33" s="346" t="str">
        <f t="shared" si="175"/>
        <v/>
      </c>
      <c r="KD33" s="346" t="str">
        <f t="shared" si="176"/>
        <v/>
      </c>
      <c r="KE33" s="346" t="str">
        <f t="shared" si="177"/>
        <v/>
      </c>
      <c r="KF33" s="346" t="str">
        <f t="shared" si="178"/>
        <v/>
      </c>
      <c r="KG33" s="346" t="str">
        <f t="shared" si="179"/>
        <v/>
      </c>
      <c r="KH33" s="346" t="str">
        <f t="shared" si="180"/>
        <v/>
      </c>
      <c r="KI33" s="346" t="str">
        <f t="shared" si="181"/>
        <v/>
      </c>
      <c r="KJ33" s="346" t="str">
        <f t="shared" si="182"/>
        <v/>
      </c>
      <c r="KK33" s="346" t="str">
        <f t="shared" si="183"/>
        <v/>
      </c>
      <c r="KL33" s="346" t="str">
        <f t="shared" si="184"/>
        <v/>
      </c>
      <c r="KM33" s="346" t="str">
        <f t="shared" si="185"/>
        <v/>
      </c>
      <c r="KN33" s="346" t="str">
        <f t="shared" si="186"/>
        <v/>
      </c>
      <c r="KO33" s="346" t="str">
        <f t="shared" si="187"/>
        <v/>
      </c>
      <c r="KP33" s="346" t="str">
        <f t="shared" si="188"/>
        <v/>
      </c>
      <c r="KQ33" s="346" t="str">
        <f t="shared" si="189"/>
        <v/>
      </c>
      <c r="KR33" s="346" t="str">
        <f t="shared" si="190"/>
        <v/>
      </c>
      <c r="KS33" s="346" t="str">
        <f t="shared" si="191"/>
        <v/>
      </c>
      <c r="KT33" s="346" t="str">
        <f t="shared" si="192"/>
        <v/>
      </c>
      <c r="KU33" s="346" t="str">
        <f t="shared" si="193"/>
        <v/>
      </c>
      <c r="KV33" s="346" t="str">
        <f t="shared" si="194"/>
        <v/>
      </c>
      <c r="KW33" s="346" t="str">
        <f t="shared" si="195"/>
        <v/>
      </c>
      <c r="KX33" s="346" t="str">
        <f t="shared" si="196"/>
        <v/>
      </c>
      <c r="KY33" s="346" t="str">
        <f t="shared" si="197"/>
        <v/>
      </c>
      <c r="KZ33" s="346" t="str">
        <f t="shared" si="198"/>
        <v/>
      </c>
      <c r="LA33" s="346" t="str">
        <f t="shared" si="199"/>
        <v/>
      </c>
      <c r="LB33" s="346" t="str">
        <f t="shared" si="200"/>
        <v/>
      </c>
      <c r="LD33" s="348" t="str">
        <f t="shared" si="201"/>
        <v/>
      </c>
      <c r="LF33" s="346" t="str">
        <f t="shared" si="86"/>
        <v/>
      </c>
      <c r="LH33" s="346" t="str">
        <f t="shared" si="202"/>
        <v/>
      </c>
      <c r="LI33" s="346" t="str">
        <f t="shared" si="203"/>
        <v/>
      </c>
      <c r="LJ33" s="346" t="str">
        <f t="shared" si="204"/>
        <v/>
      </c>
      <c r="LK33" s="346" t="str">
        <f t="shared" si="205"/>
        <v/>
      </c>
      <c r="LL33" s="346" t="str">
        <f t="shared" si="206"/>
        <v/>
      </c>
      <c r="LM33" s="346" t="str">
        <f t="shared" si="207"/>
        <v/>
      </c>
      <c r="LN33" s="346" t="str">
        <f t="shared" si="208"/>
        <v/>
      </c>
      <c r="LO33" s="346" t="str">
        <f t="shared" si="209"/>
        <v/>
      </c>
      <c r="LP33" s="346" t="str">
        <f t="shared" si="210"/>
        <v/>
      </c>
      <c r="LQ33" s="346" t="str">
        <f t="shared" si="211"/>
        <v/>
      </c>
      <c r="LR33" s="346" t="str">
        <f t="shared" si="212"/>
        <v/>
      </c>
      <c r="LS33" s="346" t="str">
        <f t="shared" si="213"/>
        <v/>
      </c>
      <c r="LT33" s="346" t="str">
        <f t="shared" si="214"/>
        <v/>
      </c>
      <c r="LU33" s="346" t="str">
        <f t="shared" si="215"/>
        <v/>
      </c>
      <c r="LV33" s="346" t="str">
        <f t="shared" si="216"/>
        <v/>
      </c>
      <c r="LW33" s="346" t="str">
        <f t="shared" si="217"/>
        <v/>
      </c>
      <c r="LX33" s="346" t="str">
        <f t="shared" si="218"/>
        <v/>
      </c>
      <c r="LY33" s="346" t="str">
        <f t="shared" si="219"/>
        <v/>
      </c>
      <c r="LZ33" s="346" t="str">
        <f t="shared" si="220"/>
        <v/>
      </c>
      <c r="MA33" s="346" t="str">
        <f t="shared" si="221"/>
        <v/>
      </c>
      <c r="MB33" s="346" t="str">
        <f t="shared" si="222"/>
        <v/>
      </c>
      <c r="MC33" s="346" t="str">
        <f t="shared" si="223"/>
        <v/>
      </c>
      <c r="MD33" s="346" t="str">
        <f t="shared" si="224"/>
        <v/>
      </c>
      <c r="ME33" s="346" t="str">
        <f t="shared" si="225"/>
        <v/>
      </c>
      <c r="MF33" s="346" t="str">
        <f t="shared" si="226"/>
        <v/>
      </c>
      <c r="MG33" s="346" t="str">
        <f t="shared" si="227"/>
        <v/>
      </c>
      <c r="MH33" s="346" t="str">
        <f t="shared" si="228"/>
        <v/>
      </c>
      <c r="MI33" s="346" t="str">
        <f t="shared" si="229"/>
        <v/>
      </c>
      <c r="MJ33" s="346" t="str">
        <f t="shared" si="230"/>
        <v/>
      </c>
      <c r="MK33" s="346" t="str">
        <f t="shared" si="231"/>
        <v/>
      </c>
      <c r="MM33" s="348" t="str">
        <f t="shared" si="232"/>
        <v/>
      </c>
      <c r="MR33" s="483" t="s">
        <v>470</v>
      </c>
      <c r="MS33" s="305">
        <v>4</v>
      </c>
      <c r="MU33" s="15">
        <f>IF('8. Paramètres'!G33="Discrimine très bien",1,IF('8. Paramètres'!G33="Discrimine bien",2,IF('8. Paramètres'!G33="Discrimine faiblement",3,IF('8. Paramètres'!G33="Discrimine très faiblement",4,IF('8. Paramètres'!G33="Ne discrimine pas",5,"err")))))</f>
        <v>2</v>
      </c>
      <c r="MV33" s="15">
        <f>IF('8. Paramètres'!H33="Cliquer pour modifier",MU33,IF('8. Paramètres'!H33="Discrimine très bien",1,IF('8. Paramètres'!H33="Discrimine bien",2,IF('8. Paramètres'!H33="Discrimine faiblement",3,IF('8. Paramètres'!H33="Discrimine très faiblement",4,IF('8. Paramètres'!H33="Ne discrimine pas",5,"err"))))))</f>
        <v>2</v>
      </c>
      <c r="MW33" s="15">
        <f t="shared" si="265"/>
        <v>2</v>
      </c>
      <c r="MY33" s="380" t="str">
        <f t="shared" si="266"/>
        <v>ok</v>
      </c>
    </row>
    <row r="34" spans="2:364" ht="18" x14ac:dyDescent="0.3">
      <c r="B34" s="38">
        <f t="shared" si="88"/>
        <v>0</v>
      </c>
      <c r="C34" s="4" t="s">
        <v>40</v>
      </c>
      <c r="D34" s="17" t="str">
        <f>IF(AND('2. Saisie'!$AF16&gt;=0,D$23&lt;='2. Saisie'!$AE$1,'2. Saisie'!$AL16&lt;=$B$11),IF(OR('2. Saisie'!B16="",'2. Saisie'!B16=9),0,'2. Saisie'!B16),"")</f>
        <v/>
      </c>
      <c r="E34" s="17" t="str">
        <f>IF(AND('2. Saisie'!$AF16&gt;=0,E$23&lt;='2. Saisie'!$AE$1,'2. Saisie'!$AL16&lt;=$B$11),IF(OR('2. Saisie'!C16="",'2. Saisie'!C16=9),0,'2. Saisie'!C16),"")</f>
        <v/>
      </c>
      <c r="F34" s="17" t="str">
        <f>IF(AND('2. Saisie'!$AF16&gt;=0,F$23&lt;='2. Saisie'!$AE$1,'2. Saisie'!$AL16&lt;=$B$11),IF(OR('2. Saisie'!D16="",'2. Saisie'!D16=9),0,'2. Saisie'!D16),"")</f>
        <v/>
      </c>
      <c r="G34" s="17" t="str">
        <f>IF(AND('2. Saisie'!$AF16&gt;=0,G$23&lt;='2. Saisie'!$AE$1,'2. Saisie'!$AL16&lt;=$B$11),IF(OR('2. Saisie'!E16="",'2. Saisie'!E16=9),0,'2. Saisie'!E16),"")</f>
        <v/>
      </c>
      <c r="H34" s="17" t="str">
        <f>IF(AND('2. Saisie'!$AF16&gt;=0,H$23&lt;='2. Saisie'!$AE$1,'2. Saisie'!$AL16&lt;=$B$11),IF(OR('2. Saisie'!F16="",'2. Saisie'!F16=9),0,'2. Saisie'!F16),"")</f>
        <v/>
      </c>
      <c r="I34" s="17" t="str">
        <f>IF(AND('2. Saisie'!$AF16&gt;=0,I$23&lt;='2. Saisie'!$AE$1,'2. Saisie'!$AL16&lt;=$B$11),IF(OR('2. Saisie'!G16="",'2. Saisie'!G16=9),0,'2. Saisie'!G16),"")</f>
        <v/>
      </c>
      <c r="J34" s="17" t="str">
        <f>IF(AND('2. Saisie'!$AF16&gt;=0,J$23&lt;='2. Saisie'!$AE$1,'2. Saisie'!$AL16&lt;=$B$11),IF(OR('2. Saisie'!H16="",'2. Saisie'!H16=9),0,'2. Saisie'!H16),"")</f>
        <v/>
      </c>
      <c r="K34" s="17" t="str">
        <f>IF(AND('2. Saisie'!$AF16&gt;=0,K$23&lt;='2. Saisie'!$AE$1,'2. Saisie'!$AL16&lt;=$B$11),IF(OR('2. Saisie'!I16="",'2. Saisie'!I16=9),0,'2. Saisie'!I16),"")</f>
        <v/>
      </c>
      <c r="L34" s="17" t="str">
        <f>IF(AND('2. Saisie'!$AF16&gt;=0,L$23&lt;='2. Saisie'!$AE$1,'2. Saisie'!$AL16&lt;=$B$11),IF(OR('2. Saisie'!J16="",'2. Saisie'!J16=9),0,'2. Saisie'!J16),"")</f>
        <v/>
      </c>
      <c r="M34" s="17" t="str">
        <f>IF(AND('2. Saisie'!$AF16&gt;=0,M$23&lt;='2. Saisie'!$AE$1,'2. Saisie'!$AL16&lt;=$B$11),IF(OR('2. Saisie'!K16="",'2. Saisie'!K16=9),0,'2. Saisie'!K16),"")</f>
        <v/>
      </c>
      <c r="N34" s="17" t="str">
        <f>IF(AND('2. Saisie'!$AF16&gt;=0,N$23&lt;='2. Saisie'!$AE$1,'2. Saisie'!$AL16&lt;=$B$11),IF(OR('2. Saisie'!L16="",'2. Saisie'!L16=9),0,'2. Saisie'!L16),"")</f>
        <v/>
      </c>
      <c r="O34" s="17" t="str">
        <f>IF(AND('2. Saisie'!$AF16&gt;=0,O$23&lt;='2. Saisie'!$AE$1,'2. Saisie'!$AL16&lt;=$B$11),IF(OR('2. Saisie'!M16="",'2. Saisie'!M16=9),0,'2. Saisie'!M16),"")</f>
        <v/>
      </c>
      <c r="P34" s="17" t="str">
        <f>IF(AND('2. Saisie'!$AF16&gt;=0,P$23&lt;='2. Saisie'!$AE$1,'2. Saisie'!$AL16&lt;=$B$11),IF(OR('2. Saisie'!N16="",'2. Saisie'!N16=9),0,'2. Saisie'!N16),"")</f>
        <v/>
      </c>
      <c r="Q34" s="17" t="str">
        <f>IF(AND('2. Saisie'!$AF16&gt;=0,Q$23&lt;='2. Saisie'!$AE$1,'2. Saisie'!$AL16&lt;=$B$11),IF(OR('2. Saisie'!O16="",'2. Saisie'!O16=9),0,'2. Saisie'!O16),"")</f>
        <v/>
      </c>
      <c r="R34" s="17" t="str">
        <f>IF(AND('2. Saisie'!$AF16&gt;=0,R$23&lt;='2. Saisie'!$AE$1,'2. Saisie'!$AL16&lt;=$B$11),IF(OR('2. Saisie'!P16="",'2. Saisie'!P16=9),0,'2. Saisie'!P16),"")</f>
        <v/>
      </c>
      <c r="S34" s="17" t="str">
        <f>IF(AND('2. Saisie'!$AF16&gt;=0,S$23&lt;='2. Saisie'!$AE$1,'2. Saisie'!$AL16&lt;=$B$11),IF(OR('2. Saisie'!Q16="",'2. Saisie'!Q16=9),0,'2. Saisie'!Q16),"")</f>
        <v/>
      </c>
      <c r="T34" s="17" t="str">
        <f>IF(AND('2. Saisie'!$AF16&gt;=0,T$23&lt;='2. Saisie'!$AE$1,'2. Saisie'!$AL16&lt;=$B$11),IF(OR('2. Saisie'!R16="",'2. Saisie'!R16=9),0,'2. Saisie'!R16),"")</f>
        <v/>
      </c>
      <c r="U34" s="17" t="str">
        <f>IF(AND('2. Saisie'!$AF16&gt;=0,U$23&lt;='2. Saisie'!$AE$1,'2. Saisie'!$AL16&lt;=$B$11),IF(OR('2. Saisie'!S16="",'2. Saisie'!S16=9),0,'2. Saisie'!S16),"")</f>
        <v/>
      </c>
      <c r="V34" s="17" t="str">
        <f>IF(AND('2. Saisie'!$AF16&gt;=0,V$23&lt;='2. Saisie'!$AE$1,'2. Saisie'!$AL16&lt;=$B$11),IF(OR('2. Saisie'!T16="",'2. Saisie'!T16=9),0,'2. Saisie'!T16),"")</f>
        <v/>
      </c>
      <c r="W34" s="17" t="str">
        <f>IF(AND('2. Saisie'!$AF16&gt;=0,W$23&lt;='2. Saisie'!$AE$1,'2. Saisie'!$AL16&lt;=$B$11),IF(OR('2. Saisie'!U16="",'2. Saisie'!U16=9),0,'2. Saisie'!U16),"")</f>
        <v/>
      </c>
      <c r="X34" s="17" t="str">
        <f>IF(AND('2. Saisie'!$AF16&gt;=0,X$23&lt;='2. Saisie'!$AE$1,'2. Saisie'!$AL16&lt;=$B$11),IF(OR('2. Saisie'!V16="",'2. Saisie'!V16=9),0,'2. Saisie'!V16),"")</f>
        <v/>
      </c>
      <c r="Y34" s="17" t="str">
        <f>IF(AND('2. Saisie'!$AF16&gt;=0,Y$23&lt;='2. Saisie'!$AE$1,'2. Saisie'!$AL16&lt;=$B$11),IF(OR('2. Saisie'!W16="",'2. Saisie'!W16=9),0,'2. Saisie'!W16),"")</f>
        <v/>
      </c>
      <c r="Z34" s="17" t="str">
        <f>IF(AND('2. Saisie'!$AF16&gt;=0,Z$23&lt;='2. Saisie'!$AE$1,'2. Saisie'!$AL16&lt;=$B$11),IF(OR('2. Saisie'!X16="",'2. Saisie'!X16=9),0,'2. Saisie'!X16),"")</f>
        <v/>
      </c>
      <c r="AA34" s="17" t="str">
        <f>IF(AND('2. Saisie'!$AF16&gt;=0,AA$23&lt;='2. Saisie'!$AE$1,'2. Saisie'!$AL16&lt;=$B$11),IF(OR('2. Saisie'!Y16="",'2. Saisie'!Y16=9),0,'2. Saisie'!Y16),"")</f>
        <v/>
      </c>
      <c r="AB34" s="17" t="str">
        <f>IF(AND('2. Saisie'!$AF16&gt;=0,AB$23&lt;='2. Saisie'!$AE$1,'2. Saisie'!$AL16&lt;=$B$11),IF(OR('2. Saisie'!Z16="",'2. Saisie'!Z16=9),0,'2. Saisie'!Z16),"")</f>
        <v/>
      </c>
      <c r="AC34" s="17" t="str">
        <f>IF(AND('2. Saisie'!$AF16&gt;=0,AC$23&lt;='2. Saisie'!$AE$1,'2. Saisie'!$AL16&lt;=$B$11),IF(OR('2. Saisie'!AA16="",'2. Saisie'!AA16=9),0,'2. Saisie'!AA16),"")</f>
        <v/>
      </c>
      <c r="AD34" s="17" t="str">
        <f>IF(AND('2. Saisie'!$AF16&gt;=0,AD$23&lt;='2. Saisie'!$AE$1,'2. Saisie'!$AL16&lt;=$B$11),IF(OR('2. Saisie'!AB16="",'2. Saisie'!AB16=9),0,'2. Saisie'!AB16),"")</f>
        <v/>
      </c>
      <c r="AE34" s="17" t="str">
        <f>IF(AND('2. Saisie'!$AF16&gt;=0,AE$23&lt;='2. Saisie'!$AE$1,'2. Saisie'!$AL16&lt;=$B$11),IF(OR('2. Saisie'!AC16="",'2. Saisie'!AC16=9),0,'2. Saisie'!AC16),"")</f>
        <v/>
      </c>
      <c r="AF34" s="17" t="str">
        <f>IF(AND('2. Saisie'!$AF16&gt;=0,AF$23&lt;='2. Saisie'!$AE$1,'2. Saisie'!$AL16&lt;=$B$11),IF(OR('2. Saisie'!AD16="",'2. Saisie'!AD16=9),0,'2. Saisie'!AD16),"")</f>
        <v/>
      </c>
      <c r="AG34" s="17" t="str">
        <f>IF(AND('2. Saisie'!$AF16&gt;=0,AG$23&lt;='2. Saisie'!$AE$1,'2. Saisie'!$AL16&lt;=$B$11),IF(OR('2. Saisie'!AE16="",'2. Saisie'!AE16=9),0,'2. Saisie'!AE16),"")</f>
        <v/>
      </c>
      <c r="AH34" s="17" t="s">
        <v>139</v>
      </c>
      <c r="AI34" s="330"/>
      <c r="AJ34" s="339" t="str">
        <f t="shared" si="89"/>
        <v/>
      </c>
      <c r="AK34" s="339" t="str">
        <f t="shared" si="90"/>
        <v/>
      </c>
      <c r="AL34" s="340" t="str">
        <f t="shared" si="44"/>
        <v/>
      </c>
      <c r="AM34" s="341">
        <v>10</v>
      </c>
      <c r="AN34" s="342" t="str">
        <f t="shared" si="45"/>
        <v/>
      </c>
      <c r="AO34" s="343" t="str">
        <f t="shared" si="91"/>
        <v/>
      </c>
      <c r="AP34" s="17" t="str">
        <f t="shared" si="92"/>
        <v/>
      </c>
      <c r="AQ34" s="17" t="str">
        <f t="shared" si="93"/>
        <v/>
      </c>
      <c r="AR34" s="17" t="str">
        <f t="shared" si="94"/>
        <v/>
      </c>
      <c r="AS34" s="17" t="str">
        <f t="shared" si="95"/>
        <v/>
      </c>
      <c r="AT34" s="17" t="str">
        <f t="shared" si="96"/>
        <v/>
      </c>
      <c r="AU34" s="17" t="str">
        <f t="shared" si="97"/>
        <v/>
      </c>
      <c r="AV34" s="17" t="str">
        <f t="shared" si="98"/>
        <v/>
      </c>
      <c r="AW34" s="17" t="str">
        <f t="shared" si="99"/>
        <v/>
      </c>
      <c r="AX34" s="17" t="str">
        <f t="shared" si="100"/>
        <v/>
      </c>
      <c r="AY34" s="17" t="str">
        <f t="shared" si="101"/>
        <v/>
      </c>
      <c r="AZ34" s="17" t="str">
        <f t="shared" si="102"/>
        <v/>
      </c>
      <c r="BA34" s="17" t="str">
        <f t="shared" si="103"/>
        <v/>
      </c>
      <c r="BB34" s="17" t="str">
        <f t="shared" si="104"/>
        <v/>
      </c>
      <c r="BC34" s="17" t="str">
        <f t="shared" si="105"/>
        <v/>
      </c>
      <c r="BD34" s="17" t="str">
        <f t="shared" si="106"/>
        <v/>
      </c>
      <c r="BE34" s="17" t="str">
        <f t="shared" si="107"/>
        <v/>
      </c>
      <c r="BF34" s="17" t="str">
        <f t="shared" si="108"/>
        <v/>
      </c>
      <c r="BG34" s="17" t="str">
        <f t="shared" si="109"/>
        <v/>
      </c>
      <c r="BH34" s="17" t="str">
        <f t="shared" si="110"/>
        <v/>
      </c>
      <c r="BI34" s="17" t="str">
        <f t="shared" si="111"/>
        <v/>
      </c>
      <c r="BJ34" s="17" t="str">
        <f t="shared" si="112"/>
        <v/>
      </c>
      <c r="BK34" s="17" t="str">
        <f t="shared" si="113"/>
        <v/>
      </c>
      <c r="BL34" s="17" t="str">
        <f t="shared" si="114"/>
        <v/>
      </c>
      <c r="BM34" s="17" t="str">
        <f t="shared" si="115"/>
        <v/>
      </c>
      <c r="BN34" s="17" t="str">
        <f t="shared" si="116"/>
        <v/>
      </c>
      <c r="BO34" s="17" t="str">
        <f t="shared" si="117"/>
        <v/>
      </c>
      <c r="BP34" s="17" t="str">
        <f t="shared" si="118"/>
        <v/>
      </c>
      <c r="BQ34" s="17" t="str">
        <f t="shared" si="119"/>
        <v/>
      </c>
      <c r="BR34" s="17" t="str">
        <f t="shared" si="120"/>
        <v/>
      </c>
      <c r="BS34" s="17" t="str">
        <f t="shared" si="121"/>
        <v/>
      </c>
      <c r="BT34" s="17" t="s">
        <v>139</v>
      </c>
      <c r="BV34" s="291" t="e">
        <f t="shared" si="47"/>
        <v>#VALUE!</v>
      </c>
      <c r="BW34" s="291" t="e">
        <f t="shared" si="122"/>
        <v>#VALUE!</v>
      </c>
      <c r="BX34" s="291" t="e">
        <f t="shared" si="233"/>
        <v>#VALUE!</v>
      </c>
      <c r="BY34" s="292" t="e">
        <f t="shared" si="48"/>
        <v>#VALUE!</v>
      </c>
      <c r="BZ34" s="292" t="e">
        <f t="shared" si="123"/>
        <v>#VALUE!</v>
      </c>
      <c r="CA34" s="294" t="str">
        <f t="shared" si="124"/>
        <v/>
      </c>
      <c r="CB34" s="293" t="e">
        <f t="shared" si="49"/>
        <v>#VALUE!</v>
      </c>
      <c r="CC34" s="291" t="e">
        <f t="shared" si="125"/>
        <v>#VALUE!</v>
      </c>
      <c r="CD34" s="291" t="e">
        <f t="shared" si="234"/>
        <v>#VALUE!</v>
      </c>
      <c r="CE34" s="292" t="e">
        <f t="shared" si="50"/>
        <v>#VALUE!</v>
      </c>
      <c r="CF34" s="292" t="e">
        <f t="shared" si="126"/>
        <v>#VALUE!</v>
      </c>
      <c r="CH34" s="32">
        <f t="shared" si="18"/>
        <v>1</v>
      </c>
      <c r="CI34" s="32">
        <f t="shared" si="15"/>
        <v>0</v>
      </c>
      <c r="CJ34" s="305">
        <f t="shared" si="19"/>
        <v>0</v>
      </c>
      <c r="CK34" s="305">
        <f t="shared" si="9"/>
        <v>0</v>
      </c>
      <c r="CL34" s="31" t="b">
        <f t="shared" si="10"/>
        <v>0</v>
      </c>
      <c r="CM34" s="302" t="str">
        <f t="shared" si="11"/>
        <v/>
      </c>
      <c r="CN34" s="309" t="e">
        <f t="shared" si="16"/>
        <v>#VALUE!</v>
      </c>
      <c r="CP34" s="3">
        <f>CP35+CI34</f>
        <v>0</v>
      </c>
      <c r="CQ34" s="294">
        <f t="shared" si="5"/>
        <v>0</v>
      </c>
      <c r="CR34" s="3" t="b">
        <f t="shared" si="6"/>
        <v>0</v>
      </c>
      <c r="CS34" s="302" t="str">
        <f t="shared" si="12"/>
        <v/>
      </c>
      <c r="CT34" s="309" t="e">
        <f t="shared" si="17"/>
        <v>#VALUE!</v>
      </c>
      <c r="CW34" s="330"/>
      <c r="CX34" s="341">
        <v>10</v>
      </c>
      <c r="CY34" s="58" t="str">
        <f t="shared" si="127"/>
        <v/>
      </c>
      <c r="CZ34" s="344" t="e">
        <f t="shared" si="128"/>
        <v>#N/A</v>
      </c>
      <c r="DA34" s="344" t="e">
        <f t="shared" si="128"/>
        <v>#N/A</v>
      </c>
      <c r="DB34" s="344" t="e">
        <f t="shared" si="128"/>
        <v>#N/A</v>
      </c>
      <c r="DC34" s="344" t="e">
        <f t="shared" si="128"/>
        <v>#N/A</v>
      </c>
      <c r="DD34" s="344" t="e">
        <f t="shared" si="128"/>
        <v>#N/A</v>
      </c>
      <c r="DE34" s="344" t="e">
        <f t="shared" si="128"/>
        <v>#N/A</v>
      </c>
      <c r="DF34" s="344" t="e">
        <f t="shared" si="128"/>
        <v>#N/A</v>
      </c>
      <c r="DG34" s="344" t="e">
        <f t="shared" si="128"/>
        <v>#N/A</v>
      </c>
      <c r="DH34" s="344" t="e">
        <f t="shared" si="128"/>
        <v>#N/A</v>
      </c>
      <c r="DI34" s="344" t="e">
        <f t="shared" si="128"/>
        <v>#N/A</v>
      </c>
      <c r="DJ34" s="344" t="e">
        <f t="shared" si="128"/>
        <v>#N/A</v>
      </c>
      <c r="DK34" s="344" t="e">
        <f t="shared" si="128"/>
        <v>#N/A</v>
      </c>
      <c r="DL34" s="344" t="e">
        <f t="shared" si="128"/>
        <v>#N/A</v>
      </c>
      <c r="DM34" s="344" t="e">
        <f t="shared" si="128"/>
        <v>#N/A</v>
      </c>
      <c r="DN34" s="344" t="e">
        <f t="shared" si="128"/>
        <v>#N/A</v>
      </c>
      <c r="DO34" s="344" t="e">
        <f t="shared" si="128"/>
        <v>#N/A</v>
      </c>
      <c r="DP34" s="344" t="e">
        <f t="shared" ref="DP34:EC55" si="268">IF(DP$22&lt;=$HH34,1,0)</f>
        <v>#N/A</v>
      </c>
      <c r="DQ34" s="344" t="e">
        <f t="shared" si="268"/>
        <v>#N/A</v>
      </c>
      <c r="DR34" s="344" t="e">
        <f t="shared" si="268"/>
        <v>#N/A</v>
      </c>
      <c r="DS34" s="344" t="e">
        <f t="shared" si="268"/>
        <v>#N/A</v>
      </c>
      <c r="DT34" s="344" t="e">
        <f t="shared" si="268"/>
        <v>#N/A</v>
      </c>
      <c r="DU34" s="344" t="e">
        <f t="shared" si="268"/>
        <v>#N/A</v>
      </c>
      <c r="DV34" s="344" t="e">
        <f t="shared" si="268"/>
        <v>#N/A</v>
      </c>
      <c r="DW34" s="344" t="e">
        <f t="shared" si="268"/>
        <v>#N/A</v>
      </c>
      <c r="DX34" s="344" t="e">
        <f t="shared" si="268"/>
        <v>#N/A</v>
      </c>
      <c r="DY34" s="344" t="e">
        <f t="shared" si="268"/>
        <v>#N/A</v>
      </c>
      <c r="DZ34" s="344" t="e">
        <f t="shared" si="268"/>
        <v>#N/A</v>
      </c>
      <c r="EA34" s="344" t="e">
        <f t="shared" si="268"/>
        <v>#N/A</v>
      </c>
      <c r="EB34" s="344" t="e">
        <f t="shared" si="268"/>
        <v>#N/A</v>
      </c>
      <c r="EC34" s="344" t="e">
        <f t="shared" si="268"/>
        <v>#N/A</v>
      </c>
      <c r="ED34" s="59">
        <f t="shared" si="129"/>
        <v>0</v>
      </c>
      <c r="EE34" s="341">
        <v>10</v>
      </c>
      <c r="EF34" s="58" t="str">
        <f t="shared" si="130"/>
        <v/>
      </c>
      <c r="EG34" s="344" t="str">
        <f t="shared" si="235"/>
        <v/>
      </c>
      <c r="EH34" s="344" t="str">
        <f t="shared" si="236"/>
        <v/>
      </c>
      <c r="EI34" s="344" t="str">
        <f t="shared" si="237"/>
        <v/>
      </c>
      <c r="EJ34" s="344" t="str">
        <f t="shared" si="238"/>
        <v/>
      </c>
      <c r="EK34" s="344" t="str">
        <f t="shared" si="239"/>
        <v/>
      </c>
      <c r="EL34" s="344" t="str">
        <f t="shared" si="240"/>
        <v/>
      </c>
      <c r="EM34" s="344" t="str">
        <f t="shared" si="241"/>
        <v/>
      </c>
      <c r="EN34" s="344" t="str">
        <f t="shared" si="242"/>
        <v/>
      </c>
      <c r="EO34" s="344" t="str">
        <f t="shared" si="243"/>
        <v/>
      </c>
      <c r="EP34" s="344" t="str">
        <f t="shared" si="244"/>
        <v/>
      </c>
      <c r="EQ34" s="344" t="str">
        <f t="shared" si="245"/>
        <v/>
      </c>
      <c r="ER34" s="344" t="str">
        <f t="shared" si="246"/>
        <v/>
      </c>
      <c r="ES34" s="344" t="str">
        <f t="shared" si="247"/>
        <v/>
      </c>
      <c r="ET34" s="344" t="str">
        <f t="shared" si="248"/>
        <v/>
      </c>
      <c r="EU34" s="344" t="str">
        <f t="shared" si="249"/>
        <v/>
      </c>
      <c r="EV34" s="344" t="str">
        <f t="shared" si="250"/>
        <v/>
      </c>
      <c r="EW34" s="344" t="str">
        <f t="shared" si="251"/>
        <v/>
      </c>
      <c r="EX34" s="344" t="str">
        <f t="shared" si="252"/>
        <v/>
      </c>
      <c r="EY34" s="344" t="str">
        <f t="shared" si="253"/>
        <v/>
      </c>
      <c r="EZ34" s="344" t="str">
        <f t="shared" si="254"/>
        <v/>
      </c>
      <c r="FA34" s="344" t="str">
        <f t="shared" si="255"/>
        <v/>
      </c>
      <c r="FB34" s="344" t="str">
        <f t="shared" si="256"/>
        <v/>
      </c>
      <c r="FC34" s="344" t="str">
        <f t="shared" si="257"/>
        <v/>
      </c>
      <c r="FD34" s="344" t="str">
        <f t="shared" si="258"/>
        <v/>
      </c>
      <c r="FE34" s="344" t="str">
        <f t="shared" si="259"/>
        <v/>
      </c>
      <c r="FF34" s="344" t="str">
        <f t="shared" si="260"/>
        <v/>
      </c>
      <c r="FG34" s="344" t="str">
        <f t="shared" si="261"/>
        <v/>
      </c>
      <c r="FH34" s="344" t="str">
        <f t="shared" si="262"/>
        <v/>
      </c>
      <c r="FI34" s="344" t="str">
        <f t="shared" si="263"/>
        <v/>
      </c>
      <c r="FJ34" s="344" t="str">
        <f t="shared" si="264"/>
        <v/>
      </c>
      <c r="FK34" s="59">
        <f t="shared" si="160"/>
        <v>0</v>
      </c>
      <c r="FL34" s="345" t="str">
        <f t="shared" si="161"/>
        <v/>
      </c>
      <c r="FM34" s="3">
        <f t="shared" si="162"/>
        <v>0</v>
      </c>
      <c r="FO34" s="336" t="str">
        <f t="shared" si="53"/>
        <v/>
      </c>
      <c r="FP34" s="4" t="s">
        <v>40</v>
      </c>
      <c r="FQ34" s="17" t="str">
        <f t="shared" si="54"/>
        <v/>
      </c>
      <c r="FR34" s="17" t="str">
        <f t="shared" si="55"/>
        <v/>
      </c>
      <c r="FS34" s="17" t="str">
        <f t="shared" si="56"/>
        <v/>
      </c>
      <c r="FT34" s="17" t="str">
        <f t="shared" si="57"/>
        <v/>
      </c>
      <c r="FU34" s="17" t="str">
        <f t="shared" si="58"/>
        <v/>
      </c>
      <c r="FV34" s="17" t="str">
        <f t="shared" si="59"/>
        <v/>
      </c>
      <c r="FW34" s="17" t="str">
        <f t="shared" si="60"/>
        <v/>
      </c>
      <c r="FX34" s="17" t="str">
        <f t="shared" si="61"/>
        <v/>
      </c>
      <c r="FY34" s="17" t="str">
        <f t="shared" si="62"/>
        <v/>
      </c>
      <c r="FZ34" s="17" t="str">
        <f t="shared" si="63"/>
        <v/>
      </c>
      <c r="GA34" s="17" t="str">
        <f t="shared" si="64"/>
        <v/>
      </c>
      <c r="GB34" s="17" t="str">
        <f t="shared" si="65"/>
        <v/>
      </c>
      <c r="GC34" s="17" t="str">
        <f t="shared" si="66"/>
        <v/>
      </c>
      <c r="GD34" s="17" t="str">
        <f t="shared" si="67"/>
        <v/>
      </c>
      <c r="GE34" s="17" t="str">
        <f t="shared" si="68"/>
        <v/>
      </c>
      <c r="GF34" s="17" t="str">
        <f t="shared" si="69"/>
        <v/>
      </c>
      <c r="GG34" s="17" t="str">
        <f t="shared" si="70"/>
        <v/>
      </c>
      <c r="GH34" s="17" t="str">
        <f t="shared" si="71"/>
        <v/>
      </c>
      <c r="GI34" s="17" t="str">
        <f t="shared" si="72"/>
        <v/>
      </c>
      <c r="GJ34" s="17" t="str">
        <f t="shared" si="73"/>
        <v/>
      </c>
      <c r="GK34" s="17" t="str">
        <f t="shared" si="74"/>
        <v/>
      </c>
      <c r="GL34" s="17" t="str">
        <f t="shared" si="75"/>
        <v/>
      </c>
      <c r="GM34" s="17" t="str">
        <f t="shared" si="76"/>
        <v/>
      </c>
      <c r="GN34" s="17" t="str">
        <f t="shared" si="77"/>
        <v/>
      </c>
      <c r="GO34" s="17" t="str">
        <f t="shared" si="78"/>
        <v/>
      </c>
      <c r="GP34" s="17" t="str">
        <f t="shared" si="79"/>
        <v/>
      </c>
      <c r="GQ34" s="17" t="str">
        <f t="shared" si="80"/>
        <v/>
      </c>
      <c r="GR34" s="17" t="str">
        <f t="shared" si="81"/>
        <v/>
      </c>
      <c r="GS34" s="17" t="str">
        <f t="shared" si="82"/>
        <v/>
      </c>
      <c r="GT34" s="17" t="str">
        <f t="shared" si="83"/>
        <v/>
      </c>
      <c r="GU34" s="17" t="s">
        <v>139</v>
      </c>
      <c r="GV34" s="36"/>
      <c r="GW34" s="36" t="e">
        <f>RANK(AO34,AO$25:AO$124,0)+COUNTIF(AO$25:AO$34,AO34)-1</f>
        <v>#VALUE!</v>
      </c>
      <c r="GX34" s="36" t="s">
        <v>40</v>
      </c>
      <c r="GY34" s="3">
        <v>10</v>
      </c>
      <c r="GZ34" s="3" t="str">
        <f t="shared" si="84"/>
        <v/>
      </c>
      <c r="HA34" s="345" t="str">
        <f t="shared" si="163"/>
        <v/>
      </c>
      <c r="HB34" s="3">
        <f t="shared" si="164"/>
        <v>0</v>
      </c>
      <c r="HF34" s="3" t="e">
        <f t="shared" si="165"/>
        <v>#N/A</v>
      </c>
      <c r="HG34" s="3" t="e">
        <f t="shared" si="166"/>
        <v>#N/A</v>
      </c>
      <c r="HH34" s="294" t="e">
        <f t="shared" si="167"/>
        <v>#N/A</v>
      </c>
      <c r="HI34" s="336" t="e">
        <f t="shared" si="168"/>
        <v>#N/A</v>
      </c>
      <c r="HJ34" s="4" t="e">
        <f t="shared" si="169"/>
        <v>#N/A</v>
      </c>
      <c r="HK34" s="17" t="str">
        <f>IF(HK$23&lt;='2. Saisie'!$AE$1,INDEX($D$25:$AG$124,$HI34,HK$21),"")</f>
        <v/>
      </c>
      <c r="HL34" s="17" t="str">
        <f>IF(HL$23&lt;='2. Saisie'!$AE$1,INDEX($D$25:$AG$124,$HI34,HL$21),"")</f>
        <v/>
      </c>
      <c r="HM34" s="17" t="str">
        <f>IF(HM$23&lt;='2. Saisie'!$AE$1,INDEX($D$25:$AG$124,$HI34,HM$21),"")</f>
        <v/>
      </c>
      <c r="HN34" s="17" t="str">
        <f>IF(HN$23&lt;='2. Saisie'!$AE$1,INDEX($D$25:$AG$124,$HI34,HN$21),"")</f>
        <v/>
      </c>
      <c r="HO34" s="17" t="str">
        <f>IF(HO$23&lt;='2. Saisie'!$AE$1,INDEX($D$25:$AG$124,$HI34,HO$21),"")</f>
        <v/>
      </c>
      <c r="HP34" s="17" t="str">
        <f>IF(HP$23&lt;='2. Saisie'!$AE$1,INDEX($D$25:$AG$124,$HI34,HP$21),"")</f>
        <v/>
      </c>
      <c r="HQ34" s="17" t="str">
        <f>IF(HQ$23&lt;='2. Saisie'!$AE$1,INDEX($D$25:$AG$124,$HI34,HQ$21),"")</f>
        <v/>
      </c>
      <c r="HR34" s="17" t="str">
        <f>IF(HR$23&lt;='2. Saisie'!$AE$1,INDEX($D$25:$AG$124,$HI34,HR$21),"")</f>
        <v/>
      </c>
      <c r="HS34" s="17" t="str">
        <f>IF(HS$23&lt;='2. Saisie'!$AE$1,INDEX($D$25:$AG$124,$HI34,HS$21),"")</f>
        <v/>
      </c>
      <c r="HT34" s="17" t="str">
        <f>IF(HT$23&lt;='2. Saisie'!$AE$1,INDEX($D$25:$AG$124,$HI34,HT$21),"")</f>
        <v/>
      </c>
      <c r="HU34" s="17" t="str">
        <f>IF(HU$23&lt;='2. Saisie'!$AE$1,INDEX($D$25:$AG$124,$HI34,HU$21),"")</f>
        <v/>
      </c>
      <c r="HV34" s="17" t="str">
        <f>IF(HV$23&lt;='2. Saisie'!$AE$1,INDEX($D$25:$AG$124,$HI34,HV$21),"")</f>
        <v/>
      </c>
      <c r="HW34" s="17" t="str">
        <f>IF(HW$23&lt;='2. Saisie'!$AE$1,INDEX($D$25:$AG$124,$HI34,HW$21),"")</f>
        <v/>
      </c>
      <c r="HX34" s="17" t="str">
        <f>IF(HX$23&lt;='2. Saisie'!$AE$1,INDEX($D$25:$AG$124,$HI34,HX$21),"")</f>
        <v/>
      </c>
      <c r="HY34" s="17" t="str">
        <f>IF(HY$23&lt;='2. Saisie'!$AE$1,INDEX($D$25:$AG$124,$HI34,HY$21),"")</f>
        <v/>
      </c>
      <c r="HZ34" s="17" t="str">
        <f>IF(HZ$23&lt;='2. Saisie'!$AE$1,INDEX($D$25:$AG$124,$HI34,HZ$21),"")</f>
        <v/>
      </c>
      <c r="IA34" s="17" t="str">
        <f>IF(IA$23&lt;='2. Saisie'!$AE$1,INDEX($D$25:$AG$124,$HI34,IA$21),"")</f>
        <v/>
      </c>
      <c r="IB34" s="17" t="str">
        <f>IF(IB$23&lt;='2. Saisie'!$AE$1,INDEX($D$25:$AG$124,$HI34,IB$21),"")</f>
        <v/>
      </c>
      <c r="IC34" s="17" t="str">
        <f>IF(IC$23&lt;='2. Saisie'!$AE$1,INDEX($D$25:$AG$124,$HI34,IC$21),"")</f>
        <v/>
      </c>
      <c r="ID34" s="17" t="str">
        <f>IF(ID$23&lt;='2. Saisie'!$AE$1,INDEX($D$25:$AG$124,$HI34,ID$21),"")</f>
        <v/>
      </c>
      <c r="IE34" s="17" t="str">
        <f>IF(IE$23&lt;='2. Saisie'!$AE$1,INDEX($D$25:$AG$124,$HI34,IE$21),"")</f>
        <v/>
      </c>
      <c r="IF34" s="17" t="str">
        <f>IF(IF$23&lt;='2. Saisie'!$AE$1,INDEX($D$25:$AG$124,$HI34,IF$21),"")</f>
        <v/>
      </c>
      <c r="IG34" s="17" t="str">
        <f>IF(IG$23&lt;='2. Saisie'!$AE$1,INDEX($D$25:$AG$124,$HI34,IG$21),"")</f>
        <v/>
      </c>
      <c r="IH34" s="17" t="str">
        <f>IF(IH$23&lt;='2. Saisie'!$AE$1,INDEX($D$25:$AG$124,$HI34,IH$21),"")</f>
        <v/>
      </c>
      <c r="II34" s="17" t="str">
        <f>IF(II$23&lt;='2. Saisie'!$AE$1,INDEX($D$25:$AG$124,$HI34,II$21),"")</f>
        <v/>
      </c>
      <c r="IJ34" s="17" t="str">
        <f>IF(IJ$23&lt;='2. Saisie'!$AE$1,INDEX($D$25:$AG$124,$HI34,IJ$21),"")</f>
        <v/>
      </c>
      <c r="IK34" s="17" t="str">
        <f>IF(IK$23&lt;='2. Saisie'!$AE$1,INDEX($D$25:$AG$124,$HI34,IK$21),"")</f>
        <v/>
      </c>
      <c r="IL34" s="17" t="str">
        <f>IF(IL$23&lt;='2. Saisie'!$AE$1,INDEX($D$25:$AG$124,$HI34,IL$21),"")</f>
        <v/>
      </c>
      <c r="IM34" s="17" t="str">
        <f>IF(IM$23&lt;='2. Saisie'!$AE$1,INDEX($D$25:$AG$124,$HI34,IM$21),"")</f>
        <v/>
      </c>
      <c r="IN34" s="17" t="str">
        <f>IF(IN$23&lt;='2. Saisie'!$AE$1,INDEX($D$25:$AG$124,$HI34,IN$21),"")</f>
        <v/>
      </c>
      <c r="IO34" s="17" t="s">
        <v>139</v>
      </c>
      <c r="IR34" s="346" t="str">
        <f>IFERROR(IF(HK$23&lt;=$HH34,(1-'7. Rép.Inattendues'!J15)*HK$19,('7. Rép.Inattendues'!J15*HK$19)*-1),"")</f>
        <v/>
      </c>
      <c r="IS34" s="346" t="str">
        <f>IFERROR(IF(HL$23&lt;=$HH34,(1-'7. Rép.Inattendues'!K15)*HL$19,('7. Rép.Inattendues'!K15*HL$19)*-1),"")</f>
        <v/>
      </c>
      <c r="IT34" s="346" t="str">
        <f>IFERROR(IF(HM$23&lt;=$HH34,(1-'7. Rép.Inattendues'!L15)*HM$19,('7. Rép.Inattendues'!L15*HM$19)*-1),"")</f>
        <v/>
      </c>
      <c r="IU34" s="346" t="str">
        <f>IFERROR(IF(HN$23&lt;=$HH34,(1-'7. Rép.Inattendues'!M15)*HN$19,('7. Rép.Inattendues'!M15*HN$19)*-1),"")</f>
        <v/>
      </c>
      <c r="IV34" s="346" t="str">
        <f>IFERROR(IF(HO$23&lt;=$HH34,(1-'7. Rép.Inattendues'!N15)*HO$19,('7. Rép.Inattendues'!N15*HO$19)*-1),"")</f>
        <v/>
      </c>
      <c r="IW34" s="346" t="str">
        <f>IFERROR(IF(HP$23&lt;=$HH34,(1-'7. Rép.Inattendues'!O15)*HP$19,('7. Rép.Inattendues'!O15*HP$19)*-1),"")</f>
        <v/>
      </c>
      <c r="IX34" s="346" t="str">
        <f>IFERROR(IF(HQ$23&lt;=$HH34,(1-'7. Rép.Inattendues'!P15)*HQ$19,('7. Rép.Inattendues'!P15*HQ$19)*-1),"")</f>
        <v/>
      </c>
      <c r="IY34" s="346" t="str">
        <f>IFERROR(IF(HR$23&lt;=$HH34,(1-'7. Rép.Inattendues'!Q15)*HR$19,('7. Rép.Inattendues'!Q15*HR$19)*-1),"")</f>
        <v/>
      </c>
      <c r="IZ34" s="346" t="str">
        <f>IFERROR(IF(HS$23&lt;=$HH34,(1-'7. Rép.Inattendues'!R15)*HS$19,('7. Rép.Inattendues'!R15*HS$19)*-1),"")</f>
        <v/>
      </c>
      <c r="JA34" s="346" t="str">
        <f>IFERROR(IF(HT$23&lt;=$HH34,(1-'7. Rép.Inattendues'!S15)*HT$19,('7. Rép.Inattendues'!S15*HT$19)*-1),"")</f>
        <v/>
      </c>
      <c r="JB34" s="346" t="str">
        <f>IFERROR(IF(HU$23&lt;=$HH34,(1-'7. Rép.Inattendues'!T15)*HU$19,('7. Rép.Inattendues'!T15*HU$19)*-1),"")</f>
        <v/>
      </c>
      <c r="JC34" s="346" t="str">
        <f>IFERROR(IF(HV$23&lt;=$HH34,(1-'7. Rép.Inattendues'!U15)*HV$19,('7. Rép.Inattendues'!U15*HV$19)*-1),"")</f>
        <v/>
      </c>
      <c r="JD34" s="346" t="str">
        <f>IFERROR(IF(HW$23&lt;=$HH34,(1-'7. Rép.Inattendues'!V15)*HW$19,('7. Rép.Inattendues'!V15*HW$19)*-1),"")</f>
        <v/>
      </c>
      <c r="JE34" s="346" t="str">
        <f>IFERROR(IF(HX$23&lt;=$HH34,(1-'7. Rép.Inattendues'!W15)*HX$19,('7. Rép.Inattendues'!W15*HX$19)*-1),"")</f>
        <v/>
      </c>
      <c r="JF34" s="346" t="str">
        <f>IFERROR(IF(HY$23&lt;=$HH34,(1-'7. Rép.Inattendues'!X15)*HY$19,('7. Rép.Inattendues'!X15*HY$19)*-1),"")</f>
        <v/>
      </c>
      <c r="JG34" s="346" t="str">
        <f>IFERROR(IF(HZ$23&lt;=$HH34,(1-'7. Rép.Inattendues'!Y15)*HZ$19,('7. Rép.Inattendues'!Y15*HZ$19)*-1),"")</f>
        <v/>
      </c>
      <c r="JH34" s="346" t="str">
        <f>IFERROR(IF(IA$23&lt;=$HH34,(1-'7. Rép.Inattendues'!Z15)*IA$19,('7. Rép.Inattendues'!Z15*IA$19)*-1),"")</f>
        <v/>
      </c>
      <c r="JI34" s="346" t="str">
        <f>IFERROR(IF(IB$23&lt;=$HH34,(1-'7. Rép.Inattendues'!AA15)*IB$19,('7. Rép.Inattendues'!AA15*IB$19)*-1),"")</f>
        <v/>
      </c>
      <c r="JJ34" s="346" t="str">
        <f>IFERROR(IF(IC$23&lt;=$HH34,(1-'7. Rép.Inattendues'!AB15)*IC$19,('7. Rép.Inattendues'!AB15*IC$19)*-1),"")</f>
        <v/>
      </c>
      <c r="JK34" s="346" t="str">
        <f>IFERROR(IF(ID$23&lt;=$HH34,(1-'7. Rép.Inattendues'!AC15)*ID$19,('7. Rép.Inattendues'!AC15*ID$19)*-1),"")</f>
        <v/>
      </c>
      <c r="JL34" s="346" t="str">
        <f>IFERROR(IF(IE$23&lt;=$HH34,(1-'7. Rép.Inattendues'!AD15)*IE$19,('7. Rép.Inattendues'!AD15*IE$19)*-1),"")</f>
        <v/>
      </c>
      <c r="JM34" s="346" t="str">
        <f>IFERROR(IF(IF$23&lt;=$HH34,(1-'7. Rép.Inattendues'!AE15)*IF$19,('7. Rép.Inattendues'!AE15*IF$19)*-1),"")</f>
        <v/>
      </c>
      <c r="JN34" s="346" t="str">
        <f>IFERROR(IF(IG$23&lt;=$HH34,(1-'7. Rép.Inattendues'!AF15)*IG$19,('7. Rép.Inattendues'!AF15*IG$19)*-1),"")</f>
        <v/>
      </c>
      <c r="JO34" s="346" t="str">
        <f>IFERROR(IF(IH$23&lt;=$HH34,(1-'7. Rép.Inattendues'!AG15)*IH$19,('7. Rép.Inattendues'!AG15*IH$19)*-1),"")</f>
        <v/>
      </c>
      <c r="JP34" s="346" t="str">
        <f>IFERROR(IF(II$23&lt;=$HH34,(1-'7. Rép.Inattendues'!AH15)*II$19,('7. Rép.Inattendues'!AH15*II$19)*-1),"")</f>
        <v/>
      </c>
      <c r="JQ34" s="346" t="str">
        <f>IFERROR(IF(IJ$23&lt;=$HH34,(1-'7. Rép.Inattendues'!AI15)*IJ$19,('7. Rép.Inattendues'!AI15*IJ$19)*-1),"")</f>
        <v/>
      </c>
      <c r="JR34" s="346" t="str">
        <f>IFERROR(IF(IK$23&lt;=$HH34,(1-'7. Rép.Inattendues'!AJ15)*IK$19,('7. Rép.Inattendues'!AJ15*IK$19)*-1),"")</f>
        <v/>
      </c>
      <c r="JS34" s="346" t="str">
        <f>IFERROR(IF(IL$23&lt;=$HH34,(1-'7. Rép.Inattendues'!AK15)*IL$19,('7. Rép.Inattendues'!AK15*IL$19)*-1),"")</f>
        <v/>
      </c>
      <c r="JT34" s="346" t="str">
        <f>IFERROR(IF(IM$23&lt;=$HH34,(1-'7. Rép.Inattendues'!AL15)*IM$19,('7. Rép.Inattendues'!AL15*IM$19)*-1),"")</f>
        <v/>
      </c>
      <c r="JU34" s="346" t="str">
        <f>IFERROR(IF(IN$23&lt;=$HH34,(1-'7. Rép.Inattendues'!AM15)*IN$19,('7. Rép.Inattendues'!AM15*IN$19)*-1),"")</f>
        <v/>
      </c>
      <c r="JW34" s="347" t="str">
        <f t="shared" si="170"/>
        <v/>
      </c>
      <c r="JY34" s="346" t="str">
        <f t="shared" si="171"/>
        <v/>
      </c>
      <c r="JZ34" s="346" t="str">
        <f t="shared" si="172"/>
        <v/>
      </c>
      <c r="KA34" s="346" t="str">
        <f t="shared" si="173"/>
        <v/>
      </c>
      <c r="KB34" s="346" t="str">
        <f t="shared" si="174"/>
        <v/>
      </c>
      <c r="KC34" s="346" t="str">
        <f t="shared" si="175"/>
        <v/>
      </c>
      <c r="KD34" s="346" t="str">
        <f t="shared" si="176"/>
        <v/>
      </c>
      <c r="KE34" s="346" t="str">
        <f t="shared" si="177"/>
        <v/>
      </c>
      <c r="KF34" s="346" t="str">
        <f t="shared" si="178"/>
        <v/>
      </c>
      <c r="KG34" s="346" t="str">
        <f t="shared" si="179"/>
        <v/>
      </c>
      <c r="KH34" s="346" t="str">
        <f t="shared" si="180"/>
        <v/>
      </c>
      <c r="KI34" s="346" t="str">
        <f t="shared" si="181"/>
        <v/>
      </c>
      <c r="KJ34" s="346" t="str">
        <f t="shared" si="182"/>
        <v/>
      </c>
      <c r="KK34" s="346" t="str">
        <f t="shared" si="183"/>
        <v/>
      </c>
      <c r="KL34" s="346" t="str">
        <f t="shared" si="184"/>
        <v/>
      </c>
      <c r="KM34" s="346" t="str">
        <f t="shared" si="185"/>
        <v/>
      </c>
      <c r="KN34" s="346" t="str">
        <f t="shared" si="186"/>
        <v/>
      </c>
      <c r="KO34" s="346" t="str">
        <f t="shared" si="187"/>
        <v/>
      </c>
      <c r="KP34" s="346" t="str">
        <f t="shared" si="188"/>
        <v/>
      </c>
      <c r="KQ34" s="346" t="str">
        <f t="shared" si="189"/>
        <v/>
      </c>
      <c r="KR34" s="346" t="str">
        <f t="shared" si="190"/>
        <v/>
      </c>
      <c r="KS34" s="346" t="str">
        <f t="shared" si="191"/>
        <v/>
      </c>
      <c r="KT34" s="346" t="str">
        <f t="shared" si="192"/>
        <v/>
      </c>
      <c r="KU34" s="346" t="str">
        <f t="shared" si="193"/>
        <v/>
      </c>
      <c r="KV34" s="346" t="str">
        <f t="shared" si="194"/>
        <v/>
      </c>
      <c r="KW34" s="346" t="str">
        <f t="shared" si="195"/>
        <v/>
      </c>
      <c r="KX34" s="346" t="str">
        <f t="shared" si="196"/>
        <v/>
      </c>
      <c r="KY34" s="346" t="str">
        <f t="shared" si="197"/>
        <v/>
      </c>
      <c r="KZ34" s="346" t="str">
        <f t="shared" si="198"/>
        <v/>
      </c>
      <c r="LA34" s="346" t="str">
        <f t="shared" si="199"/>
        <v/>
      </c>
      <c r="LB34" s="346" t="str">
        <f t="shared" si="200"/>
        <v/>
      </c>
      <c r="LD34" s="348" t="str">
        <f t="shared" si="201"/>
        <v/>
      </c>
      <c r="LF34" s="346" t="str">
        <f t="shared" si="86"/>
        <v/>
      </c>
      <c r="LH34" s="346" t="str">
        <f t="shared" si="202"/>
        <v/>
      </c>
      <c r="LI34" s="346" t="str">
        <f t="shared" si="203"/>
        <v/>
      </c>
      <c r="LJ34" s="346" t="str">
        <f t="shared" si="204"/>
        <v/>
      </c>
      <c r="LK34" s="346" t="str">
        <f t="shared" si="205"/>
        <v/>
      </c>
      <c r="LL34" s="346" t="str">
        <f t="shared" si="206"/>
        <v/>
      </c>
      <c r="LM34" s="346" t="str">
        <f t="shared" si="207"/>
        <v/>
      </c>
      <c r="LN34" s="346" t="str">
        <f t="shared" si="208"/>
        <v/>
      </c>
      <c r="LO34" s="346" t="str">
        <f t="shared" si="209"/>
        <v/>
      </c>
      <c r="LP34" s="346" t="str">
        <f t="shared" si="210"/>
        <v/>
      </c>
      <c r="LQ34" s="346" t="str">
        <f t="shared" si="211"/>
        <v/>
      </c>
      <c r="LR34" s="346" t="str">
        <f t="shared" si="212"/>
        <v/>
      </c>
      <c r="LS34" s="346" t="str">
        <f t="shared" si="213"/>
        <v/>
      </c>
      <c r="LT34" s="346" t="str">
        <f t="shared" si="214"/>
        <v/>
      </c>
      <c r="LU34" s="346" t="str">
        <f t="shared" si="215"/>
        <v/>
      </c>
      <c r="LV34" s="346" t="str">
        <f t="shared" si="216"/>
        <v/>
      </c>
      <c r="LW34" s="346" t="str">
        <f t="shared" si="217"/>
        <v/>
      </c>
      <c r="LX34" s="346" t="str">
        <f t="shared" si="218"/>
        <v/>
      </c>
      <c r="LY34" s="346" t="str">
        <f t="shared" si="219"/>
        <v/>
      </c>
      <c r="LZ34" s="346" t="str">
        <f t="shared" si="220"/>
        <v/>
      </c>
      <c r="MA34" s="346" t="str">
        <f t="shared" si="221"/>
        <v/>
      </c>
      <c r="MB34" s="346" t="str">
        <f t="shared" si="222"/>
        <v/>
      </c>
      <c r="MC34" s="346" t="str">
        <f t="shared" si="223"/>
        <v/>
      </c>
      <c r="MD34" s="346" t="str">
        <f t="shared" si="224"/>
        <v/>
      </c>
      <c r="ME34" s="346" t="str">
        <f t="shared" si="225"/>
        <v/>
      </c>
      <c r="MF34" s="346" t="str">
        <f t="shared" si="226"/>
        <v/>
      </c>
      <c r="MG34" s="346" t="str">
        <f t="shared" si="227"/>
        <v/>
      </c>
      <c r="MH34" s="346" t="str">
        <f t="shared" si="228"/>
        <v/>
      </c>
      <c r="MI34" s="346" t="str">
        <f t="shared" si="229"/>
        <v/>
      </c>
      <c r="MJ34" s="346" t="str">
        <f t="shared" si="230"/>
        <v/>
      </c>
      <c r="MK34" s="346" t="str">
        <f t="shared" si="231"/>
        <v/>
      </c>
      <c r="MM34" s="348" t="str">
        <f t="shared" si="232"/>
        <v/>
      </c>
      <c r="MR34" s="483" t="s">
        <v>471</v>
      </c>
      <c r="MS34" s="305">
        <v>3</v>
      </c>
      <c r="MU34" s="15">
        <f>IF('8. Paramètres'!G34="Discrimine très bien",1,IF('8. Paramètres'!G34="Discrimine bien",2,IF('8. Paramètres'!G34="Discrimine faiblement",3,IF('8. Paramètres'!G34="Discrimine très faiblement",4,IF('8. Paramètres'!G34="Ne discrimine pas",5,"err")))))</f>
        <v>3</v>
      </c>
      <c r="MV34" s="15">
        <f>IF('8. Paramètres'!H34="Cliquer pour modifier",MU34,IF('8. Paramètres'!H34="Discrimine très bien",1,IF('8. Paramètres'!H34="Discrimine bien",2,IF('8. Paramètres'!H34="Discrimine faiblement",3,IF('8. Paramètres'!H34="Discrimine très faiblement",4,IF('8. Paramètres'!H34="Ne discrimine pas",5,"err"))))))</f>
        <v>3</v>
      </c>
      <c r="MW34" s="15">
        <f t="shared" si="265"/>
        <v>3</v>
      </c>
      <c r="MY34" s="380" t="str">
        <f t="shared" si="266"/>
        <v>ok</v>
      </c>
    </row>
    <row r="35" spans="2:364" ht="18" x14ac:dyDescent="0.3">
      <c r="B35" s="38">
        <f t="shared" si="88"/>
        <v>0</v>
      </c>
      <c r="C35" s="4" t="s">
        <v>41</v>
      </c>
      <c r="D35" s="17" t="str">
        <f>IF(AND('2. Saisie'!$AF17&gt;=0,D$23&lt;='2. Saisie'!$AE$1,'2. Saisie'!$AL17&lt;=$B$11),IF(OR('2. Saisie'!B17="",'2. Saisie'!B17=9),0,'2. Saisie'!B17),"")</f>
        <v/>
      </c>
      <c r="E35" s="17" t="str">
        <f>IF(AND('2. Saisie'!$AF17&gt;=0,E$23&lt;='2. Saisie'!$AE$1,'2. Saisie'!$AL17&lt;=$B$11),IF(OR('2. Saisie'!C17="",'2. Saisie'!C17=9),0,'2. Saisie'!C17),"")</f>
        <v/>
      </c>
      <c r="F35" s="17" t="str">
        <f>IF(AND('2. Saisie'!$AF17&gt;=0,F$23&lt;='2. Saisie'!$AE$1,'2. Saisie'!$AL17&lt;=$B$11),IF(OR('2. Saisie'!D17="",'2. Saisie'!D17=9),0,'2. Saisie'!D17),"")</f>
        <v/>
      </c>
      <c r="G35" s="17" t="str">
        <f>IF(AND('2. Saisie'!$AF17&gt;=0,G$23&lt;='2. Saisie'!$AE$1,'2. Saisie'!$AL17&lt;=$B$11),IF(OR('2. Saisie'!E17="",'2. Saisie'!E17=9),0,'2. Saisie'!E17),"")</f>
        <v/>
      </c>
      <c r="H35" s="17" t="str">
        <f>IF(AND('2. Saisie'!$AF17&gt;=0,H$23&lt;='2. Saisie'!$AE$1,'2. Saisie'!$AL17&lt;=$B$11),IF(OR('2. Saisie'!F17="",'2. Saisie'!F17=9),0,'2. Saisie'!F17),"")</f>
        <v/>
      </c>
      <c r="I35" s="17" t="str">
        <f>IF(AND('2. Saisie'!$AF17&gt;=0,I$23&lt;='2. Saisie'!$AE$1,'2. Saisie'!$AL17&lt;=$B$11),IF(OR('2. Saisie'!G17="",'2. Saisie'!G17=9),0,'2. Saisie'!G17),"")</f>
        <v/>
      </c>
      <c r="J35" s="17" t="str">
        <f>IF(AND('2. Saisie'!$AF17&gt;=0,J$23&lt;='2. Saisie'!$AE$1,'2. Saisie'!$AL17&lt;=$B$11),IF(OR('2. Saisie'!H17="",'2. Saisie'!H17=9),0,'2. Saisie'!H17),"")</f>
        <v/>
      </c>
      <c r="K35" s="17" t="str">
        <f>IF(AND('2. Saisie'!$AF17&gt;=0,K$23&lt;='2. Saisie'!$AE$1,'2. Saisie'!$AL17&lt;=$B$11),IF(OR('2. Saisie'!I17="",'2. Saisie'!I17=9),0,'2. Saisie'!I17),"")</f>
        <v/>
      </c>
      <c r="L35" s="17" t="str">
        <f>IF(AND('2. Saisie'!$AF17&gt;=0,L$23&lt;='2. Saisie'!$AE$1,'2. Saisie'!$AL17&lt;=$B$11),IF(OR('2. Saisie'!J17="",'2. Saisie'!J17=9),0,'2. Saisie'!J17),"")</f>
        <v/>
      </c>
      <c r="M35" s="17" t="str">
        <f>IF(AND('2. Saisie'!$AF17&gt;=0,M$23&lt;='2. Saisie'!$AE$1,'2. Saisie'!$AL17&lt;=$B$11),IF(OR('2. Saisie'!K17="",'2. Saisie'!K17=9),0,'2. Saisie'!K17),"")</f>
        <v/>
      </c>
      <c r="N35" s="17" t="str">
        <f>IF(AND('2. Saisie'!$AF17&gt;=0,N$23&lt;='2. Saisie'!$AE$1,'2. Saisie'!$AL17&lt;=$B$11),IF(OR('2. Saisie'!L17="",'2. Saisie'!L17=9),0,'2. Saisie'!L17),"")</f>
        <v/>
      </c>
      <c r="O35" s="17" t="str">
        <f>IF(AND('2. Saisie'!$AF17&gt;=0,O$23&lt;='2. Saisie'!$AE$1,'2. Saisie'!$AL17&lt;=$B$11),IF(OR('2. Saisie'!M17="",'2. Saisie'!M17=9),0,'2. Saisie'!M17),"")</f>
        <v/>
      </c>
      <c r="P35" s="17" t="str">
        <f>IF(AND('2. Saisie'!$AF17&gt;=0,P$23&lt;='2. Saisie'!$AE$1,'2. Saisie'!$AL17&lt;=$B$11),IF(OR('2. Saisie'!N17="",'2. Saisie'!N17=9),0,'2. Saisie'!N17),"")</f>
        <v/>
      </c>
      <c r="Q35" s="17" t="str">
        <f>IF(AND('2. Saisie'!$AF17&gt;=0,Q$23&lt;='2. Saisie'!$AE$1,'2. Saisie'!$AL17&lt;=$B$11),IF(OR('2. Saisie'!O17="",'2. Saisie'!O17=9),0,'2. Saisie'!O17),"")</f>
        <v/>
      </c>
      <c r="R35" s="17" t="str">
        <f>IF(AND('2. Saisie'!$AF17&gt;=0,R$23&lt;='2. Saisie'!$AE$1,'2. Saisie'!$AL17&lt;=$B$11),IF(OR('2. Saisie'!P17="",'2. Saisie'!P17=9),0,'2. Saisie'!P17),"")</f>
        <v/>
      </c>
      <c r="S35" s="17" t="str">
        <f>IF(AND('2. Saisie'!$AF17&gt;=0,S$23&lt;='2. Saisie'!$AE$1,'2. Saisie'!$AL17&lt;=$B$11),IF(OR('2. Saisie'!Q17="",'2. Saisie'!Q17=9),0,'2. Saisie'!Q17),"")</f>
        <v/>
      </c>
      <c r="T35" s="17" t="str">
        <f>IF(AND('2. Saisie'!$AF17&gt;=0,T$23&lt;='2. Saisie'!$AE$1,'2. Saisie'!$AL17&lt;=$B$11),IF(OR('2. Saisie'!R17="",'2. Saisie'!R17=9),0,'2. Saisie'!R17),"")</f>
        <v/>
      </c>
      <c r="U35" s="17" t="str">
        <f>IF(AND('2. Saisie'!$AF17&gt;=0,U$23&lt;='2. Saisie'!$AE$1,'2. Saisie'!$AL17&lt;=$B$11),IF(OR('2. Saisie'!S17="",'2. Saisie'!S17=9),0,'2. Saisie'!S17),"")</f>
        <v/>
      </c>
      <c r="V35" s="17" t="str">
        <f>IF(AND('2. Saisie'!$AF17&gt;=0,V$23&lt;='2. Saisie'!$AE$1,'2. Saisie'!$AL17&lt;=$B$11),IF(OR('2. Saisie'!T17="",'2. Saisie'!T17=9),0,'2. Saisie'!T17),"")</f>
        <v/>
      </c>
      <c r="W35" s="17" t="str">
        <f>IF(AND('2. Saisie'!$AF17&gt;=0,W$23&lt;='2. Saisie'!$AE$1,'2. Saisie'!$AL17&lt;=$B$11),IF(OR('2. Saisie'!U17="",'2. Saisie'!U17=9),0,'2. Saisie'!U17),"")</f>
        <v/>
      </c>
      <c r="X35" s="17" t="str">
        <f>IF(AND('2. Saisie'!$AF17&gt;=0,X$23&lt;='2. Saisie'!$AE$1,'2. Saisie'!$AL17&lt;=$B$11),IF(OR('2. Saisie'!V17="",'2. Saisie'!V17=9),0,'2. Saisie'!V17),"")</f>
        <v/>
      </c>
      <c r="Y35" s="17" t="str">
        <f>IF(AND('2. Saisie'!$AF17&gt;=0,Y$23&lt;='2. Saisie'!$AE$1,'2. Saisie'!$AL17&lt;=$B$11),IF(OR('2. Saisie'!W17="",'2. Saisie'!W17=9),0,'2. Saisie'!W17),"")</f>
        <v/>
      </c>
      <c r="Z35" s="17" t="str">
        <f>IF(AND('2. Saisie'!$AF17&gt;=0,Z$23&lt;='2. Saisie'!$AE$1,'2. Saisie'!$AL17&lt;=$B$11),IF(OR('2. Saisie'!X17="",'2. Saisie'!X17=9),0,'2. Saisie'!X17),"")</f>
        <v/>
      </c>
      <c r="AA35" s="17" t="str">
        <f>IF(AND('2. Saisie'!$AF17&gt;=0,AA$23&lt;='2. Saisie'!$AE$1,'2. Saisie'!$AL17&lt;=$B$11),IF(OR('2. Saisie'!Y17="",'2. Saisie'!Y17=9),0,'2. Saisie'!Y17),"")</f>
        <v/>
      </c>
      <c r="AB35" s="17" t="str">
        <f>IF(AND('2. Saisie'!$AF17&gt;=0,AB$23&lt;='2. Saisie'!$AE$1,'2. Saisie'!$AL17&lt;=$B$11),IF(OR('2. Saisie'!Z17="",'2. Saisie'!Z17=9),0,'2. Saisie'!Z17),"")</f>
        <v/>
      </c>
      <c r="AC35" s="17" t="str">
        <f>IF(AND('2. Saisie'!$AF17&gt;=0,AC$23&lt;='2. Saisie'!$AE$1,'2. Saisie'!$AL17&lt;=$B$11),IF(OR('2. Saisie'!AA17="",'2. Saisie'!AA17=9),0,'2. Saisie'!AA17),"")</f>
        <v/>
      </c>
      <c r="AD35" s="17" t="str">
        <f>IF(AND('2. Saisie'!$AF17&gt;=0,AD$23&lt;='2. Saisie'!$AE$1,'2. Saisie'!$AL17&lt;=$B$11),IF(OR('2. Saisie'!AB17="",'2. Saisie'!AB17=9),0,'2. Saisie'!AB17),"")</f>
        <v/>
      </c>
      <c r="AE35" s="17" t="str">
        <f>IF(AND('2. Saisie'!$AF17&gt;=0,AE$23&lt;='2. Saisie'!$AE$1,'2. Saisie'!$AL17&lt;=$B$11),IF(OR('2. Saisie'!AC17="",'2. Saisie'!AC17=9),0,'2. Saisie'!AC17),"")</f>
        <v/>
      </c>
      <c r="AF35" s="17" t="str">
        <f>IF(AND('2. Saisie'!$AF17&gt;=0,AF$23&lt;='2. Saisie'!$AE$1,'2. Saisie'!$AL17&lt;=$B$11),IF(OR('2. Saisie'!AD17="",'2. Saisie'!AD17=9),0,'2. Saisie'!AD17),"")</f>
        <v/>
      </c>
      <c r="AG35" s="17" t="str">
        <f>IF(AND('2. Saisie'!$AF17&gt;=0,AG$23&lt;='2. Saisie'!$AE$1,'2. Saisie'!$AL17&lt;=$B$11),IF(OR('2. Saisie'!AE17="",'2. Saisie'!AE17=9),0,'2. Saisie'!AE17),"")</f>
        <v/>
      </c>
      <c r="AH35" s="17" t="s">
        <v>139</v>
      </c>
      <c r="AI35" s="330"/>
      <c r="AJ35" s="339" t="str">
        <f t="shared" si="89"/>
        <v/>
      </c>
      <c r="AK35" s="339" t="str">
        <f t="shared" si="90"/>
        <v/>
      </c>
      <c r="AL35" s="340" t="str">
        <f t="shared" si="44"/>
        <v/>
      </c>
      <c r="AM35" s="341">
        <v>11</v>
      </c>
      <c r="AN35" s="342" t="str">
        <f t="shared" si="45"/>
        <v/>
      </c>
      <c r="AO35" s="343" t="str">
        <f t="shared" si="91"/>
        <v/>
      </c>
      <c r="AP35" s="17" t="str">
        <f t="shared" si="92"/>
        <v/>
      </c>
      <c r="AQ35" s="17" t="str">
        <f t="shared" si="93"/>
        <v/>
      </c>
      <c r="AR35" s="17" t="str">
        <f t="shared" si="94"/>
        <v/>
      </c>
      <c r="AS35" s="17" t="str">
        <f t="shared" si="95"/>
        <v/>
      </c>
      <c r="AT35" s="17" t="str">
        <f t="shared" si="96"/>
        <v/>
      </c>
      <c r="AU35" s="17" t="str">
        <f t="shared" si="97"/>
        <v/>
      </c>
      <c r="AV35" s="17" t="str">
        <f t="shared" si="98"/>
        <v/>
      </c>
      <c r="AW35" s="17" t="str">
        <f t="shared" si="99"/>
        <v/>
      </c>
      <c r="AX35" s="17" t="str">
        <f t="shared" si="100"/>
        <v/>
      </c>
      <c r="AY35" s="17" t="str">
        <f t="shared" si="101"/>
        <v/>
      </c>
      <c r="AZ35" s="17" t="str">
        <f t="shared" si="102"/>
        <v/>
      </c>
      <c r="BA35" s="17" t="str">
        <f t="shared" si="103"/>
        <v/>
      </c>
      <c r="BB35" s="17" t="str">
        <f t="shared" si="104"/>
        <v/>
      </c>
      <c r="BC35" s="17" t="str">
        <f t="shared" si="105"/>
        <v/>
      </c>
      <c r="BD35" s="17" t="str">
        <f t="shared" si="106"/>
        <v/>
      </c>
      <c r="BE35" s="17" t="str">
        <f t="shared" si="107"/>
        <v/>
      </c>
      <c r="BF35" s="17" t="str">
        <f t="shared" si="108"/>
        <v/>
      </c>
      <c r="BG35" s="17" t="str">
        <f t="shared" si="109"/>
        <v/>
      </c>
      <c r="BH35" s="17" t="str">
        <f t="shared" si="110"/>
        <v/>
      </c>
      <c r="BI35" s="17" t="str">
        <f t="shared" si="111"/>
        <v/>
      </c>
      <c r="BJ35" s="17" t="str">
        <f t="shared" si="112"/>
        <v/>
      </c>
      <c r="BK35" s="17" t="str">
        <f t="shared" si="113"/>
        <v/>
      </c>
      <c r="BL35" s="17" t="str">
        <f t="shared" si="114"/>
        <v/>
      </c>
      <c r="BM35" s="17" t="str">
        <f t="shared" si="115"/>
        <v/>
      </c>
      <c r="BN35" s="17" t="str">
        <f t="shared" si="116"/>
        <v/>
      </c>
      <c r="BO35" s="17" t="str">
        <f t="shared" si="117"/>
        <v/>
      </c>
      <c r="BP35" s="17" t="str">
        <f t="shared" si="118"/>
        <v/>
      </c>
      <c r="BQ35" s="17" t="str">
        <f t="shared" si="119"/>
        <v/>
      </c>
      <c r="BR35" s="17" t="str">
        <f t="shared" si="120"/>
        <v/>
      </c>
      <c r="BS35" s="17" t="str">
        <f t="shared" si="121"/>
        <v/>
      </c>
      <c r="BT35" s="17" t="s">
        <v>139</v>
      </c>
      <c r="BV35" s="291" t="e">
        <f t="shared" si="47"/>
        <v>#VALUE!</v>
      </c>
      <c r="BW35" s="291" t="e">
        <f t="shared" si="122"/>
        <v>#VALUE!</v>
      </c>
      <c r="BX35" s="291" t="e">
        <f t="shared" si="233"/>
        <v>#VALUE!</v>
      </c>
      <c r="BY35" s="292" t="e">
        <f t="shared" si="48"/>
        <v>#VALUE!</v>
      </c>
      <c r="BZ35" s="292" t="e">
        <f t="shared" si="123"/>
        <v>#VALUE!</v>
      </c>
      <c r="CA35" s="294" t="str">
        <f t="shared" si="124"/>
        <v/>
      </c>
      <c r="CB35" s="293" t="e">
        <f t="shared" si="49"/>
        <v>#VALUE!</v>
      </c>
      <c r="CC35" s="291" t="e">
        <f t="shared" si="125"/>
        <v>#VALUE!</v>
      </c>
      <c r="CD35" s="291" t="e">
        <f t="shared" si="234"/>
        <v>#VALUE!</v>
      </c>
      <c r="CE35" s="292" t="e">
        <f t="shared" si="50"/>
        <v>#VALUE!</v>
      </c>
      <c r="CF35" s="292" t="e">
        <f t="shared" si="126"/>
        <v>#VALUE!</v>
      </c>
      <c r="CH35" s="32">
        <f t="shared" si="18"/>
        <v>0</v>
      </c>
      <c r="CI35" s="32">
        <f t="shared" si="15"/>
        <v>0</v>
      </c>
      <c r="CJ35" s="305">
        <f t="shared" si="19"/>
        <v>0</v>
      </c>
      <c r="CK35" s="305">
        <f t="shared" si="9"/>
        <v>0</v>
      </c>
      <c r="CL35" s="31" t="b">
        <f t="shared" si="10"/>
        <v>0</v>
      </c>
      <c r="CM35" s="302" t="str">
        <f t="shared" si="11"/>
        <v/>
      </c>
      <c r="CN35" s="309" t="e">
        <f t="shared" si="16"/>
        <v>#VALUE!</v>
      </c>
      <c r="CP35" s="3">
        <f>CI35</f>
        <v>0</v>
      </c>
      <c r="CQ35" s="294">
        <f>IF(CP35&lt;=$AO$3,CP35,$AO$3)</f>
        <v>0</v>
      </c>
      <c r="CR35" s="3" t="b">
        <f>AND(CQ35=$AO$3,CR36=FALSE,CQ35&gt;CQ36)</f>
        <v>0</v>
      </c>
      <c r="CS35" s="302" t="str">
        <f t="shared" si="12"/>
        <v/>
      </c>
      <c r="CT35" s="309" t="e">
        <f t="shared" si="17"/>
        <v>#VALUE!</v>
      </c>
      <c r="CW35" s="330"/>
      <c r="CX35" s="341">
        <v>11</v>
      </c>
      <c r="CY35" s="58" t="str">
        <f t="shared" si="127"/>
        <v/>
      </c>
      <c r="CZ35" s="344" t="e">
        <f t="shared" si="128"/>
        <v>#N/A</v>
      </c>
      <c r="DA35" s="344" t="e">
        <f t="shared" si="128"/>
        <v>#N/A</v>
      </c>
      <c r="DB35" s="344" t="e">
        <f t="shared" si="128"/>
        <v>#N/A</v>
      </c>
      <c r="DC35" s="344" t="e">
        <f t="shared" si="128"/>
        <v>#N/A</v>
      </c>
      <c r="DD35" s="344" t="e">
        <f t="shared" si="128"/>
        <v>#N/A</v>
      </c>
      <c r="DE35" s="344" t="e">
        <f t="shared" si="128"/>
        <v>#N/A</v>
      </c>
      <c r="DF35" s="344" t="e">
        <f t="shared" si="128"/>
        <v>#N/A</v>
      </c>
      <c r="DG35" s="344" t="e">
        <f t="shared" si="128"/>
        <v>#N/A</v>
      </c>
      <c r="DH35" s="344" t="e">
        <f t="shared" si="128"/>
        <v>#N/A</v>
      </c>
      <c r="DI35" s="344" t="e">
        <f t="shared" si="128"/>
        <v>#N/A</v>
      </c>
      <c r="DJ35" s="344" t="e">
        <f t="shared" si="128"/>
        <v>#N/A</v>
      </c>
      <c r="DK35" s="344" t="e">
        <f t="shared" si="128"/>
        <v>#N/A</v>
      </c>
      <c r="DL35" s="344" t="e">
        <f t="shared" si="128"/>
        <v>#N/A</v>
      </c>
      <c r="DM35" s="344" t="e">
        <f t="shared" si="128"/>
        <v>#N/A</v>
      </c>
      <c r="DN35" s="344" t="e">
        <f t="shared" si="128"/>
        <v>#N/A</v>
      </c>
      <c r="DO35" s="344" t="e">
        <f t="shared" si="128"/>
        <v>#N/A</v>
      </c>
      <c r="DP35" s="344" t="e">
        <f t="shared" si="268"/>
        <v>#N/A</v>
      </c>
      <c r="DQ35" s="344" t="e">
        <f t="shared" si="268"/>
        <v>#N/A</v>
      </c>
      <c r="DR35" s="344" t="e">
        <f t="shared" si="268"/>
        <v>#N/A</v>
      </c>
      <c r="DS35" s="344" t="e">
        <f t="shared" si="268"/>
        <v>#N/A</v>
      </c>
      <c r="DT35" s="344" t="e">
        <f t="shared" si="268"/>
        <v>#N/A</v>
      </c>
      <c r="DU35" s="344" t="e">
        <f t="shared" si="268"/>
        <v>#N/A</v>
      </c>
      <c r="DV35" s="344" t="e">
        <f t="shared" si="268"/>
        <v>#N/A</v>
      </c>
      <c r="DW35" s="344" t="e">
        <f t="shared" si="268"/>
        <v>#N/A</v>
      </c>
      <c r="DX35" s="344" t="e">
        <f t="shared" si="268"/>
        <v>#N/A</v>
      </c>
      <c r="DY35" s="344" t="e">
        <f t="shared" si="268"/>
        <v>#N/A</v>
      </c>
      <c r="DZ35" s="344" t="e">
        <f t="shared" si="268"/>
        <v>#N/A</v>
      </c>
      <c r="EA35" s="344" t="e">
        <f t="shared" si="268"/>
        <v>#N/A</v>
      </c>
      <c r="EB35" s="344" t="e">
        <f t="shared" si="268"/>
        <v>#N/A</v>
      </c>
      <c r="EC35" s="344" t="e">
        <f t="shared" si="268"/>
        <v>#N/A</v>
      </c>
      <c r="ED35" s="59">
        <f t="shared" si="129"/>
        <v>0</v>
      </c>
      <c r="EE35" s="341">
        <v>11</v>
      </c>
      <c r="EF35" s="58" t="str">
        <f t="shared" si="130"/>
        <v/>
      </c>
      <c r="EG35" s="344" t="str">
        <f t="shared" si="235"/>
        <v/>
      </c>
      <c r="EH35" s="344" t="str">
        <f t="shared" si="236"/>
        <v/>
      </c>
      <c r="EI35" s="344" t="str">
        <f t="shared" si="237"/>
        <v/>
      </c>
      <c r="EJ35" s="344" t="str">
        <f t="shared" si="238"/>
        <v/>
      </c>
      <c r="EK35" s="344" t="str">
        <f t="shared" si="239"/>
        <v/>
      </c>
      <c r="EL35" s="344" t="str">
        <f t="shared" si="240"/>
        <v/>
      </c>
      <c r="EM35" s="344" t="str">
        <f t="shared" si="241"/>
        <v/>
      </c>
      <c r="EN35" s="344" t="str">
        <f t="shared" si="242"/>
        <v/>
      </c>
      <c r="EO35" s="344" t="str">
        <f t="shared" si="243"/>
        <v/>
      </c>
      <c r="EP35" s="344" t="str">
        <f t="shared" si="244"/>
        <v/>
      </c>
      <c r="EQ35" s="344" t="str">
        <f t="shared" si="245"/>
        <v/>
      </c>
      <c r="ER35" s="344" t="str">
        <f t="shared" si="246"/>
        <v/>
      </c>
      <c r="ES35" s="344" t="str">
        <f t="shared" si="247"/>
        <v/>
      </c>
      <c r="ET35" s="344" t="str">
        <f t="shared" si="248"/>
        <v/>
      </c>
      <c r="EU35" s="344" t="str">
        <f t="shared" si="249"/>
        <v/>
      </c>
      <c r="EV35" s="344" t="str">
        <f t="shared" si="250"/>
        <v/>
      </c>
      <c r="EW35" s="344" t="str">
        <f t="shared" si="251"/>
        <v/>
      </c>
      <c r="EX35" s="344" t="str">
        <f t="shared" si="252"/>
        <v/>
      </c>
      <c r="EY35" s="344" t="str">
        <f t="shared" si="253"/>
        <v/>
      </c>
      <c r="EZ35" s="344" t="str">
        <f t="shared" si="254"/>
        <v/>
      </c>
      <c r="FA35" s="344" t="str">
        <f t="shared" si="255"/>
        <v/>
      </c>
      <c r="FB35" s="344" t="str">
        <f t="shared" si="256"/>
        <v/>
      </c>
      <c r="FC35" s="344" t="str">
        <f t="shared" si="257"/>
        <v/>
      </c>
      <c r="FD35" s="344" t="str">
        <f t="shared" si="258"/>
        <v/>
      </c>
      <c r="FE35" s="344" t="str">
        <f t="shared" si="259"/>
        <v/>
      </c>
      <c r="FF35" s="344" t="str">
        <f t="shared" si="260"/>
        <v/>
      </c>
      <c r="FG35" s="344" t="str">
        <f t="shared" si="261"/>
        <v/>
      </c>
      <c r="FH35" s="344" t="str">
        <f t="shared" si="262"/>
        <v/>
      </c>
      <c r="FI35" s="344" t="str">
        <f t="shared" si="263"/>
        <v/>
      </c>
      <c r="FJ35" s="344" t="str">
        <f t="shared" si="264"/>
        <v/>
      </c>
      <c r="FK35" s="59">
        <f t="shared" si="160"/>
        <v>0</v>
      </c>
      <c r="FL35" s="345" t="str">
        <f t="shared" si="161"/>
        <v/>
      </c>
      <c r="FM35" s="3">
        <f t="shared" si="162"/>
        <v>0</v>
      </c>
      <c r="FO35" s="336" t="str">
        <f t="shared" si="53"/>
        <v/>
      </c>
      <c r="FP35" s="4" t="s">
        <v>41</v>
      </c>
      <c r="FQ35" s="17" t="str">
        <f t="shared" si="54"/>
        <v/>
      </c>
      <c r="FR35" s="17" t="str">
        <f t="shared" si="55"/>
        <v/>
      </c>
      <c r="FS35" s="17" t="str">
        <f t="shared" si="56"/>
        <v/>
      </c>
      <c r="FT35" s="17" t="str">
        <f t="shared" si="57"/>
        <v/>
      </c>
      <c r="FU35" s="17" t="str">
        <f t="shared" si="58"/>
        <v/>
      </c>
      <c r="FV35" s="17" t="str">
        <f t="shared" si="59"/>
        <v/>
      </c>
      <c r="FW35" s="17" t="str">
        <f t="shared" si="60"/>
        <v/>
      </c>
      <c r="FX35" s="17" t="str">
        <f t="shared" si="61"/>
        <v/>
      </c>
      <c r="FY35" s="17" t="str">
        <f t="shared" si="62"/>
        <v/>
      </c>
      <c r="FZ35" s="17" t="str">
        <f t="shared" si="63"/>
        <v/>
      </c>
      <c r="GA35" s="17" t="str">
        <f t="shared" si="64"/>
        <v/>
      </c>
      <c r="GB35" s="17" t="str">
        <f t="shared" si="65"/>
        <v/>
      </c>
      <c r="GC35" s="17" t="str">
        <f t="shared" si="66"/>
        <v/>
      </c>
      <c r="GD35" s="17" t="str">
        <f t="shared" si="67"/>
        <v/>
      </c>
      <c r="GE35" s="17" t="str">
        <f t="shared" si="68"/>
        <v/>
      </c>
      <c r="GF35" s="17" t="str">
        <f t="shared" si="69"/>
        <v/>
      </c>
      <c r="GG35" s="17" t="str">
        <f t="shared" si="70"/>
        <v/>
      </c>
      <c r="GH35" s="17" t="str">
        <f t="shared" si="71"/>
        <v/>
      </c>
      <c r="GI35" s="17" t="str">
        <f t="shared" si="72"/>
        <v/>
      </c>
      <c r="GJ35" s="17" t="str">
        <f t="shared" si="73"/>
        <v/>
      </c>
      <c r="GK35" s="17" t="str">
        <f t="shared" si="74"/>
        <v/>
      </c>
      <c r="GL35" s="17" t="str">
        <f t="shared" si="75"/>
        <v/>
      </c>
      <c r="GM35" s="17" t="str">
        <f t="shared" si="76"/>
        <v/>
      </c>
      <c r="GN35" s="17" t="str">
        <f t="shared" si="77"/>
        <v/>
      </c>
      <c r="GO35" s="17" t="str">
        <f t="shared" si="78"/>
        <v/>
      </c>
      <c r="GP35" s="17" t="str">
        <f t="shared" si="79"/>
        <v/>
      </c>
      <c r="GQ35" s="17" t="str">
        <f t="shared" si="80"/>
        <v/>
      </c>
      <c r="GR35" s="17" t="str">
        <f t="shared" si="81"/>
        <v/>
      </c>
      <c r="GS35" s="17" t="str">
        <f t="shared" si="82"/>
        <v/>
      </c>
      <c r="GT35" s="17" t="str">
        <f t="shared" si="83"/>
        <v/>
      </c>
      <c r="GU35" s="17" t="s">
        <v>139</v>
      </c>
      <c r="GV35" s="36"/>
      <c r="GW35" s="36" t="e">
        <f>RANK(AO35,AO$25:AO$124,0)+COUNTIF(AO$25:AO$35,AO35)-1</f>
        <v>#VALUE!</v>
      </c>
      <c r="GX35" s="36" t="s">
        <v>41</v>
      </c>
      <c r="GY35" s="3">
        <v>11</v>
      </c>
      <c r="GZ35" s="3" t="str">
        <f t="shared" si="84"/>
        <v/>
      </c>
      <c r="HA35" s="345" t="str">
        <f t="shared" si="163"/>
        <v/>
      </c>
      <c r="HB35" s="3">
        <f t="shared" si="164"/>
        <v>0</v>
      </c>
      <c r="HF35" s="3" t="e">
        <f t="shared" si="165"/>
        <v>#N/A</v>
      </c>
      <c r="HG35" s="3" t="e">
        <f t="shared" si="166"/>
        <v>#N/A</v>
      </c>
      <c r="HH35" s="294" t="e">
        <f t="shared" si="167"/>
        <v>#N/A</v>
      </c>
      <c r="HI35" s="336" t="e">
        <f t="shared" si="168"/>
        <v>#N/A</v>
      </c>
      <c r="HJ35" s="4" t="e">
        <f t="shared" si="169"/>
        <v>#N/A</v>
      </c>
      <c r="HK35" s="17" t="str">
        <f>IF(HK$23&lt;='2. Saisie'!$AE$1,INDEX($D$25:$AG$124,$HI35,HK$21),"")</f>
        <v/>
      </c>
      <c r="HL35" s="17" t="str">
        <f>IF(HL$23&lt;='2. Saisie'!$AE$1,INDEX($D$25:$AG$124,$HI35,HL$21),"")</f>
        <v/>
      </c>
      <c r="HM35" s="17" t="str">
        <f>IF(HM$23&lt;='2. Saisie'!$AE$1,INDEX($D$25:$AG$124,$HI35,HM$21),"")</f>
        <v/>
      </c>
      <c r="HN35" s="17" t="str">
        <f>IF(HN$23&lt;='2. Saisie'!$AE$1,INDEX($D$25:$AG$124,$HI35,HN$21),"")</f>
        <v/>
      </c>
      <c r="HO35" s="17" t="str">
        <f>IF(HO$23&lt;='2. Saisie'!$AE$1,INDEX($D$25:$AG$124,$HI35,HO$21),"")</f>
        <v/>
      </c>
      <c r="HP35" s="17" t="str">
        <f>IF(HP$23&lt;='2. Saisie'!$AE$1,INDEX($D$25:$AG$124,$HI35,HP$21),"")</f>
        <v/>
      </c>
      <c r="HQ35" s="17" t="str">
        <f>IF(HQ$23&lt;='2. Saisie'!$AE$1,INDEX($D$25:$AG$124,$HI35,HQ$21),"")</f>
        <v/>
      </c>
      <c r="HR35" s="17" t="str">
        <f>IF(HR$23&lt;='2. Saisie'!$AE$1,INDEX($D$25:$AG$124,$HI35,HR$21),"")</f>
        <v/>
      </c>
      <c r="HS35" s="17" t="str">
        <f>IF(HS$23&lt;='2. Saisie'!$AE$1,INDEX($D$25:$AG$124,$HI35,HS$21),"")</f>
        <v/>
      </c>
      <c r="HT35" s="17" t="str">
        <f>IF(HT$23&lt;='2. Saisie'!$AE$1,INDEX($D$25:$AG$124,$HI35,HT$21),"")</f>
        <v/>
      </c>
      <c r="HU35" s="17" t="str">
        <f>IF(HU$23&lt;='2. Saisie'!$AE$1,INDEX($D$25:$AG$124,$HI35,HU$21),"")</f>
        <v/>
      </c>
      <c r="HV35" s="17" t="str">
        <f>IF(HV$23&lt;='2. Saisie'!$AE$1,INDEX($D$25:$AG$124,$HI35,HV$21),"")</f>
        <v/>
      </c>
      <c r="HW35" s="17" t="str">
        <f>IF(HW$23&lt;='2. Saisie'!$AE$1,INDEX($D$25:$AG$124,$HI35,HW$21),"")</f>
        <v/>
      </c>
      <c r="HX35" s="17" t="str">
        <f>IF(HX$23&lt;='2. Saisie'!$AE$1,INDEX($D$25:$AG$124,$HI35,HX$21),"")</f>
        <v/>
      </c>
      <c r="HY35" s="17" t="str">
        <f>IF(HY$23&lt;='2. Saisie'!$AE$1,INDEX($D$25:$AG$124,$HI35,HY$21),"")</f>
        <v/>
      </c>
      <c r="HZ35" s="17" t="str">
        <f>IF(HZ$23&lt;='2. Saisie'!$AE$1,INDEX($D$25:$AG$124,$HI35,HZ$21),"")</f>
        <v/>
      </c>
      <c r="IA35" s="17" t="str">
        <f>IF(IA$23&lt;='2. Saisie'!$AE$1,INDEX($D$25:$AG$124,$HI35,IA$21),"")</f>
        <v/>
      </c>
      <c r="IB35" s="17" t="str">
        <f>IF(IB$23&lt;='2. Saisie'!$AE$1,INDEX($D$25:$AG$124,$HI35,IB$21),"")</f>
        <v/>
      </c>
      <c r="IC35" s="17" t="str">
        <f>IF(IC$23&lt;='2. Saisie'!$AE$1,INDEX($D$25:$AG$124,$HI35,IC$21),"")</f>
        <v/>
      </c>
      <c r="ID35" s="17" t="str">
        <f>IF(ID$23&lt;='2. Saisie'!$AE$1,INDEX($D$25:$AG$124,$HI35,ID$21),"")</f>
        <v/>
      </c>
      <c r="IE35" s="17" t="str">
        <f>IF(IE$23&lt;='2. Saisie'!$AE$1,INDEX($D$25:$AG$124,$HI35,IE$21),"")</f>
        <v/>
      </c>
      <c r="IF35" s="17" t="str">
        <f>IF(IF$23&lt;='2. Saisie'!$AE$1,INDEX($D$25:$AG$124,$HI35,IF$21),"")</f>
        <v/>
      </c>
      <c r="IG35" s="17" t="str">
        <f>IF(IG$23&lt;='2. Saisie'!$AE$1,INDEX($D$25:$AG$124,$HI35,IG$21),"")</f>
        <v/>
      </c>
      <c r="IH35" s="17" t="str">
        <f>IF(IH$23&lt;='2. Saisie'!$AE$1,INDEX($D$25:$AG$124,$HI35,IH$21),"")</f>
        <v/>
      </c>
      <c r="II35" s="17" t="str">
        <f>IF(II$23&lt;='2. Saisie'!$AE$1,INDEX($D$25:$AG$124,$HI35,II$21),"")</f>
        <v/>
      </c>
      <c r="IJ35" s="17" t="str">
        <f>IF(IJ$23&lt;='2. Saisie'!$AE$1,INDEX($D$25:$AG$124,$HI35,IJ$21),"")</f>
        <v/>
      </c>
      <c r="IK35" s="17" t="str">
        <f>IF(IK$23&lt;='2. Saisie'!$AE$1,INDEX($D$25:$AG$124,$HI35,IK$21),"")</f>
        <v/>
      </c>
      <c r="IL35" s="17" t="str">
        <f>IF(IL$23&lt;='2. Saisie'!$AE$1,INDEX($D$25:$AG$124,$HI35,IL$21),"")</f>
        <v/>
      </c>
      <c r="IM35" s="17" t="str">
        <f>IF(IM$23&lt;='2. Saisie'!$AE$1,INDEX($D$25:$AG$124,$HI35,IM$21),"")</f>
        <v/>
      </c>
      <c r="IN35" s="17" t="str">
        <f>IF(IN$23&lt;='2. Saisie'!$AE$1,INDEX($D$25:$AG$124,$HI35,IN$21),"")</f>
        <v/>
      </c>
      <c r="IO35" s="17" t="s">
        <v>139</v>
      </c>
      <c r="IR35" s="346" t="str">
        <f>IFERROR(IF(HK$23&lt;=$HH35,(1-'7. Rép.Inattendues'!J16)*HK$19,('7. Rép.Inattendues'!J16*HK$19)*-1),"")</f>
        <v/>
      </c>
      <c r="IS35" s="346" t="str">
        <f>IFERROR(IF(HL$23&lt;=$HH35,(1-'7. Rép.Inattendues'!K16)*HL$19,('7. Rép.Inattendues'!K16*HL$19)*-1),"")</f>
        <v/>
      </c>
      <c r="IT35" s="346" t="str">
        <f>IFERROR(IF(HM$23&lt;=$HH35,(1-'7. Rép.Inattendues'!L16)*HM$19,('7. Rép.Inattendues'!L16*HM$19)*-1),"")</f>
        <v/>
      </c>
      <c r="IU35" s="346" t="str">
        <f>IFERROR(IF(HN$23&lt;=$HH35,(1-'7. Rép.Inattendues'!M16)*HN$19,('7. Rép.Inattendues'!M16*HN$19)*-1),"")</f>
        <v/>
      </c>
      <c r="IV35" s="346" t="str">
        <f>IFERROR(IF(HO$23&lt;=$HH35,(1-'7. Rép.Inattendues'!N16)*HO$19,('7. Rép.Inattendues'!N16*HO$19)*-1),"")</f>
        <v/>
      </c>
      <c r="IW35" s="346" t="str">
        <f>IFERROR(IF(HP$23&lt;=$HH35,(1-'7. Rép.Inattendues'!O16)*HP$19,('7. Rép.Inattendues'!O16*HP$19)*-1),"")</f>
        <v/>
      </c>
      <c r="IX35" s="346" t="str">
        <f>IFERROR(IF(HQ$23&lt;=$HH35,(1-'7. Rép.Inattendues'!P16)*HQ$19,('7. Rép.Inattendues'!P16*HQ$19)*-1),"")</f>
        <v/>
      </c>
      <c r="IY35" s="346" t="str">
        <f>IFERROR(IF(HR$23&lt;=$HH35,(1-'7. Rép.Inattendues'!Q16)*HR$19,('7. Rép.Inattendues'!Q16*HR$19)*-1),"")</f>
        <v/>
      </c>
      <c r="IZ35" s="346" t="str">
        <f>IFERROR(IF(HS$23&lt;=$HH35,(1-'7. Rép.Inattendues'!R16)*HS$19,('7. Rép.Inattendues'!R16*HS$19)*-1),"")</f>
        <v/>
      </c>
      <c r="JA35" s="346" t="str">
        <f>IFERROR(IF(HT$23&lt;=$HH35,(1-'7. Rép.Inattendues'!S16)*HT$19,('7. Rép.Inattendues'!S16*HT$19)*-1),"")</f>
        <v/>
      </c>
      <c r="JB35" s="346" t="str">
        <f>IFERROR(IF(HU$23&lt;=$HH35,(1-'7. Rép.Inattendues'!T16)*HU$19,('7. Rép.Inattendues'!T16*HU$19)*-1),"")</f>
        <v/>
      </c>
      <c r="JC35" s="346" t="str">
        <f>IFERROR(IF(HV$23&lt;=$HH35,(1-'7. Rép.Inattendues'!U16)*HV$19,('7. Rép.Inattendues'!U16*HV$19)*-1),"")</f>
        <v/>
      </c>
      <c r="JD35" s="346" t="str">
        <f>IFERROR(IF(HW$23&lt;=$HH35,(1-'7. Rép.Inattendues'!V16)*HW$19,('7. Rép.Inattendues'!V16*HW$19)*-1),"")</f>
        <v/>
      </c>
      <c r="JE35" s="346" t="str">
        <f>IFERROR(IF(HX$23&lt;=$HH35,(1-'7. Rép.Inattendues'!W16)*HX$19,('7. Rép.Inattendues'!W16*HX$19)*-1),"")</f>
        <v/>
      </c>
      <c r="JF35" s="346" t="str">
        <f>IFERROR(IF(HY$23&lt;=$HH35,(1-'7. Rép.Inattendues'!X16)*HY$19,('7. Rép.Inattendues'!X16*HY$19)*-1),"")</f>
        <v/>
      </c>
      <c r="JG35" s="346" t="str">
        <f>IFERROR(IF(HZ$23&lt;=$HH35,(1-'7. Rép.Inattendues'!Y16)*HZ$19,('7. Rép.Inattendues'!Y16*HZ$19)*-1),"")</f>
        <v/>
      </c>
      <c r="JH35" s="346" t="str">
        <f>IFERROR(IF(IA$23&lt;=$HH35,(1-'7. Rép.Inattendues'!Z16)*IA$19,('7. Rép.Inattendues'!Z16*IA$19)*-1),"")</f>
        <v/>
      </c>
      <c r="JI35" s="346" t="str">
        <f>IFERROR(IF(IB$23&lt;=$HH35,(1-'7. Rép.Inattendues'!AA16)*IB$19,('7. Rép.Inattendues'!AA16*IB$19)*-1),"")</f>
        <v/>
      </c>
      <c r="JJ35" s="346" t="str">
        <f>IFERROR(IF(IC$23&lt;=$HH35,(1-'7. Rép.Inattendues'!AB16)*IC$19,('7. Rép.Inattendues'!AB16*IC$19)*-1),"")</f>
        <v/>
      </c>
      <c r="JK35" s="346" t="str">
        <f>IFERROR(IF(ID$23&lt;=$HH35,(1-'7. Rép.Inattendues'!AC16)*ID$19,('7. Rép.Inattendues'!AC16*ID$19)*-1),"")</f>
        <v/>
      </c>
      <c r="JL35" s="346" t="str">
        <f>IFERROR(IF(IE$23&lt;=$HH35,(1-'7. Rép.Inattendues'!AD16)*IE$19,('7. Rép.Inattendues'!AD16*IE$19)*-1),"")</f>
        <v/>
      </c>
      <c r="JM35" s="346" t="str">
        <f>IFERROR(IF(IF$23&lt;=$HH35,(1-'7. Rép.Inattendues'!AE16)*IF$19,('7. Rép.Inattendues'!AE16*IF$19)*-1),"")</f>
        <v/>
      </c>
      <c r="JN35" s="346" t="str">
        <f>IFERROR(IF(IG$23&lt;=$HH35,(1-'7. Rép.Inattendues'!AF16)*IG$19,('7. Rép.Inattendues'!AF16*IG$19)*-1),"")</f>
        <v/>
      </c>
      <c r="JO35" s="346" t="str">
        <f>IFERROR(IF(IH$23&lt;=$HH35,(1-'7. Rép.Inattendues'!AG16)*IH$19,('7. Rép.Inattendues'!AG16*IH$19)*-1),"")</f>
        <v/>
      </c>
      <c r="JP35" s="346" t="str">
        <f>IFERROR(IF(II$23&lt;=$HH35,(1-'7. Rép.Inattendues'!AH16)*II$19,('7. Rép.Inattendues'!AH16*II$19)*-1),"")</f>
        <v/>
      </c>
      <c r="JQ35" s="346" t="str">
        <f>IFERROR(IF(IJ$23&lt;=$HH35,(1-'7. Rép.Inattendues'!AI16)*IJ$19,('7. Rép.Inattendues'!AI16*IJ$19)*-1),"")</f>
        <v/>
      </c>
      <c r="JR35" s="346" t="str">
        <f>IFERROR(IF(IK$23&lt;=$HH35,(1-'7. Rép.Inattendues'!AJ16)*IK$19,('7. Rép.Inattendues'!AJ16*IK$19)*-1),"")</f>
        <v/>
      </c>
      <c r="JS35" s="346" t="str">
        <f>IFERROR(IF(IL$23&lt;=$HH35,(1-'7. Rép.Inattendues'!AK16)*IL$19,('7. Rép.Inattendues'!AK16*IL$19)*-1),"")</f>
        <v/>
      </c>
      <c r="JT35" s="346" t="str">
        <f>IFERROR(IF(IM$23&lt;=$HH35,(1-'7. Rép.Inattendues'!AL16)*IM$19,('7. Rép.Inattendues'!AL16*IM$19)*-1),"")</f>
        <v/>
      </c>
      <c r="JU35" s="346" t="str">
        <f>IFERROR(IF(IN$23&lt;=$HH35,(1-'7. Rép.Inattendues'!AM16)*IN$19,('7. Rép.Inattendues'!AM16*IN$19)*-1),"")</f>
        <v/>
      </c>
      <c r="JW35" s="347" t="str">
        <f t="shared" si="170"/>
        <v/>
      </c>
      <c r="JY35" s="346" t="str">
        <f t="shared" si="171"/>
        <v/>
      </c>
      <c r="JZ35" s="346" t="str">
        <f t="shared" si="172"/>
        <v/>
      </c>
      <c r="KA35" s="346" t="str">
        <f t="shared" si="173"/>
        <v/>
      </c>
      <c r="KB35" s="346" t="str">
        <f t="shared" si="174"/>
        <v/>
      </c>
      <c r="KC35" s="346" t="str">
        <f t="shared" si="175"/>
        <v/>
      </c>
      <c r="KD35" s="346" t="str">
        <f t="shared" si="176"/>
        <v/>
      </c>
      <c r="KE35" s="346" t="str">
        <f t="shared" si="177"/>
        <v/>
      </c>
      <c r="KF35" s="346" t="str">
        <f t="shared" si="178"/>
        <v/>
      </c>
      <c r="KG35" s="346" t="str">
        <f t="shared" si="179"/>
        <v/>
      </c>
      <c r="KH35" s="346" t="str">
        <f t="shared" si="180"/>
        <v/>
      </c>
      <c r="KI35" s="346" t="str">
        <f t="shared" si="181"/>
        <v/>
      </c>
      <c r="KJ35" s="346" t="str">
        <f t="shared" si="182"/>
        <v/>
      </c>
      <c r="KK35" s="346" t="str">
        <f t="shared" si="183"/>
        <v/>
      </c>
      <c r="KL35" s="346" t="str">
        <f t="shared" si="184"/>
        <v/>
      </c>
      <c r="KM35" s="346" t="str">
        <f t="shared" si="185"/>
        <v/>
      </c>
      <c r="KN35" s="346" t="str">
        <f t="shared" si="186"/>
        <v/>
      </c>
      <c r="KO35" s="346" t="str">
        <f t="shared" si="187"/>
        <v/>
      </c>
      <c r="KP35" s="346" t="str">
        <f t="shared" si="188"/>
        <v/>
      </c>
      <c r="KQ35" s="346" t="str">
        <f t="shared" si="189"/>
        <v/>
      </c>
      <c r="KR35" s="346" t="str">
        <f t="shared" si="190"/>
        <v/>
      </c>
      <c r="KS35" s="346" t="str">
        <f t="shared" si="191"/>
        <v/>
      </c>
      <c r="KT35" s="346" t="str">
        <f t="shared" si="192"/>
        <v/>
      </c>
      <c r="KU35" s="346" t="str">
        <f t="shared" si="193"/>
        <v/>
      </c>
      <c r="KV35" s="346" t="str">
        <f t="shared" si="194"/>
        <v/>
      </c>
      <c r="KW35" s="346" t="str">
        <f t="shared" si="195"/>
        <v/>
      </c>
      <c r="KX35" s="346" t="str">
        <f t="shared" si="196"/>
        <v/>
      </c>
      <c r="KY35" s="346" t="str">
        <f t="shared" si="197"/>
        <v/>
      </c>
      <c r="KZ35" s="346" t="str">
        <f t="shared" si="198"/>
        <v/>
      </c>
      <c r="LA35" s="346" t="str">
        <f t="shared" si="199"/>
        <v/>
      </c>
      <c r="LB35" s="346" t="str">
        <f t="shared" si="200"/>
        <v/>
      </c>
      <c r="LD35" s="348" t="str">
        <f t="shared" si="201"/>
        <v/>
      </c>
      <c r="LF35" s="346" t="str">
        <f t="shared" si="86"/>
        <v/>
      </c>
      <c r="LH35" s="346" t="str">
        <f t="shared" si="202"/>
        <v/>
      </c>
      <c r="LI35" s="346" t="str">
        <f t="shared" si="203"/>
        <v/>
      </c>
      <c r="LJ35" s="346" t="str">
        <f t="shared" si="204"/>
        <v/>
      </c>
      <c r="LK35" s="346" t="str">
        <f t="shared" si="205"/>
        <v/>
      </c>
      <c r="LL35" s="346" t="str">
        <f t="shared" si="206"/>
        <v/>
      </c>
      <c r="LM35" s="346" t="str">
        <f t="shared" si="207"/>
        <v/>
      </c>
      <c r="LN35" s="346" t="str">
        <f t="shared" si="208"/>
        <v/>
      </c>
      <c r="LO35" s="346" t="str">
        <f t="shared" si="209"/>
        <v/>
      </c>
      <c r="LP35" s="346" t="str">
        <f t="shared" si="210"/>
        <v/>
      </c>
      <c r="LQ35" s="346" t="str">
        <f t="shared" si="211"/>
        <v/>
      </c>
      <c r="LR35" s="346" t="str">
        <f t="shared" si="212"/>
        <v/>
      </c>
      <c r="LS35" s="346" t="str">
        <f t="shared" si="213"/>
        <v/>
      </c>
      <c r="LT35" s="346" t="str">
        <f t="shared" si="214"/>
        <v/>
      </c>
      <c r="LU35" s="346" t="str">
        <f t="shared" si="215"/>
        <v/>
      </c>
      <c r="LV35" s="346" t="str">
        <f t="shared" si="216"/>
        <v/>
      </c>
      <c r="LW35" s="346" t="str">
        <f t="shared" si="217"/>
        <v/>
      </c>
      <c r="LX35" s="346" t="str">
        <f t="shared" si="218"/>
        <v/>
      </c>
      <c r="LY35" s="346" t="str">
        <f t="shared" si="219"/>
        <v/>
      </c>
      <c r="LZ35" s="346" t="str">
        <f t="shared" si="220"/>
        <v/>
      </c>
      <c r="MA35" s="346" t="str">
        <f t="shared" si="221"/>
        <v/>
      </c>
      <c r="MB35" s="346" t="str">
        <f t="shared" si="222"/>
        <v/>
      </c>
      <c r="MC35" s="346" t="str">
        <f t="shared" si="223"/>
        <v/>
      </c>
      <c r="MD35" s="346" t="str">
        <f t="shared" si="224"/>
        <v/>
      </c>
      <c r="ME35" s="346" t="str">
        <f t="shared" si="225"/>
        <v/>
      </c>
      <c r="MF35" s="346" t="str">
        <f t="shared" si="226"/>
        <v/>
      </c>
      <c r="MG35" s="346" t="str">
        <f t="shared" si="227"/>
        <v/>
      </c>
      <c r="MH35" s="346" t="str">
        <f t="shared" si="228"/>
        <v/>
      </c>
      <c r="MI35" s="346" t="str">
        <f t="shared" si="229"/>
        <v/>
      </c>
      <c r="MJ35" s="346" t="str">
        <f t="shared" si="230"/>
        <v/>
      </c>
      <c r="MK35" s="346" t="str">
        <f t="shared" si="231"/>
        <v/>
      </c>
      <c r="MM35" s="348" t="str">
        <f t="shared" si="232"/>
        <v/>
      </c>
      <c r="MR35" s="483" t="s">
        <v>472</v>
      </c>
      <c r="MS35" s="305">
        <v>2</v>
      </c>
      <c r="MU35" s="15">
        <f>IF('8. Paramètres'!G35="Discrimine très bien",1,IF('8. Paramètres'!G35="Discrimine bien",2,IF('8. Paramètres'!G35="Discrimine faiblement",3,IF('8. Paramètres'!G35="Discrimine très faiblement",4,IF('8. Paramètres'!G35="Ne discrimine pas",5,"err")))))</f>
        <v>4</v>
      </c>
      <c r="MV35" s="15">
        <f>IF('8. Paramètres'!H35="Cliquer pour modifier",MU35,IF('8. Paramètres'!H35="Discrimine très bien",1,IF('8. Paramètres'!H35="Discrimine bien",2,IF('8. Paramètres'!H35="Discrimine faiblement",3,IF('8. Paramètres'!H35="Discrimine très faiblement",4,IF('8. Paramètres'!H35="Ne discrimine pas",5,"err"))))))</f>
        <v>4</v>
      </c>
      <c r="MW35" s="15">
        <f t="shared" si="265"/>
        <v>4</v>
      </c>
      <c r="MY35" s="380" t="str">
        <f t="shared" si="266"/>
        <v>ok</v>
      </c>
    </row>
    <row r="36" spans="2:364" ht="18.600000000000001" thickBot="1" x14ac:dyDescent="0.35">
      <c r="B36" s="38">
        <f t="shared" si="88"/>
        <v>0</v>
      </c>
      <c r="C36" s="4" t="s">
        <v>42</v>
      </c>
      <c r="D36" s="17" t="str">
        <f>IF(AND('2. Saisie'!$AF18&gt;=0,D$23&lt;='2. Saisie'!$AE$1,'2. Saisie'!$AL18&lt;=$B$11),IF(OR('2. Saisie'!B18="",'2. Saisie'!B18=9),0,'2. Saisie'!B18),"")</f>
        <v/>
      </c>
      <c r="E36" s="17" t="str">
        <f>IF(AND('2. Saisie'!$AF18&gt;=0,E$23&lt;='2. Saisie'!$AE$1,'2. Saisie'!$AL18&lt;=$B$11),IF(OR('2. Saisie'!C18="",'2. Saisie'!C18=9),0,'2. Saisie'!C18),"")</f>
        <v/>
      </c>
      <c r="F36" s="17" t="str">
        <f>IF(AND('2. Saisie'!$AF18&gt;=0,F$23&lt;='2. Saisie'!$AE$1,'2. Saisie'!$AL18&lt;=$B$11),IF(OR('2. Saisie'!D18="",'2. Saisie'!D18=9),0,'2. Saisie'!D18),"")</f>
        <v/>
      </c>
      <c r="G36" s="17" t="str">
        <f>IF(AND('2. Saisie'!$AF18&gt;=0,G$23&lt;='2. Saisie'!$AE$1,'2. Saisie'!$AL18&lt;=$B$11),IF(OR('2. Saisie'!E18="",'2. Saisie'!E18=9),0,'2. Saisie'!E18),"")</f>
        <v/>
      </c>
      <c r="H36" s="17" t="str">
        <f>IF(AND('2. Saisie'!$AF18&gt;=0,H$23&lt;='2. Saisie'!$AE$1,'2. Saisie'!$AL18&lt;=$B$11),IF(OR('2. Saisie'!F18="",'2. Saisie'!F18=9),0,'2. Saisie'!F18),"")</f>
        <v/>
      </c>
      <c r="I36" s="17" t="str">
        <f>IF(AND('2. Saisie'!$AF18&gt;=0,I$23&lt;='2. Saisie'!$AE$1,'2. Saisie'!$AL18&lt;=$B$11),IF(OR('2. Saisie'!G18="",'2. Saisie'!G18=9),0,'2. Saisie'!G18),"")</f>
        <v/>
      </c>
      <c r="J36" s="17" t="str">
        <f>IF(AND('2. Saisie'!$AF18&gt;=0,J$23&lt;='2. Saisie'!$AE$1,'2. Saisie'!$AL18&lt;=$B$11),IF(OR('2. Saisie'!H18="",'2. Saisie'!H18=9),0,'2. Saisie'!H18),"")</f>
        <v/>
      </c>
      <c r="K36" s="17" t="str">
        <f>IF(AND('2. Saisie'!$AF18&gt;=0,K$23&lt;='2. Saisie'!$AE$1,'2. Saisie'!$AL18&lt;=$B$11),IF(OR('2. Saisie'!I18="",'2. Saisie'!I18=9),0,'2. Saisie'!I18),"")</f>
        <v/>
      </c>
      <c r="L36" s="17" t="str">
        <f>IF(AND('2. Saisie'!$AF18&gt;=0,L$23&lt;='2. Saisie'!$AE$1,'2. Saisie'!$AL18&lt;=$B$11),IF(OR('2. Saisie'!J18="",'2. Saisie'!J18=9),0,'2. Saisie'!J18),"")</f>
        <v/>
      </c>
      <c r="M36" s="17" t="str">
        <f>IF(AND('2. Saisie'!$AF18&gt;=0,M$23&lt;='2. Saisie'!$AE$1,'2. Saisie'!$AL18&lt;=$B$11),IF(OR('2. Saisie'!K18="",'2. Saisie'!K18=9),0,'2. Saisie'!K18),"")</f>
        <v/>
      </c>
      <c r="N36" s="17" t="str">
        <f>IF(AND('2. Saisie'!$AF18&gt;=0,N$23&lt;='2. Saisie'!$AE$1,'2. Saisie'!$AL18&lt;=$B$11),IF(OR('2. Saisie'!L18="",'2. Saisie'!L18=9),0,'2. Saisie'!L18),"")</f>
        <v/>
      </c>
      <c r="O36" s="17" t="str">
        <f>IF(AND('2. Saisie'!$AF18&gt;=0,O$23&lt;='2. Saisie'!$AE$1,'2. Saisie'!$AL18&lt;=$B$11),IF(OR('2. Saisie'!M18="",'2. Saisie'!M18=9),0,'2. Saisie'!M18),"")</f>
        <v/>
      </c>
      <c r="P36" s="17" t="str">
        <f>IF(AND('2. Saisie'!$AF18&gt;=0,P$23&lt;='2. Saisie'!$AE$1,'2. Saisie'!$AL18&lt;=$B$11),IF(OR('2. Saisie'!N18="",'2. Saisie'!N18=9),0,'2. Saisie'!N18),"")</f>
        <v/>
      </c>
      <c r="Q36" s="17" t="str">
        <f>IF(AND('2. Saisie'!$AF18&gt;=0,Q$23&lt;='2. Saisie'!$AE$1,'2. Saisie'!$AL18&lt;=$B$11),IF(OR('2. Saisie'!O18="",'2. Saisie'!O18=9),0,'2. Saisie'!O18),"")</f>
        <v/>
      </c>
      <c r="R36" s="17" t="str">
        <f>IF(AND('2. Saisie'!$AF18&gt;=0,R$23&lt;='2. Saisie'!$AE$1,'2. Saisie'!$AL18&lt;=$B$11),IF(OR('2. Saisie'!P18="",'2. Saisie'!P18=9),0,'2. Saisie'!P18),"")</f>
        <v/>
      </c>
      <c r="S36" s="17" t="str">
        <f>IF(AND('2. Saisie'!$AF18&gt;=0,S$23&lt;='2. Saisie'!$AE$1,'2. Saisie'!$AL18&lt;=$B$11),IF(OR('2. Saisie'!Q18="",'2. Saisie'!Q18=9),0,'2. Saisie'!Q18),"")</f>
        <v/>
      </c>
      <c r="T36" s="17" t="str">
        <f>IF(AND('2. Saisie'!$AF18&gt;=0,T$23&lt;='2. Saisie'!$AE$1,'2. Saisie'!$AL18&lt;=$B$11),IF(OR('2. Saisie'!R18="",'2. Saisie'!R18=9),0,'2. Saisie'!R18),"")</f>
        <v/>
      </c>
      <c r="U36" s="17" t="str">
        <f>IF(AND('2. Saisie'!$AF18&gt;=0,U$23&lt;='2. Saisie'!$AE$1,'2. Saisie'!$AL18&lt;=$B$11),IF(OR('2. Saisie'!S18="",'2. Saisie'!S18=9),0,'2. Saisie'!S18),"")</f>
        <v/>
      </c>
      <c r="V36" s="17" t="str">
        <f>IF(AND('2. Saisie'!$AF18&gt;=0,V$23&lt;='2. Saisie'!$AE$1,'2. Saisie'!$AL18&lt;=$B$11),IF(OR('2. Saisie'!T18="",'2. Saisie'!T18=9),0,'2. Saisie'!T18),"")</f>
        <v/>
      </c>
      <c r="W36" s="17" t="str">
        <f>IF(AND('2. Saisie'!$AF18&gt;=0,W$23&lt;='2. Saisie'!$AE$1,'2. Saisie'!$AL18&lt;=$B$11),IF(OR('2. Saisie'!U18="",'2. Saisie'!U18=9),0,'2. Saisie'!U18),"")</f>
        <v/>
      </c>
      <c r="X36" s="17" t="str">
        <f>IF(AND('2. Saisie'!$AF18&gt;=0,X$23&lt;='2. Saisie'!$AE$1,'2. Saisie'!$AL18&lt;=$B$11),IF(OR('2. Saisie'!V18="",'2. Saisie'!V18=9),0,'2. Saisie'!V18),"")</f>
        <v/>
      </c>
      <c r="Y36" s="17" t="str">
        <f>IF(AND('2. Saisie'!$AF18&gt;=0,Y$23&lt;='2. Saisie'!$AE$1,'2. Saisie'!$AL18&lt;=$B$11),IF(OR('2. Saisie'!W18="",'2. Saisie'!W18=9),0,'2. Saisie'!W18),"")</f>
        <v/>
      </c>
      <c r="Z36" s="17" t="str">
        <f>IF(AND('2. Saisie'!$AF18&gt;=0,Z$23&lt;='2. Saisie'!$AE$1,'2. Saisie'!$AL18&lt;=$B$11),IF(OR('2. Saisie'!X18="",'2. Saisie'!X18=9),0,'2. Saisie'!X18),"")</f>
        <v/>
      </c>
      <c r="AA36" s="17" t="str">
        <f>IF(AND('2. Saisie'!$AF18&gt;=0,AA$23&lt;='2. Saisie'!$AE$1,'2. Saisie'!$AL18&lt;=$B$11),IF(OR('2. Saisie'!Y18="",'2. Saisie'!Y18=9),0,'2. Saisie'!Y18),"")</f>
        <v/>
      </c>
      <c r="AB36" s="17" t="str">
        <f>IF(AND('2. Saisie'!$AF18&gt;=0,AB$23&lt;='2. Saisie'!$AE$1,'2. Saisie'!$AL18&lt;=$B$11),IF(OR('2. Saisie'!Z18="",'2. Saisie'!Z18=9),0,'2. Saisie'!Z18),"")</f>
        <v/>
      </c>
      <c r="AC36" s="17" t="str">
        <f>IF(AND('2. Saisie'!$AF18&gt;=0,AC$23&lt;='2. Saisie'!$AE$1,'2. Saisie'!$AL18&lt;=$B$11),IF(OR('2. Saisie'!AA18="",'2. Saisie'!AA18=9),0,'2. Saisie'!AA18),"")</f>
        <v/>
      </c>
      <c r="AD36" s="17" t="str">
        <f>IF(AND('2. Saisie'!$AF18&gt;=0,AD$23&lt;='2. Saisie'!$AE$1,'2. Saisie'!$AL18&lt;=$B$11),IF(OR('2. Saisie'!AB18="",'2. Saisie'!AB18=9),0,'2. Saisie'!AB18),"")</f>
        <v/>
      </c>
      <c r="AE36" s="17" t="str">
        <f>IF(AND('2. Saisie'!$AF18&gt;=0,AE$23&lt;='2. Saisie'!$AE$1,'2. Saisie'!$AL18&lt;=$B$11),IF(OR('2. Saisie'!AC18="",'2. Saisie'!AC18=9),0,'2. Saisie'!AC18),"")</f>
        <v/>
      </c>
      <c r="AF36" s="17" t="str">
        <f>IF(AND('2. Saisie'!$AF18&gt;=0,AF$23&lt;='2. Saisie'!$AE$1,'2. Saisie'!$AL18&lt;=$B$11),IF(OR('2. Saisie'!AD18="",'2. Saisie'!AD18=9),0,'2. Saisie'!AD18),"")</f>
        <v/>
      </c>
      <c r="AG36" s="17" t="str">
        <f>IF(AND('2. Saisie'!$AF18&gt;=0,AG$23&lt;='2. Saisie'!$AE$1,'2. Saisie'!$AL18&lt;=$B$11),IF(OR('2. Saisie'!AE18="",'2. Saisie'!AE18=9),0,'2. Saisie'!AE18),"")</f>
        <v/>
      </c>
      <c r="AH36" s="17" t="s">
        <v>139</v>
      </c>
      <c r="AI36" s="330"/>
      <c r="AJ36" s="339" t="str">
        <f t="shared" si="89"/>
        <v/>
      </c>
      <c r="AK36" s="339" t="str">
        <f t="shared" si="90"/>
        <v/>
      </c>
      <c r="AL36" s="340" t="str">
        <f t="shared" si="44"/>
        <v/>
      </c>
      <c r="AM36" s="341">
        <v>12</v>
      </c>
      <c r="AN36" s="342" t="str">
        <f t="shared" si="45"/>
        <v/>
      </c>
      <c r="AO36" s="343" t="str">
        <f t="shared" si="91"/>
        <v/>
      </c>
      <c r="AP36" s="17" t="str">
        <f t="shared" si="92"/>
        <v/>
      </c>
      <c r="AQ36" s="17" t="str">
        <f t="shared" si="93"/>
        <v/>
      </c>
      <c r="AR36" s="17" t="str">
        <f t="shared" si="94"/>
        <v/>
      </c>
      <c r="AS36" s="17" t="str">
        <f t="shared" si="95"/>
        <v/>
      </c>
      <c r="AT36" s="17" t="str">
        <f t="shared" si="96"/>
        <v/>
      </c>
      <c r="AU36" s="17" t="str">
        <f t="shared" si="97"/>
        <v/>
      </c>
      <c r="AV36" s="17" t="str">
        <f t="shared" si="98"/>
        <v/>
      </c>
      <c r="AW36" s="17" t="str">
        <f t="shared" si="99"/>
        <v/>
      </c>
      <c r="AX36" s="17" t="str">
        <f t="shared" si="100"/>
        <v/>
      </c>
      <c r="AY36" s="17" t="str">
        <f t="shared" si="101"/>
        <v/>
      </c>
      <c r="AZ36" s="17" t="str">
        <f t="shared" si="102"/>
        <v/>
      </c>
      <c r="BA36" s="17" t="str">
        <f t="shared" si="103"/>
        <v/>
      </c>
      <c r="BB36" s="17" t="str">
        <f t="shared" si="104"/>
        <v/>
      </c>
      <c r="BC36" s="17" t="str">
        <f t="shared" si="105"/>
        <v/>
      </c>
      <c r="BD36" s="17" t="str">
        <f t="shared" si="106"/>
        <v/>
      </c>
      <c r="BE36" s="17" t="str">
        <f t="shared" si="107"/>
        <v/>
      </c>
      <c r="BF36" s="17" t="str">
        <f t="shared" si="108"/>
        <v/>
      </c>
      <c r="BG36" s="17" t="str">
        <f t="shared" si="109"/>
        <v/>
      </c>
      <c r="BH36" s="17" t="str">
        <f t="shared" si="110"/>
        <v/>
      </c>
      <c r="BI36" s="17" t="str">
        <f t="shared" si="111"/>
        <v/>
      </c>
      <c r="BJ36" s="17" t="str">
        <f t="shared" si="112"/>
        <v/>
      </c>
      <c r="BK36" s="17" t="str">
        <f t="shared" si="113"/>
        <v/>
      </c>
      <c r="BL36" s="17" t="str">
        <f t="shared" si="114"/>
        <v/>
      </c>
      <c r="BM36" s="17" t="str">
        <f t="shared" si="115"/>
        <v/>
      </c>
      <c r="BN36" s="17" t="str">
        <f t="shared" si="116"/>
        <v/>
      </c>
      <c r="BO36" s="17" t="str">
        <f t="shared" si="117"/>
        <v/>
      </c>
      <c r="BP36" s="17" t="str">
        <f t="shared" si="118"/>
        <v/>
      </c>
      <c r="BQ36" s="17" t="str">
        <f t="shared" si="119"/>
        <v/>
      </c>
      <c r="BR36" s="17" t="str">
        <f t="shared" si="120"/>
        <v/>
      </c>
      <c r="BS36" s="17" t="str">
        <f t="shared" si="121"/>
        <v/>
      </c>
      <c r="BT36" s="17" t="s">
        <v>139</v>
      </c>
      <c r="BV36" s="291" t="e">
        <f t="shared" si="47"/>
        <v>#VALUE!</v>
      </c>
      <c r="BW36" s="291" t="e">
        <f t="shared" si="122"/>
        <v>#VALUE!</v>
      </c>
      <c r="BX36" s="291" t="e">
        <f t="shared" si="233"/>
        <v>#VALUE!</v>
      </c>
      <c r="BY36" s="292" t="e">
        <f t="shared" si="48"/>
        <v>#VALUE!</v>
      </c>
      <c r="BZ36" s="292" t="e">
        <f t="shared" si="123"/>
        <v>#VALUE!</v>
      </c>
      <c r="CA36" s="294" t="str">
        <f t="shared" si="124"/>
        <v/>
      </c>
      <c r="CB36" s="293" t="e">
        <f t="shared" si="49"/>
        <v>#VALUE!</v>
      </c>
      <c r="CC36" s="291" t="e">
        <f t="shared" si="125"/>
        <v>#VALUE!</v>
      </c>
      <c r="CD36" s="291" t="e">
        <f t="shared" si="234"/>
        <v>#VALUE!</v>
      </c>
      <c r="CE36" s="292" t="e">
        <f t="shared" si="50"/>
        <v>#VALUE!</v>
      </c>
      <c r="CF36" s="292" t="e">
        <f t="shared" si="126"/>
        <v>#VALUE!</v>
      </c>
      <c r="CH36" s="32"/>
      <c r="CK36" s="349">
        <f>AO3</f>
        <v>0</v>
      </c>
      <c r="CQ36" s="306">
        <v>0</v>
      </c>
      <c r="CR36" s="31" t="b">
        <v>0</v>
      </c>
      <c r="CW36" s="330"/>
      <c r="CX36" s="341">
        <v>12</v>
      </c>
      <c r="CY36" s="58" t="str">
        <f t="shared" si="127"/>
        <v/>
      </c>
      <c r="CZ36" s="344" t="e">
        <f t="shared" si="128"/>
        <v>#N/A</v>
      </c>
      <c r="DA36" s="344" t="e">
        <f t="shared" si="128"/>
        <v>#N/A</v>
      </c>
      <c r="DB36" s="344" t="e">
        <f t="shared" si="128"/>
        <v>#N/A</v>
      </c>
      <c r="DC36" s="344" t="e">
        <f t="shared" si="128"/>
        <v>#N/A</v>
      </c>
      <c r="DD36" s="344" t="e">
        <f t="shared" si="128"/>
        <v>#N/A</v>
      </c>
      <c r="DE36" s="344" t="e">
        <f t="shared" si="128"/>
        <v>#N/A</v>
      </c>
      <c r="DF36" s="344" t="e">
        <f t="shared" si="128"/>
        <v>#N/A</v>
      </c>
      <c r="DG36" s="344" t="e">
        <f t="shared" si="128"/>
        <v>#N/A</v>
      </c>
      <c r="DH36" s="344" t="e">
        <f t="shared" si="128"/>
        <v>#N/A</v>
      </c>
      <c r="DI36" s="344" t="e">
        <f t="shared" si="128"/>
        <v>#N/A</v>
      </c>
      <c r="DJ36" s="344" t="e">
        <f t="shared" si="128"/>
        <v>#N/A</v>
      </c>
      <c r="DK36" s="344" t="e">
        <f t="shared" si="128"/>
        <v>#N/A</v>
      </c>
      <c r="DL36" s="344" t="e">
        <f t="shared" si="128"/>
        <v>#N/A</v>
      </c>
      <c r="DM36" s="344" t="e">
        <f t="shared" si="128"/>
        <v>#N/A</v>
      </c>
      <c r="DN36" s="344" t="e">
        <f t="shared" si="128"/>
        <v>#N/A</v>
      </c>
      <c r="DO36" s="344" t="e">
        <f t="shared" si="128"/>
        <v>#N/A</v>
      </c>
      <c r="DP36" s="344" t="e">
        <f t="shared" si="268"/>
        <v>#N/A</v>
      </c>
      <c r="DQ36" s="344" t="e">
        <f t="shared" si="268"/>
        <v>#N/A</v>
      </c>
      <c r="DR36" s="344" t="e">
        <f t="shared" si="268"/>
        <v>#N/A</v>
      </c>
      <c r="DS36" s="344" t="e">
        <f t="shared" si="268"/>
        <v>#N/A</v>
      </c>
      <c r="DT36" s="344" t="e">
        <f t="shared" si="268"/>
        <v>#N/A</v>
      </c>
      <c r="DU36" s="344" t="e">
        <f t="shared" si="268"/>
        <v>#N/A</v>
      </c>
      <c r="DV36" s="344" t="e">
        <f t="shared" si="268"/>
        <v>#N/A</v>
      </c>
      <c r="DW36" s="344" t="e">
        <f t="shared" si="268"/>
        <v>#N/A</v>
      </c>
      <c r="DX36" s="344" t="e">
        <f t="shared" si="268"/>
        <v>#N/A</v>
      </c>
      <c r="DY36" s="344" t="e">
        <f t="shared" si="268"/>
        <v>#N/A</v>
      </c>
      <c r="DZ36" s="344" t="e">
        <f t="shared" si="268"/>
        <v>#N/A</v>
      </c>
      <c r="EA36" s="344" t="e">
        <f t="shared" si="268"/>
        <v>#N/A</v>
      </c>
      <c r="EB36" s="344" t="e">
        <f t="shared" si="268"/>
        <v>#N/A</v>
      </c>
      <c r="EC36" s="344" t="e">
        <f t="shared" si="268"/>
        <v>#N/A</v>
      </c>
      <c r="ED36" s="59">
        <f t="shared" si="129"/>
        <v>0</v>
      </c>
      <c r="EE36" s="341">
        <v>12</v>
      </c>
      <c r="EF36" s="58" t="str">
        <f t="shared" si="130"/>
        <v/>
      </c>
      <c r="EG36" s="344" t="str">
        <f t="shared" si="235"/>
        <v/>
      </c>
      <c r="EH36" s="344" t="str">
        <f t="shared" si="236"/>
        <v/>
      </c>
      <c r="EI36" s="344" t="str">
        <f t="shared" si="237"/>
        <v/>
      </c>
      <c r="EJ36" s="344" t="str">
        <f t="shared" si="238"/>
        <v/>
      </c>
      <c r="EK36" s="344" t="str">
        <f t="shared" si="239"/>
        <v/>
      </c>
      <c r="EL36" s="344" t="str">
        <f t="shared" si="240"/>
        <v/>
      </c>
      <c r="EM36" s="344" t="str">
        <f t="shared" si="241"/>
        <v/>
      </c>
      <c r="EN36" s="344" t="str">
        <f t="shared" si="242"/>
        <v/>
      </c>
      <c r="EO36" s="344" t="str">
        <f t="shared" si="243"/>
        <v/>
      </c>
      <c r="EP36" s="344" t="str">
        <f t="shared" si="244"/>
        <v/>
      </c>
      <c r="EQ36" s="344" t="str">
        <f t="shared" si="245"/>
        <v/>
      </c>
      <c r="ER36" s="344" t="str">
        <f t="shared" si="246"/>
        <v/>
      </c>
      <c r="ES36" s="344" t="str">
        <f t="shared" si="247"/>
        <v/>
      </c>
      <c r="ET36" s="344" t="str">
        <f t="shared" si="248"/>
        <v/>
      </c>
      <c r="EU36" s="344" t="str">
        <f t="shared" si="249"/>
        <v/>
      </c>
      <c r="EV36" s="344" t="str">
        <f t="shared" si="250"/>
        <v/>
      </c>
      <c r="EW36" s="344" t="str">
        <f t="shared" si="251"/>
        <v/>
      </c>
      <c r="EX36" s="344" t="str">
        <f t="shared" si="252"/>
        <v/>
      </c>
      <c r="EY36" s="344" t="str">
        <f t="shared" si="253"/>
        <v/>
      </c>
      <c r="EZ36" s="344" t="str">
        <f t="shared" si="254"/>
        <v/>
      </c>
      <c r="FA36" s="344" t="str">
        <f t="shared" si="255"/>
        <v/>
      </c>
      <c r="FB36" s="344" t="str">
        <f t="shared" si="256"/>
        <v/>
      </c>
      <c r="FC36" s="344" t="str">
        <f t="shared" si="257"/>
        <v/>
      </c>
      <c r="FD36" s="344" t="str">
        <f t="shared" si="258"/>
        <v/>
      </c>
      <c r="FE36" s="344" t="str">
        <f t="shared" si="259"/>
        <v/>
      </c>
      <c r="FF36" s="344" t="str">
        <f t="shared" si="260"/>
        <v/>
      </c>
      <c r="FG36" s="344" t="str">
        <f t="shared" si="261"/>
        <v/>
      </c>
      <c r="FH36" s="344" t="str">
        <f t="shared" si="262"/>
        <v/>
      </c>
      <c r="FI36" s="344" t="str">
        <f t="shared" si="263"/>
        <v/>
      </c>
      <c r="FJ36" s="344" t="str">
        <f t="shared" si="264"/>
        <v/>
      </c>
      <c r="FK36" s="59">
        <f t="shared" si="160"/>
        <v>0</v>
      </c>
      <c r="FL36" s="345" t="str">
        <f t="shared" si="161"/>
        <v/>
      </c>
      <c r="FM36" s="3">
        <f t="shared" si="162"/>
        <v>0</v>
      </c>
      <c r="FO36" s="336" t="str">
        <f t="shared" si="53"/>
        <v/>
      </c>
      <c r="FP36" s="4" t="s">
        <v>42</v>
      </c>
      <c r="FQ36" s="17" t="str">
        <f t="shared" si="54"/>
        <v/>
      </c>
      <c r="FR36" s="17" t="str">
        <f t="shared" si="55"/>
        <v/>
      </c>
      <c r="FS36" s="17" t="str">
        <f t="shared" si="56"/>
        <v/>
      </c>
      <c r="FT36" s="17" t="str">
        <f t="shared" si="57"/>
        <v/>
      </c>
      <c r="FU36" s="17" t="str">
        <f t="shared" si="58"/>
        <v/>
      </c>
      <c r="FV36" s="17" t="str">
        <f t="shared" si="59"/>
        <v/>
      </c>
      <c r="FW36" s="17" t="str">
        <f t="shared" si="60"/>
        <v/>
      </c>
      <c r="FX36" s="17" t="str">
        <f t="shared" si="61"/>
        <v/>
      </c>
      <c r="FY36" s="17" t="str">
        <f t="shared" si="62"/>
        <v/>
      </c>
      <c r="FZ36" s="17" t="str">
        <f t="shared" si="63"/>
        <v/>
      </c>
      <c r="GA36" s="17" t="str">
        <f t="shared" si="64"/>
        <v/>
      </c>
      <c r="GB36" s="17" t="str">
        <f t="shared" si="65"/>
        <v/>
      </c>
      <c r="GC36" s="17" t="str">
        <f t="shared" si="66"/>
        <v/>
      </c>
      <c r="GD36" s="17" t="str">
        <f t="shared" si="67"/>
        <v/>
      </c>
      <c r="GE36" s="17" t="str">
        <f t="shared" si="68"/>
        <v/>
      </c>
      <c r="GF36" s="17" t="str">
        <f t="shared" si="69"/>
        <v/>
      </c>
      <c r="GG36" s="17" t="str">
        <f t="shared" si="70"/>
        <v/>
      </c>
      <c r="GH36" s="17" t="str">
        <f t="shared" si="71"/>
        <v/>
      </c>
      <c r="GI36" s="17" t="str">
        <f t="shared" si="72"/>
        <v/>
      </c>
      <c r="GJ36" s="17" t="str">
        <f t="shared" si="73"/>
        <v/>
      </c>
      <c r="GK36" s="17" t="str">
        <f t="shared" si="74"/>
        <v/>
      </c>
      <c r="GL36" s="17" t="str">
        <f t="shared" si="75"/>
        <v/>
      </c>
      <c r="GM36" s="17" t="str">
        <f t="shared" si="76"/>
        <v/>
      </c>
      <c r="GN36" s="17" t="str">
        <f t="shared" si="77"/>
        <v/>
      </c>
      <c r="GO36" s="17" t="str">
        <f t="shared" si="78"/>
        <v/>
      </c>
      <c r="GP36" s="17" t="str">
        <f t="shared" si="79"/>
        <v/>
      </c>
      <c r="GQ36" s="17" t="str">
        <f t="shared" si="80"/>
        <v/>
      </c>
      <c r="GR36" s="17" t="str">
        <f t="shared" si="81"/>
        <v/>
      </c>
      <c r="GS36" s="17" t="str">
        <f t="shared" si="82"/>
        <v/>
      </c>
      <c r="GT36" s="17" t="str">
        <f t="shared" si="83"/>
        <v/>
      </c>
      <c r="GU36" s="17" t="s">
        <v>139</v>
      </c>
      <c r="GV36" s="36"/>
      <c r="GW36" s="36" t="e">
        <f>RANK(AO36,AO$25:AO$124,0)+COUNTIF(AO$25:AO$36,AO36)-1</f>
        <v>#VALUE!</v>
      </c>
      <c r="GX36" s="36" t="s">
        <v>42</v>
      </c>
      <c r="GY36" s="3">
        <v>12</v>
      </c>
      <c r="GZ36" s="3" t="str">
        <f t="shared" si="84"/>
        <v/>
      </c>
      <c r="HA36" s="345" t="str">
        <f t="shared" si="163"/>
        <v/>
      </c>
      <c r="HB36" s="3">
        <f t="shared" si="164"/>
        <v>0</v>
      </c>
      <c r="HF36" s="3" t="e">
        <f t="shared" si="165"/>
        <v>#N/A</v>
      </c>
      <c r="HG36" s="3" t="e">
        <f t="shared" si="166"/>
        <v>#N/A</v>
      </c>
      <c r="HH36" s="294" t="e">
        <f t="shared" si="167"/>
        <v>#N/A</v>
      </c>
      <c r="HI36" s="336" t="e">
        <f t="shared" si="168"/>
        <v>#N/A</v>
      </c>
      <c r="HJ36" s="4" t="e">
        <f t="shared" si="169"/>
        <v>#N/A</v>
      </c>
      <c r="HK36" s="17" t="str">
        <f>IF(HK$23&lt;='2. Saisie'!$AE$1,INDEX($D$25:$AG$124,$HI36,HK$21),"")</f>
        <v/>
      </c>
      <c r="HL36" s="17" t="str">
        <f>IF(HL$23&lt;='2. Saisie'!$AE$1,INDEX($D$25:$AG$124,$HI36,HL$21),"")</f>
        <v/>
      </c>
      <c r="HM36" s="17" t="str">
        <f>IF(HM$23&lt;='2. Saisie'!$AE$1,INDEX($D$25:$AG$124,$HI36,HM$21),"")</f>
        <v/>
      </c>
      <c r="HN36" s="17" t="str">
        <f>IF(HN$23&lt;='2. Saisie'!$AE$1,INDEX($D$25:$AG$124,$HI36,HN$21),"")</f>
        <v/>
      </c>
      <c r="HO36" s="17" t="str">
        <f>IF(HO$23&lt;='2. Saisie'!$AE$1,INDEX($D$25:$AG$124,$HI36,HO$21),"")</f>
        <v/>
      </c>
      <c r="HP36" s="17" t="str">
        <f>IF(HP$23&lt;='2. Saisie'!$AE$1,INDEX($D$25:$AG$124,$HI36,HP$21),"")</f>
        <v/>
      </c>
      <c r="HQ36" s="17" t="str">
        <f>IF(HQ$23&lt;='2. Saisie'!$AE$1,INDEX($D$25:$AG$124,$HI36,HQ$21),"")</f>
        <v/>
      </c>
      <c r="HR36" s="17" t="str">
        <f>IF(HR$23&lt;='2. Saisie'!$AE$1,INDEX($D$25:$AG$124,$HI36,HR$21),"")</f>
        <v/>
      </c>
      <c r="HS36" s="17" t="str">
        <f>IF(HS$23&lt;='2. Saisie'!$AE$1,INDEX($D$25:$AG$124,$HI36,HS$21),"")</f>
        <v/>
      </c>
      <c r="HT36" s="17" t="str">
        <f>IF(HT$23&lt;='2. Saisie'!$AE$1,INDEX($D$25:$AG$124,$HI36,HT$21),"")</f>
        <v/>
      </c>
      <c r="HU36" s="17" t="str">
        <f>IF(HU$23&lt;='2. Saisie'!$AE$1,INDEX($D$25:$AG$124,$HI36,HU$21),"")</f>
        <v/>
      </c>
      <c r="HV36" s="17" t="str">
        <f>IF(HV$23&lt;='2. Saisie'!$AE$1,INDEX($D$25:$AG$124,$HI36,HV$21),"")</f>
        <v/>
      </c>
      <c r="HW36" s="17" t="str">
        <f>IF(HW$23&lt;='2. Saisie'!$AE$1,INDEX($D$25:$AG$124,$HI36,HW$21),"")</f>
        <v/>
      </c>
      <c r="HX36" s="17" t="str">
        <f>IF(HX$23&lt;='2. Saisie'!$AE$1,INDEX($D$25:$AG$124,$HI36,HX$21),"")</f>
        <v/>
      </c>
      <c r="HY36" s="17" t="str">
        <f>IF(HY$23&lt;='2. Saisie'!$AE$1,INDEX($D$25:$AG$124,$HI36,HY$21),"")</f>
        <v/>
      </c>
      <c r="HZ36" s="17" t="str">
        <f>IF(HZ$23&lt;='2. Saisie'!$AE$1,INDEX($D$25:$AG$124,$HI36,HZ$21),"")</f>
        <v/>
      </c>
      <c r="IA36" s="17" t="str">
        <f>IF(IA$23&lt;='2. Saisie'!$AE$1,INDEX($D$25:$AG$124,$HI36,IA$21),"")</f>
        <v/>
      </c>
      <c r="IB36" s="17" t="str">
        <f>IF(IB$23&lt;='2. Saisie'!$AE$1,INDEX($D$25:$AG$124,$HI36,IB$21),"")</f>
        <v/>
      </c>
      <c r="IC36" s="17" t="str">
        <f>IF(IC$23&lt;='2. Saisie'!$AE$1,INDEX($D$25:$AG$124,$HI36,IC$21),"")</f>
        <v/>
      </c>
      <c r="ID36" s="17" t="str">
        <f>IF(ID$23&lt;='2. Saisie'!$AE$1,INDEX($D$25:$AG$124,$HI36,ID$21),"")</f>
        <v/>
      </c>
      <c r="IE36" s="17" t="str">
        <f>IF(IE$23&lt;='2. Saisie'!$AE$1,INDEX($D$25:$AG$124,$HI36,IE$21),"")</f>
        <v/>
      </c>
      <c r="IF36" s="17" t="str">
        <f>IF(IF$23&lt;='2. Saisie'!$AE$1,INDEX($D$25:$AG$124,$HI36,IF$21),"")</f>
        <v/>
      </c>
      <c r="IG36" s="17" t="str">
        <f>IF(IG$23&lt;='2. Saisie'!$AE$1,INDEX($D$25:$AG$124,$HI36,IG$21),"")</f>
        <v/>
      </c>
      <c r="IH36" s="17" t="str">
        <f>IF(IH$23&lt;='2. Saisie'!$AE$1,INDEX($D$25:$AG$124,$HI36,IH$21),"")</f>
        <v/>
      </c>
      <c r="II36" s="17" t="str">
        <f>IF(II$23&lt;='2. Saisie'!$AE$1,INDEX($D$25:$AG$124,$HI36,II$21),"")</f>
        <v/>
      </c>
      <c r="IJ36" s="17" t="str">
        <f>IF(IJ$23&lt;='2. Saisie'!$AE$1,INDEX($D$25:$AG$124,$HI36,IJ$21),"")</f>
        <v/>
      </c>
      <c r="IK36" s="17" t="str">
        <f>IF(IK$23&lt;='2. Saisie'!$AE$1,INDEX($D$25:$AG$124,$HI36,IK$21),"")</f>
        <v/>
      </c>
      <c r="IL36" s="17" t="str">
        <f>IF(IL$23&lt;='2. Saisie'!$AE$1,INDEX($D$25:$AG$124,$HI36,IL$21),"")</f>
        <v/>
      </c>
      <c r="IM36" s="17" t="str">
        <f>IF(IM$23&lt;='2. Saisie'!$AE$1,INDEX($D$25:$AG$124,$HI36,IM$21),"")</f>
        <v/>
      </c>
      <c r="IN36" s="17" t="str">
        <f>IF(IN$23&lt;='2. Saisie'!$AE$1,INDEX($D$25:$AG$124,$HI36,IN$21),"")</f>
        <v/>
      </c>
      <c r="IO36" s="17" t="s">
        <v>139</v>
      </c>
      <c r="IR36" s="346" t="str">
        <f>IFERROR(IF(HK$23&lt;=$HH36,(1-'7. Rép.Inattendues'!J17)*HK$19,('7. Rép.Inattendues'!J17*HK$19)*-1),"")</f>
        <v/>
      </c>
      <c r="IS36" s="346" t="str">
        <f>IFERROR(IF(HL$23&lt;=$HH36,(1-'7. Rép.Inattendues'!K17)*HL$19,('7. Rép.Inattendues'!K17*HL$19)*-1),"")</f>
        <v/>
      </c>
      <c r="IT36" s="346" t="str">
        <f>IFERROR(IF(HM$23&lt;=$HH36,(1-'7. Rép.Inattendues'!L17)*HM$19,('7. Rép.Inattendues'!L17*HM$19)*-1),"")</f>
        <v/>
      </c>
      <c r="IU36" s="346" t="str">
        <f>IFERROR(IF(HN$23&lt;=$HH36,(1-'7. Rép.Inattendues'!M17)*HN$19,('7. Rép.Inattendues'!M17*HN$19)*-1),"")</f>
        <v/>
      </c>
      <c r="IV36" s="346" t="str">
        <f>IFERROR(IF(HO$23&lt;=$HH36,(1-'7. Rép.Inattendues'!N17)*HO$19,('7. Rép.Inattendues'!N17*HO$19)*-1),"")</f>
        <v/>
      </c>
      <c r="IW36" s="346" t="str">
        <f>IFERROR(IF(HP$23&lt;=$HH36,(1-'7. Rép.Inattendues'!O17)*HP$19,('7. Rép.Inattendues'!O17*HP$19)*-1),"")</f>
        <v/>
      </c>
      <c r="IX36" s="346" t="str">
        <f>IFERROR(IF(HQ$23&lt;=$HH36,(1-'7. Rép.Inattendues'!P17)*HQ$19,('7. Rép.Inattendues'!P17*HQ$19)*-1),"")</f>
        <v/>
      </c>
      <c r="IY36" s="346" t="str">
        <f>IFERROR(IF(HR$23&lt;=$HH36,(1-'7. Rép.Inattendues'!Q17)*HR$19,('7. Rép.Inattendues'!Q17*HR$19)*-1),"")</f>
        <v/>
      </c>
      <c r="IZ36" s="346" t="str">
        <f>IFERROR(IF(HS$23&lt;=$HH36,(1-'7. Rép.Inattendues'!R17)*HS$19,('7. Rép.Inattendues'!R17*HS$19)*-1),"")</f>
        <v/>
      </c>
      <c r="JA36" s="346" t="str">
        <f>IFERROR(IF(HT$23&lt;=$HH36,(1-'7. Rép.Inattendues'!S17)*HT$19,('7. Rép.Inattendues'!S17*HT$19)*-1),"")</f>
        <v/>
      </c>
      <c r="JB36" s="346" t="str">
        <f>IFERROR(IF(HU$23&lt;=$HH36,(1-'7. Rép.Inattendues'!T17)*HU$19,('7. Rép.Inattendues'!T17*HU$19)*-1),"")</f>
        <v/>
      </c>
      <c r="JC36" s="346" t="str">
        <f>IFERROR(IF(HV$23&lt;=$HH36,(1-'7. Rép.Inattendues'!U17)*HV$19,('7. Rép.Inattendues'!U17*HV$19)*-1),"")</f>
        <v/>
      </c>
      <c r="JD36" s="346" t="str">
        <f>IFERROR(IF(HW$23&lt;=$HH36,(1-'7. Rép.Inattendues'!V17)*HW$19,('7. Rép.Inattendues'!V17*HW$19)*-1),"")</f>
        <v/>
      </c>
      <c r="JE36" s="346" t="str">
        <f>IFERROR(IF(HX$23&lt;=$HH36,(1-'7. Rép.Inattendues'!W17)*HX$19,('7. Rép.Inattendues'!W17*HX$19)*-1),"")</f>
        <v/>
      </c>
      <c r="JF36" s="346" t="str">
        <f>IFERROR(IF(HY$23&lt;=$HH36,(1-'7. Rép.Inattendues'!X17)*HY$19,('7. Rép.Inattendues'!X17*HY$19)*-1),"")</f>
        <v/>
      </c>
      <c r="JG36" s="346" t="str">
        <f>IFERROR(IF(HZ$23&lt;=$HH36,(1-'7. Rép.Inattendues'!Y17)*HZ$19,('7. Rép.Inattendues'!Y17*HZ$19)*-1),"")</f>
        <v/>
      </c>
      <c r="JH36" s="346" t="str">
        <f>IFERROR(IF(IA$23&lt;=$HH36,(1-'7. Rép.Inattendues'!Z17)*IA$19,('7. Rép.Inattendues'!Z17*IA$19)*-1),"")</f>
        <v/>
      </c>
      <c r="JI36" s="346" t="str">
        <f>IFERROR(IF(IB$23&lt;=$HH36,(1-'7. Rép.Inattendues'!AA17)*IB$19,('7. Rép.Inattendues'!AA17*IB$19)*-1),"")</f>
        <v/>
      </c>
      <c r="JJ36" s="346" t="str">
        <f>IFERROR(IF(IC$23&lt;=$HH36,(1-'7. Rép.Inattendues'!AB17)*IC$19,('7. Rép.Inattendues'!AB17*IC$19)*-1),"")</f>
        <v/>
      </c>
      <c r="JK36" s="346" t="str">
        <f>IFERROR(IF(ID$23&lt;=$HH36,(1-'7. Rép.Inattendues'!AC17)*ID$19,('7. Rép.Inattendues'!AC17*ID$19)*-1),"")</f>
        <v/>
      </c>
      <c r="JL36" s="346" t="str">
        <f>IFERROR(IF(IE$23&lt;=$HH36,(1-'7. Rép.Inattendues'!AD17)*IE$19,('7. Rép.Inattendues'!AD17*IE$19)*-1),"")</f>
        <v/>
      </c>
      <c r="JM36" s="346" t="str">
        <f>IFERROR(IF(IF$23&lt;=$HH36,(1-'7. Rép.Inattendues'!AE17)*IF$19,('7. Rép.Inattendues'!AE17*IF$19)*-1),"")</f>
        <v/>
      </c>
      <c r="JN36" s="346" t="str">
        <f>IFERROR(IF(IG$23&lt;=$HH36,(1-'7. Rép.Inattendues'!AF17)*IG$19,('7. Rép.Inattendues'!AF17*IG$19)*-1),"")</f>
        <v/>
      </c>
      <c r="JO36" s="346" t="str">
        <f>IFERROR(IF(IH$23&lt;=$HH36,(1-'7. Rép.Inattendues'!AG17)*IH$19,('7. Rép.Inattendues'!AG17*IH$19)*-1),"")</f>
        <v/>
      </c>
      <c r="JP36" s="346" t="str">
        <f>IFERROR(IF(II$23&lt;=$HH36,(1-'7. Rép.Inattendues'!AH17)*II$19,('7. Rép.Inattendues'!AH17*II$19)*-1),"")</f>
        <v/>
      </c>
      <c r="JQ36" s="346" t="str">
        <f>IFERROR(IF(IJ$23&lt;=$HH36,(1-'7. Rép.Inattendues'!AI17)*IJ$19,('7. Rép.Inattendues'!AI17*IJ$19)*-1),"")</f>
        <v/>
      </c>
      <c r="JR36" s="346" t="str">
        <f>IFERROR(IF(IK$23&lt;=$HH36,(1-'7. Rép.Inattendues'!AJ17)*IK$19,('7. Rép.Inattendues'!AJ17*IK$19)*-1),"")</f>
        <v/>
      </c>
      <c r="JS36" s="346" t="str">
        <f>IFERROR(IF(IL$23&lt;=$HH36,(1-'7. Rép.Inattendues'!AK17)*IL$19,('7. Rép.Inattendues'!AK17*IL$19)*-1),"")</f>
        <v/>
      </c>
      <c r="JT36" s="346" t="str">
        <f>IFERROR(IF(IM$23&lt;=$HH36,(1-'7. Rép.Inattendues'!AL17)*IM$19,('7. Rép.Inattendues'!AL17*IM$19)*-1),"")</f>
        <v/>
      </c>
      <c r="JU36" s="346" t="str">
        <f>IFERROR(IF(IN$23&lt;=$HH36,(1-'7. Rép.Inattendues'!AM17)*IN$19,('7. Rép.Inattendues'!AM17*IN$19)*-1),"")</f>
        <v/>
      </c>
      <c r="JW36" s="347" t="str">
        <f t="shared" si="170"/>
        <v/>
      </c>
      <c r="JY36" s="346" t="str">
        <f t="shared" si="171"/>
        <v/>
      </c>
      <c r="JZ36" s="346" t="str">
        <f t="shared" si="172"/>
        <v/>
      </c>
      <c r="KA36" s="346" t="str">
        <f t="shared" si="173"/>
        <v/>
      </c>
      <c r="KB36" s="346" t="str">
        <f t="shared" si="174"/>
        <v/>
      </c>
      <c r="KC36" s="346" t="str">
        <f t="shared" si="175"/>
        <v/>
      </c>
      <c r="KD36" s="346" t="str">
        <f t="shared" si="176"/>
        <v/>
      </c>
      <c r="KE36" s="346" t="str">
        <f t="shared" si="177"/>
        <v/>
      </c>
      <c r="KF36" s="346" t="str">
        <f t="shared" si="178"/>
        <v/>
      </c>
      <c r="KG36" s="346" t="str">
        <f t="shared" si="179"/>
        <v/>
      </c>
      <c r="KH36" s="346" t="str">
        <f t="shared" si="180"/>
        <v/>
      </c>
      <c r="KI36" s="346" t="str">
        <f t="shared" si="181"/>
        <v/>
      </c>
      <c r="KJ36" s="346" t="str">
        <f t="shared" si="182"/>
        <v/>
      </c>
      <c r="KK36" s="346" t="str">
        <f t="shared" si="183"/>
        <v/>
      </c>
      <c r="KL36" s="346" t="str">
        <f t="shared" si="184"/>
        <v/>
      </c>
      <c r="KM36" s="346" t="str">
        <f t="shared" si="185"/>
        <v/>
      </c>
      <c r="KN36" s="346" t="str">
        <f t="shared" si="186"/>
        <v/>
      </c>
      <c r="KO36" s="346" t="str">
        <f t="shared" si="187"/>
        <v/>
      </c>
      <c r="KP36" s="346" t="str">
        <f t="shared" si="188"/>
        <v/>
      </c>
      <c r="KQ36" s="346" t="str">
        <f t="shared" si="189"/>
        <v/>
      </c>
      <c r="KR36" s="346" t="str">
        <f t="shared" si="190"/>
        <v/>
      </c>
      <c r="KS36" s="346" t="str">
        <f t="shared" si="191"/>
        <v/>
      </c>
      <c r="KT36" s="346" t="str">
        <f t="shared" si="192"/>
        <v/>
      </c>
      <c r="KU36" s="346" t="str">
        <f t="shared" si="193"/>
        <v/>
      </c>
      <c r="KV36" s="346" t="str">
        <f t="shared" si="194"/>
        <v/>
      </c>
      <c r="KW36" s="346" t="str">
        <f t="shared" si="195"/>
        <v/>
      </c>
      <c r="KX36" s="346" t="str">
        <f t="shared" si="196"/>
        <v/>
      </c>
      <c r="KY36" s="346" t="str">
        <f t="shared" si="197"/>
        <v/>
      </c>
      <c r="KZ36" s="346" t="str">
        <f t="shared" si="198"/>
        <v/>
      </c>
      <c r="LA36" s="346" t="str">
        <f t="shared" si="199"/>
        <v/>
      </c>
      <c r="LB36" s="346" t="str">
        <f t="shared" si="200"/>
        <v/>
      </c>
      <c r="LD36" s="348" t="str">
        <f t="shared" si="201"/>
        <v/>
      </c>
      <c r="LF36" s="346" t="str">
        <f t="shared" si="86"/>
        <v/>
      </c>
      <c r="LH36" s="346" t="str">
        <f t="shared" si="202"/>
        <v/>
      </c>
      <c r="LI36" s="346" t="str">
        <f t="shared" si="203"/>
        <v/>
      </c>
      <c r="LJ36" s="346" t="str">
        <f t="shared" si="204"/>
        <v/>
      </c>
      <c r="LK36" s="346" t="str">
        <f t="shared" si="205"/>
        <v/>
      </c>
      <c r="LL36" s="346" t="str">
        <f t="shared" si="206"/>
        <v/>
      </c>
      <c r="LM36" s="346" t="str">
        <f t="shared" si="207"/>
        <v/>
      </c>
      <c r="LN36" s="346" t="str">
        <f t="shared" si="208"/>
        <v/>
      </c>
      <c r="LO36" s="346" t="str">
        <f t="shared" si="209"/>
        <v/>
      </c>
      <c r="LP36" s="346" t="str">
        <f t="shared" si="210"/>
        <v/>
      </c>
      <c r="LQ36" s="346" t="str">
        <f t="shared" si="211"/>
        <v/>
      </c>
      <c r="LR36" s="346" t="str">
        <f t="shared" si="212"/>
        <v/>
      </c>
      <c r="LS36" s="346" t="str">
        <f t="shared" si="213"/>
        <v/>
      </c>
      <c r="LT36" s="346" t="str">
        <f t="shared" si="214"/>
        <v/>
      </c>
      <c r="LU36" s="346" t="str">
        <f t="shared" si="215"/>
        <v/>
      </c>
      <c r="LV36" s="346" t="str">
        <f t="shared" si="216"/>
        <v/>
      </c>
      <c r="LW36" s="346" t="str">
        <f t="shared" si="217"/>
        <v/>
      </c>
      <c r="LX36" s="346" t="str">
        <f t="shared" si="218"/>
        <v/>
      </c>
      <c r="LY36" s="346" t="str">
        <f t="shared" si="219"/>
        <v/>
      </c>
      <c r="LZ36" s="346" t="str">
        <f t="shared" si="220"/>
        <v/>
      </c>
      <c r="MA36" s="346" t="str">
        <f t="shared" si="221"/>
        <v/>
      </c>
      <c r="MB36" s="346" t="str">
        <f t="shared" si="222"/>
        <v/>
      </c>
      <c r="MC36" s="346" t="str">
        <f t="shared" si="223"/>
        <v/>
      </c>
      <c r="MD36" s="346" t="str">
        <f t="shared" si="224"/>
        <v/>
      </c>
      <c r="ME36" s="346" t="str">
        <f t="shared" si="225"/>
        <v/>
      </c>
      <c r="MF36" s="346" t="str">
        <f t="shared" si="226"/>
        <v/>
      </c>
      <c r="MG36" s="346" t="str">
        <f t="shared" si="227"/>
        <v/>
      </c>
      <c r="MH36" s="346" t="str">
        <f t="shared" si="228"/>
        <v/>
      </c>
      <c r="MI36" s="346" t="str">
        <f t="shared" si="229"/>
        <v/>
      </c>
      <c r="MJ36" s="346" t="str">
        <f t="shared" si="230"/>
        <v/>
      </c>
      <c r="MK36" s="346" t="str">
        <f t="shared" si="231"/>
        <v/>
      </c>
      <c r="MM36" s="348" t="str">
        <f t="shared" si="232"/>
        <v/>
      </c>
      <c r="MR36" s="483" t="s">
        <v>473</v>
      </c>
      <c r="MS36" s="294">
        <v>1</v>
      </c>
      <c r="MU36" s="15">
        <f>IF('8. Paramètres'!G36="Discrimine très bien",1,IF('8. Paramètres'!G36="Discrimine bien",2,IF('8. Paramètres'!G36="Discrimine faiblement",3,IF('8. Paramètres'!G36="Discrimine très faiblement",4,IF('8. Paramètres'!G36="Ne discrimine pas",5,"err")))))</f>
        <v>5</v>
      </c>
      <c r="MV36" s="15">
        <f>IF('8. Paramètres'!H36="Cliquer pour modifier",MU36,IF('8. Paramètres'!H36="Discrimine très bien",1,IF('8. Paramètres'!H36="Discrimine bien",2,IF('8. Paramètres'!H36="Discrimine faiblement",3,IF('8. Paramètres'!H36="Discrimine très faiblement",4,IF('8. Paramètres'!H36="Ne discrimine pas",5,"err"))))))</f>
        <v>5</v>
      </c>
      <c r="MW36" s="15">
        <f t="shared" si="265"/>
        <v>5</v>
      </c>
      <c r="MY36" s="380" t="str">
        <f t="shared" si="266"/>
        <v>ok</v>
      </c>
    </row>
    <row r="37" spans="2:364" ht="18.600000000000001" thickBot="1" x14ac:dyDescent="0.35">
      <c r="B37" s="38">
        <f t="shared" si="88"/>
        <v>0</v>
      </c>
      <c r="C37" s="4" t="s">
        <v>43</v>
      </c>
      <c r="D37" s="17" t="str">
        <f>IF(AND('2. Saisie'!$AF19&gt;=0,D$23&lt;='2. Saisie'!$AE$1,'2. Saisie'!$AL19&lt;=$B$11),IF(OR('2. Saisie'!B19="",'2. Saisie'!B19=9),0,'2. Saisie'!B19),"")</f>
        <v/>
      </c>
      <c r="E37" s="17" t="str">
        <f>IF(AND('2. Saisie'!$AF19&gt;=0,E$23&lt;='2. Saisie'!$AE$1,'2. Saisie'!$AL19&lt;=$B$11),IF(OR('2. Saisie'!C19="",'2. Saisie'!C19=9),0,'2. Saisie'!C19),"")</f>
        <v/>
      </c>
      <c r="F37" s="17" t="str">
        <f>IF(AND('2. Saisie'!$AF19&gt;=0,F$23&lt;='2. Saisie'!$AE$1,'2. Saisie'!$AL19&lt;=$B$11),IF(OR('2. Saisie'!D19="",'2. Saisie'!D19=9),0,'2. Saisie'!D19),"")</f>
        <v/>
      </c>
      <c r="G37" s="17" t="str">
        <f>IF(AND('2. Saisie'!$AF19&gt;=0,G$23&lt;='2. Saisie'!$AE$1,'2. Saisie'!$AL19&lt;=$B$11),IF(OR('2. Saisie'!E19="",'2. Saisie'!E19=9),0,'2. Saisie'!E19),"")</f>
        <v/>
      </c>
      <c r="H37" s="17" t="str">
        <f>IF(AND('2. Saisie'!$AF19&gt;=0,H$23&lt;='2. Saisie'!$AE$1,'2. Saisie'!$AL19&lt;=$B$11),IF(OR('2. Saisie'!F19="",'2. Saisie'!F19=9),0,'2. Saisie'!F19),"")</f>
        <v/>
      </c>
      <c r="I37" s="17" t="str">
        <f>IF(AND('2. Saisie'!$AF19&gt;=0,I$23&lt;='2. Saisie'!$AE$1,'2. Saisie'!$AL19&lt;=$B$11),IF(OR('2. Saisie'!G19="",'2. Saisie'!G19=9),0,'2. Saisie'!G19),"")</f>
        <v/>
      </c>
      <c r="J37" s="17" t="str">
        <f>IF(AND('2. Saisie'!$AF19&gt;=0,J$23&lt;='2. Saisie'!$AE$1,'2. Saisie'!$AL19&lt;=$B$11),IF(OR('2. Saisie'!H19="",'2. Saisie'!H19=9),0,'2. Saisie'!H19),"")</f>
        <v/>
      </c>
      <c r="K37" s="17" t="str">
        <f>IF(AND('2. Saisie'!$AF19&gt;=0,K$23&lt;='2. Saisie'!$AE$1,'2. Saisie'!$AL19&lt;=$B$11),IF(OR('2. Saisie'!I19="",'2. Saisie'!I19=9),0,'2. Saisie'!I19),"")</f>
        <v/>
      </c>
      <c r="L37" s="17" t="str">
        <f>IF(AND('2. Saisie'!$AF19&gt;=0,L$23&lt;='2. Saisie'!$AE$1,'2. Saisie'!$AL19&lt;=$B$11),IF(OR('2. Saisie'!J19="",'2. Saisie'!J19=9),0,'2. Saisie'!J19),"")</f>
        <v/>
      </c>
      <c r="M37" s="17" t="str">
        <f>IF(AND('2. Saisie'!$AF19&gt;=0,M$23&lt;='2. Saisie'!$AE$1,'2. Saisie'!$AL19&lt;=$B$11),IF(OR('2. Saisie'!K19="",'2. Saisie'!K19=9),0,'2. Saisie'!K19),"")</f>
        <v/>
      </c>
      <c r="N37" s="17" t="str">
        <f>IF(AND('2. Saisie'!$AF19&gt;=0,N$23&lt;='2. Saisie'!$AE$1,'2. Saisie'!$AL19&lt;=$B$11),IF(OR('2. Saisie'!L19="",'2. Saisie'!L19=9),0,'2. Saisie'!L19),"")</f>
        <v/>
      </c>
      <c r="O37" s="17" t="str">
        <f>IF(AND('2. Saisie'!$AF19&gt;=0,O$23&lt;='2. Saisie'!$AE$1,'2. Saisie'!$AL19&lt;=$B$11),IF(OR('2. Saisie'!M19="",'2. Saisie'!M19=9),0,'2. Saisie'!M19),"")</f>
        <v/>
      </c>
      <c r="P37" s="17" t="str">
        <f>IF(AND('2. Saisie'!$AF19&gt;=0,P$23&lt;='2. Saisie'!$AE$1,'2. Saisie'!$AL19&lt;=$B$11),IF(OR('2. Saisie'!N19="",'2. Saisie'!N19=9),0,'2. Saisie'!N19),"")</f>
        <v/>
      </c>
      <c r="Q37" s="17" t="str">
        <f>IF(AND('2. Saisie'!$AF19&gt;=0,Q$23&lt;='2. Saisie'!$AE$1,'2. Saisie'!$AL19&lt;=$B$11),IF(OR('2. Saisie'!O19="",'2. Saisie'!O19=9),0,'2. Saisie'!O19),"")</f>
        <v/>
      </c>
      <c r="R37" s="17" t="str">
        <f>IF(AND('2. Saisie'!$AF19&gt;=0,R$23&lt;='2. Saisie'!$AE$1,'2. Saisie'!$AL19&lt;=$B$11),IF(OR('2. Saisie'!P19="",'2. Saisie'!P19=9),0,'2. Saisie'!P19),"")</f>
        <v/>
      </c>
      <c r="S37" s="17" t="str">
        <f>IF(AND('2. Saisie'!$AF19&gt;=0,S$23&lt;='2. Saisie'!$AE$1,'2. Saisie'!$AL19&lt;=$B$11),IF(OR('2. Saisie'!Q19="",'2. Saisie'!Q19=9),0,'2. Saisie'!Q19),"")</f>
        <v/>
      </c>
      <c r="T37" s="17" t="str">
        <f>IF(AND('2. Saisie'!$AF19&gt;=0,T$23&lt;='2. Saisie'!$AE$1,'2. Saisie'!$AL19&lt;=$B$11),IF(OR('2. Saisie'!R19="",'2. Saisie'!R19=9),0,'2. Saisie'!R19),"")</f>
        <v/>
      </c>
      <c r="U37" s="17" t="str">
        <f>IF(AND('2. Saisie'!$AF19&gt;=0,U$23&lt;='2. Saisie'!$AE$1,'2. Saisie'!$AL19&lt;=$B$11),IF(OR('2. Saisie'!S19="",'2. Saisie'!S19=9),0,'2. Saisie'!S19),"")</f>
        <v/>
      </c>
      <c r="V37" s="17" t="str">
        <f>IF(AND('2. Saisie'!$AF19&gt;=0,V$23&lt;='2. Saisie'!$AE$1,'2. Saisie'!$AL19&lt;=$B$11),IF(OR('2. Saisie'!T19="",'2. Saisie'!T19=9),0,'2. Saisie'!T19),"")</f>
        <v/>
      </c>
      <c r="W37" s="17" t="str">
        <f>IF(AND('2. Saisie'!$AF19&gt;=0,W$23&lt;='2. Saisie'!$AE$1,'2. Saisie'!$AL19&lt;=$B$11),IF(OR('2. Saisie'!U19="",'2. Saisie'!U19=9),0,'2. Saisie'!U19),"")</f>
        <v/>
      </c>
      <c r="X37" s="17" t="str">
        <f>IF(AND('2. Saisie'!$AF19&gt;=0,X$23&lt;='2. Saisie'!$AE$1,'2. Saisie'!$AL19&lt;=$B$11),IF(OR('2. Saisie'!V19="",'2. Saisie'!V19=9),0,'2. Saisie'!V19),"")</f>
        <v/>
      </c>
      <c r="Y37" s="17" t="str">
        <f>IF(AND('2. Saisie'!$AF19&gt;=0,Y$23&lt;='2. Saisie'!$AE$1,'2. Saisie'!$AL19&lt;=$B$11),IF(OR('2. Saisie'!W19="",'2. Saisie'!W19=9),0,'2. Saisie'!W19),"")</f>
        <v/>
      </c>
      <c r="Z37" s="17" t="str">
        <f>IF(AND('2. Saisie'!$AF19&gt;=0,Z$23&lt;='2. Saisie'!$AE$1,'2. Saisie'!$AL19&lt;=$B$11),IF(OR('2. Saisie'!X19="",'2. Saisie'!X19=9),0,'2. Saisie'!X19),"")</f>
        <v/>
      </c>
      <c r="AA37" s="17" t="str">
        <f>IF(AND('2. Saisie'!$AF19&gt;=0,AA$23&lt;='2. Saisie'!$AE$1,'2. Saisie'!$AL19&lt;=$B$11),IF(OR('2. Saisie'!Y19="",'2. Saisie'!Y19=9),0,'2. Saisie'!Y19),"")</f>
        <v/>
      </c>
      <c r="AB37" s="17" t="str">
        <f>IF(AND('2. Saisie'!$AF19&gt;=0,AB$23&lt;='2. Saisie'!$AE$1,'2. Saisie'!$AL19&lt;=$B$11),IF(OR('2. Saisie'!Z19="",'2. Saisie'!Z19=9),0,'2. Saisie'!Z19),"")</f>
        <v/>
      </c>
      <c r="AC37" s="17" t="str">
        <f>IF(AND('2. Saisie'!$AF19&gt;=0,AC$23&lt;='2. Saisie'!$AE$1,'2. Saisie'!$AL19&lt;=$B$11),IF(OR('2. Saisie'!AA19="",'2. Saisie'!AA19=9),0,'2. Saisie'!AA19),"")</f>
        <v/>
      </c>
      <c r="AD37" s="17" t="str">
        <f>IF(AND('2. Saisie'!$AF19&gt;=0,AD$23&lt;='2. Saisie'!$AE$1,'2. Saisie'!$AL19&lt;=$B$11),IF(OR('2. Saisie'!AB19="",'2. Saisie'!AB19=9),0,'2. Saisie'!AB19),"")</f>
        <v/>
      </c>
      <c r="AE37" s="17" t="str">
        <f>IF(AND('2. Saisie'!$AF19&gt;=0,AE$23&lt;='2. Saisie'!$AE$1,'2. Saisie'!$AL19&lt;=$B$11),IF(OR('2. Saisie'!AC19="",'2. Saisie'!AC19=9),0,'2. Saisie'!AC19),"")</f>
        <v/>
      </c>
      <c r="AF37" s="17" t="str">
        <f>IF(AND('2. Saisie'!$AF19&gt;=0,AF$23&lt;='2. Saisie'!$AE$1,'2. Saisie'!$AL19&lt;=$B$11),IF(OR('2. Saisie'!AD19="",'2. Saisie'!AD19=9),0,'2. Saisie'!AD19),"")</f>
        <v/>
      </c>
      <c r="AG37" s="17" t="str">
        <f>IF(AND('2. Saisie'!$AF19&gt;=0,AG$23&lt;='2. Saisie'!$AE$1,'2. Saisie'!$AL19&lt;=$B$11),IF(OR('2. Saisie'!AE19="",'2. Saisie'!AE19=9),0,'2. Saisie'!AE19),"")</f>
        <v/>
      </c>
      <c r="AH37" s="17" t="s">
        <v>139</v>
      </c>
      <c r="AI37" s="330"/>
      <c r="AJ37" s="339" t="str">
        <f t="shared" si="89"/>
        <v/>
      </c>
      <c r="AK37" s="339" t="str">
        <f t="shared" si="90"/>
        <v/>
      </c>
      <c r="AL37" s="340" t="str">
        <f t="shared" si="44"/>
        <v/>
      </c>
      <c r="AM37" s="341">
        <v>13</v>
      </c>
      <c r="AN37" s="342" t="str">
        <f t="shared" si="45"/>
        <v/>
      </c>
      <c r="AO37" s="343" t="str">
        <f t="shared" si="91"/>
        <v/>
      </c>
      <c r="AP37" s="17" t="str">
        <f t="shared" si="92"/>
        <v/>
      </c>
      <c r="AQ37" s="17" t="str">
        <f t="shared" si="93"/>
        <v/>
      </c>
      <c r="AR37" s="17" t="str">
        <f t="shared" si="94"/>
        <v/>
      </c>
      <c r="AS37" s="17" t="str">
        <f t="shared" si="95"/>
        <v/>
      </c>
      <c r="AT37" s="17" t="str">
        <f t="shared" si="96"/>
        <v/>
      </c>
      <c r="AU37" s="17" t="str">
        <f t="shared" si="97"/>
        <v/>
      </c>
      <c r="AV37" s="17" t="str">
        <f t="shared" si="98"/>
        <v/>
      </c>
      <c r="AW37" s="17" t="str">
        <f t="shared" si="99"/>
        <v/>
      </c>
      <c r="AX37" s="17" t="str">
        <f t="shared" si="100"/>
        <v/>
      </c>
      <c r="AY37" s="17" t="str">
        <f t="shared" si="101"/>
        <v/>
      </c>
      <c r="AZ37" s="17" t="str">
        <f t="shared" si="102"/>
        <v/>
      </c>
      <c r="BA37" s="17" t="str">
        <f t="shared" si="103"/>
        <v/>
      </c>
      <c r="BB37" s="17" t="str">
        <f t="shared" si="104"/>
        <v/>
      </c>
      <c r="BC37" s="17" t="str">
        <f t="shared" si="105"/>
        <v/>
      </c>
      <c r="BD37" s="17" t="str">
        <f t="shared" si="106"/>
        <v/>
      </c>
      <c r="BE37" s="17" t="str">
        <f t="shared" si="107"/>
        <v/>
      </c>
      <c r="BF37" s="17" t="str">
        <f t="shared" si="108"/>
        <v/>
      </c>
      <c r="BG37" s="17" t="str">
        <f t="shared" si="109"/>
        <v/>
      </c>
      <c r="BH37" s="17" t="str">
        <f t="shared" si="110"/>
        <v/>
      </c>
      <c r="BI37" s="17" t="str">
        <f t="shared" si="111"/>
        <v/>
      </c>
      <c r="BJ37" s="17" t="str">
        <f t="shared" si="112"/>
        <v/>
      </c>
      <c r="BK37" s="17" t="str">
        <f t="shared" si="113"/>
        <v/>
      </c>
      <c r="BL37" s="17" t="str">
        <f t="shared" si="114"/>
        <v/>
      </c>
      <c r="BM37" s="17" t="str">
        <f t="shared" si="115"/>
        <v/>
      </c>
      <c r="BN37" s="17" t="str">
        <f t="shared" si="116"/>
        <v/>
      </c>
      <c r="BO37" s="17" t="str">
        <f t="shared" si="117"/>
        <v/>
      </c>
      <c r="BP37" s="17" t="str">
        <f t="shared" si="118"/>
        <v/>
      </c>
      <c r="BQ37" s="17" t="str">
        <f t="shared" si="119"/>
        <v/>
      </c>
      <c r="BR37" s="17" t="str">
        <f t="shared" si="120"/>
        <v/>
      </c>
      <c r="BS37" s="17" t="str">
        <f t="shared" si="121"/>
        <v/>
      </c>
      <c r="BT37" s="17" t="s">
        <v>139</v>
      </c>
      <c r="BV37" s="291" t="e">
        <f t="shared" si="47"/>
        <v>#VALUE!</v>
      </c>
      <c r="BW37" s="291" t="e">
        <f t="shared" si="122"/>
        <v>#VALUE!</v>
      </c>
      <c r="BX37" s="291" t="e">
        <f t="shared" si="233"/>
        <v>#VALUE!</v>
      </c>
      <c r="BY37" s="292" t="e">
        <f t="shared" si="48"/>
        <v>#VALUE!</v>
      </c>
      <c r="BZ37" s="292" t="e">
        <f t="shared" si="123"/>
        <v>#VALUE!</v>
      </c>
      <c r="CA37" s="294" t="str">
        <f t="shared" si="124"/>
        <v/>
      </c>
      <c r="CB37" s="293" t="e">
        <f t="shared" si="49"/>
        <v>#VALUE!</v>
      </c>
      <c r="CC37" s="291" t="e">
        <f t="shared" si="125"/>
        <v>#VALUE!</v>
      </c>
      <c r="CD37" s="291" t="e">
        <f t="shared" si="234"/>
        <v>#VALUE!</v>
      </c>
      <c r="CE37" s="292" t="e">
        <f t="shared" si="50"/>
        <v>#VALUE!</v>
      </c>
      <c r="CF37" s="292" t="e">
        <f t="shared" si="126"/>
        <v>#VALUE!</v>
      </c>
      <c r="CH37" s="32"/>
      <c r="CI37" s="350">
        <f>SUM(CI4:CI35)</f>
        <v>0</v>
      </c>
      <c r="CJ37" s="351" t="str">
        <f>IF(CI37&lt;&gt;B11,"Erreur. Avisez le programmeur!","Aucun problème détecté dans le processus de calcul.")</f>
        <v>Aucun problème détecté dans le processus de calcul.</v>
      </c>
      <c r="CW37" s="330"/>
      <c r="CX37" s="341">
        <v>13</v>
      </c>
      <c r="CY37" s="58" t="str">
        <f t="shared" si="127"/>
        <v/>
      </c>
      <c r="CZ37" s="344" t="e">
        <f t="shared" si="128"/>
        <v>#N/A</v>
      </c>
      <c r="DA37" s="344" t="e">
        <f t="shared" si="128"/>
        <v>#N/A</v>
      </c>
      <c r="DB37" s="344" t="e">
        <f t="shared" si="128"/>
        <v>#N/A</v>
      </c>
      <c r="DC37" s="344" t="e">
        <f t="shared" si="128"/>
        <v>#N/A</v>
      </c>
      <c r="DD37" s="344" t="e">
        <f t="shared" si="128"/>
        <v>#N/A</v>
      </c>
      <c r="DE37" s="344" t="e">
        <f t="shared" si="128"/>
        <v>#N/A</v>
      </c>
      <c r="DF37" s="344" t="e">
        <f t="shared" si="128"/>
        <v>#N/A</v>
      </c>
      <c r="DG37" s="344" t="e">
        <f t="shared" si="128"/>
        <v>#N/A</v>
      </c>
      <c r="DH37" s="344" t="e">
        <f t="shared" si="128"/>
        <v>#N/A</v>
      </c>
      <c r="DI37" s="344" t="e">
        <f t="shared" si="128"/>
        <v>#N/A</v>
      </c>
      <c r="DJ37" s="344" t="e">
        <f t="shared" si="128"/>
        <v>#N/A</v>
      </c>
      <c r="DK37" s="344" t="e">
        <f t="shared" si="128"/>
        <v>#N/A</v>
      </c>
      <c r="DL37" s="344" t="e">
        <f t="shared" si="128"/>
        <v>#N/A</v>
      </c>
      <c r="DM37" s="344" t="e">
        <f t="shared" si="128"/>
        <v>#N/A</v>
      </c>
      <c r="DN37" s="344" t="e">
        <f t="shared" si="128"/>
        <v>#N/A</v>
      </c>
      <c r="DO37" s="344" t="e">
        <f t="shared" si="128"/>
        <v>#N/A</v>
      </c>
      <c r="DP37" s="344" t="e">
        <f t="shared" si="268"/>
        <v>#N/A</v>
      </c>
      <c r="DQ37" s="344" t="e">
        <f t="shared" si="268"/>
        <v>#N/A</v>
      </c>
      <c r="DR37" s="344" t="e">
        <f t="shared" si="268"/>
        <v>#N/A</v>
      </c>
      <c r="DS37" s="344" t="e">
        <f t="shared" si="268"/>
        <v>#N/A</v>
      </c>
      <c r="DT37" s="344" t="e">
        <f t="shared" si="268"/>
        <v>#N/A</v>
      </c>
      <c r="DU37" s="344" t="e">
        <f t="shared" si="268"/>
        <v>#N/A</v>
      </c>
      <c r="DV37" s="344" t="e">
        <f t="shared" si="268"/>
        <v>#N/A</v>
      </c>
      <c r="DW37" s="344" t="e">
        <f t="shared" si="268"/>
        <v>#N/A</v>
      </c>
      <c r="DX37" s="344" t="e">
        <f t="shared" si="268"/>
        <v>#N/A</v>
      </c>
      <c r="DY37" s="344" t="e">
        <f t="shared" si="268"/>
        <v>#N/A</v>
      </c>
      <c r="DZ37" s="344" t="e">
        <f t="shared" si="268"/>
        <v>#N/A</v>
      </c>
      <c r="EA37" s="344" t="e">
        <f t="shared" si="268"/>
        <v>#N/A</v>
      </c>
      <c r="EB37" s="344" t="e">
        <f t="shared" si="268"/>
        <v>#N/A</v>
      </c>
      <c r="EC37" s="344" t="e">
        <f t="shared" si="268"/>
        <v>#N/A</v>
      </c>
      <c r="ED37" s="59">
        <f t="shared" si="129"/>
        <v>0</v>
      </c>
      <c r="EE37" s="341">
        <v>13</v>
      </c>
      <c r="EF37" s="58" t="str">
        <f t="shared" si="130"/>
        <v/>
      </c>
      <c r="EG37" s="344" t="str">
        <f t="shared" si="235"/>
        <v/>
      </c>
      <c r="EH37" s="344" t="str">
        <f t="shared" si="236"/>
        <v/>
      </c>
      <c r="EI37" s="344" t="str">
        <f t="shared" si="237"/>
        <v/>
      </c>
      <c r="EJ37" s="344" t="str">
        <f t="shared" si="238"/>
        <v/>
      </c>
      <c r="EK37" s="344" t="str">
        <f t="shared" si="239"/>
        <v/>
      </c>
      <c r="EL37" s="344" t="str">
        <f t="shared" si="240"/>
        <v/>
      </c>
      <c r="EM37" s="344" t="str">
        <f t="shared" si="241"/>
        <v/>
      </c>
      <c r="EN37" s="344" t="str">
        <f t="shared" si="242"/>
        <v/>
      </c>
      <c r="EO37" s="344" t="str">
        <f t="shared" si="243"/>
        <v/>
      </c>
      <c r="EP37" s="344" t="str">
        <f t="shared" si="244"/>
        <v/>
      </c>
      <c r="EQ37" s="344" t="str">
        <f t="shared" si="245"/>
        <v/>
      </c>
      <c r="ER37" s="344" t="str">
        <f t="shared" si="246"/>
        <v/>
      </c>
      <c r="ES37" s="344" t="str">
        <f t="shared" si="247"/>
        <v/>
      </c>
      <c r="ET37" s="344" t="str">
        <f t="shared" si="248"/>
        <v/>
      </c>
      <c r="EU37" s="344" t="str">
        <f t="shared" si="249"/>
        <v/>
      </c>
      <c r="EV37" s="344" t="str">
        <f t="shared" si="250"/>
        <v/>
      </c>
      <c r="EW37" s="344" t="str">
        <f t="shared" si="251"/>
        <v/>
      </c>
      <c r="EX37" s="344" t="str">
        <f t="shared" si="252"/>
        <v/>
      </c>
      <c r="EY37" s="344" t="str">
        <f t="shared" si="253"/>
        <v/>
      </c>
      <c r="EZ37" s="344" t="str">
        <f t="shared" si="254"/>
        <v/>
      </c>
      <c r="FA37" s="344" t="str">
        <f t="shared" si="255"/>
        <v/>
      </c>
      <c r="FB37" s="344" t="str">
        <f t="shared" si="256"/>
        <v/>
      </c>
      <c r="FC37" s="344" t="str">
        <f t="shared" si="257"/>
        <v/>
      </c>
      <c r="FD37" s="344" t="str">
        <f t="shared" si="258"/>
        <v/>
      </c>
      <c r="FE37" s="344" t="str">
        <f t="shared" si="259"/>
        <v/>
      </c>
      <c r="FF37" s="344" t="str">
        <f t="shared" si="260"/>
        <v/>
      </c>
      <c r="FG37" s="344" t="str">
        <f t="shared" si="261"/>
        <v/>
      </c>
      <c r="FH37" s="344" t="str">
        <f t="shared" si="262"/>
        <v/>
      </c>
      <c r="FI37" s="344" t="str">
        <f t="shared" si="263"/>
        <v/>
      </c>
      <c r="FJ37" s="344" t="str">
        <f t="shared" si="264"/>
        <v/>
      </c>
      <c r="FK37" s="59">
        <f t="shared" si="160"/>
        <v>0</v>
      </c>
      <c r="FL37" s="345" t="str">
        <f t="shared" si="161"/>
        <v/>
      </c>
      <c r="FM37" s="3">
        <f t="shared" si="162"/>
        <v>0</v>
      </c>
      <c r="FO37" s="336" t="str">
        <f t="shared" si="53"/>
        <v/>
      </c>
      <c r="FP37" s="4" t="s">
        <v>43</v>
      </c>
      <c r="FQ37" s="17" t="str">
        <f t="shared" si="54"/>
        <v/>
      </c>
      <c r="FR37" s="17" t="str">
        <f t="shared" si="55"/>
        <v/>
      </c>
      <c r="FS37" s="17" t="str">
        <f t="shared" si="56"/>
        <v/>
      </c>
      <c r="FT37" s="17" t="str">
        <f t="shared" si="57"/>
        <v/>
      </c>
      <c r="FU37" s="17" t="str">
        <f t="shared" si="58"/>
        <v/>
      </c>
      <c r="FV37" s="17" t="str">
        <f t="shared" si="59"/>
        <v/>
      </c>
      <c r="FW37" s="17" t="str">
        <f t="shared" si="60"/>
        <v/>
      </c>
      <c r="FX37" s="17" t="str">
        <f t="shared" si="61"/>
        <v/>
      </c>
      <c r="FY37" s="17" t="str">
        <f t="shared" si="62"/>
        <v/>
      </c>
      <c r="FZ37" s="17" t="str">
        <f t="shared" si="63"/>
        <v/>
      </c>
      <c r="GA37" s="17" t="str">
        <f t="shared" si="64"/>
        <v/>
      </c>
      <c r="GB37" s="17" t="str">
        <f t="shared" si="65"/>
        <v/>
      </c>
      <c r="GC37" s="17" t="str">
        <f t="shared" si="66"/>
        <v/>
      </c>
      <c r="GD37" s="17" t="str">
        <f t="shared" si="67"/>
        <v/>
      </c>
      <c r="GE37" s="17" t="str">
        <f t="shared" si="68"/>
        <v/>
      </c>
      <c r="GF37" s="17" t="str">
        <f t="shared" si="69"/>
        <v/>
      </c>
      <c r="GG37" s="17" t="str">
        <f t="shared" si="70"/>
        <v/>
      </c>
      <c r="GH37" s="17" t="str">
        <f t="shared" si="71"/>
        <v/>
      </c>
      <c r="GI37" s="17" t="str">
        <f t="shared" si="72"/>
        <v/>
      </c>
      <c r="GJ37" s="17" t="str">
        <f t="shared" si="73"/>
        <v/>
      </c>
      <c r="GK37" s="17" t="str">
        <f t="shared" si="74"/>
        <v/>
      </c>
      <c r="GL37" s="17" t="str">
        <f t="shared" si="75"/>
        <v/>
      </c>
      <c r="GM37" s="17" t="str">
        <f t="shared" si="76"/>
        <v/>
      </c>
      <c r="GN37" s="17" t="str">
        <f t="shared" si="77"/>
        <v/>
      </c>
      <c r="GO37" s="17" t="str">
        <f t="shared" si="78"/>
        <v/>
      </c>
      <c r="GP37" s="17" t="str">
        <f t="shared" si="79"/>
        <v/>
      </c>
      <c r="GQ37" s="17" t="str">
        <f t="shared" si="80"/>
        <v/>
      </c>
      <c r="GR37" s="17" t="str">
        <f t="shared" si="81"/>
        <v/>
      </c>
      <c r="GS37" s="17" t="str">
        <f t="shared" si="82"/>
        <v/>
      </c>
      <c r="GT37" s="17" t="str">
        <f t="shared" si="83"/>
        <v/>
      </c>
      <c r="GU37" s="17" t="s">
        <v>139</v>
      </c>
      <c r="GV37" s="36"/>
      <c r="GW37" s="36" t="e">
        <f>RANK(AO37,AO$25:AO$124,0)+COUNTIF(AO$25:AO$37,AO37)-1</f>
        <v>#VALUE!</v>
      </c>
      <c r="GX37" s="36" t="s">
        <v>43</v>
      </c>
      <c r="GY37" s="3">
        <v>13</v>
      </c>
      <c r="GZ37" s="3" t="str">
        <f t="shared" si="84"/>
        <v/>
      </c>
      <c r="HA37" s="345" t="str">
        <f t="shared" si="163"/>
        <v/>
      </c>
      <c r="HB37" s="3">
        <f t="shared" si="164"/>
        <v>0</v>
      </c>
      <c r="HF37" s="3" t="e">
        <f t="shared" si="165"/>
        <v>#N/A</v>
      </c>
      <c r="HG37" s="3" t="e">
        <f t="shared" si="166"/>
        <v>#N/A</v>
      </c>
      <c r="HH37" s="294" t="e">
        <f t="shared" si="167"/>
        <v>#N/A</v>
      </c>
      <c r="HI37" s="336" t="e">
        <f t="shared" si="168"/>
        <v>#N/A</v>
      </c>
      <c r="HJ37" s="4" t="e">
        <f t="shared" si="169"/>
        <v>#N/A</v>
      </c>
      <c r="HK37" s="17" t="str">
        <f>IF(HK$23&lt;='2. Saisie'!$AE$1,INDEX($D$25:$AG$124,$HI37,HK$21),"")</f>
        <v/>
      </c>
      <c r="HL37" s="17" t="str">
        <f>IF(HL$23&lt;='2. Saisie'!$AE$1,INDEX($D$25:$AG$124,$HI37,HL$21),"")</f>
        <v/>
      </c>
      <c r="HM37" s="17" t="str">
        <f>IF(HM$23&lt;='2. Saisie'!$AE$1,INDEX($D$25:$AG$124,$HI37,HM$21),"")</f>
        <v/>
      </c>
      <c r="HN37" s="17" t="str">
        <f>IF(HN$23&lt;='2. Saisie'!$AE$1,INDEX($D$25:$AG$124,$HI37,HN$21),"")</f>
        <v/>
      </c>
      <c r="HO37" s="17" t="str">
        <f>IF(HO$23&lt;='2. Saisie'!$AE$1,INDEX($D$25:$AG$124,$HI37,HO$21),"")</f>
        <v/>
      </c>
      <c r="HP37" s="17" t="str">
        <f>IF(HP$23&lt;='2. Saisie'!$AE$1,INDEX($D$25:$AG$124,$HI37,HP$21),"")</f>
        <v/>
      </c>
      <c r="HQ37" s="17" t="str">
        <f>IF(HQ$23&lt;='2. Saisie'!$AE$1,INDEX($D$25:$AG$124,$HI37,HQ$21),"")</f>
        <v/>
      </c>
      <c r="HR37" s="17" t="str">
        <f>IF(HR$23&lt;='2. Saisie'!$AE$1,INDEX($D$25:$AG$124,$HI37,HR$21),"")</f>
        <v/>
      </c>
      <c r="HS37" s="17" t="str">
        <f>IF(HS$23&lt;='2. Saisie'!$AE$1,INDEX($D$25:$AG$124,$HI37,HS$21),"")</f>
        <v/>
      </c>
      <c r="HT37" s="17" t="str">
        <f>IF(HT$23&lt;='2. Saisie'!$AE$1,INDEX($D$25:$AG$124,$HI37,HT$21),"")</f>
        <v/>
      </c>
      <c r="HU37" s="17" t="str">
        <f>IF(HU$23&lt;='2. Saisie'!$AE$1,INDEX($D$25:$AG$124,$HI37,HU$21),"")</f>
        <v/>
      </c>
      <c r="HV37" s="17" t="str">
        <f>IF(HV$23&lt;='2. Saisie'!$AE$1,INDEX($D$25:$AG$124,$HI37,HV$21),"")</f>
        <v/>
      </c>
      <c r="HW37" s="17" t="str">
        <f>IF(HW$23&lt;='2. Saisie'!$AE$1,INDEX($D$25:$AG$124,$HI37,HW$21),"")</f>
        <v/>
      </c>
      <c r="HX37" s="17" t="str">
        <f>IF(HX$23&lt;='2. Saisie'!$AE$1,INDEX($D$25:$AG$124,$HI37,HX$21),"")</f>
        <v/>
      </c>
      <c r="HY37" s="17" t="str">
        <f>IF(HY$23&lt;='2. Saisie'!$AE$1,INDEX($D$25:$AG$124,$HI37,HY$21),"")</f>
        <v/>
      </c>
      <c r="HZ37" s="17" t="str">
        <f>IF(HZ$23&lt;='2. Saisie'!$AE$1,INDEX($D$25:$AG$124,$HI37,HZ$21),"")</f>
        <v/>
      </c>
      <c r="IA37" s="17" t="str">
        <f>IF(IA$23&lt;='2. Saisie'!$AE$1,INDEX($D$25:$AG$124,$HI37,IA$21),"")</f>
        <v/>
      </c>
      <c r="IB37" s="17" t="str">
        <f>IF(IB$23&lt;='2. Saisie'!$AE$1,INDEX($D$25:$AG$124,$HI37,IB$21),"")</f>
        <v/>
      </c>
      <c r="IC37" s="17" t="str">
        <f>IF(IC$23&lt;='2. Saisie'!$AE$1,INDEX($D$25:$AG$124,$HI37,IC$21),"")</f>
        <v/>
      </c>
      <c r="ID37" s="17" t="str">
        <f>IF(ID$23&lt;='2. Saisie'!$AE$1,INDEX($D$25:$AG$124,$HI37,ID$21),"")</f>
        <v/>
      </c>
      <c r="IE37" s="17" t="str">
        <f>IF(IE$23&lt;='2. Saisie'!$AE$1,INDEX($D$25:$AG$124,$HI37,IE$21),"")</f>
        <v/>
      </c>
      <c r="IF37" s="17" t="str">
        <f>IF(IF$23&lt;='2. Saisie'!$AE$1,INDEX($D$25:$AG$124,$HI37,IF$21),"")</f>
        <v/>
      </c>
      <c r="IG37" s="17" t="str">
        <f>IF(IG$23&lt;='2. Saisie'!$AE$1,INDEX($D$25:$AG$124,$HI37,IG$21),"")</f>
        <v/>
      </c>
      <c r="IH37" s="17" t="str">
        <f>IF(IH$23&lt;='2. Saisie'!$AE$1,INDEX($D$25:$AG$124,$HI37,IH$21),"")</f>
        <v/>
      </c>
      <c r="II37" s="17" t="str">
        <f>IF(II$23&lt;='2. Saisie'!$AE$1,INDEX($D$25:$AG$124,$HI37,II$21),"")</f>
        <v/>
      </c>
      <c r="IJ37" s="17" t="str">
        <f>IF(IJ$23&lt;='2. Saisie'!$AE$1,INDEX($D$25:$AG$124,$HI37,IJ$21),"")</f>
        <v/>
      </c>
      <c r="IK37" s="17" t="str">
        <f>IF(IK$23&lt;='2. Saisie'!$AE$1,INDEX($D$25:$AG$124,$HI37,IK$21),"")</f>
        <v/>
      </c>
      <c r="IL37" s="17" t="str">
        <f>IF(IL$23&lt;='2. Saisie'!$AE$1,INDEX($D$25:$AG$124,$HI37,IL$21),"")</f>
        <v/>
      </c>
      <c r="IM37" s="17" t="str">
        <f>IF(IM$23&lt;='2. Saisie'!$AE$1,INDEX($D$25:$AG$124,$HI37,IM$21),"")</f>
        <v/>
      </c>
      <c r="IN37" s="17" t="str">
        <f>IF(IN$23&lt;='2. Saisie'!$AE$1,INDEX($D$25:$AG$124,$HI37,IN$21),"")</f>
        <v/>
      </c>
      <c r="IO37" s="17" t="s">
        <v>139</v>
      </c>
      <c r="IR37" s="346" t="str">
        <f>IFERROR(IF(HK$23&lt;=$HH37,(1-'7. Rép.Inattendues'!J18)*HK$19,('7. Rép.Inattendues'!J18*HK$19)*-1),"")</f>
        <v/>
      </c>
      <c r="IS37" s="346" t="str">
        <f>IFERROR(IF(HL$23&lt;=$HH37,(1-'7. Rép.Inattendues'!K18)*HL$19,('7. Rép.Inattendues'!K18*HL$19)*-1),"")</f>
        <v/>
      </c>
      <c r="IT37" s="346" t="str">
        <f>IFERROR(IF(HM$23&lt;=$HH37,(1-'7. Rép.Inattendues'!L18)*HM$19,('7. Rép.Inattendues'!L18*HM$19)*-1),"")</f>
        <v/>
      </c>
      <c r="IU37" s="346" t="str">
        <f>IFERROR(IF(HN$23&lt;=$HH37,(1-'7. Rép.Inattendues'!M18)*HN$19,('7. Rép.Inattendues'!M18*HN$19)*-1),"")</f>
        <v/>
      </c>
      <c r="IV37" s="346" t="str">
        <f>IFERROR(IF(HO$23&lt;=$HH37,(1-'7. Rép.Inattendues'!N18)*HO$19,('7. Rép.Inattendues'!N18*HO$19)*-1),"")</f>
        <v/>
      </c>
      <c r="IW37" s="346" t="str">
        <f>IFERROR(IF(HP$23&lt;=$HH37,(1-'7. Rép.Inattendues'!O18)*HP$19,('7. Rép.Inattendues'!O18*HP$19)*-1),"")</f>
        <v/>
      </c>
      <c r="IX37" s="346" t="str">
        <f>IFERROR(IF(HQ$23&lt;=$HH37,(1-'7. Rép.Inattendues'!P18)*HQ$19,('7. Rép.Inattendues'!P18*HQ$19)*-1),"")</f>
        <v/>
      </c>
      <c r="IY37" s="346" t="str">
        <f>IFERROR(IF(HR$23&lt;=$HH37,(1-'7. Rép.Inattendues'!Q18)*HR$19,('7. Rép.Inattendues'!Q18*HR$19)*-1),"")</f>
        <v/>
      </c>
      <c r="IZ37" s="346" t="str">
        <f>IFERROR(IF(HS$23&lt;=$HH37,(1-'7. Rép.Inattendues'!R18)*HS$19,('7. Rép.Inattendues'!R18*HS$19)*-1),"")</f>
        <v/>
      </c>
      <c r="JA37" s="346" t="str">
        <f>IFERROR(IF(HT$23&lt;=$HH37,(1-'7. Rép.Inattendues'!S18)*HT$19,('7. Rép.Inattendues'!S18*HT$19)*-1),"")</f>
        <v/>
      </c>
      <c r="JB37" s="346" t="str">
        <f>IFERROR(IF(HU$23&lt;=$HH37,(1-'7. Rép.Inattendues'!T18)*HU$19,('7. Rép.Inattendues'!T18*HU$19)*-1),"")</f>
        <v/>
      </c>
      <c r="JC37" s="346" t="str">
        <f>IFERROR(IF(HV$23&lt;=$HH37,(1-'7. Rép.Inattendues'!U18)*HV$19,('7. Rép.Inattendues'!U18*HV$19)*-1),"")</f>
        <v/>
      </c>
      <c r="JD37" s="346" t="str">
        <f>IFERROR(IF(HW$23&lt;=$HH37,(1-'7. Rép.Inattendues'!V18)*HW$19,('7. Rép.Inattendues'!V18*HW$19)*-1),"")</f>
        <v/>
      </c>
      <c r="JE37" s="346" t="str">
        <f>IFERROR(IF(HX$23&lt;=$HH37,(1-'7. Rép.Inattendues'!W18)*HX$19,('7. Rép.Inattendues'!W18*HX$19)*-1),"")</f>
        <v/>
      </c>
      <c r="JF37" s="346" t="str">
        <f>IFERROR(IF(HY$23&lt;=$HH37,(1-'7. Rép.Inattendues'!X18)*HY$19,('7. Rép.Inattendues'!X18*HY$19)*-1),"")</f>
        <v/>
      </c>
      <c r="JG37" s="346" t="str">
        <f>IFERROR(IF(HZ$23&lt;=$HH37,(1-'7. Rép.Inattendues'!Y18)*HZ$19,('7. Rép.Inattendues'!Y18*HZ$19)*-1),"")</f>
        <v/>
      </c>
      <c r="JH37" s="346" t="str">
        <f>IFERROR(IF(IA$23&lt;=$HH37,(1-'7. Rép.Inattendues'!Z18)*IA$19,('7. Rép.Inattendues'!Z18*IA$19)*-1),"")</f>
        <v/>
      </c>
      <c r="JI37" s="346" t="str">
        <f>IFERROR(IF(IB$23&lt;=$HH37,(1-'7. Rép.Inattendues'!AA18)*IB$19,('7. Rép.Inattendues'!AA18*IB$19)*-1),"")</f>
        <v/>
      </c>
      <c r="JJ37" s="346" t="str">
        <f>IFERROR(IF(IC$23&lt;=$HH37,(1-'7. Rép.Inattendues'!AB18)*IC$19,('7. Rép.Inattendues'!AB18*IC$19)*-1),"")</f>
        <v/>
      </c>
      <c r="JK37" s="346" t="str">
        <f>IFERROR(IF(ID$23&lt;=$HH37,(1-'7. Rép.Inattendues'!AC18)*ID$19,('7. Rép.Inattendues'!AC18*ID$19)*-1),"")</f>
        <v/>
      </c>
      <c r="JL37" s="346" t="str">
        <f>IFERROR(IF(IE$23&lt;=$HH37,(1-'7. Rép.Inattendues'!AD18)*IE$19,('7. Rép.Inattendues'!AD18*IE$19)*-1),"")</f>
        <v/>
      </c>
      <c r="JM37" s="346" t="str">
        <f>IFERROR(IF(IF$23&lt;=$HH37,(1-'7. Rép.Inattendues'!AE18)*IF$19,('7. Rép.Inattendues'!AE18*IF$19)*-1),"")</f>
        <v/>
      </c>
      <c r="JN37" s="346" t="str">
        <f>IFERROR(IF(IG$23&lt;=$HH37,(1-'7. Rép.Inattendues'!AF18)*IG$19,('7. Rép.Inattendues'!AF18*IG$19)*-1),"")</f>
        <v/>
      </c>
      <c r="JO37" s="346" t="str">
        <f>IFERROR(IF(IH$23&lt;=$HH37,(1-'7. Rép.Inattendues'!AG18)*IH$19,('7. Rép.Inattendues'!AG18*IH$19)*-1),"")</f>
        <v/>
      </c>
      <c r="JP37" s="346" t="str">
        <f>IFERROR(IF(II$23&lt;=$HH37,(1-'7. Rép.Inattendues'!AH18)*II$19,('7. Rép.Inattendues'!AH18*II$19)*-1),"")</f>
        <v/>
      </c>
      <c r="JQ37" s="346" t="str">
        <f>IFERROR(IF(IJ$23&lt;=$HH37,(1-'7. Rép.Inattendues'!AI18)*IJ$19,('7. Rép.Inattendues'!AI18*IJ$19)*-1),"")</f>
        <v/>
      </c>
      <c r="JR37" s="346" t="str">
        <f>IFERROR(IF(IK$23&lt;=$HH37,(1-'7. Rép.Inattendues'!AJ18)*IK$19,('7. Rép.Inattendues'!AJ18*IK$19)*-1),"")</f>
        <v/>
      </c>
      <c r="JS37" s="346" t="str">
        <f>IFERROR(IF(IL$23&lt;=$HH37,(1-'7. Rép.Inattendues'!AK18)*IL$19,('7. Rép.Inattendues'!AK18*IL$19)*-1),"")</f>
        <v/>
      </c>
      <c r="JT37" s="346" t="str">
        <f>IFERROR(IF(IM$23&lt;=$HH37,(1-'7. Rép.Inattendues'!AL18)*IM$19,('7. Rép.Inattendues'!AL18*IM$19)*-1),"")</f>
        <v/>
      </c>
      <c r="JU37" s="346" t="str">
        <f>IFERROR(IF(IN$23&lt;=$HH37,(1-'7. Rép.Inattendues'!AM18)*IN$19,('7. Rép.Inattendues'!AM18*IN$19)*-1),"")</f>
        <v/>
      </c>
      <c r="JW37" s="347" t="str">
        <f t="shared" si="170"/>
        <v/>
      </c>
      <c r="JY37" s="346" t="str">
        <f t="shared" si="171"/>
        <v/>
      </c>
      <c r="JZ37" s="346" t="str">
        <f t="shared" si="172"/>
        <v/>
      </c>
      <c r="KA37" s="346" t="str">
        <f t="shared" si="173"/>
        <v/>
      </c>
      <c r="KB37" s="346" t="str">
        <f t="shared" si="174"/>
        <v/>
      </c>
      <c r="KC37" s="346" t="str">
        <f t="shared" si="175"/>
        <v/>
      </c>
      <c r="KD37" s="346" t="str">
        <f t="shared" si="176"/>
        <v/>
      </c>
      <c r="KE37" s="346" t="str">
        <f t="shared" si="177"/>
        <v/>
      </c>
      <c r="KF37" s="346" t="str">
        <f t="shared" si="178"/>
        <v/>
      </c>
      <c r="KG37" s="346" t="str">
        <f t="shared" si="179"/>
        <v/>
      </c>
      <c r="KH37" s="346" t="str">
        <f t="shared" si="180"/>
        <v/>
      </c>
      <c r="KI37" s="346" t="str">
        <f t="shared" si="181"/>
        <v/>
      </c>
      <c r="KJ37" s="346" t="str">
        <f t="shared" si="182"/>
        <v/>
      </c>
      <c r="KK37" s="346" t="str">
        <f t="shared" si="183"/>
        <v/>
      </c>
      <c r="KL37" s="346" t="str">
        <f t="shared" si="184"/>
        <v/>
      </c>
      <c r="KM37" s="346" t="str">
        <f t="shared" si="185"/>
        <v/>
      </c>
      <c r="KN37" s="346" t="str">
        <f t="shared" si="186"/>
        <v/>
      </c>
      <c r="KO37" s="346" t="str">
        <f t="shared" si="187"/>
        <v/>
      </c>
      <c r="KP37" s="346" t="str">
        <f t="shared" si="188"/>
        <v/>
      </c>
      <c r="KQ37" s="346" t="str">
        <f t="shared" si="189"/>
        <v/>
      </c>
      <c r="KR37" s="346" t="str">
        <f t="shared" si="190"/>
        <v/>
      </c>
      <c r="KS37" s="346" t="str">
        <f t="shared" si="191"/>
        <v/>
      </c>
      <c r="KT37" s="346" t="str">
        <f t="shared" si="192"/>
        <v/>
      </c>
      <c r="KU37" s="346" t="str">
        <f t="shared" si="193"/>
        <v/>
      </c>
      <c r="KV37" s="346" t="str">
        <f t="shared" si="194"/>
        <v/>
      </c>
      <c r="KW37" s="346" t="str">
        <f t="shared" si="195"/>
        <v/>
      </c>
      <c r="KX37" s="346" t="str">
        <f t="shared" si="196"/>
        <v/>
      </c>
      <c r="KY37" s="346" t="str">
        <f t="shared" si="197"/>
        <v/>
      </c>
      <c r="KZ37" s="346" t="str">
        <f t="shared" si="198"/>
        <v/>
      </c>
      <c r="LA37" s="346" t="str">
        <f t="shared" si="199"/>
        <v/>
      </c>
      <c r="LB37" s="346" t="str">
        <f t="shared" si="200"/>
        <v/>
      </c>
      <c r="LD37" s="348" t="str">
        <f t="shared" si="201"/>
        <v/>
      </c>
      <c r="LF37" s="346" t="str">
        <f t="shared" si="86"/>
        <v/>
      </c>
      <c r="LH37" s="346" t="str">
        <f t="shared" si="202"/>
        <v/>
      </c>
      <c r="LI37" s="346" t="str">
        <f t="shared" si="203"/>
        <v/>
      </c>
      <c r="LJ37" s="346" t="str">
        <f t="shared" si="204"/>
        <v/>
      </c>
      <c r="LK37" s="346" t="str">
        <f t="shared" si="205"/>
        <v/>
      </c>
      <c r="LL37" s="346" t="str">
        <f t="shared" si="206"/>
        <v/>
      </c>
      <c r="LM37" s="346" t="str">
        <f t="shared" si="207"/>
        <v/>
      </c>
      <c r="LN37" s="346" t="str">
        <f t="shared" si="208"/>
        <v/>
      </c>
      <c r="LO37" s="346" t="str">
        <f t="shared" si="209"/>
        <v/>
      </c>
      <c r="LP37" s="346" t="str">
        <f t="shared" si="210"/>
        <v/>
      </c>
      <c r="LQ37" s="346" t="str">
        <f t="shared" si="211"/>
        <v/>
      </c>
      <c r="LR37" s="346" t="str">
        <f t="shared" si="212"/>
        <v/>
      </c>
      <c r="LS37" s="346" t="str">
        <f t="shared" si="213"/>
        <v/>
      </c>
      <c r="LT37" s="346" t="str">
        <f t="shared" si="214"/>
        <v/>
      </c>
      <c r="LU37" s="346" t="str">
        <f t="shared" si="215"/>
        <v/>
      </c>
      <c r="LV37" s="346" t="str">
        <f t="shared" si="216"/>
        <v/>
      </c>
      <c r="LW37" s="346" t="str">
        <f t="shared" si="217"/>
        <v/>
      </c>
      <c r="LX37" s="346" t="str">
        <f t="shared" si="218"/>
        <v/>
      </c>
      <c r="LY37" s="346" t="str">
        <f t="shared" si="219"/>
        <v/>
      </c>
      <c r="LZ37" s="346" t="str">
        <f t="shared" si="220"/>
        <v/>
      </c>
      <c r="MA37" s="346" t="str">
        <f t="shared" si="221"/>
        <v/>
      </c>
      <c r="MB37" s="346" t="str">
        <f t="shared" si="222"/>
        <v/>
      </c>
      <c r="MC37" s="346" t="str">
        <f t="shared" si="223"/>
        <v/>
      </c>
      <c r="MD37" s="346" t="str">
        <f t="shared" si="224"/>
        <v/>
      </c>
      <c r="ME37" s="346" t="str">
        <f t="shared" si="225"/>
        <v/>
      </c>
      <c r="MF37" s="346" t="str">
        <f t="shared" si="226"/>
        <v/>
      </c>
      <c r="MG37" s="346" t="str">
        <f t="shared" si="227"/>
        <v/>
      </c>
      <c r="MH37" s="346" t="str">
        <f t="shared" si="228"/>
        <v/>
      </c>
      <c r="MI37" s="346" t="str">
        <f t="shared" si="229"/>
        <v/>
      </c>
      <c r="MJ37" s="346" t="str">
        <f t="shared" si="230"/>
        <v/>
      </c>
      <c r="MK37" s="346" t="str">
        <f t="shared" si="231"/>
        <v/>
      </c>
      <c r="MM37" s="348" t="str">
        <f t="shared" si="232"/>
        <v/>
      </c>
    </row>
    <row r="38" spans="2:364" ht="42" x14ac:dyDescent="0.3">
      <c r="B38" s="38">
        <f t="shared" si="88"/>
        <v>0</v>
      </c>
      <c r="C38" s="4" t="s">
        <v>44</v>
      </c>
      <c r="D38" s="17" t="str">
        <f>IF(AND('2. Saisie'!$AF20&gt;=0,D$23&lt;='2. Saisie'!$AE$1,'2. Saisie'!$AL20&lt;=$B$11),IF(OR('2. Saisie'!B20="",'2. Saisie'!B20=9),0,'2. Saisie'!B20),"")</f>
        <v/>
      </c>
      <c r="E38" s="17" t="str">
        <f>IF(AND('2. Saisie'!$AF20&gt;=0,E$23&lt;='2. Saisie'!$AE$1,'2. Saisie'!$AL20&lt;=$B$11),IF(OR('2. Saisie'!C20="",'2. Saisie'!C20=9),0,'2. Saisie'!C20),"")</f>
        <v/>
      </c>
      <c r="F38" s="17" t="str">
        <f>IF(AND('2. Saisie'!$AF20&gt;=0,F$23&lt;='2. Saisie'!$AE$1,'2. Saisie'!$AL20&lt;=$B$11),IF(OR('2. Saisie'!D20="",'2. Saisie'!D20=9),0,'2. Saisie'!D20),"")</f>
        <v/>
      </c>
      <c r="G38" s="17" t="str">
        <f>IF(AND('2. Saisie'!$AF20&gt;=0,G$23&lt;='2. Saisie'!$AE$1,'2. Saisie'!$AL20&lt;=$B$11),IF(OR('2. Saisie'!E20="",'2. Saisie'!E20=9),0,'2. Saisie'!E20),"")</f>
        <v/>
      </c>
      <c r="H38" s="17" t="str">
        <f>IF(AND('2. Saisie'!$AF20&gt;=0,H$23&lt;='2. Saisie'!$AE$1,'2. Saisie'!$AL20&lt;=$B$11),IF(OR('2. Saisie'!F20="",'2. Saisie'!F20=9),0,'2. Saisie'!F20),"")</f>
        <v/>
      </c>
      <c r="I38" s="17" t="str">
        <f>IF(AND('2. Saisie'!$AF20&gt;=0,I$23&lt;='2. Saisie'!$AE$1,'2. Saisie'!$AL20&lt;=$B$11),IF(OR('2. Saisie'!G20="",'2. Saisie'!G20=9),0,'2. Saisie'!G20),"")</f>
        <v/>
      </c>
      <c r="J38" s="17" t="str">
        <f>IF(AND('2. Saisie'!$AF20&gt;=0,J$23&lt;='2. Saisie'!$AE$1,'2. Saisie'!$AL20&lt;=$B$11),IF(OR('2. Saisie'!H20="",'2. Saisie'!H20=9),0,'2. Saisie'!H20),"")</f>
        <v/>
      </c>
      <c r="K38" s="17" t="str">
        <f>IF(AND('2. Saisie'!$AF20&gt;=0,K$23&lt;='2. Saisie'!$AE$1,'2. Saisie'!$AL20&lt;=$B$11),IF(OR('2. Saisie'!I20="",'2. Saisie'!I20=9),0,'2. Saisie'!I20),"")</f>
        <v/>
      </c>
      <c r="L38" s="17" t="str">
        <f>IF(AND('2. Saisie'!$AF20&gt;=0,L$23&lt;='2. Saisie'!$AE$1,'2. Saisie'!$AL20&lt;=$B$11),IF(OR('2. Saisie'!J20="",'2. Saisie'!J20=9),0,'2. Saisie'!J20),"")</f>
        <v/>
      </c>
      <c r="M38" s="17" t="str">
        <f>IF(AND('2. Saisie'!$AF20&gt;=0,M$23&lt;='2. Saisie'!$AE$1,'2. Saisie'!$AL20&lt;=$B$11),IF(OR('2. Saisie'!K20="",'2. Saisie'!K20=9),0,'2. Saisie'!K20),"")</f>
        <v/>
      </c>
      <c r="N38" s="17" t="str">
        <f>IF(AND('2. Saisie'!$AF20&gt;=0,N$23&lt;='2. Saisie'!$AE$1,'2. Saisie'!$AL20&lt;=$B$11),IF(OR('2. Saisie'!L20="",'2. Saisie'!L20=9),0,'2. Saisie'!L20),"")</f>
        <v/>
      </c>
      <c r="O38" s="17" t="str">
        <f>IF(AND('2. Saisie'!$AF20&gt;=0,O$23&lt;='2. Saisie'!$AE$1,'2. Saisie'!$AL20&lt;=$B$11),IF(OR('2. Saisie'!M20="",'2. Saisie'!M20=9),0,'2. Saisie'!M20),"")</f>
        <v/>
      </c>
      <c r="P38" s="17" t="str">
        <f>IF(AND('2. Saisie'!$AF20&gt;=0,P$23&lt;='2. Saisie'!$AE$1,'2. Saisie'!$AL20&lt;=$B$11),IF(OR('2. Saisie'!N20="",'2. Saisie'!N20=9),0,'2. Saisie'!N20),"")</f>
        <v/>
      </c>
      <c r="Q38" s="17" t="str">
        <f>IF(AND('2. Saisie'!$AF20&gt;=0,Q$23&lt;='2. Saisie'!$AE$1,'2. Saisie'!$AL20&lt;=$B$11),IF(OR('2. Saisie'!O20="",'2. Saisie'!O20=9),0,'2. Saisie'!O20),"")</f>
        <v/>
      </c>
      <c r="R38" s="17" t="str">
        <f>IF(AND('2. Saisie'!$AF20&gt;=0,R$23&lt;='2. Saisie'!$AE$1,'2. Saisie'!$AL20&lt;=$B$11),IF(OR('2. Saisie'!P20="",'2. Saisie'!P20=9),0,'2. Saisie'!P20),"")</f>
        <v/>
      </c>
      <c r="S38" s="17" t="str">
        <f>IF(AND('2. Saisie'!$AF20&gt;=0,S$23&lt;='2. Saisie'!$AE$1,'2. Saisie'!$AL20&lt;=$B$11),IF(OR('2. Saisie'!Q20="",'2. Saisie'!Q20=9),0,'2. Saisie'!Q20),"")</f>
        <v/>
      </c>
      <c r="T38" s="17" t="str">
        <f>IF(AND('2. Saisie'!$AF20&gt;=0,T$23&lt;='2. Saisie'!$AE$1,'2. Saisie'!$AL20&lt;=$B$11),IF(OR('2. Saisie'!R20="",'2. Saisie'!R20=9),0,'2. Saisie'!R20),"")</f>
        <v/>
      </c>
      <c r="U38" s="17" t="str">
        <f>IF(AND('2. Saisie'!$AF20&gt;=0,U$23&lt;='2. Saisie'!$AE$1,'2. Saisie'!$AL20&lt;=$B$11),IF(OR('2. Saisie'!S20="",'2. Saisie'!S20=9),0,'2. Saisie'!S20),"")</f>
        <v/>
      </c>
      <c r="V38" s="17" t="str">
        <f>IF(AND('2. Saisie'!$AF20&gt;=0,V$23&lt;='2. Saisie'!$AE$1,'2. Saisie'!$AL20&lt;=$B$11),IF(OR('2. Saisie'!T20="",'2. Saisie'!T20=9),0,'2. Saisie'!T20),"")</f>
        <v/>
      </c>
      <c r="W38" s="17" t="str">
        <f>IF(AND('2. Saisie'!$AF20&gt;=0,W$23&lt;='2. Saisie'!$AE$1,'2. Saisie'!$AL20&lt;=$B$11),IF(OR('2. Saisie'!U20="",'2. Saisie'!U20=9),0,'2. Saisie'!U20),"")</f>
        <v/>
      </c>
      <c r="X38" s="17" t="str">
        <f>IF(AND('2. Saisie'!$AF20&gt;=0,X$23&lt;='2. Saisie'!$AE$1,'2. Saisie'!$AL20&lt;=$B$11),IF(OR('2. Saisie'!V20="",'2. Saisie'!V20=9),0,'2. Saisie'!V20),"")</f>
        <v/>
      </c>
      <c r="Y38" s="17" t="str">
        <f>IF(AND('2. Saisie'!$AF20&gt;=0,Y$23&lt;='2. Saisie'!$AE$1,'2. Saisie'!$AL20&lt;=$B$11),IF(OR('2. Saisie'!W20="",'2. Saisie'!W20=9),0,'2. Saisie'!W20),"")</f>
        <v/>
      </c>
      <c r="Z38" s="17" t="str">
        <f>IF(AND('2. Saisie'!$AF20&gt;=0,Z$23&lt;='2. Saisie'!$AE$1,'2. Saisie'!$AL20&lt;=$B$11),IF(OR('2. Saisie'!X20="",'2. Saisie'!X20=9),0,'2. Saisie'!X20),"")</f>
        <v/>
      </c>
      <c r="AA38" s="17" t="str">
        <f>IF(AND('2. Saisie'!$AF20&gt;=0,AA$23&lt;='2. Saisie'!$AE$1,'2. Saisie'!$AL20&lt;=$B$11),IF(OR('2. Saisie'!Y20="",'2. Saisie'!Y20=9),0,'2. Saisie'!Y20),"")</f>
        <v/>
      </c>
      <c r="AB38" s="17" t="str">
        <f>IF(AND('2. Saisie'!$AF20&gt;=0,AB$23&lt;='2. Saisie'!$AE$1,'2. Saisie'!$AL20&lt;=$B$11),IF(OR('2. Saisie'!Z20="",'2. Saisie'!Z20=9),0,'2. Saisie'!Z20),"")</f>
        <v/>
      </c>
      <c r="AC38" s="17" t="str">
        <f>IF(AND('2. Saisie'!$AF20&gt;=0,AC$23&lt;='2. Saisie'!$AE$1,'2. Saisie'!$AL20&lt;=$B$11),IF(OR('2. Saisie'!AA20="",'2. Saisie'!AA20=9),0,'2. Saisie'!AA20),"")</f>
        <v/>
      </c>
      <c r="AD38" s="17" t="str">
        <f>IF(AND('2. Saisie'!$AF20&gt;=0,AD$23&lt;='2. Saisie'!$AE$1,'2. Saisie'!$AL20&lt;=$B$11),IF(OR('2. Saisie'!AB20="",'2. Saisie'!AB20=9),0,'2. Saisie'!AB20),"")</f>
        <v/>
      </c>
      <c r="AE38" s="17" t="str">
        <f>IF(AND('2. Saisie'!$AF20&gt;=0,AE$23&lt;='2. Saisie'!$AE$1,'2. Saisie'!$AL20&lt;=$B$11),IF(OR('2. Saisie'!AC20="",'2. Saisie'!AC20=9),0,'2. Saisie'!AC20),"")</f>
        <v/>
      </c>
      <c r="AF38" s="17" t="str">
        <f>IF(AND('2. Saisie'!$AF20&gt;=0,AF$23&lt;='2. Saisie'!$AE$1,'2. Saisie'!$AL20&lt;=$B$11),IF(OR('2. Saisie'!AD20="",'2. Saisie'!AD20=9),0,'2. Saisie'!AD20),"")</f>
        <v/>
      </c>
      <c r="AG38" s="17" t="str">
        <f>IF(AND('2. Saisie'!$AF20&gt;=0,AG$23&lt;='2. Saisie'!$AE$1,'2. Saisie'!$AL20&lt;=$B$11),IF(OR('2. Saisie'!AE20="",'2. Saisie'!AE20=9),0,'2. Saisie'!AE20),"")</f>
        <v/>
      </c>
      <c r="AH38" s="17" t="s">
        <v>139</v>
      </c>
      <c r="AI38" s="330"/>
      <c r="AJ38" s="339" t="str">
        <f t="shared" si="89"/>
        <v/>
      </c>
      <c r="AK38" s="339" t="str">
        <f t="shared" si="90"/>
        <v/>
      </c>
      <c r="AL38" s="340" t="str">
        <f t="shared" si="44"/>
        <v/>
      </c>
      <c r="AM38" s="341">
        <v>14</v>
      </c>
      <c r="AN38" s="342" t="str">
        <f t="shared" si="45"/>
        <v/>
      </c>
      <c r="AO38" s="343" t="str">
        <f t="shared" si="91"/>
        <v/>
      </c>
      <c r="AP38" s="17" t="str">
        <f t="shared" si="92"/>
        <v/>
      </c>
      <c r="AQ38" s="17" t="str">
        <f t="shared" si="93"/>
        <v/>
      </c>
      <c r="AR38" s="17" t="str">
        <f t="shared" si="94"/>
        <v/>
      </c>
      <c r="AS38" s="17" t="str">
        <f t="shared" si="95"/>
        <v/>
      </c>
      <c r="AT38" s="17" t="str">
        <f t="shared" si="96"/>
        <v/>
      </c>
      <c r="AU38" s="17" t="str">
        <f t="shared" si="97"/>
        <v/>
      </c>
      <c r="AV38" s="17" t="str">
        <f t="shared" si="98"/>
        <v/>
      </c>
      <c r="AW38" s="17" t="str">
        <f t="shared" si="99"/>
        <v/>
      </c>
      <c r="AX38" s="17" t="str">
        <f t="shared" si="100"/>
        <v/>
      </c>
      <c r="AY38" s="17" t="str">
        <f t="shared" si="101"/>
        <v/>
      </c>
      <c r="AZ38" s="17" t="str">
        <f t="shared" si="102"/>
        <v/>
      </c>
      <c r="BA38" s="17" t="str">
        <f t="shared" si="103"/>
        <v/>
      </c>
      <c r="BB38" s="17" t="str">
        <f t="shared" si="104"/>
        <v/>
      </c>
      <c r="BC38" s="17" t="str">
        <f t="shared" si="105"/>
        <v/>
      </c>
      <c r="BD38" s="17" t="str">
        <f t="shared" si="106"/>
        <v/>
      </c>
      <c r="BE38" s="17" t="str">
        <f t="shared" si="107"/>
        <v/>
      </c>
      <c r="BF38" s="17" t="str">
        <f t="shared" si="108"/>
        <v/>
      </c>
      <c r="BG38" s="17" t="str">
        <f t="shared" si="109"/>
        <v/>
      </c>
      <c r="BH38" s="17" t="str">
        <f t="shared" si="110"/>
        <v/>
      </c>
      <c r="BI38" s="17" t="str">
        <f t="shared" si="111"/>
        <v/>
      </c>
      <c r="BJ38" s="17" t="str">
        <f t="shared" si="112"/>
        <v/>
      </c>
      <c r="BK38" s="17" t="str">
        <f t="shared" si="113"/>
        <v/>
      </c>
      <c r="BL38" s="17" t="str">
        <f t="shared" si="114"/>
        <v/>
      </c>
      <c r="BM38" s="17" t="str">
        <f t="shared" si="115"/>
        <v/>
      </c>
      <c r="BN38" s="17" t="str">
        <f t="shared" si="116"/>
        <v/>
      </c>
      <c r="BO38" s="17" t="str">
        <f t="shared" si="117"/>
        <v/>
      </c>
      <c r="BP38" s="17" t="str">
        <f t="shared" si="118"/>
        <v/>
      </c>
      <c r="BQ38" s="17" t="str">
        <f t="shared" si="119"/>
        <v/>
      </c>
      <c r="BR38" s="17" t="str">
        <f t="shared" si="120"/>
        <v/>
      </c>
      <c r="BS38" s="17" t="str">
        <f t="shared" si="121"/>
        <v/>
      </c>
      <c r="BT38" s="17" t="s">
        <v>139</v>
      </c>
      <c r="BV38" s="291" t="e">
        <f t="shared" si="47"/>
        <v>#VALUE!</v>
      </c>
      <c r="BW38" s="291" t="e">
        <f t="shared" si="122"/>
        <v>#VALUE!</v>
      </c>
      <c r="BX38" s="291" t="e">
        <f t="shared" si="233"/>
        <v>#VALUE!</v>
      </c>
      <c r="BY38" s="292" t="e">
        <f t="shared" si="48"/>
        <v>#VALUE!</v>
      </c>
      <c r="BZ38" s="292" t="e">
        <f t="shared" si="123"/>
        <v>#VALUE!</v>
      </c>
      <c r="CA38" s="294" t="str">
        <f t="shared" si="124"/>
        <v/>
      </c>
      <c r="CB38" s="293" t="e">
        <f t="shared" si="49"/>
        <v>#VALUE!</v>
      </c>
      <c r="CC38" s="291" t="e">
        <f t="shared" si="125"/>
        <v>#VALUE!</v>
      </c>
      <c r="CD38" s="291" t="e">
        <f t="shared" si="234"/>
        <v>#VALUE!</v>
      </c>
      <c r="CE38" s="292" t="e">
        <f t="shared" si="50"/>
        <v>#VALUE!</v>
      </c>
      <c r="CF38" s="292" t="e">
        <f t="shared" si="126"/>
        <v>#VALUE!</v>
      </c>
      <c r="CH38" s="32"/>
      <c r="CW38" s="330"/>
      <c r="CX38" s="341">
        <v>14</v>
      </c>
      <c r="CY38" s="58" t="str">
        <f t="shared" si="127"/>
        <v/>
      </c>
      <c r="CZ38" s="344" t="e">
        <f t="shared" si="128"/>
        <v>#N/A</v>
      </c>
      <c r="DA38" s="344" t="e">
        <f t="shared" si="128"/>
        <v>#N/A</v>
      </c>
      <c r="DB38" s="344" t="e">
        <f t="shared" si="128"/>
        <v>#N/A</v>
      </c>
      <c r="DC38" s="344" t="e">
        <f t="shared" si="128"/>
        <v>#N/A</v>
      </c>
      <c r="DD38" s="344" t="e">
        <f t="shared" si="128"/>
        <v>#N/A</v>
      </c>
      <c r="DE38" s="344" t="e">
        <f t="shared" si="128"/>
        <v>#N/A</v>
      </c>
      <c r="DF38" s="344" t="e">
        <f t="shared" si="128"/>
        <v>#N/A</v>
      </c>
      <c r="DG38" s="344" t="e">
        <f t="shared" si="128"/>
        <v>#N/A</v>
      </c>
      <c r="DH38" s="344" t="e">
        <f t="shared" si="128"/>
        <v>#N/A</v>
      </c>
      <c r="DI38" s="344" t="e">
        <f t="shared" si="128"/>
        <v>#N/A</v>
      </c>
      <c r="DJ38" s="344" t="e">
        <f t="shared" si="128"/>
        <v>#N/A</v>
      </c>
      <c r="DK38" s="344" t="e">
        <f t="shared" si="128"/>
        <v>#N/A</v>
      </c>
      <c r="DL38" s="344" t="e">
        <f t="shared" si="128"/>
        <v>#N/A</v>
      </c>
      <c r="DM38" s="344" t="e">
        <f t="shared" si="128"/>
        <v>#N/A</v>
      </c>
      <c r="DN38" s="344" t="e">
        <f t="shared" si="128"/>
        <v>#N/A</v>
      </c>
      <c r="DO38" s="344" t="e">
        <f t="shared" si="128"/>
        <v>#N/A</v>
      </c>
      <c r="DP38" s="344" t="e">
        <f t="shared" si="268"/>
        <v>#N/A</v>
      </c>
      <c r="DQ38" s="344" t="e">
        <f t="shared" si="268"/>
        <v>#N/A</v>
      </c>
      <c r="DR38" s="344" t="e">
        <f t="shared" si="268"/>
        <v>#N/A</v>
      </c>
      <c r="DS38" s="344" t="e">
        <f t="shared" si="268"/>
        <v>#N/A</v>
      </c>
      <c r="DT38" s="344" t="e">
        <f t="shared" si="268"/>
        <v>#N/A</v>
      </c>
      <c r="DU38" s="344" t="e">
        <f t="shared" si="268"/>
        <v>#N/A</v>
      </c>
      <c r="DV38" s="344" t="e">
        <f t="shared" si="268"/>
        <v>#N/A</v>
      </c>
      <c r="DW38" s="344" t="e">
        <f t="shared" si="268"/>
        <v>#N/A</v>
      </c>
      <c r="DX38" s="344" t="e">
        <f t="shared" si="268"/>
        <v>#N/A</v>
      </c>
      <c r="DY38" s="344" t="e">
        <f t="shared" si="268"/>
        <v>#N/A</v>
      </c>
      <c r="DZ38" s="344" t="e">
        <f t="shared" si="268"/>
        <v>#N/A</v>
      </c>
      <c r="EA38" s="344" t="e">
        <f t="shared" si="268"/>
        <v>#N/A</v>
      </c>
      <c r="EB38" s="344" t="e">
        <f t="shared" si="268"/>
        <v>#N/A</v>
      </c>
      <c r="EC38" s="344" t="e">
        <f t="shared" si="268"/>
        <v>#N/A</v>
      </c>
      <c r="ED38" s="59">
        <f t="shared" si="129"/>
        <v>0</v>
      </c>
      <c r="EE38" s="341">
        <v>14</v>
      </c>
      <c r="EF38" s="58" t="str">
        <f t="shared" si="130"/>
        <v/>
      </c>
      <c r="EG38" s="344" t="str">
        <f t="shared" si="235"/>
        <v/>
      </c>
      <c r="EH38" s="344" t="str">
        <f t="shared" si="236"/>
        <v/>
      </c>
      <c r="EI38" s="344" t="str">
        <f t="shared" si="237"/>
        <v/>
      </c>
      <c r="EJ38" s="344" t="str">
        <f t="shared" si="238"/>
        <v/>
      </c>
      <c r="EK38" s="344" t="str">
        <f t="shared" si="239"/>
        <v/>
      </c>
      <c r="EL38" s="344" t="str">
        <f t="shared" si="240"/>
        <v/>
      </c>
      <c r="EM38" s="344" t="str">
        <f t="shared" si="241"/>
        <v/>
      </c>
      <c r="EN38" s="344" t="str">
        <f t="shared" si="242"/>
        <v/>
      </c>
      <c r="EO38" s="344" t="str">
        <f t="shared" si="243"/>
        <v/>
      </c>
      <c r="EP38" s="344" t="str">
        <f t="shared" si="244"/>
        <v/>
      </c>
      <c r="EQ38" s="344" t="str">
        <f t="shared" si="245"/>
        <v/>
      </c>
      <c r="ER38" s="344" t="str">
        <f t="shared" si="246"/>
        <v/>
      </c>
      <c r="ES38" s="344" t="str">
        <f t="shared" si="247"/>
        <v/>
      </c>
      <c r="ET38" s="344" t="str">
        <f t="shared" si="248"/>
        <v/>
      </c>
      <c r="EU38" s="344" t="str">
        <f t="shared" si="249"/>
        <v/>
      </c>
      <c r="EV38" s="344" t="str">
        <f t="shared" si="250"/>
        <v/>
      </c>
      <c r="EW38" s="344" t="str">
        <f t="shared" si="251"/>
        <v/>
      </c>
      <c r="EX38" s="344" t="str">
        <f t="shared" si="252"/>
        <v/>
      </c>
      <c r="EY38" s="344" t="str">
        <f t="shared" si="253"/>
        <v/>
      </c>
      <c r="EZ38" s="344" t="str">
        <f t="shared" si="254"/>
        <v/>
      </c>
      <c r="FA38" s="344" t="str">
        <f t="shared" si="255"/>
        <v/>
      </c>
      <c r="FB38" s="344" t="str">
        <f t="shared" si="256"/>
        <v/>
      </c>
      <c r="FC38" s="344" t="str">
        <f t="shared" si="257"/>
        <v/>
      </c>
      <c r="FD38" s="344" t="str">
        <f t="shared" si="258"/>
        <v/>
      </c>
      <c r="FE38" s="344" t="str">
        <f t="shared" si="259"/>
        <v/>
      </c>
      <c r="FF38" s="344" t="str">
        <f t="shared" si="260"/>
        <v/>
      </c>
      <c r="FG38" s="344" t="str">
        <f t="shared" si="261"/>
        <v/>
      </c>
      <c r="FH38" s="344" t="str">
        <f t="shared" si="262"/>
        <v/>
      </c>
      <c r="FI38" s="344" t="str">
        <f t="shared" si="263"/>
        <v/>
      </c>
      <c r="FJ38" s="344" t="str">
        <f t="shared" si="264"/>
        <v/>
      </c>
      <c r="FK38" s="59">
        <f t="shared" si="160"/>
        <v>0</v>
      </c>
      <c r="FL38" s="345" t="str">
        <f t="shared" si="161"/>
        <v/>
      </c>
      <c r="FM38" s="3">
        <f t="shared" si="162"/>
        <v>0</v>
      </c>
      <c r="FO38" s="336" t="str">
        <f t="shared" si="53"/>
        <v/>
      </c>
      <c r="FP38" s="4" t="s">
        <v>44</v>
      </c>
      <c r="FQ38" s="17" t="str">
        <f t="shared" si="54"/>
        <v/>
      </c>
      <c r="FR38" s="17" t="str">
        <f t="shared" si="55"/>
        <v/>
      </c>
      <c r="FS38" s="17" t="str">
        <f t="shared" si="56"/>
        <v/>
      </c>
      <c r="FT38" s="17" t="str">
        <f t="shared" si="57"/>
        <v/>
      </c>
      <c r="FU38" s="17" t="str">
        <f t="shared" si="58"/>
        <v/>
      </c>
      <c r="FV38" s="17" t="str">
        <f t="shared" si="59"/>
        <v/>
      </c>
      <c r="FW38" s="17" t="str">
        <f t="shared" si="60"/>
        <v/>
      </c>
      <c r="FX38" s="17" t="str">
        <f t="shared" si="61"/>
        <v/>
      </c>
      <c r="FY38" s="17" t="str">
        <f t="shared" si="62"/>
        <v/>
      </c>
      <c r="FZ38" s="17" t="str">
        <f t="shared" si="63"/>
        <v/>
      </c>
      <c r="GA38" s="17" t="str">
        <f t="shared" si="64"/>
        <v/>
      </c>
      <c r="GB38" s="17" t="str">
        <f t="shared" si="65"/>
        <v/>
      </c>
      <c r="GC38" s="17" t="str">
        <f t="shared" si="66"/>
        <v/>
      </c>
      <c r="GD38" s="17" t="str">
        <f t="shared" si="67"/>
        <v/>
      </c>
      <c r="GE38" s="17" t="str">
        <f t="shared" si="68"/>
        <v/>
      </c>
      <c r="GF38" s="17" t="str">
        <f t="shared" si="69"/>
        <v/>
      </c>
      <c r="GG38" s="17" t="str">
        <f t="shared" si="70"/>
        <v/>
      </c>
      <c r="GH38" s="17" t="str">
        <f t="shared" si="71"/>
        <v/>
      </c>
      <c r="GI38" s="17" t="str">
        <f t="shared" si="72"/>
        <v/>
      </c>
      <c r="GJ38" s="17" t="str">
        <f t="shared" si="73"/>
        <v/>
      </c>
      <c r="GK38" s="17" t="str">
        <f t="shared" si="74"/>
        <v/>
      </c>
      <c r="GL38" s="17" t="str">
        <f t="shared" si="75"/>
        <v/>
      </c>
      <c r="GM38" s="17" t="str">
        <f t="shared" si="76"/>
        <v/>
      </c>
      <c r="GN38" s="17" t="str">
        <f t="shared" si="77"/>
        <v/>
      </c>
      <c r="GO38" s="17" t="str">
        <f t="shared" si="78"/>
        <v/>
      </c>
      <c r="GP38" s="17" t="str">
        <f t="shared" si="79"/>
        <v/>
      </c>
      <c r="GQ38" s="17" t="str">
        <f t="shared" si="80"/>
        <v/>
      </c>
      <c r="GR38" s="17" t="str">
        <f t="shared" si="81"/>
        <v/>
      </c>
      <c r="GS38" s="17" t="str">
        <f t="shared" si="82"/>
        <v/>
      </c>
      <c r="GT38" s="17" t="str">
        <f t="shared" si="83"/>
        <v/>
      </c>
      <c r="GU38" s="17" t="s">
        <v>139</v>
      </c>
      <c r="GV38" s="36"/>
      <c r="GW38" s="36" t="e">
        <f>RANK(AO38,AO$25:AO$124,0)+COUNTIF(AO$25:AO$38,AO38)-1</f>
        <v>#VALUE!</v>
      </c>
      <c r="GX38" s="36" t="s">
        <v>44</v>
      </c>
      <c r="GY38" s="3">
        <v>14</v>
      </c>
      <c r="GZ38" s="3" t="str">
        <f t="shared" si="84"/>
        <v/>
      </c>
      <c r="HA38" s="345" t="str">
        <f t="shared" si="163"/>
        <v/>
      </c>
      <c r="HB38" s="3">
        <f t="shared" si="164"/>
        <v>0</v>
      </c>
      <c r="HF38" s="3" t="e">
        <f t="shared" si="165"/>
        <v>#N/A</v>
      </c>
      <c r="HG38" s="3" t="e">
        <f t="shared" si="166"/>
        <v>#N/A</v>
      </c>
      <c r="HH38" s="294" t="e">
        <f t="shared" si="167"/>
        <v>#N/A</v>
      </c>
      <c r="HI38" s="336" t="e">
        <f t="shared" si="168"/>
        <v>#N/A</v>
      </c>
      <c r="HJ38" s="4" t="e">
        <f t="shared" si="169"/>
        <v>#N/A</v>
      </c>
      <c r="HK38" s="17" t="str">
        <f>IF(HK$23&lt;='2. Saisie'!$AE$1,INDEX($D$25:$AG$124,$HI38,HK$21),"")</f>
        <v/>
      </c>
      <c r="HL38" s="17" t="str">
        <f>IF(HL$23&lt;='2. Saisie'!$AE$1,INDEX($D$25:$AG$124,$HI38,HL$21),"")</f>
        <v/>
      </c>
      <c r="HM38" s="17" t="str">
        <f>IF(HM$23&lt;='2. Saisie'!$AE$1,INDEX($D$25:$AG$124,$HI38,HM$21),"")</f>
        <v/>
      </c>
      <c r="HN38" s="17" t="str">
        <f>IF(HN$23&lt;='2. Saisie'!$AE$1,INDEX($D$25:$AG$124,$HI38,HN$21),"")</f>
        <v/>
      </c>
      <c r="HO38" s="17" t="str">
        <f>IF(HO$23&lt;='2. Saisie'!$AE$1,INDEX($D$25:$AG$124,$HI38,HO$21),"")</f>
        <v/>
      </c>
      <c r="HP38" s="17" t="str">
        <f>IF(HP$23&lt;='2. Saisie'!$AE$1,INDEX($D$25:$AG$124,$HI38,HP$21),"")</f>
        <v/>
      </c>
      <c r="HQ38" s="17" t="str">
        <f>IF(HQ$23&lt;='2. Saisie'!$AE$1,INDEX($D$25:$AG$124,$HI38,HQ$21),"")</f>
        <v/>
      </c>
      <c r="HR38" s="17" t="str">
        <f>IF(HR$23&lt;='2. Saisie'!$AE$1,INDEX($D$25:$AG$124,$HI38,HR$21),"")</f>
        <v/>
      </c>
      <c r="HS38" s="17" t="str">
        <f>IF(HS$23&lt;='2. Saisie'!$AE$1,INDEX($D$25:$AG$124,$HI38,HS$21),"")</f>
        <v/>
      </c>
      <c r="HT38" s="17" t="str">
        <f>IF(HT$23&lt;='2. Saisie'!$AE$1,INDEX($D$25:$AG$124,$HI38,HT$21),"")</f>
        <v/>
      </c>
      <c r="HU38" s="17" t="str">
        <f>IF(HU$23&lt;='2. Saisie'!$AE$1,INDEX($D$25:$AG$124,$HI38,HU$21),"")</f>
        <v/>
      </c>
      <c r="HV38" s="17" t="str">
        <f>IF(HV$23&lt;='2. Saisie'!$AE$1,INDEX($D$25:$AG$124,$HI38,HV$21),"")</f>
        <v/>
      </c>
      <c r="HW38" s="17" t="str">
        <f>IF(HW$23&lt;='2. Saisie'!$AE$1,INDEX($D$25:$AG$124,$HI38,HW$21),"")</f>
        <v/>
      </c>
      <c r="HX38" s="17" t="str">
        <f>IF(HX$23&lt;='2. Saisie'!$AE$1,INDEX($D$25:$AG$124,$HI38,HX$21),"")</f>
        <v/>
      </c>
      <c r="HY38" s="17" t="str">
        <f>IF(HY$23&lt;='2. Saisie'!$AE$1,INDEX($D$25:$AG$124,$HI38,HY$21),"")</f>
        <v/>
      </c>
      <c r="HZ38" s="17" t="str">
        <f>IF(HZ$23&lt;='2. Saisie'!$AE$1,INDEX($D$25:$AG$124,$HI38,HZ$21),"")</f>
        <v/>
      </c>
      <c r="IA38" s="17" t="str">
        <f>IF(IA$23&lt;='2. Saisie'!$AE$1,INDEX($D$25:$AG$124,$HI38,IA$21),"")</f>
        <v/>
      </c>
      <c r="IB38" s="17" t="str">
        <f>IF(IB$23&lt;='2. Saisie'!$AE$1,INDEX($D$25:$AG$124,$HI38,IB$21),"")</f>
        <v/>
      </c>
      <c r="IC38" s="17" t="str">
        <f>IF(IC$23&lt;='2. Saisie'!$AE$1,INDEX($D$25:$AG$124,$HI38,IC$21),"")</f>
        <v/>
      </c>
      <c r="ID38" s="17" t="str">
        <f>IF(ID$23&lt;='2. Saisie'!$AE$1,INDEX($D$25:$AG$124,$HI38,ID$21),"")</f>
        <v/>
      </c>
      <c r="IE38" s="17" t="str">
        <f>IF(IE$23&lt;='2. Saisie'!$AE$1,INDEX($D$25:$AG$124,$HI38,IE$21),"")</f>
        <v/>
      </c>
      <c r="IF38" s="17" t="str">
        <f>IF(IF$23&lt;='2. Saisie'!$AE$1,INDEX($D$25:$AG$124,$HI38,IF$21),"")</f>
        <v/>
      </c>
      <c r="IG38" s="17" t="str">
        <f>IF(IG$23&lt;='2. Saisie'!$AE$1,INDEX($D$25:$AG$124,$HI38,IG$21),"")</f>
        <v/>
      </c>
      <c r="IH38" s="17" t="str">
        <f>IF(IH$23&lt;='2. Saisie'!$AE$1,INDEX($D$25:$AG$124,$HI38,IH$21),"")</f>
        <v/>
      </c>
      <c r="II38" s="17" t="str">
        <f>IF(II$23&lt;='2. Saisie'!$AE$1,INDEX($D$25:$AG$124,$HI38,II$21),"")</f>
        <v/>
      </c>
      <c r="IJ38" s="17" t="str">
        <f>IF(IJ$23&lt;='2. Saisie'!$AE$1,INDEX($D$25:$AG$124,$HI38,IJ$21),"")</f>
        <v/>
      </c>
      <c r="IK38" s="17" t="str">
        <f>IF(IK$23&lt;='2. Saisie'!$AE$1,INDEX($D$25:$AG$124,$HI38,IK$21),"")</f>
        <v/>
      </c>
      <c r="IL38" s="17" t="str">
        <f>IF(IL$23&lt;='2. Saisie'!$AE$1,INDEX($D$25:$AG$124,$HI38,IL$21),"")</f>
        <v/>
      </c>
      <c r="IM38" s="17" t="str">
        <f>IF(IM$23&lt;='2. Saisie'!$AE$1,INDEX($D$25:$AG$124,$HI38,IM$21),"")</f>
        <v/>
      </c>
      <c r="IN38" s="17" t="str">
        <f>IF(IN$23&lt;='2. Saisie'!$AE$1,INDEX($D$25:$AG$124,$HI38,IN$21),"")</f>
        <v/>
      </c>
      <c r="IO38" s="17" t="s">
        <v>139</v>
      </c>
      <c r="IR38" s="346" t="str">
        <f>IFERROR(IF(HK$23&lt;=$HH38,(1-'7. Rép.Inattendues'!J19)*HK$19,('7. Rép.Inattendues'!J19*HK$19)*-1),"")</f>
        <v/>
      </c>
      <c r="IS38" s="346" t="str">
        <f>IFERROR(IF(HL$23&lt;=$HH38,(1-'7. Rép.Inattendues'!K19)*HL$19,('7. Rép.Inattendues'!K19*HL$19)*-1),"")</f>
        <v/>
      </c>
      <c r="IT38" s="346" t="str">
        <f>IFERROR(IF(HM$23&lt;=$HH38,(1-'7. Rép.Inattendues'!L19)*HM$19,('7. Rép.Inattendues'!L19*HM$19)*-1),"")</f>
        <v/>
      </c>
      <c r="IU38" s="346" t="str">
        <f>IFERROR(IF(HN$23&lt;=$HH38,(1-'7. Rép.Inattendues'!M19)*HN$19,('7. Rép.Inattendues'!M19*HN$19)*-1),"")</f>
        <v/>
      </c>
      <c r="IV38" s="346" t="str">
        <f>IFERROR(IF(HO$23&lt;=$HH38,(1-'7. Rép.Inattendues'!N19)*HO$19,('7. Rép.Inattendues'!N19*HO$19)*-1),"")</f>
        <v/>
      </c>
      <c r="IW38" s="346" t="str">
        <f>IFERROR(IF(HP$23&lt;=$HH38,(1-'7. Rép.Inattendues'!O19)*HP$19,('7. Rép.Inattendues'!O19*HP$19)*-1),"")</f>
        <v/>
      </c>
      <c r="IX38" s="346" t="str">
        <f>IFERROR(IF(HQ$23&lt;=$HH38,(1-'7. Rép.Inattendues'!P19)*HQ$19,('7. Rép.Inattendues'!P19*HQ$19)*-1),"")</f>
        <v/>
      </c>
      <c r="IY38" s="346" t="str">
        <f>IFERROR(IF(HR$23&lt;=$HH38,(1-'7. Rép.Inattendues'!Q19)*HR$19,('7. Rép.Inattendues'!Q19*HR$19)*-1),"")</f>
        <v/>
      </c>
      <c r="IZ38" s="346" t="str">
        <f>IFERROR(IF(HS$23&lt;=$HH38,(1-'7. Rép.Inattendues'!R19)*HS$19,('7. Rép.Inattendues'!R19*HS$19)*-1),"")</f>
        <v/>
      </c>
      <c r="JA38" s="346" t="str">
        <f>IFERROR(IF(HT$23&lt;=$HH38,(1-'7. Rép.Inattendues'!S19)*HT$19,('7. Rép.Inattendues'!S19*HT$19)*-1),"")</f>
        <v/>
      </c>
      <c r="JB38" s="346" t="str">
        <f>IFERROR(IF(HU$23&lt;=$HH38,(1-'7. Rép.Inattendues'!T19)*HU$19,('7. Rép.Inattendues'!T19*HU$19)*-1),"")</f>
        <v/>
      </c>
      <c r="JC38" s="346" t="str">
        <f>IFERROR(IF(HV$23&lt;=$HH38,(1-'7. Rép.Inattendues'!U19)*HV$19,('7. Rép.Inattendues'!U19*HV$19)*-1),"")</f>
        <v/>
      </c>
      <c r="JD38" s="346" t="str">
        <f>IFERROR(IF(HW$23&lt;=$HH38,(1-'7. Rép.Inattendues'!V19)*HW$19,('7. Rép.Inattendues'!V19*HW$19)*-1),"")</f>
        <v/>
      </c>
      <c r="JE38" s="346" t="str">
        <f>IFERROR(IF(HX$23&lt;=$HH38,(1-'7. Rép.Inattendues'!W19)*HX$19,('7. Rép.Inattendues'!W19*HX$19)*-1),"")</f>
        <v/>
      </c>
      <c r="JF38" s="346" t="str">
        <f>IFERROR(IF(HY$23&lt;=$HH38,(1-'7. Rép.Inattendues'!X19)*HY$19,('7. Rép.Inattendues'!X19*HY$19)*-1),"")</f>
        <v/>
      </c>
      <c r="JG38" s="346" t="str">
        <f>IFERROR(IF(HZ$23&lt;=$HH38,(1-'7. Rép.Inattendues'!Y19)*HZ$19,('7. Rép.Inattendues'!Y19*HZ$19)*-1),"")</f>
        <v/>
      </c>
      <c r="JH38" s="346" t="str">
        <f>IFERROR(IF(IA$23&lt;=$HH38,(1-'7. Rép.Inattendues'!Z19)*IA$19,('7. Rép.Inattendues'!Z19*IA$19)*-1),"")</f>
        <v/>
      </c>
      <c r="JI38" s="346" t="str">
        <f>IFERROR(IF(IB$23&lt;=$HH38,(1-'7. Rép.Inattendues'!AA19)*IB$19,('7. Rép.Inattendues'!AA19*IB$19)*-1),"")</f>
        <v/>
      </c>
      <c r="JJ38" s="346" t="str">
        <f>IFERROR(IF(IC$23&lt;=$HH38,(1-'7. Rép.Inattendues'!AB19)*IC$19,('7. Rép.Inattendues'!AB19*IC$19)*-1),"")</f>
        <v/>
      </c>
      <c r="JK38" s="346" t="str">
        <f>IFERROR(IF(ID$23&lt;=$HH38,(1-'7. Rép.Inattendues'!AC19)*ID$19,('7. Rép.Inattendues'!AC19*ID$19)*-1),"")</f>
        <v/>
      </c>
      <c r="JL38" s="346" t="str">
        <f>IFERROR(IF(IE$23&lt;=$HH38,(1-'7. Rép.Inattendues'!AD19)*IE$19,('7. Rép.Inattendues'!AD19*IE$19)*-1),"")</f>
        <v/>
      </c>
      <c r="JM38" s="346" t="str">
        <f>IFERROR(IF(IF$23&lt;=$HH38,(1-'7. Rép.Inattendues'!AE19)*IF$19,('7. Rép.Inattendues'!AE19*IF$19)*-1),"")</f>
        <v/>
      </c>
      <c r="JN38" s="346" t="str">
        <f>IFERROR(IF(IG$23&lt;=$HH38,(1-'7. Rép.Inattendues'!AF19)*IG$19,('7. Rép.Inattendues'!AF19*IG$19)*-1),"")</f>
        <v/>
      </c>
      <c r="JO38" s="346" t="str">
        <f>IFERROR(IF(IH$23&lt;=$HH38,(1-'7. Rép.Inattendues'!AG19)*IH$19,('7. Rép.Inattendues'!AG19*IH$19)*-1),"")</f>
        <v/>
      </c>
      <c r="JP38" s="346" t="str">
        <f>IFERROR(IF(II$23&lt;=$HH38,(1-'7. Rép.Inattendues'!AH19)*II$19,('7. Rép.Inattendues'!AH19*II$19)*-1),"")</f>
        <v/>
      </c>
      <c r="JQ38" s="346" t="str">
        <f>IFERROR(IF(IJ$23&lt;=$HH38,(1-'7. Rép.Inattendues'!AI19)*IJ$19,('7. Rép.Inattendues'!AI19*IJ$19)*-1),"")</f>
        <v/>
      </c>
      <c r="JR38" s="346" t="str">
        <f>IFERROR(IF(IK$23&lt;=$HH38,(1-'7. Rép.Inattendues'!AJ19)*IK$19,('7. Rép.Inattendues'!AJ19*IK$19)*-1),"")</f>
        <v/>
      </c>
      <c r="JS38" s="346" t="str">
        <f>IFERROR(IF(IL$23&lt;=$HH38,(1-'7. Rép.Inattendues'!AK19)*IL$19,('7. Rép.Inattendues'!AK19*IL$19)*-1),"")</f>
        <v/>
      </c>
      <c r="JT38" s="346" t="str">
        <f>IFERROR(IF(IM$23&lt;=$HH38,(1-'7. Rép.Inattendues'!AL19)*IM$19,('7. Rép.Inattendues'!AL19*IM$19)*-1),"")</f>
        <v/>
      </c>
      <c r="JU38" s="346" t="str">
        <f>IFERROR(IF(IN$23&lt;=$HH38,(1-'7. Rép.Inattendues'!AM19)*IN$19,('7. Rép.Inattendues'!AM19*IN$19)*-1),"")</f>
        <v/>
      </c>
      <c r="JW38" s="347" t="str">
        <f t="shared" si="170"/>
        <v/>
      </c>
      <c r="JY38" s="346" t="str">
        <f t="shared" si="171"/>
        <v/>
      </c>
      <c r="JZ38" s="346" t="str">
        <f t="shared" si="172"/>
        <v/>
      </c>
      <c r="KA38" s="346" t="str">
        <f t="shared" si="173"/>
        <v/>
      </c>
      <c r="KB38" s="346" t="str">
        <f t="shared" si="174"/>
        <v/>
      </c>
      <c r="KC38" s="346" t="str">
        <f t="shared" si="175"/>
        <v/>
      </c>
      <c r="KD38" s="346" t="str">
        <f t="shared" si="176"/>
        <v/>
      </c>
      <c r="KE38" s="346" t="str">
        <f t="shared" si="177"/>
        <v/>
      </c>
      <c r="KF38" s="346" t="str">
        <f t="shared" si="178"/>
        <v/>
      </c>
      <c r="KG38" s="346" t="str">
        <f t="shared" si="179"/>
        <v/>
      </c>
      <c r="KH38" s="346" t="str">
        <f t="shared" si="180"/>
        <v/>
      </c>
      <c r="KI38" s="346" t="str">
        <f t="shared" si="181"/>
        <v/>
      </c>
      <c r="KJ38" s="346" t="str">
        <f t="shared" si="182"/>
        <v/>
      </c>
      <c r="KK38" s="346" t="str">
        <f t="shared" si="183"/>
        <v/>
      </c>
      <c r="KL38" s="346" t="str">
        <f t="shared" si="184"/>
        <v/>
      </c>
      <c r="KM38" s="346" t="str">
        <f t="shared" si="185"/>
        <v/>
      </c>
      <c r="KN38" s="346" t="str">
        <f t="shared" si="186"/>
        <v/>
      </c>
      <c r="KO38" s="346" t="str">
        <f t="shared" si="187"/>
        <v/>
      </c>
      <c r="KP38" s="346" t="str">
        <f t="shared" si="188"/>
        <v/>
      </c>
      <c r="KQ38" s="346" t="str">
        <f t="shared" si="189"/>
        <v/>
      </c>
      <c r="KR38" s="346" t="str">
        <f t="shared" si="190"/>
        <v/>
      </c>
      <c r="KS38" s="346" t="str">
        <f t="shared" si="191"/>
        <v/>
      </c>
      <c r="KT38" s="346" t="str">
        <f t="shared" si="192"/>
        <v/>
      </c>
      <c r="KU38" s="346" t="str">
        <f t="shared" si="193"/>
        <v/>
      </c>
      <c r="KV38" s="346" t="str">
        <f t="shared" si="194"/>
        <v/>
      </c>
      <c r="KW38" s="346" t="str">
        <f t="shared" si="195"/>
        <v/>
      </c>
      <c r="KX38" s="346" t="str">
        <f t="shared" si="196"/>
        <v/>
      </c>
      <c r="KY38" s="346" t="str">
        <f t="shared" si="197"/>
        <v/>
      </c>
      <c r="KZ38" s="346" t="str">
        <f t="shared" si="198"/>
        <v/>
      </c>
      <c r="LA38" s="346" t="str">
        <f t="shared" si="199"/>
        <v/>
      </c>
      <c r="LB38" s="346" t="str">
        <f t="shared" si="200"/>
        <v/>
      </c>
      <c r="LD38" s="348" t="str">
        <f t="shared" si="201"/>
        <v/>
      </c>
      <c r="LF38" s="346" t="str">
        <f t="shared" si="86"/>
        <v/>
      </c>
      <c r="LH38" s="346" t="str">
        <f t="shared" si="202"/>
        <v/>
      </c>
      <c r="LI38" s="346" t="str">
        <f t="shared" si="203"/>
        <v/>
      </c>
      <c r="LJ38" s="346" t="str">
        <f t="shared" si="204"/>
        <v/>
      </c>
      <c r="LK38" s="346" t="str">
        <f t="shared" si="205"/>
        <v/>
      </c>
      <c r="LL38" s="346" t="str">
        <f t="shared" si="206"/>
        <v/>
      </c>
      <c r="LM38" s="346" t="str">
        <f t="shared" si="207"/>
        <v/>
      </c>
      <c r="LN38" s="346" t="str">
        <f t="shared" si="208"/>
        <v/>
      </c>
      <c r="LO38" s="346" t="str">
        <f t="shared" si="209"/>
        <v/>
      </c>
      <c r="LP38" s="346" t="str">
        <f t="shared" si="210"/>
        <v/>
      </c>
      <c r="LQ38" s="346" t="str">
        <f t="shared" si="211"/>
        <v/>
      </c>
      <c r="LR38" s="346" t="str">
        <f t="shared" si="212"/>
        <v/>
      </c>
      <c r="LS38" s="346" t="str">
        <f t="shared" si="213"/>
        <v/>
      </c>
      <c r="LT38" s="346" t="str">
        <f t="shared" si="214"/>
        <v/>
      </c>
      <c r="LU38" s="346" t="str">
        <f t="shared" si="215"/>
        <v/>
      </c>
      <c r="LV38" s="346" t="str">
        <f t="shared" si="216"/>
        <v/>
      </c>
      <c r="LW38" s="346" t="str">
        <f t="shared" si="217"/>
        <v/>
      </c>
      <c r="LX38" s="346" t="str">
        <f t="shared" si="218"/>
        <v/>
      </c>
      <c r="LY38" s="346" t="str">
        <f t="shared" si="219"/>
        <v/>
      </c>
      <c r="LZ38" s="346" t="str">
        <f t="shared" si="220"/>
        <v/>
      </c>
      <c r="MA38" s="346" t="str">
        <f t="shared" si="221"/>
        <v/>
      </c>
      <c r="MB38" s="346" t="str">
        <f t="shared" si="222"/>
        <v/>
      </c>
      <c r="MC38" s="346" t="str">
        <f t="shared" si="223"/>
        <v/>
      </c>
      <c r="MD38" s="346" t="str">
        <f t="shared" si="224"/>
        <v/>
      </c>
      <c r="ME38" s="346" t="str">
        <f t="shared" si="225"/>
        <v/>
      </c>
      <c r="MF38" s="346" t="str">
        <f t="shared" si="226"/>
        <v/>
      </c>
      <c r="MG38" s="346" t="str">
        <f t="shared" si="227"/>
        <v/>
      </c>
      <c r="MH38" s="346" t="str">
        <f t="shared" si="228"/>
        <v/>
      </c>
      <c r="MI38" s="346" t="str">
        <f t="shared" si="229"/>
        <v/>
      </c>
      <c r="MJ38" s="346" t="str">
        <f t="shared" si="230"/>
        <v/>
      </c>
      <c r="MK38" s="346" t="str">
        <f t="shared" si="231"/>
        <v/>
      </c>
      <c r="MM38" s="348" t="str">
        <f t="shared" si="232"/>
        <v/>
      </c>
      <c r="MT38" s="399" t="s">
        <v>514</v>
      </c>
      <c r="MU38" s="384" t="s">
        <v>475</v>
      </c>
      <c r="MV38" s="384" t="s">
        <v>476</v>
      </c>
      <c r="MW38" s="384" t="s">
        <v>479</v>
      </c>
      <c r="MY38" s="386" t="s">
        <v>283</v>
      </c>
    </row>
    <row r="39" spans="2:364" ht="18" x14ac:dyDescent="0.3">
      <c r="B39" s="38">
        <f t="shared" si="88"/>
        <v>0</v>
      </c>
      <c r="C39" s="4" t="s">
        <v>45</v>
      </c>
      <c r="D39" s="17" t="str">
        <f>IF(AND('2. Saisie'!$AF21&gt;=0,D$23&lt;='2. Saisie'!$AE$1,'2. Saisie'!$AL21&lt;=$B$11),IF(OR('2. Saisie'!B21="",'2. Saisie'!B21=9),0,'2. Saisie'!B21),"")</f>
        <v/>
      </c>
      <c r="E39" s="17" t="str">
        <f>IF(AND('2. Saisie'!$AF21&gt;=0,E$23&lt;='2. Saisie'!$AE$1,'2. Saisie'!$AL21&lt;=$B$11),IF(OR('2. Saisie'!C21="",'2. Saisie'!C21=9),0,'2. Saisie'!C21),"")</f>
        <v/>
      </c>
      <c r="F39" s="17" t="str">
        <f>IF(AND('2. Saisie'!$AF21&gt;=0,F$23&lt;='2. Saisie'!$AE$1,'2. Saisie'!$AL21&lt;=$B$11),IF(OR('2. Saisie'!D21="",'2. Saisie'!D21=9),0,'2. Saisie'!D21),"")</f>
        <v/>
      </c>
      <c r="G39" s="17" t="str">
        <f>IF(AND('2. Saisie'!$AF21&gt;=0,G$23&lt;='2. Saisie'!$AE$1,'2. Saisie'!$AL21&lt;=$B$11),IF(OR('2. Saisie'!E21="",'2. Saisie'!E21=9),0,'2. Saisie'!E21),"")</f>
        <v/>
      </c>
      <c r="H39" s="17" t="str">
        <f>IF(AND('2. Saisie'!$AF21&gt;=0,H$23&lt;='2. Saisie'!$AE$1,'2. Saisie'!$AL21&lt;=$B$11),IF(OR('2. Saisie'!F21="",'2. Saisie'!F21=9),0,'2. Saisie'!F21),"")</f>
        <v/>
      </c>
      <c r="I39" s="17" t="str">
        <f>IF(AND('2. Saisie'!$AF21&gt;=0,I$23&lt;='2. Saisie'!$AE$1,'2. Saisie'!$AL21&lt;=$B$11),IF(OR('2. Saisie'!G21="",'2. Saisie'!G21=9),0,'2. Saisie'!G21),"")</f>
        <v/>
      </c>
      <c r="J39" s="17" t="str">
        <f>IF(AND('2. Saisie'!$AF21&gt;=0,J$23&lt;='2. Saisie'!$AE$1,'2. Saisie'!$AL21&lt;=$B$11),IF(OR('2. Saisie'!H21="",'2. Saisie'!H21=9),0,'2. Saisie'!H21),"")</f>
        <v/>
      </c>
      <c r="K39" s="17" t="str">
        <f>IF(AND('2. Saisie'!$AF21&gt;=0,K$23&lt;='2. Saisie'!$AE$1,'2. Saisie'!$AL21&lt;=$B$11),IF(OR('2. Saisie'!I21="",'2. Saisie'!I21=9),0,'2. Saisie'!I21),"")</f>
        <v/>
      </c>
      <c r="L39" s="17" t="str">
        <f>IF(AND('2. Saisie'!$AF21&gt;=0,L$23&lt;='2. Saisie'!$AE$1,'2. Saisie'!$AL21&lt;=$B$11),IF(OR('2. Saisie'!J21="",'2. Saisie'!J21=9),0,'2. Saisie'!J21),"")</f>
        <v/>
      </c>
      <c r="M39" s="17" t="str">
        <f>IF(AND('2. Saisie'!$AF21&gt;=0,M$23&lt;='2. Saisie'!$AE$1,'2. Saisie'!$AL21&lt;=$B$11),IF(OR('2. Saisie'!K21="",'2. Saisie'!K21=9),0,'2. Saisie'!K21),"")</f>
        <v/>
      </c>
      <c r="N39" s="17" t="str">
        <f>IF(AND('2. Saisie'!$AF21&gt;=0,N$23&lt;='2. Saisie'!$AE$1,'2. Saisie'!$AL21&lt;=$B$11),IF(OR('2. Saisie'!L21="",'2. Saisie'!L21=9),0,'2. Saisie'!L21),"")</f>
        <v/>
      </c>
      <c r="O39" s="17" t="str">
        <f>IF(AND('2. Saisie'!$AF21&gt;=0,O$23&lt;='2. Saisie'!$AE$1,'2. Saisie'!$AL21&lt;=$B$11),IF(OR('2. Saisie'!M21="",'2. Saisie'!M21=9),0,'2. Saisie'!M21),"")</f>
        <v/>
      </c>
      <c r="P39" s="17" t="str">
        <f>IF(AND('2. Saisie'!$AF21&gt;=0,P$23&lt;='2. Saisie'!$AE$1,'2. Saisie'!$AL21&lt;=$B$11),IF(OR('2. Saisie'!N21="",'2. Saisie'!N21=9),0,'2. Saisie'!N21),"")</f>
        <v/>
      </c>
      <c r="Q39" s="17" t="str">
        <f>IF(AND('2. Saisie'!$AF21&gt;=0,Q$23&lt;='2. Saisie'!$AE$1,'2. Saisie'!$AL21&lt;=$B$11),IF(OR('2. Saisie'!O21="",'2. Saisie'!O21=9),0,'2. Saisie'!O21),"")</f>
        <v/>
      </c>
      <c r="R39" s="17" t="str">
        <f>IF(AND('2. Saisie'!$AF21&gt;=0,R$23&lt;='2. Saisie'!$AE$1,'2. Saisie'!$AL21&lt;=$B$11),IF(OR('2. Saisie'!P21="",'2. Saisie'!P21=9),0,'2. Saisie'!P21),"")</f>
        <v/>
      </c>
      <c r="S39" s="17" t="str">
        <f>IF(AND('2. Saisie'!$AF21&gt;=0,S$23&lt;='2. Saisie'!$AE$1,'2. Saisie'!$AL21&lt;=$B$11),IF(OR('2. Saisie'!Q21="",'2. Saisie'!Q21=9),0,'2. Saisie'!Q21),"")</f>
        <v/>
      </c>
      <c r="T39" s="17" t="str">
        <f>IF(AND('2. Saisie'!$AF21&gt;=0,T$23&lt;='2. Saisie'!$AE$1,'2. Saisie'!$AL21&lt;=$B$11),IF(OR('2. Saisie'!R21="",'2. Saisie'!R21=9),0,'2. Saisie'!R21),"")</f>
        <v/>
      </c>
      <c r="U39" s="17" t="str">
        <f>IF(AND('2. Saisie'!$AF21&gt;=0,U$23&lt;='2. Saisie'!$AE$1,'2. Saisie'!$AL21&lt;=$B$11),IF(OR('2. Saisie'!S21="",'2. Saisie'!S21=9),0,'2. Saisie'!S21),"")</f>
        <v/>
      </c>
      <c r="V39" s="17" t="str">
        <f>IF(AND('2. Saisie'!$AF21&gt;=0,V$23&lt;='2. Saisie'!$AE$1,'2. Saisie'!$AL21&lt;=$B$11),IF(OR('2. Saisie'!T21="",'2. Saisie'!T21=9),0,'2. Saisie'!T21),"")</f>
        <v/>
      </c>
      <c r="W39" s="17" t="str">
        <f>IF(AND('2. Saisie'!$AF21&gt;=0,W$23&lt;='2. Saisie'!$AE$1,'2. Saisie'!$AL21&lt;=$B$11),IF(OR('2. Saisie'!U21="",'2. Saisie'!U21=9),0,'2. Saisie'!U21),"")</f>
        <v/>
      </c>
      <c r="X39" s="17" t="str">
        <f>IF(AND('2. Saisie'!$AF21&gt;=0,X$23&lt;='2. Saisie'!$AE$1,'2. Saisie'!$AL21&lt;=$B$11),IF(OR('2. Saisie'!V21="",'2. Saisie'!V21=9),0,'2. Saisie'!V21),"")</f>
        <v/>
      </c>
      <c r="Y39" s="17" t="str">
        <f>IF(AND('2. Saisie'!$AF21&gt;=0,Y$23&lt;='2. Saisie'!$AE$1,'2. Saisie'!$AL21&lt;=$B$11),IF(OR('2. Saisie'!W21="",'2. Saisie'!W21=9),0,'2. Saisie'!W21),"")</f>
        <v/>
      </c>
      <c r="Z39" s="17" t="str">
        <f>IF(AND('2. Saisie'!$AF21&gt;=0,Z$23&lt;='2. Saisie'!$AE$1,'2. Saisie'!$AL21&lt;=$B$11),IF(OR('2. Saisie'!X21="",'2. Saisie'!X21=9),0,'2. Saisie'!X21),"")</f>
        <v/>
      </c>
      <c r="AA39" s="17" t="str">
        <f>IF(AND('2. Saisie'!$AF21&gt;=0,AA$23&lt;='2. Saisie'!$AE$1,'2. Saisie'!$AL21&lt;=$B$11),IF(OR('2. Saisie'!Y21="",'2. Saisie'!Y21=9),0,'2. Saisie'!Y21),"")</f>
        <v/>
      </c>
      <c r="AB39" s="17" t="str">
        <f>IF(AND('2. Saisie'!$AF21&gt;=0,AB$23&lt;='2. Saisie'!$AE$1,'2. Saisie'!$AL21&lt;=$B$11),IF(OR('2. Saisie'!Z21="",'2. Saisie'!Z21=9),0,'2. Saisie'!Z21),"")</f>
        <v/>
      </c>
      <c r="AC39" s="17" t="str">
        <f>IF(AND('2. Saisie'!$AF21&gt;=0,AC$23&lt;='2. Saisie'!$AE$1,'2. Saisie'!$AL21&lt;=$B$11),IF(OR('2. Saisie'!AA21="",'2. Saisie'!AA21=9),0,'2. Saisie'!AA21),"")</f>
        <v/>
      </c>
      <c r="AD39" s="17" t="str">
        <f>IF(AND('2. Saisie'!$AF21&gt;=0,AD$23&lt;='2. Saisie'!$AE$1,'2. Saisie'!$AL21&lt;=$B$11),IF(OR('2. Saisie'!AB21="",'2. Saisie'!AB21=9),0,'2. Saisie'!AB21),"")</f>
        <v/>
      </c>
      <c r="AE39" s="17" t="str">
        <f>IF(AND('2. Saisie'!$AF21&gt;=0,AE$23&lt;='2. Saisie'!$AE$1,'2. Saisie'!$AL21&lt;=$B$11),IF(OR('2. Saisie'!AC21="",'2. Saisie'!AC21=9),0,'2. Saisie'!AC21),"")</f>
        <v/>
      </c>
      <c r="AF39" s="17" t="str">
        <f>IF(AND('2. Saisie'!$AF21&gt;=0,AF$23&lt;='2. Saisie'!$AE$1,'2. Saisie'!$AL21&lt;=$B$11),IF(OR('2. Saisie'!AD21="",'2. Saisie'!AD21=9),0,'2. Saisie'!AD21),"")</f>
        <v/>
      </c>
      <c r="AG39" s="17" t="str">
        <f>IF(AND('2. Saisie'!$AF21&gt;=0,AG$23&lt;='2. Saisie'!$AE$1,'2. Saisie'!$AL21&lt;=$B$11),IF(OR('2. Saisie'!AE21="",'2. Saisie'!AE21=9),0,'2. Saisie'!AE21),"")</f>
        <v/>
      </c>
      <c r="AH39" s="17" t="s">
        <v>139</v>
      </c>
      <c r="AI39" s="330"/>
      <c r="AJ39" s="339" t="str">
        <f t="shared" si="89"/>
        <v/>
      </c>
      <c r="AK39" s="339" t="str">
        <f t="shared" si="90"/>
        <v/>
      </c>
      <c r="AL39" s="340" t="str">
        <f t="shared" si="44"/>
        <v/>
      </c>
      <c r="AM39" s="341">
        <v>15</v>
      </c>
      <c r="AN39" s="342" t="str">
        <f t="shared" si="45"/>
        <v/>
      </c>
      <c r="AO39" s="343" t="str">
        <f t="shared" si="91"/>
        <v/>
      </c>
      <c r="AP39" s="17" t="str">
        <f t="shared" si="92"/>
        <v/>
      </c>
      <c r="AQ39" s="17" t="str">
        <f t="shared" si="93"/>
        <v/>
      </c>
      <c r="AR39" s="17" t="str">
        <f t="shared" si="94"/>
        <v/>
      </c>
      <c r="AS39" s="17" t="str">
        <f t="shared" si="95"/>
        <v/>
      </c>
      <c r="AT39" s="17" t="str">
        <f t="shared" si="96"/>
        <v/>
      </c>
      <c r="AU39" s="17" t="str">
        <f t="shared" si="97"/>
        <v/>
      </c>
      <c r="AV39" s="17" t="str">
        <f t="shared" si="98"/>
        <v/>
      </c>
      <c r="AW39" s="17" t="str">
        <f t="shared" si="99"/>
        <v/>
      </c>
      <c r="AX39" s="17" t="str">
        <f t="shared" si="100"/>
        <v/>
      </c>
      <c r="AY39" s="17" t="str">
        <f t="shared" si="101"/>
        <v/>
      </c>
      <c r="AZ39" s="17" t="str">
        <f t="shared" si="102"/>
        <v/>
      </c>
      <c r="BA39" s="17" t="str">
        <f t="shared" si="103"/>
        <v/>
      </c>
      <c r="BB39" s="17" t="str">
        <f t="shared" si="104"/>
        <v/>
      </c>
      <c r="BC39" s="17" t="str">
        <f t="shared" si="105"/>
        <v/>
      </c>
      <c r="BD39" s="17" t="str">
        <f t="shared" si="106"/>
        <v/>
      </c>
      <c r="BE39" s="17" t="str">
        <f t="shared" si="107"/>
        <v/>
      </c>
      <c r="BF39" s="17" t="str">
        <f t="shared" si="108"/>
        <v/>
      </c>
      <c r="BG39" s="17" t="str">
        <f t="shared" si="109"/>
        <v/>
      </c>
      <c r="BH39" s="17" t="str">
        <f t="shared" si="110"/>
        <v/>
      </c>
      <c r="BI39" s="17" t="str">
        <f t="shared" si="111"/>
        <v/>
      </c>
      <c r="BJ39" s="17" t="str">
        <f t="shared" si="112"/>
        <v/>
      </c>
      <c r="BK39" s="17" t="str">
        <f t="shared" si="113"/>
        <v/>
      </c>
      <c r="BL39" s="17" t="str">
        <f t="shared" si="114"/>
        <v/>
      </c>
      <c r="BM39" s="17" t="str">
        <f t="shared" si="115"/>
        <v/>
      </c>
      <c r="BN39" s="17" t="str">
        <f t="shared" si="116"/>
        <v/>
      </c>
      <c r="BO39" s="17" t="str">
        <f t="shared" si="117"/>
        <v/>
      </c>
      <c r="BP39" s="17" t="str">
        <f t="shared" si="118"/>
        <v/>
      </c>
      <c r="BQ39" s="17" t="str">
        <f t="shared" si="119"/>
        <v/>
      </c>
      <c r="BR39" s="17" t="str">
        <f t="shared" si="120"/>
        <v/>
      </c>
      <c r="BS39" s="17" t="str">
        <f t="shared" si="121"/>
        <v/>
      </c>
      <c r="BT39" s="17" t="s">
        <v>139</v>
      </c>
      <c r="BV39" s="291" t="e">
        <f t="shared" si="47"/>
        <v>#VALUE!</v>
      </c>
      <c r="BW39" s="291" t="e">
        <f t="shared" si="122"/>
        <v>#VALUE!</v>
      </c>
      <c r="BX39" s="291" t="e">
        <f t="shared" si="233"/>
        <v>#VALUE!</v>
      </c>
      <c r="BY39" s="292" t="e">
        <f t="shared" si="48"/>
        <v>#VALUE!</v>
      </c>
      <c r="BZ39" s="292" t="e">
        <f t="shared" si="123"/>
        <v>#VALUE!</v>
      </c>
      <c r="CA39" s="294" t="str">
        <f t="shared" si="124"/>
        <v/>
      </c>
      <c r="CB39" s="293" t="e">
        <f t="shared" si="49"/>
        <v>#VALUE!</v>
      </c>
      <c r="CC39" s="291" t="e">
        <f t="shared" si="125"/>
        <v>#VALUE!</v>
      </c>
      <c r="CD39" s="291" t="e">
        <f t="shared" si="234"/>
        <v>#VALUE!</v>
      </c>
      <c r="CE39" s="292" t="e">
        <f t="shared" si="50"/>
        <v>#VALUE!</v>
      </c>
      <c r="CF39" s="292" t="e">
        <f t="shared" si="126"/>
        <v>#VALUE!</v>
      </c>
      <c r="CH39" s="32"/>
      <c r="CW39" s="330"/>
      <c r="CX39" s="341">
        <v>15</v>
      </c>
      <c r="CY39" s="58" t="str">
        <f t="shared" si="127"/>
        <v/>
      </c>
      <c r="CZ39" s="344" t="e">
        <f t="shared" si="128"/>
        <v>#N/A</v>
      </c>
      <c r="DA39" s="344" t="e">
        <f t="shared" si="128"/>
        <v>#N/A</v>
      </c>
      <c r="DB39" s="344" t="e">
        <f t="shared" si="128"/>
        <v>#N/A</v>
      </c>
      <c r="DC39" s="344" t="e">
        <f t="shared" si="128"/>
        <v>#N/A</v>
      </c>
      <c r="DD39" s="344" t="e">
        <f t="shared" si="128"/>
        <v>#N/A</v>
      </c>
      <c r="DE39" s="344" t="e">
        <f t="shared" si="128"/>
        <v>#N/A</v>
      </c>
      <c r="DF39" s="344" t="e">
        <f t="shared" si="128"/>
        <v>#N/A</v>
      </c>
      <c r="DG39" s="344" t="e">
        <f t="shared" si="128"/>
        <v>#N/A</v>
      </c>
      <c r="DH39" s="344" t="e">
        <f t="shared" si="128"/>
        <v>#N/A</v>
      </c>
      <c r="DI39" s="344" t="e">
        <f t="shared" si="128"/>
        <v>#N/A</v>
      </c>
      <c r="DJ39" s="344" t="e">
        <f t="shared" si="128"/>
        <v>#N/A</v>
      </c>
      <c r="DK39" s="344" t="e">
        <f t="shared" si="128"/>
        <v>#N/A</v>
      </c>
      <c r="DL39" s="344" t="e">
        <f t="shared" si="128"/>
        <v>#N/A</v>
      </c>
      <c r="DM39" s="344" t="e">
        <f t="shared" si="128"/>
        <v>#N/A</v>
      </c>
      <c r="DN39" s="344" t="e">
        <f t="shared" si="128"/>
        <v>#N/A</v>
      </c>
      <c r="DO39" s="344" t="e">
        <f t="shared" si="128"/>
        <v>#N/A</v>
      </c>
      <c r="DP39" s="344" t="e">
        <f t="shared" si="268"/>
        <v>#N/A</v>
      </c>
      <c r="DQ39" s="344" t="e">
        <f t="shared" si="268"/>
        <v>#N/A</v>
      </c>
      <c r="DR39" s="344" t="e">
        <f t="shared" si="268"/>
        <v>#N/A</v>
      </c>
      <c r="DS39" s="344" t="e">
        <f t="shared" si="268"/>
        <v>#N/A</v>
      </c>
      <c r="DT39" s="344" t="e">
        <f t="shared" si="268"/>
        <v>#N/A</v>
      </c>
      <c r="DU39" s="344" t="e">
        <f t="shared" si="268"/>
        <v>#N/A</v>
      </c>
      <c r="DV39" s="344" t="e">
        <f t="shared" si="268"/>
        <v>#N/A</v>
      </c>
      <c r="DW39" s="344" t="e">
        <f t="shared" si="268"/>
        <v>#N/A</v>
      </c>
      <c r="DX39" s="344" t="e">
        <f t="shared" si="268"/>
        <v>#N/A</v>
      </c>
      <c r="DY39" s="344" t="e">
        <f t="shared" si="268"/>
        <v>#N/A</v>
      </c>
      <c r="DZ39" s="344" t="e">
        <f t="shared" si="268"/>
        <v>#N/A</v>
      </c>
      <c r="EA39" s="344" t="e">
        <f t="shared" si="268"/>
        <v>#N/A</v>
      </c>
      <c r="EB39" s="344" t="e">
        <f t="shared" si="268"/>
        <v>#N/A</v>
      </c>
      <c r="EC39" s="344" t="e">
        <f t="shared" si="268"/>
        <v>#N/A</v>
      </c>
      <c r="ED39" s="59">
        <f t="shared" si="129"/>
        <v>0</v>
      </c>
      <c r="EE39" s="341">
        <v>15</v>
      </c>
      <c r="EF39" s="58" t="str">
        <f t="shared" si="130"/>
        <v/>
      </c>
      <c r="EG39" s="344" t="str">
        <f t="shared" si="235"/>
        <v/>
      </c>
      <c r="EH39" s="344" t="str">
        <f t="shared" si="236"/>
        <v/>
      </c>
      <c r="EI39" s="344" t="str">
        <f t="shared" si="237"/>
        <v/>
      </c>
      <c r="EJ39" s="344" t="str">
        <f t="shared" si="238"/>
        <v/>
      </c>
      <c r="EK39" s="344" t="str">
        <f t="shared" si="239"/>
        <v/>
      </c>
      <c r="EL39" s="344" t="str">
        <f t="shared" si="240"/>
        <v/>
      </c>
      <c r="EM39" s="344" t="str">
        <f t="shared" si="241"/>
        <v/>
      </c>
      <c r="EN39" s="344" t="str">
        <f t="shared" si="242"/>
        <v/>
      </c>
      <c r="EO39" s="344" t="str">
        <f t="shared" si="243"/>
        <v/>
      </c>
      <c r="EP39" s="344" t="str">
        <f t="shared" si="244"/>
        <v/>
      </c>
      <c r="EQ39" s="344" t="str">
        <f t="shared" si="245"/>
        <v/>
      </c>
      <c r="ER39" s="344" t="str">
        <f t="shared" si="246"/>
        <v/>
      </c>
      <c r="ES39" s="344" t="str">
        <f t="shared" si="247"/>
        <v/>
      </c>
      <c r="ET39" s="344" t="str">
        <f t="shared" si="248"/>
        <v/>
      </c>
      <c r="EU39" s="344" t="str">
        <f t="shared" si="249"/>
        <v/>
      </c>
      <c r="EV39" s="344" t="str">
        <f t="shared" si="250"/>
        <v/>
      </c>
      <c r="EW39" s="344" t="str">
        <f t="shared" si="251"/>
        <v/>
      </c>
      <c r="EX39" s="344" t="str">
        <f t="shared" si="252"/>
        <v/>
      </c>
      <c r="EY39" s="344" t="str">
        <f t="shared" si="253"/>
        <v/>
      </c>
      <c r="EZ39" s="344" t="str">
        <f t="shared" si="254"/>
        <v/>
      </c>
      <c r="FA39" s="344" t="str">
        <f t="shared" si="255"/>
        <v/>
      </c>
      <c r="FB39" s="344" t="str">
        <f t="shared" si="256"/>
        <v/>
      </c>
      <c r="FC39" s="344" t="str">
        <f t="shared" si="257"/>
        <v/>
      </c>
      <c r="FD39" s="344" t="str">
        <f t="shared" si="258"/>
        <v/>
      </c>
      <c r="FE39" s="344" t="str">
        <f t="shared" si="259"/>
        <v/>
      </c>
      <c r="FF39" s="344" t="str">
        <f t="shared" si="260"/>
        <v/>
      </c>
      <c r="FG39" s="344" t="str">
        <f t="shared" si="261"/>
        <v/>
      </c>
      <c r="FH39" s="344" t="str">
        <f t="shared" si="262"/>
        <v/>
      </c>
      <c r="FI39" s="344" t="str">
        <f t="shared" si="263"/>
        <v/>
      </c>
      <c r="FJ39" s="344" t="str">
        <f t="shared" si="264"/>
        <v/>
      </c>
      <c r="FK39" s="59">
        <f t="shared" si="160"/>
        <v>0</v>
      </c>
      <c r="FL39" s="345" t="str">
        <f t="shared" si="161"/>
        <v/>
      </c>
      <c r="FM39" s="3">
        <f t="shared" si="162"/>
        <v>0</v>
      </c>
      <c r="FO39" s="336" t="str">
        <f t="shared" si="53"/>
        <v/>
      </c>
      <c r="FP39" s="4" t="s">
        <v>45</v>
      </c>
      <c r="FQ39" s="17" t="str">
        <f t="shared" si="54"/>
        <v/>
      </c>
      <c r="FR39" s="17" t="str">
        <f t="shared" si="55"/>
        <v/>
      </c>
      <c r="FS39" s="17" t="str">
        <f t="shared" si="56"/>
        <v/>
      </c>
      <c r="FT39" s="17" t="str">
        <f t="shared" si="57"/>
        <v/>
      </c>
      <c r="FU39" s="17" t="str">
        <f t="shared" si="58"/>
        <v/>
      </c>
      <c r="FV39" s="17" t="str">
        <f t="shared" si="59"/>
        <v/>
      </c>
      <c r="FW39" s="17" t="str">
        <f t="shared" si="60"/>
        <v/>
      </c>
      <c r="FX39" s="17" t="str">
        <f t="shared" si="61"/>
        <v/>
      </c>
      <c r="FY39" s="17" t="str">
        <f t="shared" si="62"/>
        <v/>
      </c>
      <c r="FZ39" s="17" t="str">
        <f t="shared" si="63"/>
        <v/>
      </c>
      <c r="GA39" s="17" t="str">
        <f t="shared" si="64"/>
        <v/>
      </c>
      <c r="GB39" s="17" t="str">
        <f t="shared" si="65"/>
        <v/>
      </c>
      <c r="GC39" s="17" t="str">
        <f t="shared" si="66"/>
        <v/>
      </c>
      <c r="GD39" s="17" t="str">
        <f t="shared" si="67"/>
        <v/>
      </c>
      <c r="GE39" s="17" t="str">
        <f t="shared" si="68"/>
        <v/>
      </c>
      <c r="GF39" s="17" t="str">
        <f t="shared" si="69"/>
        <v/>
      </c>
      <c r="GG39" s="17" t="str">
        <f t="shared" si="70"/>
        <v/>
      </c>
      <c r="GH39" s="17" t="str">
        <f t="shared" si="71"/>
        <v/>
      </c>
      <c r="GI39" s="17" t="str">
        <f t="shared" si="72"/>
        <v/>
      </c>
      <c r="GJ39" s="17" t="str">
        <f t="shared" si="73"/>
        <v/>
      </c>
      <c r="GK39" s="17" t="str">
        <f t="shared" si="74"/>
        <v/>
      </c>
      <c r="GL39" s="17" t="str">
        <f t="shared" si="75"/>
        <v/>
      </c>
      <c r="GM39" s="17" t="str">
        <f t="shared" si="76"/>
        <v/>
      </c>
      <c r="GN39" s="17" t="str">
        <f t="shared" si="77"/>
        <v/>
      </c>
      <c r="GO39" s="17" t="str">
        <f t="shared" si="78"/>
        <v/>
      </c>
      <c r="GP39" s="17" t="str">
        <f t="shared" si="79"/>
        <v/>
      </c>
      <c r="GQ39" s="17" t="str">
        <f t="shared" si="80"/>
        <v/>
      </c>
      <c r="GR39" s="17" t="str">
        <f t="shared" si="81"/>
        <v/>
      </c>
      <c r="GS39" s="17" t="str">
        <f t="shared" si="82"/>
        <v/>
      </c>
      <c r="GT39" s="17" t="str">
        <f t="shared" si="83"/>
        <v/>
      </c>
      <c r="GU39" s="17" t="s">
        <v>139</v>
      </c>
      <c r="GV39" s="36"/>
      <c r="GW39" s="36" t="e">
        <f>RANK(AO39,AO$25:AO$124,0)+COUNTIF(AO$25:AO$39,AO39)-1</f>
        <v>#VALUE!</v>
      </c>
      <c r="GX39" s="36" t="s">
        <v>45</v>
      </c>
      <c r="GY39" s="3">
        <v>15</v>
      </c>
      <c r="GZ39" s="3" t="str">
        <f t="shared" si="84"/>
        <v/>
      </c>
      <c r="HA39" s="345" t="str">
        <f t="shared" si="163"/>
        <v/>
      </c>
      <c r="HB39" s="3">
        <f t="shared" si="164"/>
        <v>0</v>
      </c>
      <c r="HF39" s="3" t="e">
        <f t="shared" si="165"/>
        <v>#N/A</v>
      </c>
      <c r="HG39" s="3" t="e">
        <f t="shared" si="166"/>
        <v>#N/A</v>
      </c>
      <c r="HH39" s="294" t="e">
        <f t="shared" si="167"/>
        <v>#N/A</v>
      </c>
      <c r="HI39" s="336" t="e">
        <f t="shared" si="168"/>
        <v>#N/A</v>
      </c>
      <c r="HJ39" s="4" t="e">
        <f t="shared" si="169"/>
        <v>#N/A</v>
      </c>
      <c r="HK39" s="17" t="str">
        <f>IF(HK$23&lt;='2. Saisie'!$AE$1,INDEX($D$25:$AG$124,$HI39,HK$21),"")</f>
        <v/>
      </c>
      <c r="HL39" s="17" t="str">
        <f>IF(HL$23&lt;='2. Saisie'!$AE$1,INDEX($D$25:$AG$124,$HI39,HL$21),"")</f>
        <v/>
      </c>
      <c r="HM39" s="17" t="str">
        <f>IF(HM$23&lt;='2. Saisie'!$AE$1,INDEX($D$25:$AG$124,$HI39,HM$21),"")</f>
        <v/>
      </c>
      <c r="HN39" s="17" t="str">
        <f>IF(HN$23&lt;='2. Saisie'!$AE$1,INDEX($D$25:$AG$124,$HI39,HN$21),"")</f>
        <v/>
      </c>
      <c r="HO39" s="17" t="str">
        <f>IF(HO$23&lt;='2. Saisie'!$AE$1,INDEX($D$25:$AG$124,$HI39,HO$21),"")</f>
        <v/>
      </c>
      <c r="HP39" s="17" t="str">
        <f>IF(HP$23&lt;='2. Saisie'!$AE$1,INDEX($D$25:$AG$124,$HI39,HP$21),"")</f>
        <v/>
      </c>
      <c r="HQ39" s="17" t="str">
        <f>IF(HQ$23&lt;='2. Saisie'!$AE$1,INDEX($D$25:$AG$124,$HI39,HQ$21),"")</f>
        <v/>
      </c>
      <c r="HR39" s="17" t="str">
        <f>IF(HR$23&lt;='2. Saisie'!$AE$1,INDEX($D$25:$AG$124,$HI39,HR$21),"")</f>
        <v/>
      </c>
      <c r="HS39" s="17" t="str">
        <f>IF(HS$23&lt;='2. Saisie'!$AE$1,INDEX($D$25:$AG$124,$HI39,HS$21),"")</f>
        <v/>
      </c>
      <c r="HT39" s="17" t="str">
        <f>IF(HT$23&lt;='2. Saisie'!$AE$1,INDEX($D$25:$AG$124,$HI39,HT$21),"")</f>
        <v/>
      </c>
      <c r="HU39" s="17" t="str">
        <f>IF(HU$23&lt;='2. Saisie'!$AE$1,INDEX($D$25:$AG$124,$HI39,HU$21),"")</f>
        <v/>
      </c>
      <c r="HV39" s="17" t="str">
        <f>IF(HV$23&lt;='2. Saisie'!$AE$1,INDEX($D$25:$AG$124,$HI39,HV$21),"")</f>
        <v/>
      </c>
      <c r="HW39" s="17" t="str">
        <f>IF(HW$23&lt;='2. Saisie'!$AE$1,INDEX($D$25:$AG$124,$HI39,HW$21),"")</f>
        <v/>
      </c>
      <c r="HX39" s="17" t="str">
        <f>IF(HX$23&lt;='2. Saisie'!$AE$1,INDEX($D$25:$AG$124,$HI39,HX$21),"")</f>
        <v/>
      </c>
      <c r="HY39" s="17" t="str">
        <f>IF(HY$23&lt;='2. Saisie'!$AE$1,INDEX($D$25:$AG$124,$HI39,HY$21),"")</f>
        <v/>
      </c>
      <c r="HZ39" s="17" t="str">
        <f>IF(HZ$23&lt;='2. Saisie'!$AE$1,INDEX($D$25:$AG$124,$HI39,HZ$21),"")</f>
        <v/>
      </c>
      <c r="IA39" s="17" t="str">
        <f>IF(IA$23&lt;='2. Saisie'!$AE$1,INDEX($D$25:$AG$124,$HI39,IA$21),"")</f>
        <v/>
      </c>
      <c r="IB39" s="17" t="str">
        <f>IF(IB$23&lt;='2. Saisie'!$AE$1,INDEX($D$25:$AG$124,$HI39,IB$21),"")</f>
        <v/>
      </c>
      <c r="IC39" s="17" t="str">
        <f>IF(IC$23&lt;='2. Saisie'!$AE$1,INDEX($D$25:$AG$124,$HI39,IC$21),"")</f>
        <v/>
      </c>
      <c r="ID39" s="17" t="str">
        <f>IF(ID$23&lt;='2. Saisie'!$AE$1,INDEX($D$25:$AG$124,$HI39,ID$21),"")</f>
        <v/>
      </c>
      <c r="IE39" s="17" t="str">
        <f>IF(IE$23&lt;='2. Saisie'!$AE$1,INDEX($D$25:$AG$124,$HI39,IE$21),"")</f>
        <v/>
      </c>
      <c r="IF39" s="17" t="str">
        <f>IF(IF$23&lt;='2. Saisie'!$AE$1,INDEX($D$25:$AG$124,$HI39,IF$21),"")</f>
        <v/>
      </c>
      <c r="IG39" s="17" t="str">
        <f>IF(IG$23&lt;='2. Saisie'!$AE$1,INDEX($D$25:$AG$124,$HI39,IG$21),"")</f>
        <v/>
      </c>
      <c r="IH39" s="17" t="str">
        <f>IF(IH$23&lt;='2. Saisie'!$AE$1,INDEX($D$25:$AG$124,$HI39,IH$21),"")</f>
        <v/>
      </c>
      <c r="II39" s="17" t="str">
        <f>IF(II$23&lt;='2. Saisie'!$AE$1,INDEX($D$25:$AG$124,$HI39,II$21),"")</f>
        <v/>
      </c>
      <c r="IJ39" s="17" t="str">
        <f>IF(IJ$23&lt;='2. Saisie'!$AE$1,INDEX($D$25:$AG$124,$HI39,IJ$21),"")</f>
        <v/>
      </c>
      <c r="IK39" s="17" t="str">
        <f>IF(IK$23&lt;='2. Saisie'!$AE$1,INDEX($D$25:$AG$124,$HI39,IK$21),"")</f>
        <v/>
      </c>
      <c r="IL39" s="17" t="str">
        <f>IF(IL$23&lt;='2. Saisie'!$AE$1,INDEX($D$25:$AG$124,$HI39,IL$21),"")</f>
        <v/>
      </c>
      <c r="IM39" s="17" t="str">
        <f>IF(IM$23&lt;='2. Saisie'!$AE$1,INDEX($D$25:$AG$124,$HI39,IM$21),"")</f>
        <v/>
      </c>
      <c r="IN39" s="17" t="str">
        <f>IF(IN$23&lt;='2. Saisie'!$AE$1,INDEX($D$25:$AG$124,$HI39,IN$21),"")</f>
        <v/>
      </c>
      <c r="IO39" s="17" t="s">
        <v>139</v>
      </c>
      <c r="IR39" s="346" t="str">
        <f>IFERROR(IF(HK$23&lt;=$HH39,(1-'7. Rép.Inattendues'!J20)*HK$19,('7. Rép.Inattendues'!J20*HK$19)*-1),"")</f>
        <v/>
      </c>
      <c r="IS39" s="346" t="str">
        <f>IFERROR(IF(HL$23&lt;=$HH39,(1-'7. Rép.Inattendues'!K20)*HL$19,('7. Rép.Inattendues'!K20*HL$19)*-1),"")</f>
        <v/>
      </c>
      <c r="IT39" s="346" t="str">
        <f>IFERROR(IF(HM$23&lt;=$HH39,(1-'7. Rép.Inattendues'!L20)*HM$19,('7. Rép.Inattendues'!L20*HM$19)*-1),"")</f>
        <v/>
      </c>
      <c r="IU39" s="346" t="str">
        <f>IFERROR(IF(HN$23&lt;=$HH39,(1-'7. Rép.Inattendues'!M20)*HN$19,('7. Rép.Inattendues'!M20*HN$19)*-1),"")</f>
        <v/>
      </c>
      <c r="IV39" s="346" t="str">
        <f>IFERROR(IF(HO$23&lt;=$HH39,(1-'7. Rép.Inattendues'!N20)*HO$19,('7. Rép.Inattendues'!N20*HO$19)*-1),"")</f>
        <v/>
      </c>
      <c r="IW39" s="346" t="str">
        <f>IFERROR(IF(HP$23&lt;=$HH39,(1-'7. Rép.Inattendues'!O20)*HP$19,('7. Rép.Inattendues'!O20*HP$19)*-1),"")</f>
        <v/>
      </c>
      <c r="IX39" s="346" t="str">
        <f>IFERROR(IF(HQ$23&lt;=$HH39,(1-'7. Rép.Inattendues'!P20)*HQ$19,('7. Rép.Inattendues'!P20*HQ$19)*-1),"")</f>
        <v/>
      </c>
      <c r="IY39" s="346" t="str">
        <f>IFERROR(IF(HR$23&lt;=$HH39,(1-'7. Rép.Inattendues'!Q20)*HR$19,('7. Rép.Inattendues'!Q20*HR$19)*-1),"")</f>
        <v/>
      </c>
      <c r="IZ39" s="346" t="str">
        <f>IFERROR(IF(HS$23&lt;=$HH39,(1-'7. Rép.Inattendues'!R20)*HS$19,('7. Rép.Inattendues'!R20*HS$19)*-1),"")</f>
        <v/>
      </c>
      <c r="JA39" s="346" t="str">
        <f>IFERROR(IF(HT$23&lt;=$HH39,(1-'7. Rép.Inattendues'!S20)*HT$19,('7. Rép.Inattendues'!S20*HT$19)*-1),"")</f>
        <v/>
      </c>
      <c r="JB39" s="346" t="str">
        <f>IFERROR(IF(HU$23&lt;=$HH39,(1-'7. Rép.Inattendues'!T20)*HU$19,('7. Rép.Inattendues'!T20*HU$19)*-1),"")</f>
        <v/>
      </c>
      <c r="JC39" s="346" t="str">
        <f>IFERROR(IF(HV$23&lt;=$HH39,(1-'7. Rép.Inattendues'!U20)*HV$19,('7. Rép.Inattendues'!U20*HV$19)*-1),"")</f>
        <v/>
      </c>
      <c r="JD39" s="346" t="str">
        <f>IFERROR(IF(HW$23&lt;=$HH39,(1-'7. Rép.Inattendues'!V20)*HW$19,('7. Rép.Inattendues'!V20*HW$19)*-1),"")</f>
        <v/>
      </c>
      <c r="JE39" s="346" t="str">
        <f>IFERROR(IF(HX$23&lt;=$HH39,(1-'7. Rép.Inattendues'!W20)*HX$19,('7. Rép.Inattendues'!W20*HX$19)*-1),"")</f>
        <v/>
      </c>
      <c r="JF39" s="346" t="str">
        <f>IFERROR(IF(HY$23&lt;=$HH39,(1-'7. Rép.Inattendues'!X20)*HY$19,('7. Rép.Inattendues'!X20*HY$19)*-1),"")</f>
        <v/>
      </c>
      <c r="JG39" s="346" t="str">
        <f>IFERROR(IF(HZ$23&lt;=$HH39,(1-'7. Rép.Inattendues'!Y20)*HZ$19,('7. Rép.Inattendues'!Y20*HZ$19)*-1),"")</f>
        <v/>
      </c>
      <c r="JH39" s="346" t="str">
        <f>IFERROR(IF(IA$23&lt;=$HH39,(1-'7. Rép.Inattendues'!Z20)*IA$19,('7. Rép.Inattendues'!Z20*IA$19)*-1),"")</f>
        <v/>
      </c>
      <c r="JI39" s="346" t="str">
        <f>IFERROR(IF(IB$23&lt;=$HH39,(1-'7. Rép.Inattendues'!AA20)*IB$19,('7. Rép.Inattendues'!AA20*IB$19)*-1),"")</f>
        <v/>
      </c>
      <c r="JJ39" s="346" t="str">
        <f>IFERROR(IF(IC$23&lt;=$HH39,(1-'7. Rép.Inattendues'!AB20)*IC$19,('7. Rép.Inattendues'!AB20*IC$19)*-1),"")</f>
        <v/>
      </c>
      <c r="JK39" s="346" t="str">
        <f>IFERROR(IF(ID$23&lt;=$HH39,(1-'7. Rép.Inattendues'!AC20)*ID$19,('7. Rép.Inattendues'!AC20*ID$19)*-1),"")</f>
        <v/>
      </c>
      <c r="JL39" s="346" t="str">
        <f>IFERROR(IF(IE$23&lt;=$HH39,(1-'7. Rép.Inattendues'!AD20)*IE$19,('7. Rép.Inattendues'!AD20*IE$19)*-1),"")</f>
        <v/>
      </c>
      <c r="JM39" s="346" t="str">
        <f>IFERROR(IF(IF$23&lt;=$HH39,(1-'7. Rép.Inattendues'!AE20)*IF$19,('7. Rép.Inattendues'!AE20*IF$19)*-1),"")</f>
        <v/>
      </c>
      <c r="JN39" s="346" t="str">
        <f>IFERROR(IF(IG$23&lt;=$HH39,(1-'7. Rép.Inattendues'!AF20)*IG$19,('7. Rép.Inattendues'!AF20*IG$19)*-1),"")</f>
        <v/>
      </c>
      <c r="JO39" s="346" t="str">
        <f>IFERROR(IF(IH$23&lt;=$HH39,(1-'7. Rép.Inattendues'!AG20)*IH$19,('7. Rép.Inattendues'!AG20*IH$19)*-1),"")</f>
        <v/>
      </c>
      <c r="JP39" s="346" t="str">
        <f>IFERROR(IF(II$23&lt;=$HH39,(1-'7. Rép.Inattendues'!AH20)*II$19,('7. Rép.Inattendues'!AH20*II$19)*-1),"")</f>
        <v/>
      </c>
      <c r="JQ39" s="346" t="str">
        <f>IFERROR(IF(IJ$23&lt;=$HH39,(1-'7. Rép.Inattendues'!AI20)*IJ$19,('7. Rép.Inattendues'!AI20*IJ$19)*-1),"")</f>
        <v/>
      </c>
      <c r="JR39" s="346" t="str">
        <f>IFERROR(IF(IK$23&lt;=$HH39,(1-'7. Rép.Inattendues'!AJ20)*IK$19,('7. Rép.Inattendues'!AJ20*IK$19)*-1),"")</f>
        <v/>
      </c>
      <c r="JS39" s="346" t="str">
        <f>IFERROR(IF(IL$23&lt;=$HH39,(1-'7. Rép.Inattendues'!AK20)*IL$19,('7. Rép.Inattendues'!AK20*IL$19)*-1),"")</f>
        <v/>
      </c>
      <c r="JT39" s="346" t="str">
        <f>IFERROR(IF(IM$23&lt;=$HH39,(1-'7. Rép.Inattendues'!AL20)*IM$19,('7. Rép.Inattendues'!AL20*IM$19)*-1),"")</f>
        <v/>
      </c>
      <c r="JU39" s="346" t="str">
        <f>IFERROR(IF(IN$23&lt;=$HH39,(1-'7. Rép.Inattendues'!AM20)*IN$19,('7. Rép.Inattendues'!AM20*IN$19)*-1),"")</f>
        <v/>
      </c>
      <c r="JW39" s="347" t="str">
        <f t="shared" si="170"/>
        <v/>
      </c>
      <c r="JY39" s="346" t="str">
        <f t="shared" si="171"/>
        <v/>
      </c>
      <c r="JZ39" s="346" t="str">
        <f t="shared" si="172"/>
        <v/>
      </c>
      <c r="KA39" s="346" t="str">
        <f t="shared" si="173"/>
        <v/>
      </c>
      <c r="KB39" s="346" t="str">
        <f t="shared" si="174"/>
        <v/>
      </c>
      <c r="KC39" s="346" t="str">
        <f t="shared" si="175"/>
        <v/>
      </c>
      <c r="KD39" s="346" t="str">
        <f t="shared" si="176"/>
        <v/>
      </c>
      <c r="KE39" s="346" t="str">
        <f t="shared" si="177"/>
        <v/>
      </c>
      <c r="KF39" s="346" t="str">
        <f t="shared" si="178"/>
        <v/>
      </c>
      <c r="KG39" s="346" t="str">
        <f t="shared" si="179"/>
        <v/>
      </c>
      <c r="KH39" s="346" t="str">
        <f t="shared" si="180"/>
        <v/>
      </c>
      <c r="KI39" s="346" t="str">
        <f t="shared" si="181"/>
        <v/>
      </c>
      <c r="KJ39" s="346" t="str">
        <f t="shared" si="182"/>
        <v/>
      </c>
      <c r="KK39" s="346" t="str">
        <f t="shared" si="183"/>
        <v/>
      </c>
      <c r="KL39" s="346" t="str">
        <f t="shared" si="184"/>
        <v/>
      </c>
      <c r="KM39" s="346" t="str">
        <f t="shared" si="185"/>
        <v/>
      </c>
      <c r="KN39" s="346" t="str">
        <f t="shared" si="186"/>
        <v/>
      </c>
      <c r="KO39" s="346" t="str">
        <f t="shared" si="187"/>
        <v/>
      </c>
      <c r="KP39" s="346" t="str">
        <f t="shared" si="188"/>
        <v/>
      </c>
      <c r="KQ39" s="346" t="str">
        <f t="shared" si="189"/>
        <v/>
      </c>
      <c r="KR39" s="346" t="str">
        <f t="shared" si="190"/>
        <v/>
      </c>
      <c r="KS39" s="346" t="str">
        <f t="shared" si="191"/>
        <v/>
      </c>
      <c r="KT39" s="346" t="str">
        <f t="shared" si="192"/>
        <v/>
      </c>
      <c r="KU39" s="346" t="str">
        <f t="shared" si="193"/>
        <v/>
      </c>
      <c r="KV39" s="346" t="str">
        <f t="shared" si="194"/>
        <v/>
      </c>
      <c r="KW39" s="346" t="str">
        <f t="shared" si="195"/>
        <v/>
      </c>
      <c r="KX39" s="346" t="str">
        <f t="shared" si="196"/>
        <v/>
      </c>
      <c r="KY39" s="346" t="str">
        <f t="shared" si="197"/>
        <v/>
      </c>
      <c r="KZ39" s="346" t="str">
        <f t="shared" si="198"/>
        <v/>
      </c>
      <c r="LA39" s="346" t="str">
        <f t="shared" si="199"/>
        <v/>
      </c>
      <c r="LB39" s="346" t="str">
        <f t="shared" si="200"/>
        <v/>
      </c>
      <c r="LD39" s="348" t="str">
        <f t="shared" si="201"/>
        <v/>
      </c>
      <c r="LF39" s="346" t="str">
        <f t="shared" si="86"/>
        <v/>
      </c>
      <c r="LH39" s="346" t="str">
        <f t="shared" si="202"/>
        <v/>
      </c>
      <c r="LI39" s="346" t="str">
        <f t="shared" si="203"/>
        <v/>
      </c>
      <c r="LJ39" s="346" t="str">
        <f t="shared" si="204"/>
        <v/>
      </c>
      <c r="LK39" s="346" t="str">
        <f t="shared" si="205"/>
        <v/>
      </c>
      <c r="LL39" s="346" t="str">
        <f t="shared" si="206"/>
        <v/>
      </c>
      <c r="LM39" s="346" t="str">
        <f t="shared" si="207"/>
        <v/>
      </c>
      <c r="LN39" s="346" t="str">
        <f t="shared" si="208"/>
        <v/>
      </c>
      <c r="LO39" s="346" t="str">
        <f t="shared" si="209"/>
        <v/>
      </c>
      <c r="LP39" s="346" t="str">
        <f t="shared" si="210"/>
        <v/>
      </c>
      <c r="LQ39" s="346" t="str">
        <f t="shared" si="211"/>
        <v/>
      </c>
      <c r="LR39" s="346" t="str">
        <f t="shared" si="212"/>
        <v/>
      </c>
      <c r="LS39" s="346" t="str">
        <f t="shared" si="213"/>
        <v/>
      </c>
      <c r="LT39" s="346" t="str">
        <f t="shared" si="214"/>
        <v/>
      </c>
      <c r="LU39" s="346" t="str">
        <f t="shared" si="215"/>
        <v/>
      </c>
      <c r="LV39" s="346" t="str">
        <f t="shared" si="216"/>
        <v/>
      </c>
      <c r="LW39" s="346" t="str">
        <f t="shared" si="217"/>
        <v/>
      </c>
      <c r="LX39" s="346" t="str">
        <f t="shared" si="218"/>
        <v/>
      </c>
      <c r="LY39" s="346" t="str">
        <f t="shared" si="219"/>
        <v/>
      </c>
      <c r="LZ39" s="346" t="str">
        <f t="shared" si="220"/>
        <v/>
      </c>
      <c r="MA39" s="346" t="str">
        <f t="shared" si="221"/>
        <v/>
      </c>
      <c r="MB39" s="346" t="str">
        <f t="shared" si="222"/>
        <v/>
      </c>
      <c r="MC39" s="346" t="str">
        <f t="shared" si="223"/>
        <v/>
      </c>
      <c r="MD39" s="346" t="str">
        <f t="shared" si="224"/>
        <v/>
      </c>
      <c r="ME39" s="346" t="str">
        <f t="shared" si="225"/>
        <v/>
      </c>
      <c r="MF39" s="346" t="str">
        <f t="shared" si="226"/>
        <v/>
      </c>
      <c r="MG39" s="346" t="str">
        <f t="shared" si="227"/>
        <v/>
      </c>
      <c r="MH39" s="346" t="str">
        <f t="shared" si="228"/>
        <v/>
      </c>
      <c r="MI39" s="346" t="str">
        <f t="shared" si="229"/>
        <v/>
      </c>
      <c r="MJ39" s="346" t="str">
        <f t="shared" si="230"/>
        <v/>
      </c>
      <c r="MK39" s="346" t="str">
        <f t="shared" si="231"/>
        <v/>
      </c>
      <c r="MM39" s="348" t="str">
        <f t="shared" si="232"/>
        <v/>
      </c>
      <c r="MR39" s="483" t="s">
        <v>464</v>
      </c>
      <c r="MS39" s="305">
        <v>10</v>
      </c>
      <c r="MT39" s="395" t="s">
        <v>278</v>
      </c>
      <c r="MU39" s="15">
        <f>IF('8. Paramètres'!G39="Modérée à forte",1,IF('8. Paramètres'!G39="Faible",2,IF('8. Paramètres'!G39="Négligeable",3,IF('8. Paramètres'!G39="Problématique",4,"err"))))</f>
        <v>1</v>
      </c>
      <c r="MV39" s="15">
        <f>IF('8. Paramètres'!H39="Cliquer pour modifier",MU39,IF('8. Paramètres'!H39="Modérée à forte",1,IF('8. Paramètres'!H39="Faible",2,IF('8. Paramètres'!H39="Négligeable",3,IF('8. Paramètres'!H39="Problématique",4,"err")))))</f>
        <v>1</v>
      </c>
      <c r="MW39" s="15">
        <f>IF(MU$3=1,MU39,IF(MU$3=2,MV39,"err"))</f>
        <v>1</v>
      </c>
      <c r="MY39" s="380" t="str">
        <f>IF(MW39&gt;MW40,"err","ok")</f>
        <v>ok</v>
      </c>
      <c r="MZ39" s="296">
        <f>COUNTIF(MY39:MY49,"=err")</f>
        <v>0</v>
      </c>
    </row>
    <row r="40" spans="2:364" ht="18" x14ac:dyDescent="0.3">
      <c r="B40" s="38">
        <f t="shared" si="88"/>
        <v>0</v>
      </c>
      <c r="C40" s="4" t="s">
        <v>46</v>
      </c>
      <c r="D40" s="17" t="str">
        <f>IF(AND('2. Saisie'!$AF22&gt;=0,D$23&lt;='2. Saisie'!$AE$1,'2. Saisie'!$AL22&lt;=$B$11),IF(OR('2. Saisie'!B22="",'2. Saisie'!B22=9),0,'2. Saisie'!B22),"")</f>
        <v/>
      </c>
      <c r="E40" s="17" t="str">
        <f>IF(AND('2. Saisie'!$AF22&gt;=0,E$23&lt;='2. Saisie'!$AE$1,'2. Saisie'!$AL22&lt;=$B$11),IF(OR('2. Saisie'!C22="",'2. Saisie'!C22=9),0,'2. Saisie'!C22),"")</f>
        <v/>
      </c>
      <c r="F40" s="17" t="str">
        <f>IF(AND('2. Saisie'!$AF22&gt;=0,F$23&lt;='2. Saisie'!$AE$1,'2. Saisie'!$AL22&lt;=$B$11),IF(OR('2. Saisie'!D22="",'2. Saisie'!D22=9),0,'2. Saisie'!D22),"")</f>
        <v/>
      </c>
      <c r="G40" s="17" t="str">
        <f>IF(AND('2. Saisie'!$AF22&gt;=0,G$23&lt;='2. Saisie'!$AE$1,'2. Saisie'!$AL22&lt;=$B$11),IF(OR('2. Saisie'!E22="",'2. Saisie'!E22=9),0,'2. Saisie'!E22),"")</f>
        <v/>
      </c>
      <c r="H40" s="17" t="str">
        <f>IF(AND('2. Saisie'!$AF22&gt;=0,H$23&lt;='2. Saisie'!$AE$1,'2. Saisie'!$AL22&lt;=$B$11),IF(OR('2. Saisie'!F22="",'2. Saisie'!F22=9),0,'2. Saisie'!F22),"")</f>
        <v/>
      </c>
      <c r="I40" s="17" t="str">
        <f>IF(AND('2. Saisie'!$AF22&gt;=0,I$23&lt;='2. Saisie'!$AE$1,'2. Saisie'!$AL22&lt;=$B$11),IF(OR('2. Saisie'!G22="",'2. Saisie'!G22=9),0,'2. Saisie'!G22),"")</f>
        <v/>
      </c>
      <c r="J40" s="17" t="str">
        <f>IF(AND('2. Saisie'!$AF22&gt;=0,J$23&lt;='2. Saisie'!$AE$1,'2. Saisie'!$AL22&lt;=$B$11),IF(OR('2. Saisie'!H22="",'2. Saisie'!H22=9),0,'2. Saisie'!H22),"")</f>
        <v/>
      </c>
      <c r="K40" s="17" t="str">
        <f>IF(AND('2. Saisie'!$AF22&gt;=0,K$23&lt;='2. Saisie'!$AE$1,'2. Saisie'!$AL22&lt;=$B$11),IF(OR('2. Saisie'!I22="",'2. Saisie'!I22=9),0,'2. Saisie'!I22),"")</f>
        <v/>
      </c>
      <c r="L40" s="17" t="str">
        <f>IF(AND('2. Saisie'!$AF22&gt;=0,L$23&lt;='2. Saisie'!$AE$1,'2. Saisie'!$AL22&lt;=$B$11),IF(OR('2. Saisie'!J22="",'2. Saisie'!J22=9),0,'2. Saisie'!J22),"")</f>
        <v/>
      </c>
      <c r="M40" s="17" t="str">
        <f>IF(AND('2. Saisie'!$AF22&gt;=0,M$23&lt;='2. Saisie'!$AE$1,'2. Saisie'!$AL22&lt;=$B$11),IF(OR('2. Saisie'!K22="",'2. Saisie'!K22=9),0,'2. Saisie'!K22),"")</f>
        <v/>
      </c>
      <c r="N40" s="17" t="str">
        <f>IF(AND('2. Saisie'!$AF22&gt;=0,N$23&lt;='2. Saisie'!$AE$1,'2. Saisie'!$AL22&lt;=$B$11),IF(OR('2. Saisie'!L22="",'2. Saisie'!L22=9),0,'2. Saisie'!L22),"")</f>
        <v/>
      </c>
      <c r="O40" s="17" t="str">
        <f>IF(AND('2. Saisie'!$AF22&gt;=0,O$23&lt;='2. Saisie'!$AE$1,'2. Saisie'!$AL22&lt;=$B$11),IF(OR('2. Saisie'!M22="",'2. Saisie'!M22=9),0,'2. Saisie'!M22),"")</f>
        <v/>
      </c>
      <c r="P40" s="17" t="str">
        <f>IF(AND('2. Saisie'!$AF22&gt;=0,P$23&lt;='2. Saisie'!$AE$1,'2. Saisie'!$AL22&lt;=$B$11),IF(OR('2. Saisie'!N22="",'2. Saisie'!N22=9),0,'2. Saisie'!N22),"")</f>
        <v/>
      </c>
      <c r="Q40" s="17" t="str">
        <f>IF(AND('2. Saisie'!$AF22&gt;=0,Q$23&lt;='2. Saisie'!$AE$1,'2. Saisie'!$AL22&lt;=$B$11),IF(OR('2. Saisie'!O22="",'2. Saisie'!O22=9),0,'2. Saisie'!O22),"")</f>
        <v/>
      </c>
      <c r="R40" s="17" t="str">
        <f>IF(AND('2. Saisie'!$AF22&gt;=0,R$23&lt;='2. Saisie'!$AE$1,'2. Saisie'!$AL22&lt;=$B$11),IF(OR('2. Saisie'!P22="",'2. Saisie'!P22=9),0,'2. Saisie'!P22),"")</f>
        <v/>
      </c>
      <c r="S40" s="17" t="str">
        <f>IF(AND('2. Saisie'!$AF22&gt;=0,S$23&lt;='2. Saisie'!$AE$1,'2. Saisie'!$AL22&lt;=$B$11),IF(OR('2. Saisie'!Q22="",'2. Saisie'!Q22=9),0,'2. Saisie'!Q22),"")</f>
        <v/>
      </c>
      <c r="T40" s="17" t="str">
        <f>IF(AND('2. Saisie'!$AF22&gt;=0,T$23&lt;='2. Saisie'!$AE$1,'2. Saisie'!$AL22&lt;=$B$11),IF(OR('2. Saisie'!R22="",'2. Saisie'!R22=9),0,'2. Saisie'!R22),"")</f>
        <v/>
      </c>
      <c r="U40" s="17" t="str">
        <f>IF(AND('2. Saisie'!$AF22&gt;=0,U$23&lt;='2. Saisie'!$AE$1,'2. Saisie'!$AL22&lt;=$B$11),IF(OR('2. Saisie'!S22="",'2. Saisie'!S22=9),0,'2. Saisie'!S22),"")</f>
        <v/>
      </c>
      <c r="V40" s="17" t="str">
        <f>IF(AND('2. Saisie'!$AF22&gt;=0,V$23&lt;='2. Saisie'!$AE$1,'2. Saisie'!$AL22&lt;=$B$11),IF(OR('2. Saisie'!T22="",'2. Saisie'!T22=9),0,'2. Saisie'!T22),"")</f>
        <v/>
      </c>
      <c r="W40" s="17" t="str">
        <f>IF(AND('2. Saisie'!$AF22&gt;=0,W$23&lt;='2. Saisie'!$AE$1,'2. Saisie'!$AL22&lt;=$B$11),IF(OR('2. Saisie'!U22="",'2. Saisie'!U22=9),0,'2. Saisie'!U22),"")</f>
        <v/>
      </c>
      <c r="X40" s="17" t="str">
        <f>IF(AND('2. Saisie'!$AF22&gt;=0,X$23&lt;='2. Saisie'!$AE$1,'2. Saisie'!$AL22&lt;=$B$11),IF(OR('2. Saisie'!V22="",'2. Saisie'!V22=9),0,'2. Saisie'!V22),"")</f>
        <v/>
      </c>
      <c r="Y40" s="17" t="str">
        <f>IF(AND('2. Saisie'!$AF22&gt;=0,Y$23&lt;='2. Saisie'!$AE$1,'2. Saisie'!$AL22&lt;=$B$11),IF(OR('2. Saisie'!W22="",'2. Saisie'!W22=9),0,'2. Saisie'!W22),"")</f>
        <v/>
      </c>
      <c r="Z40" s="17" t="str">
        <f>IF(AND('2. Saisie'!$AF22&gt;=0,Z$23&lt;='2. Saisie'!$AE$1,'2. Saisie'!$AL22&lt;=$B$11),IF(OR('2. Saisie'!X22="",'2. Saisie'!X22=9),0,'2. Saisie'!X22),"")</f>
        <v/>
      </c>
      <c r="AA40" s="17" t="str">
        <f>IF(AND('2. Saisie'!$AF22&gt;=0,AA$23&lt;='2. Saisie'!$AE$1,'2. Saisie'!$AL22&lt;=$B$11),IF(OR('2. Saisie'!Y22="",'2. Saisie'!Y22=9),0,'2. Saisie'!Y22),"")</f>
        <v/>
      </c>
      <c r="AB40" s="17" t="str">
        <f>IF(AND('2. Saisie'!$AF22&gt;=0,AB$23&lt;='2. Saisie'!$AE$1,'2. Saisie'!$AL22&lt;=$B$11),IF(OR('2. Saisie'!Z22="",'2. Saisie'!Z22=9),0,'2. Saisie'!Z22),"")</f>
        <v/>
      </c>
      <c r="AC40" s="17" t="str">
        <f>IF(AND('2. Saisie'!$AF22&gt;=0,AC$23&lt;='2. Saisie'!$AE$1,'2. Saisie'!$AL22&lt;=$B$11),IF(OR('2. Saisie'!AA22="",'2. Saisie'!AA22=9),0,'2. Saisie'!AA22),"")</f>
        <v/>
      </c>
      <c r="AD40" s="17" t="str">
        <f>IF(AND('2. Saisie'!$AF22&gt;=0,AD$23&lt;='2. Saisie'!$AE$1,'2. Saisie'!$AL22&lt;=$B$11),IF(OR('2. Saisie'!AB22="",'2. Saisie'!AB22=9),0,'2. Saisie'!AB22),"")</f>
        <v/>
      </c>
      <c r="AE40" s="17" t="str">
        <f>IF(AND('2. Saisie'!$AF22&gt;=0,AE$23&lt;='2. Saisie'!$AE$1,'2. Saisie'!$AL22&lt;=$B$11),IF(OR('2. Saisie'!AC22="",'2. Saisie'!AC22=9),0,'2. Saisie'!AC22),"")</f>
        <v/>
      </c>
      <c r="AF40" s="17" t="str">
        <f>IF(AND('2. Saisie'!$AF22&gt;=0,AF$23&lt;='2. Saisie'!$AE$1,'2. Saisie'!$AL22&lt;=$B$11),IF(OR('2. Saisie'!AD22="",'2. Saisie'!AD22=9),0,'2. Saisie'!AD22),"")</f>
        <v/>
      </c>
      <c r="AG40" s="17" t="str">
        <f>IF(AND('2. Saisie'!$AF22&gt;=0,AG$23&lt;='2. Saisie'!$AE$1,'2. Saisie'!$AL22&lt;=$B$11),IF(OR('2. Saisie'!AE22="",'2. Saisie'!AE22=9),0,'2. Saisie'!AE22),"")</f>
        <v/>
      </c>
      <c r="AH40" s="17" t="s">
        <v>139</v>
      </c>
      <c r="AI40" s="330"/>
      <c r="AJ40" s="339" t="str">
        <f t="shared" si="89"/>
        <v/>
      </c>
      <c r="AK40" s="339" t="str">
        <f t="shared" si="90"/>
        <v/>
      </c>
      <c r="AL40" s="340" t="str">
        <f t="shared" si="44"/>
        <v/>
      </c>
      <c r="AM40" s="341">
        <v>16</v>
      </c>
      <c r="AN40" s="342" t="str">
        <f t="shared" si="45"/>
        <v/>
      </c>
      <c r="AO40" s="343" t="str">
        <f t="shared" si="91"/>
        <v/>
      </c>
      <c r="AP40" s="17" t="str">
        <f t="shared" si="92"/>
        <v/>
      </c>
      <c r="AQ40" s="17" t="str">
        <f t="shared" si="93"/>
        <v/>
      </c>
      <c r="AR40" s="17" t="str">
        <f t="shared" si="94"/>
        <v/>
      </c>
      <c r="AS40" s="17" t="str">
        <f t="shared" si="95"/>
        <v/>
      </c>
      <c r="AT40" s="17" t="str">
        <f t="shared" si="96"/>
        <v/>
      </c>
      <c r="AU40" s="17" t="str">
        <f t="shared" si="97"/>
        <v/>
      </c>
      <c r="AV40" s="17" t="str">
        <f t="shared" si="98"/>
        <v/>
      </c>
      <c r="AW40" s="17" t="str">
        <f t="shared" si="99"/>
        <v/>
      </c>
      <c r="AX40" s="17" t="str">
        <f t="shared" si="100"/>
        <v/>
      </c>
      <c r="AY40" s="17" t="str">
        <f t="shared" si="101"/>
        <v/>
      </c>
      <c r="AZ40" s="17" t="str">
        <f t="shared" si="102"/>
        <v/>
      </c>
      <c r="BA40" s="17" t="str">
        <f t="shared" si="103"/>
        <v/>
      </c>
      <c r="BB40" s="17" t="str">
        <f t="shared" si="104"/>
        <v/>
      </c>
      <c r="BC40" s="17" t="str">
        <f t="shared" si="105"/>
        <v/>
      </c>
      <c r="BD40" s="17" t="str">
        <f t="shared" si="106"/>
        <v/>
      </c>
      <c r="BE40" s="17" t="str">
        <f t="shared" si="107"/>
        <v/>
      </c>
      <c r="BF40" s="17" t="str">
        <f t="shared" si="108"/>
        <v/>
      </c>
      <c r="BG40" s="17" t="str">
        <f t="shared" si="109"/>
        <v/>
      </c>
      <c r="BH40" s="17" t="str">
        <f t="shared" si="110"/>
        <v/>
      </c>
      <c r="BI40" s="17" t="str">
        <f t="shared" si="111"/>
        <v/>
      </c>
      <c r="BJ40" s="17" t="str">
        <f t="shared" si="112"/>
        <v/>
      </c>
      <c r="BK40" s="17" t="str">
        <f t="shared" si="113"/>
        <v/>
      </c>
      <c r="BL40" s="17" t="str">
        <f t="shared" si="114"/>
        <v/>
      </c>
      <c r="BM40" s="17" t="str">
        <f t="shared" si="115"/>
        <v/>
      </c>
      <c r="BN40" s="17" t="str">
        <f t="shared" si="116"/>
        <v/>
      </c>
      <c r="BO40" s="17" t="str">
        <f t="shared" si="117"/>
        <v/>
      </c>
      <c r="BP40" s="17" t="str">
        <f t="shared" si="118"/>
        <v/>
      </c>
      <c r="BQ40" s="17" t="str">
        <f t="shared" si="119"/>
        <v/>
      </c>
      <c r="BR40" s="17" t="str">
        <f t="shared" si="120"/>
        <v/>
      </c>
      <c r="BS40" s="17" t="str">
        <f t="shared" si="121"/>
        <v/>
      </c>
      <c r="BT40" s="17" t="s">
        <v>139</v>
      </c>
      <c r="BV40" s="291" t="e">
        <f t="shared" si="47"/>
        <v>#VALUE!</v>
      </c>
      <c r="BW40" s="291" t="e">
        <f t="shared" si="122"/>
        <v>#VALUE!</v>
      </c>
      <c r="BX40" s="291" t="e">
        <f t="shared" si="233"/>
        <v>#VALUE!</v>
      </c>
      <c r="BY40" s="292" t="e">
        <f t="shared" si="48"/>
        <v>#VALUE!</v>
      </c>
      <c r="BZ40" s="292" t="e">
        <f t="shared" si="123"/>
        <v>#VALUE!</v>
      </c>
      <c r="CA40" s="294" t="str">
        <f t="shared" si="124"/>
        <v/>
      </c>
      <c r="CB40" s="293" t="e">
        <f t="shared" si="49"/>
        <v>#VALUE!</v>
      </c>
      <c r="CC40" s="291" t="e">
        <f t="shared" si="125"/>
        <v>#VALUE!</v>
      </c>
      <c r="CD40" s="291" t="e">
        <f t="shared" si="234"/>
        <v>#VALUE!</v>
      </c>
      <c r="CE40" s="292" t="e">
        <f t="shared" si="50"/>
        <v>#VALUE!</v>
      </c>
      <c r="CF40" s="292" t="e">
        <f t="shared" si="126"/>
        <v>#VALUE!</v>
      </c>
      <c r="CH40" s="32"/>
      <c r="CW40" s="330"/>
      <c r="CX40" s="341">
        <v>16</v>
      </c>
      <c r="CY40" s="58" t="str">
        <f t="shared" si="127"/>
        <v/>
      </c>
      <c r="CZ40" s="344" t="e">
        <f t="shared" si="128"/>
        <v>#N/A</v>
      </c>
      <c r="DA40" s="344" t="e">
        <f t="shared" si="128"/>
        <v>#N/A</v>
      </c>
      <c r="DB40" s="344" t="e">
        <f t="shared" si="128"/>
        <v>#N/A</v>
      </c>
      <c r="DC40" s="344" t="e">
        <f t="shared" si="128"/>
        <v>#N/A</v>
      </c>
      <c r="DD40" s="344" t="e">
        <f t="shared" si="128"/>
        <v>#N/A</v>
      </c>
      <c r="DE40" s="344" t="e">
        <f t="shared" si="128"/>
        <v>#N/A</v>
      </c>
      <c r="DF40" s="344" t="e">
        <f t="shared" si="128"/>
        <v>#N/A</v>
      </c>
      <c r="DG40" s="344" t="e">
        <f t="shared" si="128"/>
        <v>#N/A</v>
      </c>
      <c r="DH40" s="344" t="e">
        <f t="shared" si="128"/>
        <v>#N/A</v>
      </c>
      <c r="DI40" s="344" t="e">
        <f t="shared" si="128"/>
        <v>#N/A</v>
      </c>
      <c r="DJ40" s="344" t="e">
        <f t="shared" si="128"/>
        <v>#N/A</v>
      </c>
      <c r="DK40" s="344" t="e">
        <f t="shared" si="128"/>
        <v>#N/A</v>
      </c>
      <c r="DL40" s="344" t="e">
        <f t="shared" si="128"/>
        <v>#N/A</v>
      </c>
      <c r="DM40" s="344" t="e">
        <f t="shared" si="128"/>
        <v>#N/A</v>
      </c>
      <c r="DN40" s="344" t="e">
        <f t="shared" si="128"/>
        <v>#N/A</v>
      </c>
      <c r="DO40" s="344" t="e">
        <f t="shared" si="128"/>
        <v>#N/A</v>
      </c>
      <c r="DP40" s="344" t="e">
        <f t="shared" si="268"/>
        <v>#N/A</v>
      </c>
      <c r="DQ40" s="344" t="e">
        <f t="shared" si="268"/>
        <v>#N/A</v>
      </c>
      <c r="DR40" s="344" t="e">
        <f t="shared" si="268"/>
        <v>#N/A</v>
      </c>
      <c r="DS40" s="344" t="e">
        <f t="shared" si="268"/>
        <v>#N/A</v>
      </c>
      <c r="DT40" s="344" t="e">
        <f t="shared" si="268"/>
        <v>#N/A</v>
      </c>
      <c r="DU40" s="344" t="e">
        <f t="shared" si="268"/>
        <v>#N/A</v>
      </c>
      <c r="DV40" s="344" t="e">
        <f t="shared" si="268"/>
        <v>#N/A</v>
      </c>
      <c r="DW40" s="344" t="e">
        <f t="shared" si="268"/>
        <v>#N/A</v>
      </c>
      <c r="DX40" s="344" t="e">
        <f t="shared" si="268"/>
        <v>#N/A</v>
      </c>
      <c r="DY40" s="344" t="e">
        <f t="shared" si="268"/>
        <v>#N/A</v>
      </c>
      <c r="DZ40" s="344" t="e">
        <f t="shared" si="268"/>
        <v>#N/A</v>
      </c>
      <c r="EA40" s="344" t="e">
        <f t="shared" si="268"/>
        <v>#N/A</v>
      </c>
      <c r="EB40" s="344" t="e">
        <f t="shared" si="268"/>
        <v>#N/A</v>
      </c>
      <c r="EC40" s="344" t="e">
        <f t="shared" si="268"/>
        <v>#N/A</v>
      </c>
      <c r="ED40" s="59">
        <f t="shared" si="129"/>
        <v>0</v>
      </c>
      <c r="EE40" s="341">
        <v>16</v>
      </c>
      <c r="EF40" s="58" t="str">
        <f t="shared" si="130"/>
        <v/>
      </c>
      <c r="EG40" s="344" t="str">
        <f t="shared" si="235"/>
        <v/>
      </c>
      <c r="EH40" s="344" t="str">
        <f t="shared" si="236"/>
        <v/>
      </c>
      <c r="EI40" s="344" t="str">
        <f t="shared" si="237"/>
        <v/>
      </c>
      <c r="EJ40" s="344" t="str">
        <f t="shared" si="238"/>
        <v/>
      </c>
      <c r="EK40" s="344" t="str">
        <f t="shared" si="239"/>
        <v/>
      </c>
      <c r="EL40" s="344" t="str">
        <f t="shared" si="240"/>
        <v/>
      </c>
      <c r="EM40" s="344" t="str">
        <f t="shared" si="241"/>
        <v/>
      </c>
      <c r="EN40" s="344" t="str">
        <f t="shared" si="242"/>
        <v/>
      </c>
      <c r="EO40" s="344" t="str">
        <f t="shared" si="243"/>
        <v/>
      </c>
      <c r="EP40" s="344" t="str">
        <f t="shared" si="244"/>
        <v/>
      </c>
      <c r="EQ40" s="344" t="str">
        <f t="shared" si="245"/>
        <v/>
      </c>
      <c r="ER40" s="344" t="str">
        <f t="shared" si="246"/>
        <v/>
      </c>
      <c r="ES40" s="344" t="str">
        <f t="shared" si="247"/>
        <v/>
      </c>
      <c r="ET40" s="344" t="str">
        <f t="shared" si="248"/>
        <v/>
      </c>
      <c r="EU40" s="344" t="str">
        <f t="shared" si="249"/>
        <v/>
      </c>
      <c r="EV40" s="344" t="str">
        <f t="shared" si="250"/>
        <v/>
      </c>
      <c r="EW40" s="344" t="str">
        <f t="shared" si="251"/>
        <v/>
      </c>
      <c r="EX40" s="344" t="str">
        <f t="shared" si="252"/>
        <v/>
      </c>
      <c r="EY40" s="344" t="str">
        <f t="shared" si="253"/>
        <v/>
      </c>
      <c r="EZ40" s="344" t="str">
        <f t="shared" si="254"/>
        <v/>
      </c>
      <c r="FA40" s="344" t="str">
        <f t="shared" si="255"/>
        <v/>
      </c>
      <c r="FB40" s="344" t="str">
        <f t="shared" si="256"/>
        <v/>
      </c>
      <c r="FC40" s="344" t="str">
        <f t="shared" si="257"/>
        <v/>
      </c>
      <c r="FD40" s="344" t="str">
        <f t="shared" si="258"/>
        <v/>
      </c>
      <c r="FE40" s="344" t="str">
        <f t="shared" si="259"/>
        <v/>
      </c>
      <c r="FF40" s="344" t="str">
        <f t="shared" si="260"/>
        <v/>
      </c>
      <c r="FG40" s="344" t="str">
        <f t="shared" si="261"/>
        <v/>
      </c>
      <c r="FH40" s="344" t="str">
        <f t="shared" si="262"/>
        <v/>
      </c>
      <c r="FI40" s="344" t="str">
        <f t="shared" si="263"/>
        <v/>
      </c>
      <c r="FJ40" s="344" t="str">
        <f t="shared" si="264"/>
        <v/>
      </c>
      <c r="FK40" s="59">
        <f t="shared" si="160"/>
        <v>0</v>
      </c>
      <c r="FL40" s="345" t="str">
        <f t="shared" si="161"/>
        <v/>
      </c>
      <c r="FM40" s="3">
        <f t="shared" si="162"/>
        <v>0</v>
      </c>
      <c r="FO40" s="336" t="str">
        <f t="shared" si="53"/>
        <v/>
      </c>
      <c r="FP40" s="4" t="s">
        <v>46</v>
      </c>
      <c r="FQ40" s="17" t="str">
        <f t="shared" si="54"/>
        <v/>
      </c>
      <c r="FR40" s="17" t="str">
        <f t="shared" si="55"/>
        <v/>
      </c>
      <c r="FS40" s="17" t="str">
        <f t="shared" si="56"/>
        <v/>
      </c>
      <c r="FT40" s="17" t="str">
        <f t="shared" si="57"/>
        <v/>
      </c>
      <c r="FU40" s="17" t="str">
        <f t="shared" si="58"/>
        <v/>
      </c>
      <c r="FV40" s="17" t="str">
        <f t="shared" si="59"/>
        <v/>
      </c>
      <c r="FW40" s="17" t="str">
        <f t="shared" si="60"/>
        <v/>
      </c>
      <c r="FX40" s="17" t="str">
        <f t="shared" si="61"/>
        <v/>
      </c>
      <c r="FY40" s="17" t="str">
        <f t="shared" si="62"/>
        <v/>
      </c>
      <c r="FZ40" s="17" t="str">
        <f t="shared" si="63"/>
        <v/>
      </c>
      <c r="GA40" s="17" t="str">
        <f t="shared" si="64"/>
        <v/>
      </c>
      <c r="GB40" s="17" t="str">
        <f t="shared" si="65"/>
        <v/>
      </c>
      <c r="GC40" s="17" t="str">
        <f t="shared" si="66"/>
        <v/>
      </c>
      <c r="GD40" s="17" t="str">
        <f t="shared" si="67"/>
        <v/>
      </c>
      <c r="GE40" s="17" t="str">
        <f t="shared" si="68"/>
        <v/>
      </c>
      <c r="GF40" s="17" t="str">
        <f t="shared" si="69"/>
        <v/>
      </c>
      <c r="GG40" s="17" t="str">
        <f t="shared" si="70"/>
        <v/>
      </c>
      <c r="GH40" s="17" t="str">
        <f t="shared" si="71"/>
        <v/>
      </c>
      <c r="GI40" s="17" t="str">
        <f t="shared" si="72"/>
        <v/>
      </c>
      <c r="GJ40" s="17" t="str">
        <f t="shared" si="73"/>
        <v/>
      </c>
      <c r="GK40" s="17" t="str">
        <f t="shared" si="74"/>
        <v/>
      </c>
      <c r="GL40" s="17" t="str">
        <f t="shared" si="75"/>
        <v/>
      </c>
      <c r="GM40" s="17" t="str">
        <f t="shared" si="76"/>
        <v/>
      </c>
      <c r="GN40" s="17" t="str">
        <f t="shared" si="77"/>
        <v/>
      </c>
      <c r="GO40" s="17" t="str">
        <f t="shared" si="78"/>
        <v/>
      </c>
      <c r="GP40" s="17" t="str">
        <f t="shared" si="79"/>
        <v/>
      </c>
      <c r="GQ40" s="17" t="str">
        <f t="shared" si="80"/>
        <v/>
      </c>
      <c r="GR40" s="17" t="str">
        <f t="shared" si="81"/>
        <v/>
      </c>
      <c r="GS40" s="17" t="str">
        <f t="shared" si="82"/>
        <v/>
      </c>
      <c r="GT40" s="17" t="str">
        <f t="shared" si="83"/>
        <v/>
      </c>
      <c r="GU40" s="17" t="s">
        <v>139</v>
      </c>
      <c r="GV40" s="36"/>
      <c r="GW40" s="36" t="e">
        <f>RANK(AO40,AO$25:AO$124,0)+COUNTIF(AO$25:AO$40,AO40)-1</f>
        <v>#VALUE!</v>
      </c>
      <c r="GX40" s="36" t="s">
        <v>46</v>
      </c>
      <c r="GY40" s="3">
        <v>16</v>
      </c>
      <c r="GZ40" s="3" t="str">
        <f t="shared" si="84"/>
        <v/>
      </c>
      <c r="HA40" s="345" t="str">
        <f t="shared" si="163"/>
        <v/>
      </c>
      <c r="HB40" s="3">
        <f t="shared" si="164"/>
        <v>0</v>
      </c>
      <c r="HF40" s="3" t="e">
        <f t="shared" si="165"/>
        <v>#N/A</v>
      </c>
      <c r="HG40" s="3" t="e">
        <f t="shared" si="166"/>
        <v>#N/A</v>
      </c>
      <c r="HH40" s="294" t="e">
        <f t="shared" si="167"/>
        <v>#N/A</v>
      </c>
      <c r="HI40" s="336" t="e">
        <f t="shared" si="168"/>
        <v>#N/A</v>
      </c>
      <c r="HJ40" s="4" t="e">
        <f t="shared" si="169"/>
        <v>#N/A</v>
      </c>
      <c r="HK40" s="17" t="str">
        <f>IF(HK$23&lt;='2. Saisie'!$AE$1,INDEX($D$25:$AG$124,$HI40,HK$21),"")</f>
        <v/>
      </c>
      <c r="HL40" s="17" t="str">
        <f>IF(HL$23&lt;='2. Saisie'!$AE$1,INDEX($D$25:$AG$124,$HI40,HL$21),"")</f>
        <v/>
      </c>
      <c r="HM40" s="17" t="str">
        <f>IF(HM$23&lt;='2. Saisie'!$AE$1,INDEX($D$25:$AG$124,$HI40,HM$21),"")</f>
        <v/>
      </c>
      <c r="HN40" s="17" t="str">
        <f>IF(HN$23&lt;='2. Saisie'!$AE$1,INDEX($D$25:$AG$124,$HI40,HN$21),"")</f>
        <v/>
      </c>
      <c r="HO40" s="17" t="str">
        <f>IF(HO$23&lt;='2. Saisie'!$AE$1,INDEX($D$25:$AG$124,$HI40,HO$21),"")</f>
        <v/>
      </c>
      <c r="HP40" s="17" t="str">
        <f>IF(HP$23&lt;='2. Saisie'!$AE$1,INDEX($D$25:$AG$124,$HI40,HP$21),"")</f>
        <v/>
      </c>
      <c r="HQ40" s="17" t="str">
        <f>IF(HQ$23&lt;='2. Saisie'!$AE$1,INDEX($D$25:$AG$124,$HI40,HQ$21),"")</f>
        <v/>
      </c>
      <c r="HR40" s="17" t="str">
        <f>IF(HR$23&lt;='2. Saisie'!$AE$1,INDEX($D$25:$AG$124,$HI40,HR$21),"")</f>
        <v/>
      </c>
      <c r="HS40" s="17" t="str">
        <f>IF(HS$23&lt;='2. Saisie'!$AE$1,INDEX($D$25:$AG$124,$HI40,HS$21),"")</f>
        <v/>
      </c>
      <c r="HT40" s="17" t="str">
        <f>IF(HT$23&lt;='2. Saisie'!$AE$1,INDEX($D$25:$AG$124,$HI40,HT$21),"")</f>
        <v/>
      </c>
      <c r="HU40" s="17" t="str">
        <f>IF(HU$23&lt;='2. Saisie'!$AE$1,INDEX($D$25:$AG$124,$HI40,HU$21),"")</f>
        <v/>
      </c>
      <c r="HV40" s="17" t="str">
        <f>IF(HV$23&lt;='2. Saisie'!$AE$1,INDEX($D$25:$AG$124,$HI40,HV$21),"")</f>
        <v/>
      </c>
      <c r="HW40" s="17" t="str">
        <f>IF(HW$23&lt;='2. Saisie'!$AE$1,INDEX($D$25:$AG$124,$HI40,HW$21),"")</f>
        <v/>
      </c>
      <c r="HX40" s="17" t="str">
        <f>IF(HX$23&lt;='2. Saisie'!$AE$1,INDEX($D$25:$AG$124,$HI40,HX$21),"")</f>
        <v/>
      </c>
      <c r="HY40" s="17" t="str">
        <f>IF(HY$23&lt;='2. Saisie'!$AE$1,INDEX($D$25:$AG$124,$HI40,HY$21),"")</f>
        <v/>
      </c>
      <c r="HZ40" s="17" t="str">
        <f>IF(HZ$23&lt;='2. Saisie'!$AE$1,INDEX($D$25:$AG$124,$HI40,HZ$21),"")</f>
        <v/>
      </c>
      <c r="IA40" s="17" t="str">
        <f>IF(IA$23&lt;='2. Saisie'!$AE$1,INDEX($D$25:$AG$124,$HI40,IA$21),"")</f>
        <v/>
      </c>
      <c r="IB40" s="17" t="str">
        <f>IF(IB$23&lt;='2. Saisie'!$AE$1,INDEX($D$25:$AG$124,$HI40,IB$21),"")</f>
        <v/>
      </c>
      <c r="IC40" s="17" t="str">
        <f>IF(IC$23&lt;='2. Saisie'!$AE$1,INDEX($D$25:$AG$124,$HI40,IC$21),"")</f>
        <v/>
      </c>
      <c r="ID40" s="17" t="str">
        <f>IF(ID$23&lt;='2. Saisie'!$AE$1,INDEX($D$25:$AG$124,$HI40,ID$21),"")</f>
        <v/>
      </c>
      <c r="IE40" s="17" t="str">
        <f>IF(IE$23&lt;='2. Saisie'!$AE$1,INDEX($D$25:$AG$124,$HI40,IE$21),"")</f>
        <v/>
      </c>
      <c r="IF40" s="17" t="str">
        <f>IF(IF$23&lt;='2. Saisie'!$AE$1,INDEX($D$25:$AG$124,$HI40,IF$21),"")</f>
        <v/>
      </c>
      <c r="IG40" s="17" t="str">
        <f>IF(IG$23&lt;='2. Saisie'!$AE$1,INDEX($D$25:$AG$124,$HI40,IG$21),"")</f>
        <v/>
      </c>
      <c r="IH40" s="17" t="str">
        <f>IF(IH$23&lt;='2. Saisie'!$AE$1,INDEX($D$25:$AG$124,$HI40,IH$21),"")</f>
        <v/>
      </c>
      <c r="II40" s="17" t="str">
        <f>IF(II$23&lt;='2. Saisie'!$AE$1,INDEX($D$25:$AG$124,$HI40,II$21),"")</f>
        <v/>
      </c>
      <c r="IJ40" s="17" t="str">
        <f>IF(IJ$23&lt;='2. Saisie'!$AE$1,INDEX($D$25:$AG$124,$HI40,IJ$21),"")</f>
        <v/>
      </c>
      <c r="IK40" s="17" t="str">
        <f>IF(IK$23&lt;='2. Saisie'!$AE$1,INDEX($D$25:$AG$124,$HI40,IK$21),"")</f>
        <v/>
      </c>
      <c r="IL40" s="17" t="str">
        <f>IF(IL$23&lt;='2. Saisie'!$AE$1,INDEX($D$25:$AG$124,$HI40,IL$21),"")</f>
        <v/>
      </c>
      <c r="IM40" s="17" t="str">
        <f>IF(IM$23&lt;='2. Saisie'!$AE$1,INDEX($D$25:$AG$124,$HI40,IM$21),"")</f>
        <v/>
      </c>
      <c r="IN40" s="17" t="str">
        <f>IF(IN$23&lt;='2. Saisie'!$AE$1,INDEX($D$25:$AG$124,$HI40,IN$21),"")</f>
        <v/>
      </c>
      <c r="IO40" s="17" t="s">
        <v>139</v>
      </c>
      <c r="IR40" s="346" t="str">
        <f>IFERROR(IF(HK$23&lt;=$HH40,(1-'7. Rép.Inattendues'!J21)*HK$19,('7. Rép.Inattendues'!J21*HK$19)*-1),"")</f>
        <v/>
      </c>
      <c r="IS40" s="346" t="str">
        <f>IFERROR(IF(HL$23&lt;=$HH40,(1-'7. Rép.Inattendues'!K21)*HL$19,('7. Rép.Inattendues'!K21*HL$19)*-1),"")</f>
        <v/>
      </c>
      <c r="IT40" s="346" t="str">
        <f>IFERROR(IF(HM$23&lt;=$HH40,(1-'7. Rép.Inattendues'!L21)*HM$19,('7. Rép.Inattendues'!L21*HM$19)*-1),"")</f>
        <v/>
      </c>
      <c r="IU40" s="346" t="str">
        <f>IFERROR(IF(HN$23&lt;=$HH40,(1-'7. Rép.Inattendues'!M21)*HN$19,('7. Rép.Inattendues'!M21*HN$19)*-1),"")</f>
        <v/>
      </c>
      <c r="IV40" s="346" t="str">
        <f>IFERROR(IF(HO$23&lt;=$HH40,(1-'7. Rép.Inattendues'!N21)*HO$19,('7. Rép.Inattendues'!N21*HO$19)*-1),"")</f>
        <v/>
      </c>
      <c r="IW40" s="346" t="str">
        <f>IFERROR(IF(HP$23&lt;=$HH40,(1-'7. Rép.Inattendues'!O21)*HP$19,('7. Rép.Inattendues'!O21*HP$19)*-1),"")</f>
        <v/>
      </c>
      <c r="IX40" s="346" t="str">
        <f>IFERROR(IF(HQ$23&lt;=$HH40,(1-'7. Rép.Inattendues'!P21)*HQ$19,('7. Rép.Inattendues'!P21*HQ$19)*-1),"")</f>
        <v/>
      </c>
      <c r="IY40" s="346" t="str">
        <f>IFERROR(IF(HR$23&lt;=$HH40,(1-'7. Rép.Inattendues'!Q21)*HR$19,('7. Rép.Inattendues'!Q21*HR$19)*-1),"")</f>
        <v/>
      </c>
      <c r="IZ40" s="346" t="str">
        <f>IFERROR(IF(HS$23&lt;=$HH40,(1-'7. Rép.Inattendues'!R21)*HS$19,('7. Rép.Inattendues'!R21*HS$19)*-1),"")</f>
        <v/>
      </c>
      <c r="JA40" s="346" t="str">
        <f>IFERROR(IF(HT$23&lt;=$HH40,(1-'7. Rép.Inattendues'!S21)*HT$19,('7. Rép.Inattendues'!S21*HT$19)*-1),"")</f>
        <v/>
      </c>
      <c r="JB40" s="346" t="str">
        <f>IFERROR(IF(HU$23&lt;=$HH40,(1-'7. Rép.Inattendues'!T21)*HU$19,('7. Rép.Inattendues'!T21*HU$19)*-1),"")</f>
        <v/>
      </c>
      <c r="JC40" s="346" t="str">
        <f>IFERROR(IF(HV$23&lt;=$HH40,(1-'7. Rép.Inattendues'!U21)*HV$19,('7. Rép.Inattendues'!U21*HV$19)*-1),"")</f>
        <v/>
      </c>
      <c r="JD40" s="346" t="str">
        <f>IFERROR(IF(HW$23&lt;=$HH40,(1-'7. Rép.Inattendues'!V21)*HW$19,('7. Rép.Inattendues'!V21*HW$19)*-1),"")</f>
        <v/>
      </c>
      <c r="JE40" s="346" t="str">
        <f>IFERROR(IF(HX$23&lt;=$HH40,(1-'7. Rép.Inattendues'!W21)*HX$19,('7. Rép.Inattendues'!W21*HX$19)*-1),"")</f>
        <v/>
      </c>
      <c r="JF40" s="346" t="str">
        <f>IFERROR(IF(HY$23&lt;=$HH40,(1-'7. Rép.Inattendues'!X21)*HY$19,('7. Rép.Inattendues'!X21*HY$19)*-1),"")</f>
        <v/>
      </c>
      <c r="JG40" s="346" t="str">
        <f>IFERROR(IF(HZ$23&lt;=$HH40,(1-'7. Rép.Inattendues'!Y21)*HZ$19,('7. Rép.Inattendues'!Y21*HZ$19)*-1),"")</f>
        <v/>
      </c>
      <c r="JH40" s="346" t="str">
        <f>IFERROR(IF(IA$23&lt;=$HH40,(1-'7. Rép.Inattendues'!Z21)*IA$19,('7. Rép.Inattendues'!Z21*IA$19)*-1),"")</f>
        <v/>
      </c>
      <c r="JI40" s="346" t="str">
        <f>IFERROR(IF(IB$23&lt;=$HH40,(1-'7. Rép.Inattendues'!AA21)*IB$19,('7. Rép.Inattendues'!AA21*IB$19)*-1),"")</f>
        <v/>
      </c>
      <c r="JJ40" s="346" t="str">
        <f>IFERROR(IF(IC$23&lt;=$HH40,(1-'7. Rép.Inattendues'!AB21)*IC$19,('7. Rép.Inattendues'!AB21*IC$19)*-1),"")</f>
        <v/>
      </c>
      <c r="JK40" s="346" t="str">
        <f>IFERROR(IF(ID$23&lt;=$HH40,(1-'7. Rép.Inattendues'!AC21)*ID$19,('7. Rép.Inattendues'!AC21*ID$19)*-1),"")</f>
        <v/>
      </c>
      <c r="JL40" s="346" t="str">
        <f>IFERROR(IF(IE$23&lt;=$HH40,(1-'7. Rép.Inattendues'!AD21)*IE$19,('7. Rép.Inattendues'!AD21*IE$19)*-1),"")</f>
        <v/>
      </c>
      <c r="JM40" s="346" t="str">
        <f>IFERROR(IF(IF$23&lt;=$HH40,(1-'7. Rép.Inattendues'!AE21)*IF$19,('7. Rép.Inattendues'!AE21*IF$19)*-1),"")</f>
        <v/>
      </c>
      <c r="JN40" s="346" t="str">
        <f>IFERROR(IF(IG$23&lt;=$HH40,(1-'7. Rép.Inattendues'!AF21)*IG$19,('7. Rép.Inattendues'!AF21*IG$19)*-1),"")</f>
        <v/>
      </c>
      <c r="JO40" s="346" t="str">
        <f>IFERROR(IF(IH$23&lt;=$HH40,(1-'7. Rép.Inattendues'!AG21)*IH$19,('7. Rép.Inattendues'!AG21*IH$19)*-1),"")</f>
        <v/>
      </c>
      <c r="JP40" s="346" t="str">
        <f>IFERROR(IF(II$23&lt;=$HH40,(1-'7. Rép.Inattendues'!AH21)*II$19,('7. Rép.Inattendues'!AH21*II$19)*-1),"")</f>
        <v/>
      </c>
      <c r="JQ40" s="346" t="str">
        <f>IFERROR(IF(IJ$23&lt;=$HH40,(1-'7. Rép.Inattendues'!AI21)*IJ$19,('7. Rép.Inattendues'!AI21*IJ$19)*-1),"")</f>
        <v/>
      </c>
      <c r="JR40" s="346" t="str">
        <f>IFERROR(IF(IK$23&lt;=$HH40,(1-'7. Rép.Inattendues'!AJ21)*IK$19,('7. Rép.Inattendues'!AJ21*IK$19)*-1),"")</f>
        <v/>
      </c>
      <c r="JS40" s="346" t="str">
        <f>IFERROR(IF(IL$23&lt;=$HH40,(1-'7. Rép.Inattendues'!AK21)*IL$19,('7. Rép.Inattendues'!AK21*IL$19)*-1),"")</f>
        <v/>
      </c>
      <c r="JT40" s="346" t="str">
        <f>IFERROR(IF(IM$23&lt;=$HH40,(1-'7. Rép.Inattendues'!AL21)*IM$19,('7. Rép.Inattendues'!AL21*IM$19)*-1),"")</f>
        <v/>
      </c>
      <c r="JU40" s="346" t="str">
        <f>IFERROR(IF(IN$23&lt;=$HH40,(1-'7. Rép.Inattendues'!AM21)*IN$19,('7. Rép.Inattendues'!AM21*IN$19)*-1),"")</f>
        <v/>
      </c>
      <c r="JW40" s="347" t="str">
        <f t="shared" si="170"/>
        <v/>
      </c>
      <c r="JY40" s="346" t="str">
        <f t="shared" si="171"/>
        <v/>
      </c>
      <c r="JZ40" s="346" t="str">
        <f t="shared" si="172"/>
        <v/>
      </c>
      <c r="KA40" s="346" t="str">
        <f t="shared" si="173"/>
        <v/>
      </c>
      <c r="KB40" s="346" t="str">
        <f t="shared" si="174"/>
        <v/>
      </c>
      <c r="KC40" s="346" t="str">
        <f t="shared" si="175"/>
        <v/>
      </c>
      <c r="KD40" s="346" t="str">
        <f t="shared" si="176"/>
        <v/>
      </c>
      <c r="KE40" s="346" t="str">
        <f t="shared" si="177"/>
        <v/>
      </c>
      <c r="KF40" s="346" t="str">
        <f t="shared" si="178"/>
        <v/>
      </c>
      <c r="KG40" s="346" t="str">
        <f t="shared" si="179"/>
        <v/>
      </c>
      <c r="KH40" s="346" t="str">
        <f t="shared" si="180"/>
        <v/>
      </c>
      <c r="KI40" s="346" t="str">
        <f t="shared" si="181"/>
        <v/>
      </c>
      <c r="KJ40" s="346" t="str">
        <f t="shared" si="182"/>
        <v/>
      </c>
      <c r="KK40" s="346" t="str">
        <f t="shared" si="183"/>
        <v/>
      </c>
      <c r="KL40" s="346" t="str">
        <f t="shared" si="184"/>
        <v/>
      </c>
      <c r="KM40" s="346" t="str">
        <f t="shared" si="185"/>
        <v/>
      </c>
      <c r="KN40" s="346" t="str">
        <f t="shared" si="186"/>
        <v/>
      </c>
      <c r="KO40" s="346" t="str">
        <f t="shared" si="187"/>
        <v/>
      </c>
      <c r="KP40" s="346" t="str">
        <f t="shared" si="188"/>
        <v/>
      </c>
      <c r="KQ40" s="346" t="str">
        <f t="shared" si="189"/>
        <v/>
      </c>
      <c r="KR40" s="346" t="str">
        <f t="shared" si="190"/>
        <v/>
      </c>
      <c r="KS40" s="346" t="str">
        <f t="shared" si="191"/>
        <v/>
      </c>
      <c r="KT40" s="346" t="str">
        <f t="shared" si="192"/>
        <v/>
      </c>
      <c r="KU40" s="346" t="str">
        <f t="shared" si="193"/>
        <v/>
      </c>
      <c r="KV40" s="346" t="str">
        <f t="shared" si="194"/>
        <v/>
      </c>
      <c r="KW40" s="346" t="str">
        <f t="shared" si="195"/>
        <v/>
      </c>
      <c r="KX40" s="346" t="str">
        <f t="shared" si="196"/>
        <v/>
      </c>
      <c r="KY40" s="346" t="str">
        <f t="shared" si="197"/>
        <v/>
      </c>
      <c r="KZ40" s="346" t="str">
        <f t="shared" si="198"/>
        <v/>
      </c>
      <c r="LA40" s="346" t="str">
        <f t="shared" si="199"/>
        <v/>
      </c>
      <c r="LB40" s="346" t="str">
        <f t="shared" si="200"/>
        <v/>
      </c>
      <c r="LD40" s="348" t="str">
        <f t="shared" si="201"/>
        <v/>
      </c>
      <c r="LF40" s="346" t="str">
        <f t="shared" si="86"/>
        <v/>
      </c>
      <c r="LH40" s="346" t="str">
        <f t="shared" si="202"/>
        <v/>
      </c>
      <c r="LI40" s="346" t="str">
        <f t="shared" si="203"/>
        <v/>
      </c>
      <c r="LJ40" s="346" t="str">
        <f t="shared" si="204"/>
        <v/>
      </c>
      <c r="LK40" s="346" t="str">
        <f t="shared" si="205"/>
        <v/>
      </c>
      <c r="LL40" s="346" t="str">
        <f t="shared" si="206"/>
        <v/>
      </c>
      <c r="LM40" s="346" t="str">
        <f t="shared" si="207"/>
        <v/>
      </c>
      <c r="LN40" s="346" t="str">
        <f t="shared" si="208"/>
        <v/>
      </c>
      <c r="LO40" s="346" t="str">
        <f t="shared" si="209"/>
        <v/>
      </c>
      <c r="LP40" s="346" t="str">
        <f t="shared" si="210"/>
        <v/>
      </c>
      <c r="LQ40" s="346" t="str">
        <f t="shared" si="211"/>
        <v/>
      </c>
      <c r="LR40" s="346" t="str">
        <f t="shared" si="212"/>
        <v/>
      </c>
      <c r="LS40" s="346" t="str">
        <f t="shared" si="213"/>
        <v/>
      </c>
      <c r="LT40" s="346" t="str">
        <f t="shared" si="214"/>
        <v/>
      </c>
      <c r="LU40" s="346" t="str">
        <f t="shared" si="215"/>
        <v/>
      </c>
      <c r="LV40" s="346" t="str">
        <f t="shared" si="216"/>
        <v/>
      </c>
      <c r="LW40" s="346" t="str">
        <f t="shared" si="217"/>
        <v/>
      </c>
      <c r="LX40" s="346" t="str">
        <f t="shared" si="218"/>
        <v/>
      </c>
      <c r="LY40" s="346" t="str">
        <f t="shared" si="219"/>
        <v/>
      </c>
      <c r="LZ40" s="346" t="str">
        <f t="shared" si="220"/>
        <v/>
      </c>
      <c r="MA40" s="346" t="str">
        <f t="shared" si="221"/>
        <v/>
      </c>
      <c r="MB40" s="346" t="str">
        <f t="shared" si="222"/>
        <v/>
      </c>
      <c r="MC40" s="346" t="str">
        <f t="shared" si="223"/>
        <v/>
      </c>
      <c r="MD40" s="346" t="str">
        <f t="shared" si="224"/>
        <v/>
      </c>
      <c r="ME40" s="346" t="str">
        <f t="shared" si="225"/>
        <v/>
      </c>
      <c r="MF40" s="346" t="str">
        <f t="shared" si="226"/>
        <v/>
      </c>
      <c r="MG40" s="346" t="str">
        <f t="shared" si="227"/>
        <v/>
      </c>
      <c r="MH40" s="346" t="str">
        <f t="shared" si="228"/>
        <v/>
      </c>
      <c r="MI40" s="346" t="str">
        <f t="shared" si="229"/>
        <v/>
      </c>
      <c r="MJ40" s="346" t="str">
        <f t="shared" si="230"/>
        <v/>
      </c>
      <c r="MK40" s="346" t="str">
        <f t="shared" si="231"/>
        <v/>
      </c>
      <c r="MM40" s="348" t="str">
        <f t="shared" si="232"/>
        <v/>
      </c>
      <c r="MR40" s="483" t="s">
        <v>465</v>
      </c>
      <c r="MS40" s="305">
        <v>9</v>
      </c>
      <c r="MT40" s="395" t="s">
        <v>277</v>
      </c>
      <c r="MU40" s="15">
        <f>IF('8. Paramètres'!G40="Modérée à forte",1,IF('8. Paramètres'!G40="Faible",2,IF('8. Paramètres'!G40="Négligeable",3,IF('8. Paramètres'!G40="Problématique",4,"err"))))</f>
        <v>1</v>
      </c>
      <c r="MV40" s="15">
        <f>IF('8. Paramètres'!H40="Cliquer pour modifier",MU40,IF('8. Paramètres'!H40="Modérée à forte",1,IF('8. Paramètres'!H40="Faible",2,IF('8. Paramètres'!H40="Négligeable",3,IF('8. Paramètres'!H40="Problématique",4,"err")))))</f>
        <v>1</v>
      </c>
      <c r="MW40" s="15">
        <f t="shared" ref="MW40:MW49" si="269">IF(MU$3=1,MU40,IF(MU$3=2,MV40,"err"))</f>
        <v>1</v>
      </c>
      <c r="MY40" s="380" t="str">
        <f>IF(MW40&lt;MW39,"err","ok")</f>
        <v>ok</v>
      </c>
      <c r="MZ40" s="387" t="str">
        <f>IF(MZ39=0,"","corr. pt-bis")</f>
        <v/>
      </c>
    </row>
    <row r="41" spans="2:364" ht="18" x14ac:dyDescent="0.3">
      <c r="B41" s="38">
        <f t="shared" si="88"/>
        <v>0</v>
      </c>
      <c r="C41" s="4" t="s">
        <v>47</v>
      </c>
      <c r="D41" s="17" t="str">
        <f>IF(AND('2. Saisie'!$AF23&gt;=0,D$23&lt;='2. Saisie'!$AE$1,'2. Saisie'!$AL23&lt;=$B$11),IF(OR('2. Saisie'!B23="",'2. Saisie'!B23=9),0,'2. Saisie'!B23),"")</f>
        <v/>
      </c>
      <c r="E41" s="17" t="str">
        <f>IF(AND('2. Saisie'!$AF23&gt;=0,E$23&lt;='2. Saisie'!$AE$1,'2. Saisie'!$AL23&lt;=$B$11),IF(OR('2. Saisie'!C23="",'2. Saisie'!C23=9),0,'2. Saisie'!C23),"")</f>
        <v/>
      </c>
      <c r="F41" s="17" t="str">
        <f>IF(AND('2. Saisie'!$AF23&gt;=0,F$23&lt;='2. Saisie'!$AE$1,'2. Saisie'!$AL23&lt;=$B$11),IF(OR('2. Saisie'!D23="",'2. Saisie'!D23=9),0,'2. Saisie'!D23),"")</f>
        <v/>
      </c>
      <c r="G41" s="17" t="str">
        <f>IF(AND('2. Saisie'!$AF23&gt;=0,G$23&lt;='2. Saisie'!$AE$1,'2. Saisie'!$AL23&lt;=$B$11),IF(OR('2. Saisie'!E23="",'2. Saisie'!E23=9),0,'2. Saisie'!E23),"")</f>
        <v/>
      </c>
      <c r="H41" s="17" t="str">
        <f>IF(AND('2. Saisie'!$AF23&gt;=0,H$23&lt;='2. Saisie'!$AE$1,'2. Saisie'!$AL23&lt;=$B$11),IF(OR('2. Saisie'!F23="",'2. Saisie'!F23=9),0,'2. Saisie'!F23),"")</f>
        <v/>
      </c>
      <c r="I41" s="17" t="str">
        <f>IF(AND('2. Saisie'!$AF23&gt;=0,I$23&lt;='2. Saisie'!$AE$1,'2. Saisie'!$AL23&lt;=$B$11),IF(OR('2. Saisie'!G23="",'2. Saisie'!G23=9),0,'2. Saisie'!G23),"")</f>
        <v/>
      </c>
      <c r="J41" s="17" t="str">
        <f>IF(AND('2. Saisie'!$AF23&gt;=0,J$23&lt;='2. Saisie'!$AE$1,'2. Saisie'!$AL23&lt;=$B$11),IF(OR('2. Saisie'!H23="",'2. Saisie'!H23=9),0,'2. Saisie'!H23),"")</f>
        <v/>
      </c>
      <c r="K41" s="17" t="str">
        <f>IF(AND('2. Saisie'!$AF23&gt;=0,K$23&lt;='2. Saisie'!$AE$1,'2. Saisie'!$AL23&lt;=$B$11),IF(OR('2. Saisie'!I23="",'2. Saisie'!I23=9),0,'2. Saisie'!I23),"")</f>
        <v/>
      </c>
      <c r="L41" s="17" t="str">
        <f>IF(AND('2. Saisie'!$AF23&gt;=0,L$23&lt;='2. Saisie'!$AE$1,'2. Saisie'!$AL23&lt;=$B$11),IF(OR('2. Saisie'!J23="",'2. Saisie'!J23=9),0,'2. Saisie'!J23),"")</f>
        <v/>
      </c>
      <c r="M41" s="17" t="str">
        <f>IF(AND('2. Saisie'!$AF23&gt;=0,M$23&lt;='2. Saisie'!$AE$1,'2. Saisie'!$AL23&lt;=$B$11),IF(OR('2. Saisie'!K23="",'2. Saisie'!K23=9),0,'2. Saisie'!K23),"")</f>
        <v/>
      </c>
      <c r="N41" s="17" t="str">
        <f>IF(AND('2. Saisie'!$AF23&gt;=0,N$23&lt;='2. Saisie'!$AE$1,'2. Saisie'!$AL23&lt;=$B$11),IF(OR('2. Saisie'!L23="",'2. Saisie'!L23=9),0,'2. Saisie'!L23),"")</f>
        <v/>
      </c>
      <c r="O41" s="17" t="str">
        <f>IF(AND('2. Saisie'!$AF23&gt;=0,O$23&lt;='2. Saisie'!$AE$1,'2. Saisie'!$AL23&lt;=$B$11),IF(OR('2. Saisie'!M23="",'2. Saisie'!M23=9),0,'2. Saisie'!M23),"")</f>
        <v/>
      </c>
      <c r="P41" s="17" t="str">
        <f>IF(AND('2. Saisie'!$AF23&gt;=0,P$23&lt;='2. Saisie'!$AE$1,'2. Saisie'!$AL23&lt;=$B$11),IF(OR('2. Saisie'!N23="",'2. Saisie'!N23=9),0,'2. Saisie'!N23),"")</f>
        <v/>
      </c>
      <c r="Q41" s="17" t="str">
        <f>IF(AND('2. Saisie'!$AF23&gt;=0,Q$23&lt;='2. Saisie'!$AE$1,'2. Saisie'!$AL23&lt;=$B$11),IF(OR('2. Saisie'!O23="",'2. Saisie'!O23=9),0,'2. Saisie'!O23),"")</f>
        <v/>
      </c>
      <c r="R41" s="17" t="str">
        <f>IF(AND('2. Saisie'!$AF23&gt;=0,R$23&lt;='2. Saisie'!$AE$1,'2. Saisie'!$AL23&lt;=$B$11),IF(OR('2. Saisie'!P23="",'2. Saisie'!P23=9),0,'2. Saisie'!P23),"")</f>
        <v/>
      </c>
      <c r="S41" s="17" t="str">
        <f>IF(AND('2. Saisie'!$AF23&gt;=0,S$23&lt;='2. Saisie'!$AE$1,'2. Saisie'!$AL23&lt;=$B$11),IF(OR('2. Saisie'!Q23="",'2. Saisie'!Q23=9),0,'2. Saisie'!Q23),"")</f>
        <v/>
      </c>
      <c r="T41" s="17" t="str">
        <f>IF(AND('2. Saisie'!$AF23&gt;=0,T$23&lt;='2. Saisie'!$AE$1,'2. Saisie'!$AL23&lt;=$B$11),IF(OR('2. Saisie'!R23="",'2. Saisie'!R23=9),0,'2. Saisie'!R23),"")</f>
        <v/>
      </c>
      <c r="U41" s="17" t="str">
        <f>IF(AND('2. Saisie'!$AF23&gt;=0,U$23&lt;='2. Saisie'!$AE$1,'2. Saisie'!$AL23&lt;=$B$11),IF(OR('2. Saisie'!S23="",'2. Saisie'!S23=9),0,'2. Saisie'!S23),"")</f>
        <v/>
      </c>
      <c r="V41" s="17" t="str">
        <f>IF(AND('2. Saisie'!$AF23&gt;=0,V$23&lt;='2. Saisie'!$AE$1,'2. Saisie'!$AL23&lt;=$B$11),IF(OR('2. Saisie'!T23="",'2. Saisie'!T23=9),0,'2. Saisie'!T23),"")</f>
        <v/>
      </c>
      <c r="W41" s="17" t="str">
        <f>IF(AND('2. Saisie'!$AF23&gt;=0,W$23&lt;='2. Saisie'!$AE$1,'2. Saisie'!$AL23&lt;=$B$11),IF(OR('2. Saisie'!U23="",'2. Saisie'!U23=9),0,'2. Saisie'!U23),"")</f>
        <v/>
      </c>
      <c r="X41" s="17" t="str">
        <f>IF(AND('2. Saisie'!$AF23&gt;=0,X$23&lt;='2. Saisie'!$AE$1,'2. Saisie'!$AL23&lt;=$B$11),IF(OR('2. Saisie'!V23="",'2. Saisie'!V23=9),0,'2. Saisie'!V23),"")</f>
        <v/>
      </c>
      <c r="Y41" s="17" t="str">
        <f>IF(AND('2. Saisie'!$AF23&gt;=0,Y$23&lt;='2. Saisie'!$AE$1,'2. Saisie'!$AL23&lt;=$B$11),IF(OR('2. Saisie'!W23="",'2. Saisie'!W23=9),0,'2. Saisie'!W23),"")</f>
        <v/>
      </c>
      <c r="Z41" s="17" t="str">
        <f>IF(AND('2. Saisie'!$AF23&gt;=0,Z$23&lt;='2. Saisie'!$AE$1,'2. Saisie'!$AL23&lt;=$B$11),IF(OR('2. Saisie'!X23="",'2. Saisie'!X23=9),0,'2. Saisie'!X23),"")</f>
        <v/>
      </c>
      <c r="AA41" s="17" t="str">
        <f>IF(AND('2. Saisie'!$AF23&gt;=0,AA$23&lt;='2. Saisie'!$AE$1,'2. Saisie'!$AL23&lt;=$B$11),IF(OR('2. Saisie'!Y23="",'2. Saisie'!Y23=9),0,'2. Saisie'!Y23),"")</f>
        <v/>
      </c>
      <c r="AB41" s="17" t="str">
        <f>IF(AND('2. Saisie'!$AF23&gt;=0,AB$23&lt;='2. Saisie'!$AE$1,'2. Saisie'!$AL23&lt;=$B$11),IF(OR('2. Saisie'!Z23="",'2. Saisie'!Z23=9),0,'2. Saisie'!Z23),"")</f>
        <v/>
      </c>
      <c r="AC41" s="17" t="str">
        <f>IF(AND('2. Saisie'!$AF23&gt;=0,AC$23&lt;='2. Saisie'!$AE$1,'2. Saisie'!$AL23&lt;=$B$11),IF(OR('2. Saisie'!AA23="",'2. Saisie'!AA23=9),0,'2. Saisie'!AA23),"")</f>
        <v/>
      </c>
      <c r="AD41" s="17" t="str">
        <f>IF(AND('2. Saisie'!$AF23&gt;=0,AD$23&lt;='2. Saisie'!$AE$1,'2. Saisie'!$AL23&lt;=$B$11),IF(OR('2. Saisie'!AB23="",'2. Saisie'!AB23=9),0,'2. Saisie'!AB23),"")</f>
        <v/>
      </c>
      <c r="AE41" s="17" t="str">
        <f>IF(AND('2. Saisie'!$AF23&gt;=0,AE$23&lt;='2. Saisie'!$AE$1,'2. Saisie'!$AL23&lt;=$B$11),IF(OR('2. Saisie'!AC23="",'2. Saisie'!AC23=9),0,'2. Saisie'!AC23),"")</f>
        <v/>
      </c>
      <c r="AF41" s="17" t="str">
        <f>IF(AND('2. Saisie'!$AF23&gt;=0,AF$23&lt;='2. Saisie'!$AE$1,'2. Saisie'!$AL23&lt;=$B$11),IF(OR('2. Saisie'!AD23="",'2. Saisie'!AD23=9),0,'2. Saisie'!AD23),"")</f>
        <v/>
      </c>
      <c r="AG41" s="17" t="str">
        <f>IF(AND('2. Saisie'!$AF23&gt;=0,AG$23&lt;='2. Saisie'!$AE$1,'2. Saisie'!$AL23&lt;=$B$11),IF(OR('2. Saisie'!AE23="",'2. Saisie'!AE23=9),0,'2. Saisie'!AE23),"")</f>
        <v/>
      </c>
      <c r="AH41" s="17" t="s">
        <v>139</v>
      </c>
      <c r="AI41" s="330"/>
      <c r="AJ41" s="339" t="str">
        <f t="shared" si="89"/>
        <v/>
      </c>
      <c r="AK41" s="339" t="str">
        <f t="shared" si="90"/>
        <v/>
      </c>
      <c r="AL41" s="340" t="str">
        <f t="shared" si="44"/>
        <v/>
      </c>
      <c r="AM41" s="341">
        <v>17</v>
      </c>
      <c r="AN41" s="342" t="str">
        <f t="shared" si="45"/>
        <v/>
      </c>
      <c r="AO41" s="343" t="str">
        <f t="shared" si="91"/>
        <v/>
      </c>
      <c r="AP41" s="17" t="str">
        <f t="shared" si="92"/>
        <v/>
      </c>
      <c r="AQ41" s="17" t="str">
        <f t="shared" si="93"/>
        <v/>
      </c>
      <c r="AR41" s="17" t="str">
        <f t="shared" si="94"/>
        <v/>
      </c>
      <c r="AS41" s="17" t="str">
        <f t="shared" si="95"/>
        <v/>
      </c>
      <c r="AT41" s="17" t="str">
        <f t="shared" si="96"/>
        <v/>
      </c>
      <c r="AU41" s="17" t="str">
        <f t="shared" si="97"/>
        <v/>
      </c>
      <c r="AV41" s="17" t="str">
        <f t="shared" si="98"/>
        <v/>
      </c>
      <c r="AW41" s="17" t="str">
        <f t="shared" si="99"/>
        <v/>
      </c>
      <c r="AX41" s="17" t="str">
        <f t="shared" si="100"/>
        <v/>
      </c>
      <c r="AY41" s="17" t="str">
        <f t="shared" si="101"/>
        <v/>
      </c>
      <c r="AZ41" s="17" t="str">
        <f t="shared" si="102"/>
        <v/>
      </c>
      <c r="BA41" s="17" t="str">
        <f t="shared" si="103"/>
        <v/>
      </c>
      <c r="BB41" s="17" t="str">
        <f t="shared" si="104"/>
        <v/>
      </c>
      <c r="BC41" s="17" t="str">
        <f t="shared" si="105"/>
        <v/>
      </c>
      <c r="BD41" s="17" t="str">
        <f t="shared" si="106"/>
        <v/>
      </c>
      <c r="BE41" s="17" t="str">
        <f t="shared" si="107"/>
        <v/>
      </c>
      <c r="BF41" s="17" t="str">
        <f t="shared" si="108"/>
        <v/>
      </c>
      <c r="BG41" s="17" t="str">
        <f t="shared" si="109"/>
        <v/>
      </c>
      <c r="BH41" s="17" t="str">
        <f t="shared" si="110"/>
        <v/>
      </c>
      <c r="BI41" s="17" t="str">
        <f t="shared" si="111"/>
        <v/>
      </c>
      <c r="BJ41" s="17" t="str">
        <f t="shared" si="112"/>
        <v/>
      </c>
      <c r="BK41" s="17" t="str">
        <f t="shared" si="113"/>
        <v/>
      </c>
      <c r="BL41" s="17" t="str">
        <f t="shared" si="114"/>
        <v/>
      </c>
      <c r="BM41" s="17" t="str">
        <f t="shared" si="115"/>
        <v/>
      </c>
      <c r="BN41" s="17" t="str">
        <f t="shared" si="116"/>
        <v/>
      </c>
      <c r="BO41" s="17" t="str">
        <f t="shared" si="117"/>
        <v/>
      </c>
      <c r="BP41" s="17" t="str">
        <f t="shared" si="118"/>
        <v/>
      </c>
      <c r="BQ41" s="17" t="str">
        <f t="shared" si="119"/>
        <v/>
      </c>
      <c r="BR41" s="17" t="str">
        <f t="shared" si="120"/>
        <v/>
      </c>
      <c r="BS41" s="17" t="str">
        <f t="shared" si="121"/>
        <v/>
      </c>
      <c r="BT41" s="17" t="s">
        <v>139</v>
      </c>
      <c r="BV41" s="291" t="e">
        <f t="shared" si="47"/>
        <v>#VALUE!</v>
      </c>
      <c r="BW41" s="291" t="e">
        <f t="shared" si="122"/>
        <v>#VALUE!</v>
      </c>
      <c r="BX41" s="291" t="e">
        <f t="shared" si="233"/>
        <v>#VALUE!</v>
      </c>
      <c r="BY41" s="292" t="e">
        <f t="shared" si="48"/>
        <v>#VALUE!</v>
      </c>
      <c r="BZ41" s="292" t="e">
        <f t="shared" si="123"/>
        <v>#VALUE!</v>
      </c>
      <c r="CA41" s="294" t="str">
        <f t="shared" si="124"/>
        <v/>
      </c>
      <c r="CB41" s="293" t="e">
        <f t="shared" si="49"/>
        <v>#VALUE!</v>
      </c>
      <c r="CC41" s="291" t="e">
        <f t="shared" si="125"/>
        <v>#VALUE!</v>
      </c>
      <c r="CD41" s="291" t="e">
        <f t="shared" si="234"/>
        <v>#VALUE!</v>
      </c>
      <c r="CE41" s="292" t="e">
        <f t="shared" si="50"/>
        <v>#VALUE!</v>
      </c>
      <c r="CF41" s="292" t="e">
        <f t="shared" si="126"/>
        <v>#VALUE!</v>
      </c>
      <c r="CH41" s="32"/>
      <c r="CW41" s="330"/>
      <c r="CX41" s="341">
        <v>17</v>
      </c>
      <c r="CY41" s="58" t="str">
        <f t="shared" si="127"/>
        <v/>
      </c>
      <c r="CZ41" s="344" t="e">
        <f t="shared" si="128"/>
        <v>#N/A</v>
      </c>
      <c r="DA41" s="344" t="e">
        <f t="shared" si="128"/>
        <v>#N/A</v>
      </c>
      <c r="DB41" s="344" t="e">
        <f t="shared" si="128"/>
        <v>#N/A</v>
      </c>
      <c r="DC41" s="344" t="e">
        <f t="shared" si="128"/>
        <v>#N/A</v>
      </c>
      <c r="DD41" s="344" t="e">
        <f t="shared" si="128"/>
        <v>#N/A</v>
      </c>
      <c r="DE41" s="344" t="e">
        <f t="shared" si="128"/>
        <v>#N/A</v>
      </c>
      <c r="DF41" s="344" t="e">
        <f t="shared" si="128"/>
        <v>#N/A</v>
      </c>
      <c r="DG41" s="344" t="e">
        <f t="shared" si="128"/>
        <v>#N/A</v>
      </c>
      <c r="DH41" s="344" t="e">
        <f t="shared" si="128"/>
        <v>#N/A</v>
      </c>
      <c r="DI41" s="344" t="e">
        <f t="shared" si="128"/>
        <v>#N/A</v>
      </c>
      <c r="DJ41" s="344" t="e">
        <f t="shared" si="128"/>
        <v>#N/A</v>
      </c>
      <c r="DK41" s="344" t="e">
        <f t="shared" si="128"/>
        <v>#N/A</v>
      </c>
      <c r="DL41" s="344" t="e">
        <f t="shared" si="128"/>
        <v>#N/A</v>
      </c>
      <c r="DM41" s="344" t="e">
        <f t="shared" si="128"/>
        <v>#N/A</v>
      </c>
      <c r="DN41" s="344" t="e">
        <f t="shared" si="128"/>
        <v>#N/A</v>
      </c>
      <c r="DO41" s="344" t="e">
        <f t="shared" si="128"/>
        <v>#N/A</v>
      </c>
      <c r="DP41" s="344" t="e">
        <f t="shared" si="268"/>
        <v>#N/A</v>
      </c>
      <c r="DQ41" s="344" t="e">
        <f t="shared" si="268"/>
        <v>#N/A</v>
      </c>
      <c r="DR41" s="344" t="e">
        <f t="shared" si="268"/>
        <v>#N/A</v>
      </c>
      <c r="DS41" s="344" t="e">
        <f t="shared" si="268"/>
        <v>#N/A</v>
      </c>
      <c r="DT41" s="344" t="e">
        <f t="shared" si="268"/>
        <v>#N/A</v>
      </c>
      <c r="DU41" s="344" t="e">
        <f t="shared" si="268"/>
        <v>#N/A</v>
      </c>
      <c r="DV41" s="344" t="e">
        <f t="shared" si="268"/>
        <v>#N/A</v>
      </c>
      <c r="DW41" s="344" t="e">
        <f t="shared" si="268"/>
        <v>#N/A</v>
      </c>
      <c r="DX41" s="344" t="e">
        <f t="shared" si="268"/>
        <v>#N/A</v>
      </c>
      <c r="DY41" s="344" t="e">
        <f t="shared" si="268"/>
        <v>#N/A</v>
      </c>
      <c r="DZ41" s="344" t="e">
        <f t="shared" si="268"/>
        <v>#N/A</v>
      </c>
      <c r="EA41" s="344" t="e">
        <f t="shared" si="268"/>
        <v>#N/A</v>
      </c>
      <c r="EB41" s="344" t="e">
        <f t="shared" si="268"/>
        <v>#N/A</v>
      </c>
      <c r="EC41" s="344" t="e">
        <f t="shared" si="268"/>
        <v>#N/A</v>
      </c>
      <c r="ED41" s="59">
        <f t="shared" si="129"/>
        <v>0</v>
      </c>
      <c r="EE41" s="341">
        <v>17</v>
      </c>
      <c r="EF41" s="58" t="str">
        <f t="shared" si="130"/>
        <v/>
      </c>
      <c r="EG41" s="344" t="str">
        <f t="shared" si="235"/>
        <v/>
      </c>
      <c r="EH41" s="344" t="str">
        <f t="shared" si="236"/>
        <v/>
      </c>
      <c r="EI41" s="344" t="str">
        <f t="shared" si="237"/>
        <v/>
      </c>
      <c r="EJ41" s="344" t="str">
        <f t="shared" si="238"/>
        <v/>
      </c>
      <c r="EK41" s="344" t="str">
        <f t="shared" si="239"/>
        <v/>
      </c>
      <c r="EL41" s="344" t="str">
        <f t="shared" si="240"/>
        <v/>
      </c>
      <c r="EM41" s="344" t="str">
        <f t="shared" si="241"/>
        <v/>
      </c>
      <c r="EN41" s="344" t="str">
        <f t="shared" si="242"/>
        <v/>
      </c>
      <c r="EO41" s="344" t="str">
        <f t="shared" si="243"/>
        <v/>
      </c>
      <c r="EP41" s="344" t="str">
        <f t="shared" si="244"/>
        <v/>
      </c>
      <c r="EQ41" s="344" t="str">
        <f t="shared" si="245"/>
        <v/>
      </c>
      <c r="ER41" s="344" t="str">
        <f t="shared" si="246"/>
        <v/>
      </c>
      <c r="ES41" s="344" t="str">
        <f t="shared" si="247"/>
        <v/>
      </c>
      <c r="ET41" s="344" t="str">
        <f t="shared" si="248"/>
        <v/>
      </c>
      <c r="EU41" s="344" t="str">
        <f t="shared" si="249"/>
        <v/>
      </c>
      <c r="EV41" s="344" t="str">
        <f t="shared" si="250"/>
        <v/>
      </c>
      <c r="EW41" s="344" t="str">
        <f t="shared" si="251"/>
        <v/>
      </c>
      <c r="EX41" s="344" t="str">
        <f t="shared" si="252"/>
        <v/>
      </c>
      <c r="EY41" s="344" t="str">
        <f t="shared" si="253"/>
        <v/>
      </c>
      <c r="EZ41" s="344" t="str">
        <f t="shared" si="254"/>
        <v/>
      </c>
      <c r="FA41" s="344" t="str">
        <f t="shared" si="255"/>
        <v/>
      </c>
      <c r="FB41" s="344" t="str">
        <f t="shared" si="256"/>
        <v/>
      </c>
      <c r="FC41" s="344" t="str">
        <f t="shared" si="257"/>
        <v/>
      </c>
      <c r="FD41" s="344" t="str">
        <f t="shared" si="258"/>
        <v/>
      </c>
      <c r="FE41" s="344" t="str">
        <f t="shared" si="259"/>
        <v/>
      </c>
      <c r="FF41" s="344" t="str">
        <f t="shared" si="260"/>
        <v/>
      </c>
      <c r="FG41" s="344" t="str">
        <f t="shared" si="261"/>
        <v/>
      </c>
      <c r="FH41" s="344" t="str">
        <f t="shared" si="262"/>
        <v/>
      </c>
      <c r="FI41" s="344" t="str">
        <f t="shared" si="263"/>
        <v/>
      </c>
      <c r="FJ41" s="344" t="str">
        <f t="shared" si="264"/>
        <v/>
      </c>
      <c r="FK41" s="59">
        <f t="shared" si="160"/>
        <v>0</v>
      </c>
      <c r="FL41" s="345" t="str">
        <f t="shared" si="161"/>
        <v/>
      </c>
      <c r="FM41" s="3">
        <f t="shared" si="162"/>
        <v>0</v>
      </c>
      <c r="FO41" s="336" t="str">
        <f t="shared" si="53"/>
        <v/>
      </c>
      <c r="FP41" s="4" t="s">
        <v>47</v>
      </c>
      <c r="FQ41" s="17" t="str">
        <f t="shared" si="54"/>
        <v/>
      </c>
      <c r="FR41" s="17" t="str">
        <f t="shared" si="55"/>
        <v/>
      </c>
      <c r="FS41" s="17" t="str">
        <f t="shared" si="56"/>
        <v/>
      </c>
      <c r="FT41" s="17" t="str">
        <f t="shared" si="57"/>
        <v/>
      </c>
      <c r="FU41" s="17" t="str">
        <f t="shared" si="58"/>
        <v/>
      </c>
      <c r="FV41" s="17" t="str">
        <f t="shared" si="59"/>
        <v/>
      </c>
      <c r="FW41" s="17" t="str">
        <f t="shared" si="60"/>
        <v/>
      </c>
      <c r="FX41" s="17" t="str">
        <f t="shared" si="61"/>
        <v/>
      </c>
      <c r="FY41" s="17" t="str">
        <f t="shared" si="62"/>
        <v/>
      </c>
      <c r="FZ41" s="17" t="str">
        <f t="shared" si="63"/>
        <v/>
      </c>
      <c r="GA41" s="17" t="str">
        <f t="shared" si="64"/>
        <v/>
      </c>
      <c r="GB41" s="17" t="str">
        <f t="shared" si="65"/>
        <v/>
      </c>
      <c r="GC41" s="17" t="str">
        <f t="shared" si="66"/>
        <v/>
      </c>
      <c r="GD41" s="17" t="str">
        <f t="shared" si="67"/>
        <v/>
      </c>
      <c r="GE41" s="17" t="str">
        <f t="shared" si="68"/>
        <v/>
      </c>
      <c r="GF41" s="17" t="str">
        <f t="shared" si="69"/>
        <v/>
      </c>
      <c r="GG41" s="17" t="str">
        <f t="shared" si="70"/>
        <v/>
      </c>
      <c r="GH41" s="17" t="str">
        <f t="shared" si="71"/>
        <v/>
      </c>
      <c r="GI41" s="17" t="str">
        <f t="shared" si="72"/>
        <v/>
      </c>
      <c r="GJ41" s="17" t="str">
        <f t="shared" si="73"/>
        <v/>
      </c>
      <c r="GK41" s="17" t="str">
        <f t="shared" si="74"/>
        <v/>
      </c>
      <c r="GL41" s="17" t="str">
        <f t="shared" si="75"/>
        <v/>
      </c>
      <c r="GM41" s="17" t="str">
        <f t="shared" si="76"/>
        <v/>
      </c>
      <c r="GN41" s="17" t="str">
        <f t="shared" si="77"/>
        <v/>
      </c>
      <c r="GO41" s="17" t="str">
        <f t="shared" si="78"/>
        <v/>
      </c>
      <c r="GP41" s="17" t="str">
        <f t="shared" si="79"/>
        <v/>
      </c>
      <c r="GQ41" s="17" t="str">
        <f t="shared" si="80"/>
        <v/>
      </c>
      <c r="GR41" s="17" t="str">
        <f t="shared" si="81"/>
        <v/>
      </c>
      <c r="GS41" s="17" t="str">
        <f t="shared" si="82"/>
        <v/>
      </c>
      <c r="GT41" s="17" t="str">
        <f t="shared" si="83"/>
        <v/>
      </c>
      <c r="GU41" s="17" t="s">
        <v>139</v>
      </c>
      <c r="GV41" s="36"/>
      <c r="GW41" s="36" t="e">
        <f>RANK(AO41,AO$25:AO$124,0)+COUNTIF(AO$25:AO$41,AO41)-1</f>
        <v>#VALUE!</v>
      </c>
      <c r="GX41" s="36" t="s">
        <v>47</v>
      </c>
      <c r="GY41" s="3">
        <v>17</v>
      </c>
      <c r="GZ41" s="3" t="str">
        <f t="shared" si="84"/>
        <v/>
      </c>
      <c r="HA41" s="345" t="str">
        <f t="shared" si="163"/>
        <v/>
      </c>
      <c r="HB41" s="3">
        <f t="shared" si="164"/>
        <v>0</v>
      </c>
      <c r="HF41" s="3" t="e">
        <f t="shared" si="165"/>
        <v>#N/A</v>
      </c>
      <c r="HG41" s="3" t="e">
        <f t="shared" si="166"/>
        <v>#N/A</v>
      </c>
      <c r="HH41" s="294" t="e">
        <f t="shared" si="167"/>
        <v>#N/A</v>
      </c>
      <c r="HI41" s="336" t="e">
        <f t="shared" si="168"/>
        <v>#N/A</v>
      </c>
      <c r="HJ41" s="4" t="e">
        <f t="shared" si="169"/>
        <v>#N/A</v>
      </c>
      <c r="HK41" s="17" t="str">
        <f>IF(HK$23&lt;='2. Saisie'!$AE$1,INDEX($D$25:$AG$124,$HI41,HK$21),"")</f>
        <v/>
      </c>
      <c r="HL41" s="17" t="str">
        <f>IF(HL$23&lt;='2. Saisie'!$AE$1,INDEX($D$25:$AG$124,$HI41,HL$21),"")</f>
        <v/>
      </c>
      <c r="HM41" s="17" t="str">
        <f>IF(HM$23&lt;='2. Saisie'!$AE$1,INDEX($D$25:$AG$124,$HI41,HM$21),"")</f>
        <v/>
      </c>
      <c r="HN41" s="17" t="str">
        <f>IF(HN$23&lt;='2. Saisie'!$AE$1,INDEX($D$25:$AG$124,$HI41,HN$21),"")</f>
        <v/>
      </c>
      <c r="HO41" s="17" t="str">
        <f>IF(HO$23&lt;='2. Saisie'!$AE$1,INDEX($D$25:$AG$124,$HI41,HO$21),"")</f>
        <v/>
      </c>
      <c r="HP41" s="17" t="str">
        <f>IF(HP$23&lt;='2. Saisie'!$AE$1,INDEX($D$25:$AG$124,$HI41,HP$21),"")</f>
        <v/>
      </c>
      <c r="HQ41" s="17" t="str">
        <f>IF(HQ$23&lt;='2. Saisie'!$AE$1,INDEX($D$25:$AG$124,$HI41,HQ$21),"")</f>
        <v/>
      </c>
      <c r="HR41" s="17" t="str">
        <f>IF(HR$23&lt;='2. Saisie'!$AE$1,INDEX($D$25:$AG$124,$HI41,HR$21),"")</f>
        <v/>
      </c>
      <c r="HS41" s="17" t="str">
        <f>IF(HS$23&lt;='2. Saisie'!$AE$1,INDEX($D$25:$AG$124,$HI41,HS$21),"")</f>
        <v/>
      </c>
      <c r="HT41" s="17" t="str">
        <f>IF(HT$23&lt;='2. Saisie'!$AE$1,INDEX($D$25:$AG$124,$HI41,HT$21),"")</f>
        <v/>
      </c>
      <c r="HU41" s="17" t="str">
        <f>IF(HU$23&lt;='2. Saisie'!$AE$1,INDEX($D$25:$AG$124,$HI41,HU$21),"")</f>
        <v/>
      </c>
      <c r="HV41" s="17" t="str">
        <f>IF(HV$23&lt;='2. Saisie'!$AE$1,INDEX($D$25:$AG$124,$HI41,HV$21),"")</f>
        <v/>
      </c>
      <c r="HW41" s="17" t="str">
        <f>IF(HW$23&lt;='2. Saisie'!$AE$1,INDEX($D$25:$AG$124,$HI41,HW$21),"")</f>
        <v/>
      </c>
      <c r="HX41" s="17" t="str">
        <f>IF(HX$23&lt;='2. Saisie'!$AE$1,INDEX($D$25:$AG$124,$HI41,HX$21),"")</f>
        <v/>
      </c>
      <c r="HY41" s="17" t="str">
        <f>IF(HY$23&lt;='2. Saisie'!$AE$1,INDEX($D$25:$AG$124,$HI41,HY$21),"")</f>
        <v/>
      </c>
      <c r="HZ41" s="17" t="str">
        <f>IF(HZ$23&lt;='2. Saisie'!$AE$1,INDEX($D$25:$AG$124,$HI41,HZ$21),"")</f>
        <v/>
      </c>
      <c r="IA41" s="17" t="str">
        <f>IF(IA$23&lt;='2. Saisie'!$AE$1,INDEX($D$25:$AG$124,$HI41,IA$21),"")</f>
        <v/>
      </c>
      <c r="IB41" s="17" t="str">
        <f>IF(IB$23&lt;='2. Saisie'!$AE$1,INDEX($D$25:$AG$124,$HI41,IB$21),"")</f>
        <v/>
      </c>
      <c r="IC41" s="17" t="str">
        <f>IF(IC$23&lt;='2. Saisie'!$AE$1,INDEX($D$25:$AG$124,$HI41,IC$21),"")</f>
        <v/>
      </c>
      <c r="ID41" s="17" t="str">
        <f>IF(ID$23&lt;='2. Saisie'!$AE$1,INDEX($D$25:$AG$124,$HI41,ID$21),"")</f>
        <v/>
      </c>
      <c r="IE41" s="17" t="str">
        <f>IF(IE$23&lt;='2. Saisie'!$AE$1,INDEX($D$25:$AG$124,$HI41,IE$21),"")</f>
        <v/>
      </c>
      <c r="IF41" s="17" t="str">
        <f>IF(IF$23&lt;='2. Saisie'!$AE$1,INDEX($D$25:$AG$124,$HI41,IF$21),"")</f>
        <v/>
      </c>
      <c r="IG41" s="17" t="str">
        <f>IF(IG$23&lt;='2. Saisie'!$AE$1,INDEX($D$25:$AG$124,$HI41,IG$21),"")</f>
        <v/>
      </c>
      <c r="IH41" s="17" t="str">
        <f>IF(IH$23&lt;='2. Saisie'!$AE$1,INDEX($D$25:$AG$124,$HI41,IH$21),"")</f>
        <v/>
      </c>
      <c r="II41" s="17" t="str">
        <f>IF(II$23&lt;='2. Saisie'!$AE$1,INDEX($D$25:$AG$124,$HI41,II$21),"")</f>
        <v/>
      </c>
      <c r="IJ41" s="17" t="str">
        <f>IF(IJ$23&lt;='2. Saisie'!$AE$1,INDEX($D$25:$AG$124,$HI41,IJ$21),"")</f>
        <v/>
      </c>
      <c r="IK41" s="17" t="str">
        <f>IF(IK$23&lt;='2. Saisie'!$AE$1,INDEX($D$25:$AG$124,$HI41,IK$21),"")</f>
        <v/>
      </c>
      <c r="IL41" s="17" t="str">
        <f>IF(IL$23&lt;='2. Saisie'!$AE$1,INDEX($D$25:$AG$124,$HI41,IL$21),"")</f>
        <v/>
      </c>
      <c r="IM41" s="17" t="str">
        <f>IF(IM$23&lt;='2. Saisie'!$AE$1,INDEX($D$25:$AG$124,$HI41,IM$21),"")</f>
        <v/>
      </c>
      <c r="IN41" s="17" t="str">
        <f>IF(IN$23&lt;='2. Saisie'!$AE$1,INDEX($D$25:$AG$124,$HI41,IN$21),"")</f>
        <v/>
      </c>
      <c r="IO41" s="17" t="s">
        <v>139</v>
      </c>
      <c r="IR41" s="346" t="str">
        <f>IFERROR(IF(HK$23&lt;=$HH41,(1-'7. Rép.Inattendues'!J22)*HK$19,('7. Rép.Inattendues'!J22*HK$19)*-1),"")</f>
        <v/>
      </c>
      <c r="IS41" s="346" t="str">
        <f>IFERROR(IF(HL$23&lt;=$HH41,(1-'7. Rép.Inattendues'!K22)*HL$19,('7. Rép.Inattendues'!K22*HL$19)*-1),"")</f>
        <v/>
      </c>
      <c r="IT41" s="346" t="str">
        <f>IFERROR(IF(HM$23&lt;=$HH41,(1-'7. Rép.Inattendues'!L22)*HM$19,('7. Rép.Inattendues'!L22*HM$19)*-1),"")</f>
        <v/>
      </c>
      <c r="IU41" s="346" t="str">
        <f>IFERROR(IF(HN$23&lt;=$HH41,(1-'7. Rép.Inattendues'!M22)*HN$19,('7. Rép.Inattendues'!M22*HN$19)*-1),"")</f>
        <v/>
      </c>
      <c r="IV41" s="346" t="str">
        <f>IFERROR(IF(HO$23&lt;=$HH41,(1-'7. Rép.Inattendues'!N22)*HO$19,('7. Rép.Inattendues'!N22*HO$19)*-1),"")</f>
        <v/>
      </c>
      <c r="IW41" s="346" t="str">
        <f>IFERROR(IF(HP$23&lt;=$HH41,(1-'7. Rép.Inattendues'!O22)*HP$19,('7. Rép.Inattendues'!O22*HP$19)*-1),"")</f>
        <v/>
      </c>
      <c r="IX41" s="346" t="str">
        <f>IFERROR(IF(HQ$23&lt;=$HH41,(1-'7. Rép.Inattendues'!P22)*HQ$19,('7. Rép.Inattendues'!P22*HQ$19)*-1),"")</f>
        <v/>
      </c>
      <c r="IY41" s="346" t="str">
        <f>IFERROR(IF(HR$23&lt;=$HH41,(1-'7. Rép.Inattendues'!Q22)*HR$19,('7. Rép.Inattendues'!Q22*HR$19)*-1),"")</f>
        <v/>
      </c>
      <c r="IZ41" s="346" t="str">
        <f>IFERROR(IF(HS$23&lt;=$HH41,(1-'7. Rép.Inattendues'!R22)*HS$19,('7. Rép.Inattendues'!R22*HS$19)*-1),"")</f>
        <v/>
      </c>
      <c r="JA41" s="346" t="str">
        <f>IFERROR(IF(HT$23&lt;=$HH41,(1-'7. Rép.Inattendues'!S22)*HT$19,('7. Rép.Inattendues'!S22*HT$19)*-1),"")</f>
        <v/>
      </c>
      <c r="JB41" s="346" t="str">
        <f>IFERROR(IF(HU$23&lt;=$HH41,(1-'7. Rép.Inattendues'!T22)*HU$19,('7. Rép.Inattendues'!T22*HU$19)*-1),"")</f>
        <v/>
      </c>
      <c r="JC41" s="346" t="str">
        <f>IFERROR(IF(HV$23&lt;=$HH41,(1-'7. Rép.Inattendues'!U22)*HV$19,('7. Rép.Inattendues'!U22*HV$19)*-1),"")</f>
        <v/>
      </c>
      <c r="JD41" s="346" t="str">
        <f>IFERROR(IF(HW$23&lt;=$HH41,(1-'7. Rép.Inattendues'!V22)*HW$19,('7. Rép.Inattendues'!V22*HW$19)*-1),"")</f>
        <v/>
      </c>
      <c r="JE41" s="346" t="str">
        <f>IFERROR(IF(HX$23&lt;=$HH41,(1-'7. Rép.Inattendues'!W22)*HX$19,('7. Rép.Inattendues'!W22*HX$19)*-1),"")</f>
        <v/>
      </c>
      <c r="JF41" s="346" t="str">
        <f>IFERROR(IF(HY$23&lt;=$HH41,(1-'7. Rép.Inattendues'!X22)*HY$19,('7. Rép.Inattendues'!X22*HY$19)*-1),"")</f>
        <v/>
      </c>
      <c r="JG41" s="346" t="str">
        <f>IFERROR(IF(HZ$23&lt;=$HH41,(1-'7. Rép.Inattendues'!Y22)*HZ$19,('7. Rép.Inattendues'!Y22*HZ$19)*-1),"")</f>
        <v/>
      </c>
      <c r="JH41" s="346" t="str">
        <f>IFERROR(IF(IA$23&lt;=$HH41,(1-'7. Rép.Inattendues'!Z22)*IA$19,('7. Rép.Inattendues'!Z22*IA$19)*-1),"")</f>
        <v/>
      </c>
      <c r="JI41" s="346" t="str">
        <f>IFERROR(IF(IB$23&lt;=$HH41,(1-'7. Rép.Inattendues'!AA22)*IB$19,('7. Rép.Inattendues'!AA22*IB$19)*-1),"")</f>
        <v/>
      </c>
      <c r="JJ41" s="346" t="str">
        <f>IFERROR(IF(IC$23&lt;=$HH41,(1-'7. Rép.Inattendues'!AB22)*IC$19,('7. Rép.Inattendues'!AB22*IC$19)*-1),"")</f>
        <v/>
      </c>
      <c r="JK41" s="346" t="str">
        <f>IFERROR(IF(ID$23&lt;=$HH41,(1-'7. Rép.Inattendues'!AC22)*ID$19,('7. Rép.Inattendues'!AC22*ID$19)*-1),"")</f>
        <v/>
      </c>
      <c r="JL41" s="346" t="str">
        <f>IFERROR(IF(IE$23&lt;=$HH41,(1-'7. Rép.Inattendues'!AD22)*IE$19,('7. Rép.Inattendues'!AD22*IE$19)*-1),"")</f>
        <v/>
      </c>
      <c r="JM41" s="346" t="str">
        <f>IFERROR(IF(IF$23&lt;=$HH41,(1-'7. Rép.Inattendues'!AE22)*IF$19,('7. Rép.Inattendues'!AE22*IF$19)*-1),"")</f>
        <v/>
      </c>
      <c r="JN41" s="346" t="str">
        <f>IFERROR(IF(IG$23&lt;=$HH41,(1-'7. Rép.Inattendues'!AF22)*IG$19,('7. Rép.Inattendues'!AF22*IG$19)*-1),"")</f>
        <v/>
      </c>
      <c r="JO41" s="346" t="str">
        <f>IFERROR(IF(IH$23&lt;=$HH41,(1-'7. Rép.Inattendues'!AG22)*IH$19,('7. Rép.Inattendues'!AG22*IH$19)*-1),"")</f>
        <v/>
      </c>
      <c r="JP41" s="346" t="str">
        <f>IFERROR(IF(II$23&lt;=$HH41,(1-'7. Rép.Inattendues'!AH22)*II$19,('7. Rép.Inattendues'!AH22*II$19)*-1),"")</f>
        <v/>
      </c>
      <c r="JQ41" s="346" t="str">
        <f>IFERROR(IF(IJ$23&lt;=$HH41,(1-'7. Rép.Inattendues'!AI22)*IJ$19,('7. Rép.Inattendues'!AI22*IJ$19)*-1),"")</f>
        <v/>
      </c>
      <c r="JR41" s="346" t="str">
        <f>IFERROR(IF(IK$23&lt;=$HH41,(1-'7. Rép.Inattendues'!AJ22)*IK$19,('7. Rép.Inattendues'!AJ22*IK$19)*-1),"")</f>
        <v/>
      </c>
      <c r="JS41" s="346" t="str">
        <f>IFERROR(IF(IL$23&lt;=$HH41,(1-'7. Rép.Inattendues'!AK22)*IL$19,('7. Rép.Inattendues'!AK22*IL$19)*-1),"")</f>
        <v/>
      </c>
      <c r="JT41" s="346" t="str">
        <f>IFERROR(IF(IM$23&lt;=$HH41,(1-'7. Rép.Inattendues'!AL22)*IM$19,('7. Rép.Inattendues'!AL22*IM$19)*-1),"")</f>
        <v/>
      </c>
      <c r="JU41" s="346" t="str">
        <f>IFERROR(IF(IN$23&lt;=$HH41,(1-'7. Rép.Inattendues'!AM22)*IN$19,('7. Rép.Inattendues'!AM22*IN$19)*-1),"")</f>
        <v/>
      </c>
      <c r="JW41" s="347" t="str">
        <f t="shared" si="170"/>
        <v/>
      </c>
      <c r="JY41" s="346" t="str">
        <f t="shared" si="171"/>
        <v/>
      </c>
      <c r="JZ41" s="346" t="str">
        <f t="shared" si="172"/>
        <v/>
      </c>
      <c r="KA41" s="346" t="str">
        <f t="shared" si="173"/>
        <v/>
      </c>
      <c r="KB41" s="346" t="str">
        <f t="shared" si="174"/>
        <v/>
      </c>
      <c r="KC41" s="346" t="str">
        <f t="shared" si="175"/>
        <v/>
      </c>
      <c r="KD41" s="346" t="str">
        <f t="shared" si="176"/>
        <v/>
      </c>
      <c r="KE41" s="346" t="str">
        <f t="shared" si="177"/>
        <v/>
      </c>
      <c r="KF41" s="346" t="str">
        <f t="shared" si="178"/>
        <v/>
      </c>
      <c r="KG41" s="346" t="str">
        <f t="shared" si="179"/>
        <v/>
      </c>
      <c r="KH41" s="346" t="str">
        <f t="shared" si="180"/>
        <v/>
      </c>
      <c r="KI41" s="346" t="str">
        <f t="shared" si="181"/>
        <v/>
      </c>
      <c r="KJ41" s="346" t="str">
        <f t="shared" si="182"/>
        <v/>
      </c>
      <c r="KK41" s="346" t="str">
        <f t="shared" si="183"/>
        <v/>
      </c>
      <c r="KL41" s="346" t="str">
        <f t="shared" si="184"/>
        <v/>
      </c>
      <c r="KM41" s="346" t="str">
        <f t="shared" si="185"/>
        <v/>
      </c>
      <c r="KN41" s="346" t="str">
        <f t="shared" si="186"/>
        <v/>
      </c>
      <c r="KO41" s="346" t="str">
        <f t="shared" si="187"/>
        <v/>
      </c>
      <c r="KP41" s="346" t="str">
        <f t="shared" si="188"/>
        <v/>
      </c>
      <c r="KQ41" s="346" t="str">
        <f t="shared" si="189"/>
        <v/>
      </c>
      <c r="KR41" s="346" t="str">
        <f t="shared" si="190"/>
        <v/>
      </c>
      <c r="KS41" s="346" t="str">
        <f t="shared" si="191"/>
        <v/>
      </c>
      <c r="KT41" s="346" t="str">
        <f t="shared" si="192"/>
        <v/>
      </c>
      <c r="KU41" s="346" t="str">
        <f t="shared" si="193"/>
        <v/>
      </c>
      <c r="KV41" s="346" t="str">
        <f t="shared" si="194"/>
        <v/>
      </c>
      <c r="KW41" s="346" t="str">
        <f t="shared" si="195"/>
        <v/>
      </c>
      <c r="KX41" s="346" t="str">
        <f t="shared" si="196"/>
        <v/>
      </c>
      <c r="KY41" s="346" t="str">
        <f t="shared" si="197"/>
        <v/>
      </c>
      <c r="KZ41" s="346" t="str">
        <f t="shared" si="198"/>
        <v/>
      </c>
      <c r="LA41" s="346" t="str">
        <f t="shared" si="199"/>
        <v/>
      </c>
      <c r="LB41" s="346" t="str">
        <f t="shared" si="200"/>
        <v/>
      </c>
      <c r="LD41" s="348" t="str">
        <f t="shared" si="201"/>
        <v/>
      </c>
      <c r="LF41" s="346" t="str">
        <f t="shared" si="86"/>
        <v/>
      </c>
      <c r="LH41" s="346" t="str">
        <f t="shared" si="202"/>
        <v/>
      </c>
      <c r="LI41" s="346" t="str">
        <f t="shared" si="203"/>
        <v/>
      </c>
      <c r="LJ41" s="346" t="str">
        <f t="shared" si="204"/>
        <v/>
      </c>
      <c r="LK41" s="346" t="str">
        <f t="shared" si="205"/>
        <v/>
      </c>
      <c r="LL41" s="346" t="str">
        <f t="shared" si="206"/>
        <v/>
      </c>
      <c r="LM41" s="346" t="str">
        <f t="shared" si="207"/>
        <v/>
      </c>
      <c r="LN41" s="346" t="str">
        <f t="shared" si="208"/>
        <v/>
      </c>
      <c r="LO41" s="346" t="str">
        <f t="shared" si="209"/>
        <v/>
      </c>
      <c r="LP41" s="346" t="str">
        <f t="shared" si="210"/>
        <v/>
      </c>
      <c r="LQ41" s="346" t="str">
        <f t="shared" si="211"/>
        <v/>
      </c>
      <c r="LR41" s="346" t="str">
        <f t="shared" si="212"/>
        <v/>
      </c>
      <c r="LS41" s="346" t="str">
        <f t="shared" si="213"/>
        <v/>
      </c>
      <c r="LT41" s="346" t="str">
        <f t="shared" si="214"/>
        <v/>
      </c>
      <c r="LU41" s="346" t="str">
        <f t="shared" si="215"/>
        <v/>
      </c>
      <c r="LV41" s="346" t="str">
        <f t="shared" si="216"/>
        <v/>
      </c>
      <c r="LW41" s="346" t="str">
        <f t="shared" si="217"/>
        <v/>
      </c>
      <c r="LX41" s="346" t="str">
        <f t="shared" si="218"/>
        <v/>
      </c>
      <c r="LY41" s="346" t="str">
        <f t="shared" si="219"/>
        <v/>
      </c>
      <c r="LZ41" s="346" t="str">
        <f t="shared" si="220"/>
        <v/>
      </c>
      <c r="MA41" s="346" t="str">
        <f t="shared" si="221"/>
        <v/>
      </c>
      <c r="MB41" s="346" t="str">
        <f t="shared" si="222"/>
        <v/>
      </c>
      <c r="MC41" s="346" t="str">
        <f t="shared" si="223"/>
        <v/>
      </c>
      <c r="MD41" s="346" t="str">
        <f t="shared" si="224"/>
        <v/>
      </c>
      <c r="ME41" s="346" t="str">
        <f t="shared" si="225"/>
        <v/>
      </c>
      <c r="MF41" s="346" t="str">
        <f t="shared" si="226"/>
        <v/>
      </c>
      <c r="MG41" s="346" t="str">
        <f t="shared" si="227"/>
        <v/>
      </c>
      <c r="MH41" s="346" t="str">
        <f t="shared" si="228"/>
        <v/>
      </c>
      <c r="MI41" s="346" t="str">
        <f t="shared" si="229"/>
        <v/>
      </c>
      <c r="MJ41" s="346" t="str">
        <f t="shared" si="230"/>
        <v/>
      </c>
      <c r="MK41" s="346" t="str">
        <f t="shared" si="231"/>
        <v/>
      </c>
      <c r="MM41" s="348" t="str">
        <f t="shared" si="232"/>
        <v/>
      </c>
      <c r="MR41" s="483" t="s">
        <v>466</v>
      </c>
      <c r="MS41" s="305">
        <v>8</v>
      </c>
      <c r="MT41" s="395" t="s">
        <v>276</v>
      </c>
      <c r="MU41" s="15">
        <f>IF('8. Paramètres'!G41="Modérée à forte",1,IF('8. Paramètres'!G41="Faible",2,IF('8. Paramètres'!G41="Négligeable",3,IF('8. Paramètres'!G41="Problématique",4,"err"))))</f>
        <v>1</v>
      </c>
      <c r="MV41" s="15">
        <f>IF('8. Paramètres'!H41="Cliquer pour modifier",MU41,IF('8. Paramètres'!H41="Modérée à forte",1,IF('8. Paramètres'!H41="Faible",2,IF('8. Paramètres'!H41="Négligeable",3,IF('8. Paramètres'!H41="Problématique",4,"err")))))</f>
        <v>1</v>
      </c>
      <c r="MW41" s="15">
        <f t="shared" si="269"/>
        <v>1</v>
      </c>
      <c r="MY41" s="380" t="str">
        <f t="shared" ref="MY41:MY49" si="270">IF(MW41&lt;MW40,"err","ok")</f>
        <v>ok</v>
      </c>
    </row>
    <row r="42" spans="2:364" ht="18" x14ac:dyDescent="0.3">
      <c r="B42" s="38">
        <f t="shared" si="88"/>
        <v>0</v>
      </c>
      <c r="C42" s="4" t="s">
        <v>48</v>
      </c>
      <c r="D42" s="17" t="str">
        <f>IF(AND('2. Saisie'!$AF24&gt;=0,D$23&lt;='2. Saisie'!$AE$1,'2. Saisie'!$AL24&lt;=$B$11),IF(OR('2. Saisie'!B24="",'2. Saisie'!B24=9),0,'2. Saisie'!B24),"")</f>
        <v/>
      </c>
      <c r="E42" s="17" t="str">
        <f>IF(AND('2. Saisie'!$AF24&gt;=0,E$23&lt;='2. Saisie'!$AE$1,'2. Saisie'!$AL24&lt;=$B$11),IF(OR('2. Saisie'!C24="",'2. Saisie'!C24=9),0,'2. Saisie'!C24),"")</f>
        <v/>
      </c>
      <c r="F42" s="17" t="str">
        <f>IF(AND('2. Saisie'!$AF24&gt;=0,F$23&lt;='2. Saisie'!$AE$1,'2. Saisie'!$AL24&lt;=$B$11),IF(OR('2. Saisie'!D24="",'2. Saisie'!D24=9),0,'2. Saisie'!D24),"")</f>
        <v/>
      </c>
      <c r="G42" s="17" t="str">
        <f>IF(AND('2. Saisie'!$AF24&gt;=0,G$23&lt;='2. Saisie'!$AE$1,'2. Saisie'!$AL24&lt;=$B$11),IF(OR('2. Saisie'!E24="",'2. Saisie'!E24=9),0,'2. Saisie'!E24),"")</f>
        <v/>
      </c>
      <c r="H42" s="17" t="str">
        <f>IF(AND('2. Saisie'!$AF24&gt;=0,H$23&lt;='2. Saisie'!$AE$1,'2. Saisie'!$AL24&lt;=$B$11),IF(OR('2. Saisie'!F24="",'2. Saisie'!F24=9),0,'2. Saisie'!F24),"")</f>
        <v/>
      </c>
      <c r="I42" s="17" t="str">
        <f>IF(AND('2. Saisie'!$AF24&gt;=0,I$23&lt;='2. Saisie'!$AE$1,'2. Saisie'!$AL24&lt;=$B$11),IF(OR('2. Saisie'!G24="",'2. Saisie'!G24=9),0,'2. Saisie'!G24),"")</f>
        <v/>
      </c>
      <c r="J42" s="17" t="str">
        <f>IF(AND('2. Saisie'!$AF24&gt;=0,J$23&lt;='2. Saisie'!$AE$1,'2. Saisie'!$AL24&lt;=$B$11),IF(OR('2. Saisie'!H24="",'2. Saisie'!H24=9),0,'2. Saisie'!H24),"")</f>
        <v/>
      </c>
      <c r="K42" s="17" t="str">
        <f>IF(AND('2. Saisie'!$AF24&gt;=0,K$23&lt;='2. Saisie'!$AE$1,'2. Saisie'!$AL24&lt;=$B$11),IF(OR('2. Saisie'!I24="",'2. Saisie'!I24=9),0,'2. Saisie'!I24),"")</f>
        <v/>
      </c>
      <c r="L42" s="17" t="str">
        <f>IF(AND('2. Saisie'!$AF24&gt;=0,L$23&lt;='2. Saisie'!$AE$1,'2. Saisie'!$AL24&lt;=$B$11),IF(OR('2. Saisie'!J24="",'2. Saisie'!J24=9),0,'2. Saisie'!J24),"")</f>
        <v/>
      </c>
      <c r="M42" s="17" t="str">
        <f>IF(AND('2. Saisie'!$AF24&gt;=0,M$23&lt;='2. Saisie'!$AE$1,'2. Saisie'!$AL24&lt;=$B$11),IF(OR('2. Saisie'!K24="",'2. Saisie'!K24=9),0,'2. Saisie'!K24),"")</f>
        <v/>
      </c>
      <c r="N42" s="17" t="str">
        <f>IF(AND('2. Saisie'!$AF24&gt;=0,N$23&lt;='2. Saisie'!$AE$1,'2. Saisie'!$AL24&lt;=$B$11),IF(OR('2. Saisie'!L24="",'2. Saisie'!L24=9),0,'2. Saisie'!L24),"")</f>
        <v/>
      </c>
      <c r="O42" s="17" t="str">
        <f>IF(AND('2. Saisie'!$AF24&gt;=0,O$23&lt;='2. Saisie'!$AE$1,'2. Saisie'!$AL24&lt;=$B$11),IF(OR('2. Saisie'!M24="",'2. Saisie'!M24=9),0,'2. Saisie'!M24),"")</f>
        <v/>
      </c>
      <c r="P42" s="17" t="str">
        <f>IF(AND('2. Saisie'!$AF24&gt;=0,P$23&lt;='2. Saisie'!$AE$1,'2. Saisie'!$AL24&lt;=$B$11),IF(OR('2. Saisie'!N24="",'2. Saisie'!N24=9),0,'2. Saisie'!N24),"")</f>
        <v/>
      </c>
      <c r="Q42" s="17" t="str">
        <f>IF(AND('2. Saisie'!$AF24&gt;=0,Q$23&lt;='2. Saisie'!$AE$1,'2. Saisie'!$AL24&lt;=$B$11),IF(OR('2. Saisie'!O24="",'2. Saisie'!O24=9),0,'2. Saisie'!O24),"")</f>
        <v/>
      </c>
      <c r="R42" s="17" t="str">
        <f>IF(AND('2. Saisie'!$AF24&gt;=0,R$23&lt;='2. Saisie'!$AE$1,'2. Saisie'!$AL24&lt;=$B$11),IF(OR('2. Saisie'!P24="",'2. Saisie'!P24=9),0,'2. Saisie'!P24),"")</f>
        <v/>
      </c>
      <c r="S42" s="17" t="str">
        <f>IF(AND('2. Saisie'!$AF24&gt;=0,S$23&lt;='2. Saisie'!$AE$1,'2. Saisie'!$AL24&lt;=$B$11),IF(OR('2. Saisie'!Q24="",'2. Saisie'!Q24=9),0,'2. Saisie'!Q24),"")</f>
        <v/>
      </c>
      <c r="T42" s="17" t="str">
        <f>IF(AND('2. Saisie'!$AF24&gt;=0,T$23&lt;='2. Saisie'!$AE$1,'2. Saisie'!$AL24&lt;=$B$11),IF(OR('2. Saisie'!R24="",'2. Saisie'!R24=9),0,'2. Saisie'!R24),"")</f>
        <v/>
      </c>
      <c r="U42" s="17" t="str">
        <f>IF(AND('2. Saisie'!$AF24&gt;=0,U$23&lt;='2. Saisie'!$AE$1,'2. Saisie'!$AL24&lt;=$B$11),IF(OR('2. Saisie'!S24="",'2. Saisie'!S24=9),0,'2. Saisie'!S24),"")</f>
        <v/>
      </c>
      <c r="V42" s="17" t="str">
        <f>IF(AND('2. Saisie'!$AF24&gt;=0,V$23&lt;='2. Saisie'!$AE$1,'2. Saisie'!$AL24&lt;=$B$11),IF(OR('2. Saisie'!T24="",'2. Saisie'!T24=9),0,'2. Saisie'!T24),"")</f>
        <v/>
      </c>
      <c r="W42" s="17" t="str">
        <f>IF(AND('2. Saisie'!$AF24&gt;=0,W$23&lt;='2. Saisie'!$AE$1,'2. Saisie'!$AL24&lt;=$B$11),IF(OR('2. Saisie'!U24="",'2. Saisie'!U24=9),0,'2. Saisie'!U24),"")</f>
        <v/>
      </c>
      <c r="X42" s="17" t="str">
        <f>IF(AND('2. Saisie'!$AF24&gt;=0,X$23&lt;='2. Saisie'!$AE$1,'2. Saisie'!$AL24&lt;=$B$11),IF(OR('2. Saisie'!V24="",'2. Saisie'!V24=9),0,'2. Saisie'!V24),"")</f>
        <v/>
      </c>
      <c r="Y42" s="17" t="str">
        <f>IF(AND('2. Saisie'!$AF24&gt;=0,Y$23&lt;='2. Saisie'!$AE$1,'2. Saisie'!$AL24&lt;=$B$11),IF(OR('2. Saisie'!W24="",'2. Saisie'!W24=9),0,'2. Saisie'!W24),"")</f>
        <v/>
      </c>
      <c r="Z42" s="17" t="str">
        <f>IF(AND('2. Saisie'!$AF24&gt;=0,Z$23&lt;='2. Saisie'!$AE$1,'2. Saisie'!$AL24&lt;=$B$11),IF(OR('2. Saisie'!X24="",'2. Saisie'!X24=9),0,'2. Saisie'!X24),"")</f>
        <v/>
      </c>
      <c r="AA42" s="17" t="str">
        <f>IF(AND('2. Saisie'!$AF24&gt;=0,AA$23&lt;='2. Saisie'!$AE$1,'2. Saisie'!$AL24&lt;=$B$11),IF(OR('2. Saisie'!Y24="",'2. Saisie'!Y24=9),0,'2. Saisie'!Y24),"")</f>
        <v/>
      </c>
      <c r="AB42" s="17" t="str">
        <f>IF(AND('2. Saisie'!$AF24&gt;=0,AB$23&lt;='2. Saisie'!$AE$1,'2. Saisie'!$AL24&lt;=$B$11),IF(OR('2. Saisie'!Z24="",'2. Saisie'!Z24=9),0,'2. Saisie'!Z24),"")</f>
        <v/>
      </c>
      <c r="AC42" s="17" t="str">
        <f>IF(AND('2. Saisie'!$AF24&gt;=0,AC$23&lt;='2. Saisie'!$AE$1,'2. Saisie'!$AL24&lt;=$B$11),IF(OR('2. Saisie'!AA24="",'2. Saisie'!AA24=9),0,'2. Saisie'!AA24),"")</f>
        <v/>
      </c>
      <c r="AD42" s="17" t="str">
        <f>IF(AND('2. Saisie'!$AF24&gt;=0,AD$23&lt;='2. Saisie'!$AE$1,'2. Saisie'!$AL24&lt;=$B$11),IF(OR('2. Saisie'!AB24="",'2. Saisie'!AB24=9),0,'2. Saisie'!AB24),"")</f>
        <v/>
      </c>
      <c r="AE42" s="17" t="str">
        <f>IF(AND('2. Saisie'!$AF24&gt;=0,AE$23&lt;='2. Saisie'!$AE$1,'2. Saisie'!$AL24&lt;=$B$11),IF(OR('2. Saisie'!AC24="",'2. Saisie'!AC24=9),0,'2. Saisie'!AC24),"")</f>
        <v/>
      </c>
      <c r="AF42" s="17" t="str">
        <f>IF(AND('2. Saisie'!$AF24&gt;=0,AF$23&lt;='2. Saisie'!$AE$1,'2. Saisie'!$AL24&lt;=$B$11),IF(OR('2. Saisie'!AD24="",'2. Saisie'!AD24=9),0,'2. Saisie'!AD24),"")</f>
        <v/>
      </c>
      <c r="AG42" s="17" t="str">
        <f>IF(AND('2. Saisie'!$AF24&gt;=0,AG$23&lt;='2. Saisie'!$AE$1,'2. Saisie'!$AL24&lt;=$B$11),IF(OR('2. Saisie'!AE24="",'2. Saisie'!AE24=9),0,'2. Saisie'!AE24),"")</f>
        <v/>
      </c>
      <c r="AH42" s="17" t="s">
        <v>139</v>
      </c>
      <c r="AI42" s="330"/>
      <c r="AJ42" s="339" t="str">
        <f t="shared" si="89"/>
        <v/>
      </c>
      <c r="AK42" s="339" t="str">
        <f t="shared" si="90"/>
        <v/>
      </c>
      <c r="AL42" s="340" t="str">
        <f t="shared" si="44"/>
        <v/>
      </c>
      <c r="AM42" s="341">
        <v>18</v>
      </c>
      <c r="AN42" s="342" t="str">
        <f t="shared" si="45"/>
        <v/>
      </c>
      <c r="AO42" s="343" t="str">
        <f t="shared" si="91"/>
        <v/>
      </c>
      <c r="AP42" s="17" t="str">
        <f t="shared" si="92"/>
        <v/>
      </c>
      <c r="AQ42" s="17" t="str">
        <f t="shared" si="93"/>
        <v/>
      </c>
      <c r="AR42" s="17" t="str">
        <f t="shared" si="94"/>
        <v/>
      </c>
      <c r="AS42" s="17" t="str">
        <f t="shared" si="95"/>
        <v/>
      </c>
      <c r="AT42" s="17" t="str">
        <f t="shared" si="96"/>
        <v/>
      </c>
      <c r="AU42" s="17" t="str">
        <f t="shared" si="97"/>
        <v/>
      </c>
      <c r="AV42" s="17" t="str">
        <f t="shared" si="98"/>
        <v/>
      </c>
      <c r="AW42" s="17" t="str">
        <f t="shared" si="99"/>
        <v/>
      </c>
      <c r="AX42" s="17" t="str">
        <f t="shared" si="100"/>
        <v/>
      </c>
      <c r="AY42" s="17" t="str">
        <f t="shared" si="101"/>
        <v/>
      </c>
      <c r="AZ42" s="17" t="str">
        <f t="shared" si="102"/>
        <v/>
      </c>
      <c r="BA42" s="17" t="str">
        <f t="shared" si="103"/>
        <v/>
      </c>
      <c r="BB42" s="17" t="str">
        <f t="shared" si="104"/>
        <v/>
      </c>
      <c r="BC42" s="17" t="str">
        <f t="shared" si="105"/>
        <v/>
      </c>
      <c r="BD42" s="17" t="str">
        <f t="shared" si="106"/>
        <v/>
      </c>
      <c r="BE42" s="17" t="str">
        <f t="shared" si="107"/>
        <v/>
      </c>
      <c r="BF42" s="17" t="str">
        <f t="shared" si="108"/>
        <v/>
      </c>
      <c r="BG42" s="17" t="str">
        <f t="shared" si="109"/>
        <v/>
      </c>
      <c r="BH42" s="17" t="str">
        <f t="shared" si="110"/>
        <v/>
      </c>
      <c r="BI42" s="17" t="str">
        <f t="shared" si="111"/>
        <v/>
      </c>
      <c r="BJ42" s="17" t="str">
        <f t="shared" si="112"/>
        <v/>
      </c>
      <c r="BK42" s="17" t="str">
        <f t="shared" si="113"/>
        <v/>
      </c>
      <c r="BL42" s="17" t="str">
        <f t="shared" si="114"/>
        <v/>
      </c>
      <c r="BM42" s="17" t="str">
        <f t="shared" si="115"/>
        <v/>
      </c>
      <c r="BN42" s="17" t="str">
        <f t="shared" si="116"/>
        <v/>
      </c>
      <c r="BO42" s="17" t="str">
        <f t="shared" si="117"/>
        <v/>
      </c>
      <c r="BP42" s="17" t="str">
        <f t="shared" si="118"/>
        <v/>
      </c>
      <c r="BQ42" s="17" t="str">
        <f t="shared" si="119"/>
        <v/>
      </c>
      <c r="BR42" s="17" t="str">
        <f t="shared" si="120"/>
        <v/>
      </c>
      <c r="BS42" s="17" t="str">
        <f t="shared" si="121"/>
        <v/>
      </c>
      <c r="BT42" s="17" t="s">
        <v>139</v>
      </c>
      <c r="BV42" s="291" t="e">
        <f t="shared" si="47"/>
        <v>#VALUE!</v>
      </c>
      <c r="BW42" s="291" t="e">
        <f t="shared" si="122"/>
        <v>#VALUE!</v>
      </c>
      <c r="BX42" s="291" t="e">
        <f t="shared" si="233"/>
        <v>#VALUE!</v>
      </c>
      <c r="BY42" s="292" t="e">
        <f t="shared" si="48"/>
        <v>#VALUE!</v>
      </c>
      <c r="BZ42" s="292" t="e">
        <f t="shared" si="123"/>
        <v>#VALUE!</v>
      </c>
      <c r="CA42" s="294" t="str">
        <f t="shared" si="124"/>
        <v/>
      </c>
      <c r="CB42" s="293" t="e">
        <f t="shared" si="49"/>
        <v>#VALUE!</v>
      </c>
      <c r="CC42" s="291" t="e">
        <f t="shared" si="125"/>
        <v>#VALUE!</v>
      </c>
      <c r="CD42" s="291" t="e">
        <f t="shared" si="234"/>
        <v>#VALUE!</v>
      </c>
      <c r="CE42" s="292" t="e">
        <f t="shared" si="50"/>
        <v>#VALUE!</v>
      </c>
      <c r="CF42" s="292" t="e">
        <f t="shared" si="126"/>
        <v>#VALUE!</v>
      </c>
      <c r="CH42" s="32"/>
      <c r="CW42" s="330"/>
      <c r="CX42" s="341">
        <v>18</v>
      </c>
      <c r="CY42" s="58" t="str">
        <f t="shared" si="127"/>
        <v/>
      </c>
      <c r="CZ42" s="344" t="e">
        <f t="shared" si="128"/>
        <v>#N/A</v>
      </c>
      <c r="DA42" s="344" t="e">
        <f t="shared" si="128"/>
        <v>#N/A</v>
      </c>
      <c r="DB42" s="344" t="e">
        <f t="shared" si="128"/>
        <v>#N/A</v>
      </c>
      <c r="DC42" s="344" t="e">
        <f t="shared" si="128"/>
        <v>#N/A</v>
      </c>
      <c r="DD42" s="344" t="e">
        <f t="shared" si="128"/>
        <v>#N/A</v>
      </c>
      <c r="DE42" s="344" t="e">
        <f t="shared" si="128"/>
        <v>#N/A</v>
      </c>
      <c r="DF42" s="344" t="e">
        <f t="shared" si="128"/>
        <v>#N/A</v>
      </c>
      <c r="DG42" s="344" t="e">
        <f t="shared" si="128"/>
        <v>#N/A</v>
      </c>
      <c r="DH42" s="344" t="e">
        <f t="shared" si="128"/>
        <v>#N/A</v>
      </c>
      <c r="DI42" s="344" t="e">
        <f t="shared" si="128"/>
        <v>#N/A</v>
      </c>
      <c r="DJ42" s="344" t="e">
        <f t="shared" si="128"/>
        <v>#N/A</v>
      </c>
      <c r="DK42" s="344" t="e">
        <f t="shared" si="128"/>
        <v>#N/A</v>
      </c>
      <c r="DL42" s="344" t="e">
        <f t="shared" si="128"/>
        <v>#N/A</v>
      </c>
      <c r="DM42" s="344" t="e">
        <f t="shared" si="128"/>
        <v>#N/A</v>
      </c>
      <c r="DN42" s="344" t="e">
        <f t="shared" si="128"/>
        <v>#N/A</v>
      </c>
      <c r="DO42" s="344" t="e">
        <f t="shared" si="128"/>
        <v>#N/A</v>
      </c>
      <c r="DP42" s="344" t="e">
        <f t="shared" si="268"/>
        <v>#N/A</v>
      </c>
      <c r="DQ42" s="344" t="e">
        <f t="shared" si="268"/>
        <v>#N/A</v>
      </c>
      <c r="DR42" s="344" t="e">
        <f t="shared" si="268"/>
        <v>#N/A</v>
      </c>
      <c r="DS42" s="344" t="e">
        <f t="shared" si="268"/>
        <v>#N/A</v>
      </c>
      <c r="DT42" s="344" t="e">
        <f t="shared" si="268"/>
        <v>#N/A</v>
      </c>
      <c r="DU42" s="344" t="e">
        <f t="shared" si="268"/>
        <v>#N/A</v>
      </c>
      <c r="DV42" s="344" t="e">
        <f t="shared" si="268"/>
        <v>#N/A</v>
      </c>
      <c r="DW42" s="344" t="e">
        <f t="shared" si="268"/>
        <v>#N/A</v>
      </c>
      <c r="DX42" s="344" t="e">
        <f t="shared" si="268"/>
        <v>#N/A</v>
      </c>
      <c r="DY42" s="344" t="e">
        <f t="shared" si="268"/>
        <v>#N/A</v>
      </c>
      <c r="DZ42" s="344" t="e">
        <f t="shared" si="268"/>
        <v>#N/A</v>
      </c>
      <c r="EA42" s="344" t="e">
        <f t="shared" si="268"/>
        <v>#N/A</v>
      </c>
      <c r="EB42" s="344" t="e">
        <f t="shared" si="268"/>
        <v>#N/A</v>
      </c>
      <c r="EC42" s="344" t="e">
        <f t="shared" si="268"/>
        <v>#N/A</v>
      </c>
      <c r="ED42" s="59">
        <f t="shared" si="129"/>
        <v>0</v>
      </c>
      <c r="EE42" s="341">
        <v>18</v>
      </c>
      <c r="EF42" s="58" t="str">
        <f t="shared" si="130"/>
        <v/>
      </c>
      <c r="EG42" s="344" t="str">
        <f t="shared" si="235"/>
        <v/>
      </c>
      <c r="EH42" s="344" t="str">
        <f t="shared" si="236"/>
        <v/>
      </c>
      <c r="EI42" s="344" t="str">
        <f t="shared" si="237"/>
        <v/>
      </c>
      <c r="EJ42" s="344" t="str">
        <f t="shared" si="238"/>
        <v/>
      </c>
      <c r="EK42" s="344" t="str">
        <f t="shared" si="239"/>
        <v/>
      </c>
      <c r="EL42" s="344" t="str">
        <f t="shared" si="240"/>
        <v/>
      </c>
      <c r="EM42" s="344" t="str">
        <f t="shared" si="241"/>
        <v/>
      </c>
      <c r="EN42" s="344" t="str">
        <f t="shared" si="242"/>
        <v/>
      </c>
      <c r="EO42" s="344" t="str">
        <f t="shared" si="243"/>
        <v/>
      </c>
      <c r="EP42" s="344" t="str">
        <f t="shared" si="244"/>
        <v/>
      </c>
      <c r="EQ42" s="344" t="str">
        <f t="shared" si="245"/>
        <v/>
      </c>
      <c r="ER42" s="344" t="str">
        <f t="shared" si="246"/>
        <v/>
      </c>
      <c r="ES42" s="344" t="str">
        <f t="shared" si="247"/>
        <v/>
      </c>
      <c r="ET42" s="344" t="str">
        <f t="shared" si="248"/>
        <v/>
      </c>
      <c r="EU42" s="344" t="str">
        <f t="shared" si="249"/>
        <v/>
      </c>
      <c r="EV42" s="344" t="str">
        <f t="shared" si="250"/>
        <v/>
      </c>
      <c r="EW42" s="344" t="str">
        <f t="shared" si="251"/>
        <v/>
      </c>
      <c r="EX42" s="344" t="str">
        <f t="shared" si="252"/>
        <v/>
      </c>
      <c r="EY42" s="344" t="str">
        <f t="shared" si="253"/>
        <v/>
      </c>
      <c r="EZ42" s="344" t="str">
        <f t="shared" si="254"/>
        <v/>
      </c>
      <c r="FA42" s="344" t="str">
        <f t="shared" si="255"/>
        <v/>
      </c>
      <c r="FB42" s="344" t="str">
        <f t="shared" si="256"/>
        <v/>
      </c>
      <c r="FC42" s="344" t="str">
        <f t="shared" si="257"/>
        <v/>
      </c>
      <c r="FD42" s="344" t="str">
        <f t="shared" si="258"/>
        <v/>
      </c>
      <c r="FE42" s="344" t="str">
        <f t="shared" si="259"/>
        <v/>
      </c>
      <c r="FF42" s="344" t="str">
        <f t="shared" si="260"/>
        <v/>
      </c>
      <c r="FG42" s="344" t="str">
        <f t="shared" si="261"/>
        <v/>
      </c>
      <c r="FH42" s="344" t="str">
        <f t="shared" si="262"/>
        <v/>
      </c>
      <c r="FI42" s="344" t="str">
        <f t="shared" si="263"/>
        <v/>
      </c>
      <c r="FJ42" s="344" t="str">
        <f t="shared" si="264"/>
        <v/>
      </c>
      <c r="FK42" s="59">
        <f t="shared" si="160"/>
        <v>0</v>
      </c>
      <c r="FL42" s="345" t="str">
        <f>IF(EG42="","",EG42&amp;", ")&amp;IF(EH42="","",EH42&amp;", ")&amp;IF(EI42="","",EI42&amp;", ")&amp;IF(EJ42="","",EJ42&amp;", ")&amp;IF(EK42="","",EK42&amp;", ")&amp;IF(EL42="","",EL42&amp;", ")&amp;IF(EM42="","",EM42&amp;", ")&amp;IF(EN42="","",EN42&amp;", ")&amp;IF(EO42="","",EO42&amp;", ")&amp;IF(EP42="","",EP42&amp;", ")&amp;IF(EQ42="","",EQ42&amp;", ")&amp;IF(ER42="","",ER42&amp;", ")&amp;IF(ES42="","",ES42&amp;", ")&amp;IF(ET42="","",ET42&amp;", ")&amp;IF(EU42="","",EU42&amp;", ")&amp;IF(EV42="","",EV42&amp;", ")&amp;IF(EW42="","",EW42&amp;", ")&amp;IF(EX42="","",EX42&amp;", ")&amp;IF(EY42="","",EY42&amp;", ")&amp;IF(EZ42="","",EZ42&amp;", ")&amp;IF(FA42="","",FA42&amp;", ")&amp;IF(FB42="","",FB42&amp;", ")&amp;IF(FC42="","",FC42&amp;", ")&amp;IF(FD42="","",FD42&amp;", ")&amp;IF(FE42="","",FE42&amp;", ")&amp;IF(FF42="","",FF42&amp;", ")&amp;IF(FG42="","",FG42&amp;", ")&amp;IF(FH42="","",FH42&amp;", ")&amp;IF(FI42="","",FI42&amp;", ")&amp;IF(FJ42="","",FJ42)</f>
        <v/>
      </c>
      <c r="FM42" s="3">
        <f t="shared" si="162"/>
        <v>0</v>
      </c>
      <c r="FO42" s="336" t="str">
        <f t="shared" si="53"/>
        <v/>
      </c>
      <c r="FP42" s="4" t="s">
        <v>48</v>
      </c>
      <c r="FQ42" s="17" t="str">
        <f t="shared" si="54"/>
        <v/>
      </c>
      <c r="FR42" s="17" t="str">
        <f t="shared" si="55"/>
        <v/>
      </c>
      <c r="FS42" s="17" t="str">
        <f t="shared" si="56"/>
        <v/>
      </c>
      <c r="FT42" s="17" t="str">
        <f t="shared" si="57"/>
        <v/>
      </c>
      <c r="FU42" s="17" t="str">
        <f t="shared" si="58"/>
        <v/>
      </c>
      <c r="FV42" s="17" t="str">
        <f t="shared" si="59"/>
        <v/>
      </c>
      <c r="FW42" s="17" t="str">
        <f t="shared" si="60"/>
        <v/>
      </c>
      <c r="FX42" s="17" t="str">
        <f t="shared" si="61"/>
        <v/>
      </c>
      <c r="FY42" s="17" t="str">
        <f t="shared" si="62"/>
        <v/>
      </c>
      <c r="FZ42" s="17" t="str">
        <f t="shared" si="63"/>
        <v/>
      </c>
      <c r="GA42" s="17" t="str">
        <f t="shared" si="64"/>
        <v/>
      </c>
      <c r="GB42" s="17" t="str">
        <f t="shared" si="65"/>
        <v/>
      </c>
      <c r="GC42" s="17" t="str">
        <f t="shared" si="66"/>
        <v/>
      </c>
      <c r="GD42" s="17" t="str">
        <f t="shared" si="67"/>
        <v/>
      </c>
      <c r="GE42" s="17" t="str">
        <f t="shared" si="68"/>
        <v/>
      </c>
      <c r="GF42" s="17" t="str">
        <f t="shared" si="69"/>
        <v/>
      </c>
      <c r="GG42" s="17" t="str">
        <f t="shared" si="70"/>
        <v/>
      </c>
      <c r="GH42" s="17" t="str">
        <f t="shared" si="71"/>
        <v/>
      </c>
      <c r="GI42" s="17" t="str">
        <f t="shared" si="72"/>
        <v/>
      </c>
      <c r="GJ42" s="17" t="str">
        <f t="shared" si="73"/>
        <v/>
      </c>
      <c r="GK42" s="17" t="str">
        <f t="shared" si="74"/>
        <v/>
      </c>
      <c r="GL42" s="17" t="str">
        <f t="shared" si="75"/>
        <v/>
      </c>
      <c r="GM42" s="17" t="str">
        <f t="shared" si="76"/>
        <v/>
      </c>
      <c r="GN42" s="17" t="str">
        <f t="shared" si="77"/>
        <v/>
      </c>
      <c r="GO42" s="17" t="str">
        <f t="shared" si="78"/>
        <v/>
      </c>
      <c r="GP42" s="17" t="str">
        <f t="shared" si="79"/>
        <v/>
      </c>
      <c r="GQ42" s="17" t="str">
        <f t="shared" si="80"/>
        <v/>
      </c>
      <c r="GR42" s="17" t="str">
        <f t="shared" si="81"/>
        <v/>
      </c>
      <c r="GS42" s="17" t="str">
        <f t="shared" si="82"/>
        <v/>
      </c>
      <c r="GT42" s="17" t="str">
        <f t="shared" si="83"/>
        <v/>
      </c>
      <c r="GU42" s="17" t="s">
        <v>139</v>
      </c>
      <c r="GV42" s="36"/>
      <c r="GW42" s="36" t="e">
        <f>RANK(AO42,AO$25:AO$124,0)+COUNTIF(AO$25:AO$42,AO42)-1</f>
        <v>#VALUE!</v>
      </c>
      <c r="GX42" s="36" t="s">
        <v>48</v>
      </c>
      <c r="GY42" s="3">
        <v>18</v>
      </c>
      <c r="GZ42" s="3" t="str">
        <f t="shared" si="84"/>
        <v/>
      </c>
      <c r="HA42" s="345" t="str">
        <f t="shared" si="163"/>
        <v/>
      </c>
      <c r="HB42" s="3">
        <f t="shared" si="164"/>
        <v>0</v>
      </c>
      <c r="HF42" s="3" t="e">
        <f t="shared" si="165"/>
        <v>#N/A</v>
      </c>
      <c r="HG42" s="3" t="e">
        <f t="shared" si="166"/>
        <v>#N/A</v>
      </c>
      <c r="HH42" s="294" t="e">
        <f t="shared" si="167"/>
        <v>#N/A</v>
      </c>
      <c r="HI42" s="336" t="e">
        <f t="shared" si="168"/>
        <v>#N/A</v>
      </c>
      <c r="HJ42" s="4" t="e">
        <f t="shared" si="169"/>
        <v>#N/A</v>
      </c>
      <c r="HK42" s="17" t="str">
        <f>IF(HK$23&lt;='2. Saisie'!$AE$1,INDEX($D$25:$AG$124,$HI42,HK$21),"")</f>
        <v/>
      </c>
      <c r="HL42" s="17" t="str">
        <f>IF(HL$23&lt;='2. Saisie'!$AE$1,INDEX($D$25:$AG$124,$HI42,HL$21),"")</f>
        <v/>
      </c>
      <c r="HM42" s="17" t="str">
        <f>IF(HM$23&lt;='2. Saisie'!$AE$1,INDEX($D$25:$AG$124,$HI42,HM$21),"")</f>
        <v/>
      </c>
      <c r="HN42" s="17" t="str">
        <f>IF(HN$23&lt;='2. Saisie'!$AE$1,INDEX($D$25:$AG$124,$HI42,HN$21),"")</f>
        <v/>
      </c>
      <c r="HO42" s="17" t="str">
        <f>IF(HO$23&lt;='2. Saisie'!$AE$1,INDEX($D$25:$AG$124,$HI42,HO$21),"")</f>
        <v/>
      </c>
      <c r="HP42" s="17" t="str">
        <f>IF(HP$23&lt;='2. Saisie'!$AE$1,INDEX($D$25:$AG$124,$HI42,HP$21),"")</f>
        <v/>
      </c>
      <c r="HQ42" s="17" t="str">
        <f>IF(HQ$23&lt;='2. Saisie'!$AE$1,INDEX($D$25:$AG$124,$HI42,HQ$21),"")</f>
        <v/>
      </c>
      <c r="HR42" s="17" t="str">
        <f>IF(HR$23&lt;='2. Saisie'!$AE$1,INDEX($D$25:$AG$124,$HI42,HR$21),"")</f>
        <v/>
      </c>
      <c r="HS42" s="17" t="str">
        <f>IF(HS$23&lt;='2. Saisie'!$AE$1,INDEX($D$25:$AG$124,$HI42,HS$21),"")</f>
        <v/>
      </c>
      <c r="HT42" s="17" t="str">
        <f>IF(HT$23&lt;='2. Saisie'!$AE$1,INDEX($D$25:$AG$124,$HI42,HT$21),"")</f>
        <v/>
      </c>
      <c r="HU42" s="17" t="str">
        <f>IF(HU$23&lt;='2. Saisie'!$AE$1,INDEX($D$25:$AG$124,$HI42,HU$21),"")</f>
        <v/>
      </c>
      <c r="HV42" s="17" t="str">
        <f>IF(HV$23&lt;='2. Saisie'!$AE$1,INDEX($D$25:$AG$124,$HI42,HV$21),"")</f>
        <v/>
      </c>
      <c r="HW42" s="17" t="str">
        <f>IF(HW$23&lt;='2. Saisie'!$AE$1,INDEX($D$25:$AG$124,$HI42,HW$21),"")</f>
        <v/>
      </c>
      <c r="HX42" s="17" t="str">
        <f>IF(HX$23&lt;='2. Saisie'!$AE$1,INDEX($D$25:$AG$124,$HI42,HX$21),"")</f>
        <v/>
      </c>
      <c r="HY42" s="17" t="str">
        <f>IF(HY$23&lt;='2. Saisie'!$AE$1,INDEX($D$25:$AG$124,$HI42,HY$21),"")</f>
        <v/>
      </c>
      <c r="HZ42" s="17" t="str">
        <f>IF(HZ$23&lt;='2. Saisie'!$AE$1,INDEX($D$25:$AG$124,$HI42,HZ$21),"")</f>
        <v/>
      </c>
      <c r="IA42" s="17" t="str">
        <f>IF(IA$23&lt;='2. Saisie'!$AE$1,INDEX($D$25:$AG$124,$HI42,IA$21),"")</f>
        <v/>
      </c>
      <c r="IB42" s="17" t="str">
        <f>IF(IB$23&lt;='2. Saisie'!$AE$1,INDEX($D$25:$AG$124,$HI42,IB$21),"")</f>
        <v/>
      </c>
      <c r="IC42" s="17" t="str">
        <f>IF(IC$23&lt;='2. Saisie'!$AE$1,INDEX($D$25:$AG$124,$HI42,IC$21),"")</f>
        <v/>
      </c>
      <c r="ID42" s="17" t="str">
        <f>IF(ID$23&lt;='2. Saisie'!$AE$1,INDEX($D$25:$AG$124,$HI42,ID$21),"")</f>
        <v/>
      </c>
      <c r="IE42" s="17" t="str">
        <f>IF(IE$23&lt;='2. Saisie'!$AE$1,INDEX($D$25:$AG$124,$HI42,IE$21),"")</f>
        <v/>
      </c>
      <c r="IF42" s="17" t="str">
        <f>IF(IF$23&lt;='2. Saisie'!$AE$1,INDEX($D$25:$AG$124,$HI42,IF$21),"")</f>
        <v/>
      </c>
      <c r="IG42" s="17" t="str">
        <f>IF(IG$23&lt;='2. Saisie'!$AE$1,INDEX($D$25:$AG$124,$HI42,IG$21),"")</f>
        <v/>
      </c>
      <c r="IH42" s="17" t="str">
        <f>IF(IH$23&lt;='2. Saisie'!$AE$1,INDEX($D$25:$AG$124,$HI42,IH$21),"")</f>
        <v/>
      </c>
      <c r="II42" s="17" t="str">
        <f>IF(II$23&lt;='2. Saisie'!$AE$1,INDEX($D$25:$AG$124,$HI42,II$21),"")</f>
        <v/>
      </c>
      <c r="IJ42" s="17" t="str">
        <f>IF(IJ$23&lt;='2. Saisie'!$AE$1,INDEX($D$25:$AG$124,$HI42,IJ$21),"")</f>
        <v/>
      </c>
      <c r="IK42" s="17" t="str">
        <f>IF(IK$23&lt;='2. Saisie'!$AE$1,INDEX($D$25:$AG$124,$HI42,IK$21),"")</f>
        <v/>
      </c>
      <c r="IL42" s="17" t="str">
        <f>IF(IL$23&lt;='2. Saisie'!$AE$1,INDEX($D$25:$AG$124,$HI42,IL$21),"")</f>
        <v/>
      </c>
      <c r="IM42" s="17" t="str">
        <f>IF(IM$23&lt;='2. Saisie'!$AE$1,INDEX($D$25:$AG$124,$HI42,IM$21),"")</f>
        <v/>
      </c>
      <c r="IN42" s="17" t="str">
        <f>IF(IN$23&lt;='2. Saisie'!$AE$1,INDEX($D$25:$AG$124,$HI42,IN$21),"")</f>
        <v/>
      </c>
      <c r="IO42" s="17" t="s">
        <v>139</v>
      </c>
      <c r="IR42" s="346" t="str">
        <f>IFERROR(IF(HK$23&lt;=$HH42,(1-'7. Rép.Inattendues'!J23)*HK$19,('7. Rép.Inattendues'!J23*HK$19)*-1),"")</f>
        <v/>
      </c>
      <c r="IS42" s="346" t="str">
        <f>IFERROR(IF(HL$23&lt;=$HH42,(1-'7. Rép.Inattendues'!K23)*HL$19,('7. Rép.Inattendues'!K23*HL$19)*-1),"")</f>
        <v/>
      </c>
      <c r="IT42" s="346" t="str">
        <f>IFERROR(IF(HM$23&lt;=$HH42,(1-'7. Rép.Inattendues'!L23)*HM$19,('7. Rép.Inattendues'!L23*HM$19)*-1),"")</f>
        <v/>
      </c>
      <c r="IU42" s="346" t="str">
        <f>IFERROR(IF(HN$23&lt;=$HH42,(1-'7. Rép.Inattendues'!M23)*HN$19,('7. Rép.Inattendues'!M23*HN$19)*-1),"")</f>
        <v/>
      </c>
      <c r="IV42" s="346" t="str">
        <f>IFERROR(IF(HO$23&lt;=$HH42,(1-'7. Rép.Inattendues'!N23)*HO$19,('7. Rép.Inattendues'!N23*HO$19)*-1),"")</f>
        <v/>
      </c>
      <c r="IW42" s="346" t="str">
        <f>IFERROR(IF(HP$23&lt;=$HH42,(1-'7. Rép.Inattendues'!O23)*HP$19,('7. Rép.Inattendues'!O23*HP$19)*-1),"")</f>
        <v/>
      </c>
      <c r="IX42" s="346" t="str">
        <f>IFERROR(IF(HQ$23&lt;=$HH42,(1-'7. Rép.Inattendues'!P23)*HQ$19,('7. Rép.Inattendues'!P23*HQ$19)*-1),"")</f>
        <v/>
      </c>
      <c r="IY42" s="346" t="str">
        <f>IFERROR(IF(HR$23&lt;=$HH42,(1-'7. Rép.Inattendues'!Q23)*HR$19,('7. Rép.Inattendues'!Q23*HR$19)*-1),"")</f>
        <v/>
      </c>
      <c r="IZ42" s="346" t="str">
        <f>IFERROR(IF(HS$23&lt;=$HH42,(1-'7. Rép.Inattendues'!R23)*HS$19,('7. Rép.Inattendues'!R23*HS$19)*-1),"")</f>
        <v/>
      </c>
      <c r="JA42" s="346" t="str">
        <f>IFERROR(IF(HT$23&lt;=$HH42,(1-'7. Rép.Inattendues'!S23)*HT$19,('7. Rép.Inattendues'!S23*HT$19)*-1),"")</f>
        <v/>
      </c>
      <c r="JB42" s="346" t="str">
        <f>IFERROR(IF(HU$23&lt;=$HH42,(1-'7. Rép.Inattendues'!T23)*HU$19,('7. Rép.Inattendues'!T23*HU$19)*-1),"")</f>
        <v/>
      </c>
      <c r="JC42" s="346" t="str">
        <f>IFERROR(IF(HV$23&lt;=$HH42,(1-'7. Rép.Inattendues'!U23)*HV$19,('7. Rép.Inattendues'!U23*HV$19)*-1),"")</f>
        <v/>
      </c>
      <c r="JD42" s="346" t="str">
        <f>IFERROR(IF(HW$23&lt;=$HH42,(1-'7. Rép.Inattendues'!V23)*HW$19,('7. Rép.Inattendues'!V23*HW$19)*-1),"")</f>
        <v/>
      </c>
      <c r="JE42" s="346" t="str">
        <f>IFERROR(IF(HX$23&lt;=$HH42,(1-'7. Rép.Inattendues'!W23)*HX$19,('7. Rép.Inattendues'!W23*HX$19)*-1),"")</f>
        <v/>
      </c>
      <c r="JF42" s="346" t="str">
        <f>IFERROR(IF(HY$23&lt;=$HH42,(1-'7. Rép.Inattendues'!X23)*HY$19,('7. Rép.Inattendues'!X23*HY$19)*-1),"")</f>
        <v/>
      </c>
      <c r="JG42" s="346" t="str">
        <f>IFERROR(IF(HZ$23&lt;=$HH42,(1-'7. Rép.Inattendues'!Y23)*HZ$19,('7. Rép.Inattendues'!Y23*HZ$19)*-1),"")</f>
        <v/>
      </c>
      <c r="JH42" s="346" t="str">
        <f>IFERROR(IF(IA$23&lt;=$HH42,(1-'7. Rép.Inattendues'!Z23)*IA$19,('7. Rép.Inattendues'!Z23*IA$19)*-1),"")</f>
        <v/>
      </c>
      <c r="JI42" s="346" t="str">
        <f>IFERROR(IF(IB$23&lt;=$HH42,(1-'7. Rép.Inattendues'!AA23)*IB$19,('7. Rép.Inattendues'!AA23*IB$19)*-1),"")</f>
        <v/>
      </c>
      <c r="JJ42" s="346" t="str">
        <f>IFERROR(IF(IC$23&lt;=$HH42,(1-'7. Rép.Inattendues'!AB23)*IC$19,('7. Rép.Inattendues'!AB23*IC$19)*-1),"")</f>
        <v/>
      </c>
      <c r="JK42" s="346" t="str">
        <f>IFERROR(IF(ID$23&lt;=$HH42,(1-'7. Rép.Inattendues'!AC23)*ID$19,('7. Rép.Inattendues'!AC23*ID$19)*-1),"")</f>
        <v/>
      </c>
      <c r="JL42" s="346" t="str">
        <f>IFERROR(IF(IE$23&lt;=$HH42,(1-'7. Rép.Inattendues'!AD23)*IE$19,('7. Rép.Inattendues'!AD23*IE$19)*-1),"")</f>
        <v/>
      </c>
      <c r="JM42" s="346" t="str">
        <f>IFERROR(IF(IF$23&lt;=$HH42,(1-'7. Rép.Inattendues'!AE23)*IF$19,('7. Rép.Inattendues'!AE23*IF$19)*-1),"")</f>
        <v/>
      </c>
      <c r="JN42" s="346" t="str">
        <f>IFERROR(IF(IG$23&lt;=$HH42,(1-'7. Rép.Inattendues'!AF23)*IG$19,('7. Rép.Inattendues'!AF23*IG$19)*-1),"")</f>
        <v/>
      </c>
      <c r="JO42" s="346" t="str">
        <f>IFERROR(IF(IH$23&lt;=$HH42,(1-'7. Rép.Inattendues'!AG23)*IH$19,('7. Rép.Inattendues'!AG23*IH$19)*-1),"")</f>
        <v/>
      </c>
      <c r="JP42" s="346" t="str">
        <f>IFERROR(IF(II$23&lt;=$HH42,(1-'7. Rép.Inattendues'!AH23)*II$19,('7. Rép.Inattendues'!AH23*II$19)*-1),"")</f>
        <v/>
      </c>
      <c r="JQ42" s="346" t="str">
        <f>IFERROR(IF(IJ$23&lt;=$HH42,(1-'7. Rép.Inattendues'!AI23)*IJ$19,('7. Rép.Inattendues'!AI23*IJ$19)*-1),"")</f>
        <v/>
      </c>
      <c r="JR42" s="346" t="str">
        <f>IFERROR(IF(IK$23&lt;=$HH42,(1-'7. Rép.Inattendues'!AJ23)*IK$19,('7. Rép.Inattendues'!AJ23*IK$19)*-1),"")</f>
        <v/>
      </c>
      <c r="JS42" s="346" t="str">
        <f>IFERROR(IF(IL$23&lt;=$HH42,(1-'7. Rép.Inattendues'!AK23)*IL$19,('7. Rép.Inattendues'!AK23*IL$19)*-1),"")</f>
        <v/>
      </c>
      <c r="JT42" s="346" t="str">
        <f>IFERROR(IF(IM$23&lt;=$HH42,(1-'7. Rép.Inattendues'!AL23)*IM$19,('7. Rép.Inattendues'!AL23*IM$19)*-1),"")</f>
        <v/>
      </c>
      <c r="JU42" s="346" t="str">
        <f>IFERROR(IF(IN$23&lt;=$HH42,(1-'7. Rép.Inattendues'!AM23)*IN$19,('7. Rép.Inattendues'!AM23*IN$19)*-1),"")</f>
        <v/>
      </c>
      <c r="JW42" s="347" t="str">
        <f t="shared" si="170"/>
        <v/>
      </c>
      <c r="JY42" s="346" t="str">
        <f t="shared" si="171"/>
        <v/>
      </c>
      <c r="JZ42" s="346" t="str">
        <f t="shared" si="172"/>
        <v/>
      </c>
      <c r="KA42" s="346" t="str">
        <f t="shared" si="173"/>
        <v/>
      </c>
      <c r="KB42" s="346" t="str">
        <f t="shared" si="174"/>
        <v/>
      </c>
      <c r="KC42" s="346" t="str">
        <f t="shared" si="175"/>
        <v/>
      </c>
      <c r="KD42" s="346" t="str">
        <f t="shared" si="176"/>
        <v/>
      </c>
      <c r="KE42" s="346" t="str">
        <f t="shared" si="177"/>
        <v/>
      </c>
      <c r="KF42" s="346" t="str">
        <f t="shared" si="178"/>
        <v/>
      </c>
      <c r="KG42" s="346" t="str">
        <f t="shared" si="179"/>
        <v/>
      </c>
      <c r="KH42" s="346" t="str">
        <f t="shared" si="180"/>
        <v/>
      </c>
      <c r="KI42" s="346" t="str">
        <f t="shared" si="181"/>
        <v/>
      </c>
      <c r="KJ42" s="346" t="str">
        <f t="shared" si="182"/>
        <v/>
      </c>
      <c r="KK42" s="346" t="str">
        <f t="shared" si="183"/>
        <v/>
      </c>
      <c r="KL42" s="346" t="str">
        <f t="shared" si="184"/>
        <v/>
      </c>
      <c r="KM42" s="346" t="str">
        <f t="shared" si="185"/>
        <v/>
      </c>
      <c r="KN42" s="346" t="str">
        <f t="shared" si="186"/>
        <v/>
      </c>
      <c r="KO42" s="346" t="str">
        <f t="shared" si="187"/>
        <v/>
      </c>
      <c r="KP42" s="346" t="str">
        <f t="shared" si="188"/>
        <v/>
      </c>
      <c r="KQ42" s="346" t="str">
        <f t="shared" si="189"/>
        <v/>
      </c>
      <c r="KR42" s="346" t="str">
        <f t="shared" si="190"/>
        <v/>
      </c>
      <c r="KS42" s="346" t="str">
        <f t="shared" si="191"/>
        <v/>
      </c>
      <c r="KT42" s="346" t="str">
        <f t="shared" si="192"/>
        <v/>
      </c>
      <c r="KU42" s="346" t="str">
        <f t="shared" si="193"/>
        <v/>
      </c>
      <c r="KV42" s="346" t="str">
        <f t="shared" si="194"/>
        <v/>
      </c>
      <c r="KW42" s="346" t="str">
        <f t="shared" si="195"/>
        <v/>
      </c>
      <c r="KX42" s="346" t="str">
        <f t="shared" si="196"/>
        <v/>
      </c>
      <c r="KY42" s="346" t="str">
        <f t="shared" si="197"/>
        <v/>
      </c>
      <c r="KZ42" s="346" t="str">
        <f t="shared" si="198"/>
        <v/>
      </c>
      <c r="LA42" s="346" t="str">
        <f t="shared" si="199"/>
        <v/>
      </c>
      <c r="LB42" s="346" t="str">
        <f t="shared" si="200"/>
        <v/>
      </c>
      <c r="LD42" s="348" t="str">
        <f t="shared" si="201"/>
        <v/>
      </c>
      <c r="LF42" s="346" t="str">
        <f t="shared" si="86"/>
        <v/>
      </c>
      <c r="LH42" s="346" t="str">
        <f t="shared" si="202"/>
        <v/>
      </c>
      <c r="LI42" s="346" t="str">
        <f t="shared" si="203"/>
        <v/>
      </c>
      <c r="LJ42" s="346" t="str">
        <f t="shared" si="204"/>
        <v/>
      </c>
      <c r="LK42" s="346" t="str">
        <f t="shared" si="205"/>
        <v/>
      </c>
      <c r="LL42" s="346" t="str">
        <f t="shared" si="206"/>
        <v/>
      </c>
      <c r="LM42" s="346" t="str">
        <f t="shared" si="207"/>
        <v/>
      </c>
      <c r="LN42" s="346" t="str">
        <f t="shared" si="208"/>
        <v/>
      </c>
      <c r="LO42" s="346" t="str">
        <f t="shared" si="209"/>
        <v/>
      </c>
      <c r="LP42" s="346" t="str">
        <f t="shared" si="210"/>
        <v/>
      </c>
      <c r="LQ42" s="346" t="str">
        <f t="shared" si="211"/>
        <v/>
      </c>
      <c r="LR42" s="346" t="str">
        <f t="shared" si="212"/>
        <v/>
      </c>
      <c r="LS42" s="346" t="str">
        <f t="shared" si="213"/>
        <v/>
      </c>
      <c r="LT42" s="346" t="str">
        <f t="shared" si="214"/>
        <v/>
      </c>
      <c r="LU42" s="346" t="str">
        <f t="shared" si="215"/>
        <v/>
      </c>
      <c r="LV42" s="346" t="str">
        <f t="shared" si="216"/>
        <v/>
      </c>
      <c r="LW42" s="346" t="str">
        <f t="shared" si="217"/>
        <v/>
      </c>
      <c r="LX42" s="346" t="str">
        <f t="shared" si="218"/>
        <v/>
      </c>
      <c r="LY42" s="346" t="str">
        <f t="shared" si="219"/>
        <v/>
      </c>
      <c r="LZ42" s="346" t="str">
        <f t="shared" si="220"/>
        <v/>
      </c>
      <c r="MA42" s="346" t="str">
        <f t="shared" si="221"/>
        <v/>
      </c>
      <c r="MB42" s="346" t="str">
        <f t="shared" si="222"/>
        <v/>
      </c>
      <c r="MC42" s="346" t="str">
        <f t="shared" si="223"/>
        <v/>
      </c>
      <c r="MD42" s="346" t="str">
        <f t="shared" si="224"/>
        <v/>
      </c>
      <c r="ME42" s="346" t="str">
        <f t="shared" si="225"/>
        <v/>
      </c>
      <c r="MF42" s="346" t="str">
        <f t="shared" si="226"/>
        <v/>
      </c>
      <c r="MG42" s="346" t="str">
        <f t="shared" si="227"/>
        <v/>
      </c>
      <c r="MH42" s="346" t="str">
        <f t="shared" si="228"/>
        <v/>
      </c>
      <c r="MI42" s="346" t="str">
        <f t="shared" si="229"/>
        <v/>
      </c>
      <c r="MJ42" s="346" t="str">
        <f t="shared" si="230"/>
        <v/>
      </c>
      <c r="MK42" s="346" t="str">
        <f t="shared" si="231"/>
        <v/>
      </c>
      <c r="MM42" s="348" t="str">
        <f t="shared" si="232"/>
        <v/>
      </c>
      <c r="MR42" s="483" t="s">
        <v>467</v>
      </c>
      <c r="MS42" s="305">
        <v>7</v>
      </c>
      <c r="MT42" s="395" t="s">
        <v>289</v>
      </c>
      <c r="MU42" s="15">
        <f>IF('8. Paramètres'!G42="Modérée à forte",1,IF('8. Paramètres'!G42="Faible",2,IF('8. Paramètres'!G42="Négligeable",3,IF('8. Paramètres'!G42="Problématique",4,"err"))))</f>
        <v>1</v>
      </c>
      <c r="MV42" s="15">
        <f>IF('8. Paramètres'!H42="Cliquer pour modifier",MU42,IF('8. Paramètres'!H42="Modérée à forte",1,IF('8. Paramètres'!H42="Faible",2,IF('8. Paramètres'!H42="Négligeable",3,IF('8. Paramètres'!H42="Problématique",4,"err")))))</f>
        <v>1</v>
      </c>
      <c r="MW42" s="15">
        <f t="shared" si="269"/>
        <v>1</v>
      </c>
      <c r="MY42" s="380" t="str">
        <f t="shared" si="270"/>
        <v>ok</v>
      </c>
    </row>
    <row r="43" spans="2:364" ht="18" x14ac:dyDescent="0.3">
      <c r="B43" s="38">
        <f t="shared" si="88"/>
        <v>0</v>
      </c>
      <c r="C43" s="4" t="s">
        <v>49</v>
      </c>
      <c r="D43" s="17" t="str">
        <f>IF(AND('2. Saisie'!$AF25&gt;=0,D$23&lt;='2. Saisie'!$AE$1,'2. Saisie'!$AL25&lt;=$B$11),IF(OR('2. Saisie'!B25="",'2. Saisie'!B25=9),0,'2. Saisie'!B25),"")</f>
        <v/>
      </c>
      <c r="E43" s="17" t="str">
        <f>IF(AND('2. Saisie'!$AF25&gt;=0,E$23&lt;='2. Saisie'!$AE$1,'2. Saisie'!$AL25&lt;=$B$11),IF(OR('2. Saisie'!C25="",'2. Saisie'!C25=9),0,'2. Saisie'!C25),"")</f>
        <v/>
      </c>
      <c r="F43" s="17" t="str">
        <f>IF(AND('2. Saisie'!$AF25&gt;=0,F$23&lt;='2. Saisie'!$AE$1,'2. Saisie'!$AL25&lt;=$B$11),IF(OR('2. Saisie'!D25="",'2. Saisie'!D25=9),0,'2. Saisie'!D25),"")</f>
        <v/>
      </c>
      <c r="G43" s="17" t="str">
        <f>IF(AND('2. Saisie'!$AF25&gt;=0,G$23&lt;='2. Saisie'!$AE$1,'2. Saisie'!$AL25&lt;=$B$11),IF(OR('2. Saisie'!E25="",'2. Saisie'!E25=9),0,'2. Saisie'!E25),"")</f>
        <v/>
      </c>
      <c r="H43" s="17" t="str">
        <f>IF(AND('2. Saisie'!$AF25&gt;=0,H$23&lt;='2. Saisie'!$AE$1,'2. Saisie'!$AL25&lt;=$B$11),IF(OR('2. Saisie'!F25="",'2. Saisie'!F25=9),0,'2. Saisie'!F25),"")</f>
        <v/>
      </c>
      <c r="I43" s="17" t="str">
        <f>IF(AND('2. Saisie'!$AF25&gt;=0,I$23&lt;='2. Saisie'!$AE$1,'2. Saisie'!$AL25&lt;=$B$11),IF(OR('2. Saisie'!G25="",'2. Saisie'!G25=9),0,'2. Saisie'!G25),"")</f>
        <v/>
      </c>
      <c r="J43" s="17" t="str">
        <f>IF(AND('2. Saisie'!$AF25&gt;=0,J$23&lt;='2. Saisie'!$AE$1,'2. Saisie'!$AL25&lt;=$B$11),IF(OR('2. Saisie'!H25="",'2. Saisie'!H25=9),0,'2. Saisie'!H25),"")</f>
        <v/>
      </c>
      <c r="K43" s="17" t="str">
        <f>IF(AND('2. Saisie'!$AF25&gt;=0,K$23&lt;='2. Saisie'!$AE$1,'2. Saisie'!$AL25&lt;=$B$11),IF(OR('2. Saisie'!I25="",'2. Saisie'!I25=9),0,'2. Saisie'!I25),"")</f>
        <v/>
      </c>
      <c r="L43" s="17" t="str">
        <f>IF(AND('2. Saisie'!$AF25&gt;=0,L$23&lt;='2. Saisie'!$AE$1,'2. Saisie'!$AL25&lt;=$B$11),IF(OR('2. Saisie'!J25="",'2. Saisie'!J25=9),0,'2. Saisie'!J25),"")</f>
        <v/>
      </c>
      <c r="M43" s="17" t="str">
        <f>IF(AND('2. Saisie'!$AF25&gt;=0,M$23&lt;='2. Saisie'!$AE$1,'2. Saisie'!$AL25&lt;=$B$11),IF(OR('2. Saisie'!K25="",'2. Saisie'!K25=9),0,'2. Saisie'!K25),"")</f>
        <v/>
      </c>
      <c r="N43" s="17" t="str">
        <f>IF(AND('2. Saisie'!$AF25&gt;=0,N$23&lt;='2. Saisie'!$AE$1,'2. Saisie'!$AL25&lt;=$B$11),IF(OR('2. Saisie'!L25="",'2. Saisie'!L25=9),0,'2. Saisie'!L25),"")</f>
        <v/>
      </c>
      <c r="O43" s="17" t="str">
        <f>IF(AND('2. Saisie'!$AF25&gt;=0,O$23&lt;='2. Saisie'!$AE$1,'2. Saisie'!$AL25&lt;=$B$11),IF(OR('2. Saisie'!M25="",'2. Saisie'!M25=9),0,'2. Saisie'!M25),"")</f>
        <v/>
      </c>
      <c r="P43" s="17" t="str">
        <f>IF(AND('2. Saisie'!$AF25&gt;=0,P$23&lt;='2. Saisie'!$AE$1,'2. Saisie'!$AL25&lt;=$B$11),IF(OR('2. Saisie'!N25="",'2. Saisie'!N25=9),0,'2. Saisie'!N25),"")</f>
        <v/>
      </c>
      <c r="Q43" s="17" t="str">
        <f>IF(AND('2. Saisie'!$AF25&gt;=0,Q$23&lt;='2. Saisie'!$AE$1,'2. Saisie'!$AL25&lt;=$B$11),IF(OR('2. Saisie'!O25="",'2. Saisie'!O25=9),0,'2. Saisie'!O25),"")</f>
        <v/>
      </c>
      <c r="R43" s="17" t="str">
        <f>IF(AND('2. Saisie'!$AF25&gt;=0,R$23&lt;='2. Saisie'!$AE$1,'2. Saisie'!$AL25&lt;=$B$11),IF(OR('2. Saisie'!P25="",'2. Saisie'!P25=9),0,'2. Saisie'!P25),"")</f>
        <v/>
      </c>
      <c r="S43" s="17" t="str">
        <f>IF(AND('2. Saisie'!$AF25&gt;=0,S$23&lt;='2. Saisie'!$AE$1,'2. Saisie'!$AL25&lt;=$B$11),IF(OR('2. Saisie'!Q25="",'2. Saisie'!Q25=9),0,'2. Saisie'!Q25),"")</f>
        <v/>
      </c>
      <c r="T43" s="17" t="str">
        <f>IF(AND('2. Saisie'!$AF25&gt;=0,T$23&lt;='2. Saisie'!$AE$1,'2. Saisie'!$AL25&lt;=$B$11),IF(OR('2. Saisie'!R25="",'2. Saisie'!R25=9),0,'2. Saisie'!R25),"")</f>
        <v/>
      </c>
      <c r="U43" s="17" t="str">
        <f>IF(AND('2. Saisie'!$AF25&gt;=0,U$23&lt;='2. Saisie'!$AE$1,'2. Saisie'!$AL25&lt;=$B$11),IF(OR('2. Saisie'!S25="",'2. Saisie'!S25=9),0,'2. Saisie'!S25),"")</f>
        <v/>
      </c>
      <c r="V43" s="17" t="str">
        <f>IF(AND('2. Saisie'!$AF25&gt;=0,V$23&lt;='2. Saisie'!$AE$1,'2. Saisie'!$AL25&lt;=$B$11),IF(OR('2. Saisie'!T25="",'2. Saisie'!T25=9),0,'2. Saisie'!T25),"")</f>
        <v/>
      </c>
      <c r="W43" s="17" t="str">
        <f>IF(AND('2. Saisie'!$AF25&gt;=0,W$23&lt;='2. Saisie'!$AE$1,'2. Saisie'!$AL25&lt;=$B$11),IF(OR('2. Saisie'!U25="",'2. Saisie'!U25=9),0,'2. Saisie'!U25),"")</f>
        <v/>
      </c>
      <c r="X43" s="17" t="str">
        <f>IF(AND('2. Saisie'!$AF25&gt;=0,X$23&lt;='2. Saisie'!$AE$1,'2. Saisie'!$AL25&lt;=$B$11),IF(OR('2. Saisie'!V25="",'2. Saisie'!V25=9),0,'2. Saisie'!V25),"")</f>
        <v/>
      </c>
      <c r="Y43" s="17" t="str">
        <f>IF(AND('2. Saisie'!$AF25&gt;=0,Y$23&lt;='2. Saisie'!$AE$1,'2. Saisie'!$AL25&lt;=$B$11),IF(OR('2. Saisie'!W25="",'2. Saisie'!W25=9),0,'2. Saisie'!W25),"")</f>
        <v/>
      </c>
      <c r="Z43" s="17" t="str">
        <f>IF(AND('2. Saisie'!$AF25&gt;=0,Z$23&lt;='2. Saisie'!$AE$1,'2. Saisie'!$AL25&lt;=$B$11),IF(OR('2. Saisie'!X25="",'2. Saisie'!X25=9),0,'2. Saisie'!X25),"")</f>
        <v/>
      </c>
      <c r="AA43" s="17" t="str">
        <f>IF(AND('2. Saisie'!$AF25&gt;=0,AA$23&lt;='2. Saisie'!$AE$1,'2. Saisie'!$AL25&lt;=$B$11),IF(OR('2. Saisie'!Y25="",'2. Saisie'!Y25=9),0,'2. Saisie'!Y25),"")</f>
        <v/>
      </c>
      <c r="AB43" s="17" t="str">
        <f>IF(AND('2. Saisie'!$AF25&gt;=0,AB$23&lt;='2. Saisie'!$AE$1,'2. Saisie'!$AL25&lt;=$B$11),IF(OR('2. Saisie'!Z25="",'2. Saisie'!Z25=9),0,'2. Saisie'!Z25),"")</f>
        <v/>
      </c>
      <c r="AC43" s="17" t="str">
        <f>IF(AND('2. Saisie'!$AF25&gt;=0,AC$23&lt;='2. Saisie'!$AE$1,'2. Saisie'!$AL25&lt;=$B$11),IF(OR('2. Saisie'!AA25="",'2. Saisie'!AA25=9),0,'2. Saisie'!AA25),"")</f>
        <v/>
      </c>
      <c r="AD43" s="17" t="str">
        <f>IF(AND('2. Saisie'!$AF25&gt;=0,AD$23&lt;='2. Saisie'!$AE$1,'2. Saisie'!$AL25&lt;=$B$11),IF(OR('2. Saisie'!AB25="",'2. Saisie'!AB25=9),0,'2. Saisie'!AB25),"")</f>
        <v/>
      </c>
      <c r="AE43" s="17" t="str">
        <f>IF(AND('2. Saisie'!$AF25&gt;=0,AE$23&lt;='2. Saisie'!$AE$1,'2. Saisie'!$AL25&lt;=$B$11),IF(OR('2. Saisie'!AC25="",'2. Saisie'!AC25=9),0,'2. Saisie'!AC25),"")</f>
        <v/>
      </c>
      <c r="AF43" s="17" t="str">
        <f>IF(AND('2. Saisie'!$AF25&gt;=0,AF$23&lt;='2. Saisie'!$AE$1,'2. Saisie'!$AL25&lt;=$B$11),IF(OR('2. Saisie'!AD25="",'2. Saisie'!AD25=9),0,'2. Saisie'!AD25),"")</f>
        <v/>
      </c>
      <c r="AG43" s="17" t="str">
        <f>IF(AND('2. Saisie'!$AF25&gt;=0,AG$23&lt;='2. Saisie'!$AE$1,'2. Saisie'!$AL25&lt;=$B$11),IF(OR('2. Saisie'!AE25="",'2. Saisie'!AE25=9),0,'2. Saisie'!AE25),"")</f>
        <v/>
      </c>
      <c r="AH43" s="17" t="s">
        <v>139</v>
      </c>
      <c r="AI43" s="330"/>
      <c r="AJ43" s="339" t="str">
        <f t="shared" si="89"/>
        <v/>
      </c>
      <c r="AK43" s="339" t="str">
        <f t="shared" si="90"/>
        <v/>
      </c>
      <c r="AL43" s="340" t="str">
        <f t="shared" si="44"/>
        <v/>
      </c>
      <c r="AM43" s="341">
        <v>19</v>
      </c>
      <c r="AN43" s="342" t="str">
        <f t="shared" si="45"/>
        <v/>
      </c>
      <c r="AO43" s="343" t="str">
        <f t="shared" si="91"/>
        <v/>
      </c>
      <c r="AP43" s="17" t="str">
        <f t="shared" si="92"/>
        <v/>
      </c>
      <c r="AQ43" s="17" t="str">
        <f t="shared" si="93"/>
        <v/>
      </c>
      <c r="AR43" s="17" t="str">
        <f t="shared" si="94"/>
        <v/>
      </c>
      <c r="AS43" s="17" t="str">
        <f t="shared" si="95"/>
        <v/>
      </c>
      <c r="AT43" s="17" t="str">
        <f t="shared" si="96"/>
        <v/>
      </c>
      <c r="AU43" s="17" t="str">
        <f t="shared" si="97"/>
        <v/>
      </c>
      <c r="AV43" s="17" t="str">
        <f t="shared" si="98"/>
        <v/>
      </c>
      <c r="AW43" s="17" t="str">
        <f t="shared" si="99"/>
        <v/>
      </c>
      <c r="AX43" s="17" t="str">
        <f t="shared" si="100"/>
        <v/>
      </c>
      <c r="AY43" s="17" t="str">
        <f t="shared" si="101"/>
        <v/>
      </c>
      <c r="AZ43" s="17" t="str">
        <f t="shared" si="102"/>
        <v/>
      </c>
      <c r="BA43" s="17" t="str">
        <f t="shared" si="103"/>
        <v/>
      </c>
      <c r="BB43" s="17" t="str">
        <f t="shared" si="104"/>
        <v/>
      </c>
      <c r="BC43" s="17" t="str">
        <f t="shared" si="105"/>
        <v/>
      </c>
      <c r="BD43" s="17" t="str">
        <f t="shared" si="106"/>
        <v/>
      </c>
      <c r="BE43" s="17" t="str">
        <f t="shared" si="107"/>
        <v/>
      </c>
      <c r="BF43" s="17" t="str">
        <f t="shared" si="108"/>
        <v/>
      </c>
      <c r="BG43" s="17" t="str">
        <f t="shared" si="109"/>
        <v/>
      </c>
      <c r="BH43" s="17" t="str">
        <f t="shared" si="110"/>
        <v/>
      </c>
      <c r="BI43" s="17" t="str">
        <f t="shared" si="111"/>
        <v/>
      </c>
      <c r="BJ43" s="17" t="str">
        <f t="shared" si="112"/>
        <v/>
      </c>
      <c r="BK43" s="17" t="str">
        <f t="shared" si="113"/>
        <v/>
      </c>
      <c r="BL43" s="17" t="str">
        <f t="shared" si="114"/>
        <v/>
      </c>
      <c r="BM43" s="17" t="str">
        <f t="shared" si="115"/>
        <v/>
      </c>
      <c r="BN43" s="17" t="str">
        <f t="shared" si="116"/>
        <v/>
      </c>
      <c r="BO43" s="17" t="str">
        <f t="shared" si="117"/>
        <v/>
      </c>
      <c r="BP43" s="17" t="str">
        <f t="shared" si="118"/>
        <v/>
      </c>
      <c r="BQ43" s="17" t="str">
        <f t="shared" si="119"/>
        <v/>
      </c>
      <c r="BR43" s="17" t="str">
        <f t="shared" si="120"/>
        <v/>
      </c>
      <c r="BS43" s="17" t="str">
        <f t="shared" si="121"/>
        <v/>
      </c>
      <c r="BT43" s="17" t="s">
        <v>139</v>
      </c>
      <c r="BV43" s="291" t="e">
        <f t="shared" si="47"/>
        <v>#VALUE!</v>
      </c>
      <c r="BW43" s="291" t="e">
        <f t="shared" si="122"/>
        <v>#VALUE!</v>
      </c>
      <c r="BX43" s="291" t="e">
        <f t="shared" si="233"/>
        <v>#VALUE!</v>
      </c>
      <c r="BY43" s="292" t="e">
        <f t="shared" si="48"/>
        <v>#VALUE!</v>
      </c>
      <c r="BZ43" s="292" t="e">
        <f t="shared" si="123"/>
        <v>#VALUE!</v>
      </c>
      <c r="CA43" s="294" t="str">
        <f t="shared" si="124"/>
        <v/>
      </c>
      <c r="CB43" s="293" t="e">
        <f t="shared" si="49"/>
        <v>#VALUE!</v>
      </c>
      <c r="CC43" s="291" t="e">
        <f t="shared" si="125"/>
        <v>#VALUE!</v>
      </c>
      <c r="CD43" s="291" t="e">
        <f t="shared" si="234"/>
        <v>#VALUE!</v>
      </c>
      <c r="CE43" s="292" t="e">
        <f t="shared" si="50"/>
        <v>#VALUE!</v>
      </c>
      <c r="CF43" s="292" t="e">
        <f t="shared" si="126"/>
        <v>#VALUE!</v>
      </c>
      <c r="CH43" s="32"/>
      <c r="CW43" s="330"/>
      <c r="CX43" s="341">
        <v>19</v>
      </c>
      <c r="CY43" s="58" t="str">
        <f t="shared" si="127"/>
        <v/>
      </c>
      <c r="CZ43" s="344" t="e">
        <f t="shared" si="128"/>
        <v>#N/A</v>
      </c>
      <c r="DA43" s="344" t="e">
        <f t="shared" si="128"/>
        <v>#N/A</v>
      </c>
      <c r="DB43" s="344" t="e">
        <f t="shared" si="128"/>
        <v>#N/A</v>
      </c>
      <c r="DC43" s="344" t="e">
        <f t="shared" si="128"/>
        <v>#N/A</v>
      </c>
      <c r="DD43" s="344" t="e">
        <f t="shared" si="128"/>
        <v>#N/A</v>
      </c>
      <c r="DE43" s="344" t="e">
        <f t="shared" si="128"/>
        <v>#N/A</v>
      </c>
      <c r="DF43" s="344" t="e">
        <f t="shared" si="128"/>
        <v>#N/A</v>
      </c>
      <c r="DG43" s="344" t="e">
        <f t="shared" si="128"/>
        <v>#N/A</v>
      </c>
      <c r="DH43" s="344" t="e">
        <f t="shared" si="128"/>
        <v>#N/A</v>
      </c>
      <c r="DI43" s="344" t="e">
        <f t="shared" si="128"/>
        <v>#N/A</v>
      </c>
      <c r="DJ43" s="344" t="e">
        <f t="shared" si="128"/>
        <v>#N/A</v>
      </c>
      <c r="DK43" s="344" t="e">
        <f t="shared" si="128"/>
        <v>#N/A</v>
      </c>
      <c r="DL43" s="344" t="e">
        <f t="shared" si="128"/>
        <v>#N/A</v>
      </c>
      <c r="DM43" s="344" t="e">
        <f t="shared" si="128"/>
        <v>#N/A</v>
      </c>
      <c r="DN43" s="344" t="e">
        <f t="shared" si="128"/>
        <v>#N/A</v>
      </c>
      <c r="DO43" s="344" t="e">
        <f t="shared" si="128"/>
        <v>#N/A</v>
      </c>
      <c r="DP43" s="344" t="e">
        <f t="shared" si="268"/>
        <v>#N/A</v>
      </c>
      <c r="DQ43" s="344" t="e">
        <f t="shared" si="268"/>
        <v>#N/A</v>
      </c>
      <c r="DR43" s="344" t="e">
        <f t="shared" si="268"/>
        <v>#N/A</v>
      </c>
      <c r="DS43" s="344" t="e">
        <f t="shared" si="268"/>
        <v>#N/A</v>
      </c>
      <c r="DT43" s="344" t="e">
        <f t="shared" si="268"/>
        <v>#N/A</v>
      </c>
      <c r="DU43" s="344" t="e">
        <f t="shared" si="268"/>
        <v>#N/A</v>
      </c>
      <c r="DV43" s="344" t="e">
        <f t="shared" si="268"/>
        <v>#N/A</v>
      </c>
      <c r="DW43" s="344" t="e">
        <f t="shared" si="268"/>
        <v>#N/A</v>
      </c>
      <c r="DX43" s="344" t="e">
        <f t="shared" si="268"/>
        <v>#N/A</v>
      </c>
      <c r="DY43" s="344" t="e">
        <f t="shared" si="268"/>
        <v>#N/A</v>
      </c>
      <c r="DZ43" s="344" t="e">
        <f t="shared" si="268"/>
        <v>#N/A</v>
      </c>
      <c r="EA43" s="344" t="e">
        <f t="shared" si="268"/>
        <v>#N/A</v>
      </c>
      <c r="EB43" s="344" t="e">
        <f t="shared" si="268"/>
        <v>#N/A</v>
      </c>
      <c r="EC43" s="344" t="e">
        <f t="shared" si="268"/>
        <v>#N/A</v>
      </c>
      <c r="ED43" s="59">
        <f t="shared" si="129"/>
        <v>0</v>
      </c>
      <c r="EE43" s="341">
        <v>19</v>
      </c>
      <c r="EF43" s="58" t="str">
        <f t="shared" si="130"/>
        <v/>
      </c>
      <c r="EG43" s="344" t="str">
        <f t="shared" si="235"/>
        <v/>
      </c>
      <c r="EH43" s="344" t="str">
        <f t="shared" si="236"/>
        <v/>
      </c>
      <c r="EI43" s="344" t="str">
        <f t="shared" si="237"/>
        <v/>
      </c>
      <c r="EJ43" s="344" t="str">
        <f t="shared" si="238"/>
        <v/>
      </c>
      <c r="EK43" s="344" t="str">
        <f t="shared" si="239"/>
        <v/>
      </c>
      <c r="EL43" s="344" t="str">
        <f t="shared" si="240"/>
        <v/>
      </c>
      <c r="EM43" s="344" t="str">
        <f t="shared" si="241"/>
        <v/>
      </c>
      <c r="EN43" s="344" t="str">
        <f t="shared" si="242"/>
        <v/>
      </c>
      <c r="EO43" s="344" t="str">
        <f t="shared" si="243"/>
        <v/>
      </c>
      <c r="EP43" s="344" t="str">
        <f t="shared" si="244"/>
        <v/>
      </c>
      <c r="EQ43" s="344" t="str">
        <f t="shared" si="245"/>
        <v/>
      </c>
      <c r="ER43" s="344" t="str">
        <f t="shared" si="246"/>
        <v/>
      </c>
      <c r="ES43" s="344" t="str">
        <f t="shared" si="247"/>
        <v/>
      </c>
      <c r="ET43" s="344" t="str">
        <f t="shared" si="248"/>
        <v/>
      </c>
      <c r="EU43" s="344" t="str">
        <f t="shared" si="249"/>
        <v/>
      </c>
      <c r="EV43" s="344" t="str">
        <f t="shared" si="250"/>
        <v/>
      </c>
      <c r="EW43" s="344" t="str">
        <f t="shared" si="251"/>
        <v/>
      </c>
      <c r="EX43" s="344" t="str">
        <f t="shared" si="252"/>
        <v/>
      </c>
      <c r="EY43" s="344" t="str">
        <f t="shared" si="253"/>
        <v/>
      </c>
      <c r="EZ43" s="344" t="str">
        <f t="shared" si="254"/>
        <v/>
      </c>
      <c r="FA43" s="344" t="str">
        <f t="shared" si="255"/>
        <v/>
      </c>
      <c r="FB43" s="344" t="str">
        <f t="shared" si="256"/>
        <v/>
      </c>
      <c r="FC43" s="344" t="str">
        <f t="shared" si="257"/>
        <v/>
      </c>
      <c r="FD43" s="344" t="str">
        <f t="shared" si="258"/>
        <v/>
      </c>
      <c r="FE43" s="344" t="str">
        <f t="shared" si="259"/>
        <v/>
      </c>
      <c r="FF43" s="344" t="str">
        <f t="shared" si="260"/>
        <v/>
      </c>
      <c r="FG43" s="344" t="str">
        <f t="shared" si="261"/>
        <v/>
      </c>
      <c r="FH43" s="344" t="str">
        <f t="shared" si="262"/>
        <v/>
      </c>
      <c r="FI43" s="344" t="str">
        <f t="shared" si="263"/>
        <v/>
      </c>
      <c r="FJ43" s="344" t="str">
        <f t="shared" si="264"/>
        <v/>
      </c>
      <c r="FK43" s="59">
        <f t="shared" si="160"/>
        <v>0</v>
      </c>
      <c r="FL43" s="345" t="str">
        <f t="shared" si="161"/>
        <v/>
      </c>
      <c r="FM43" s="3">
        <f t="shared" si="162"/>
        <v>0</v>
      </c>
      <c r="FO43" s="336" t="str">
        <f t="shared" si="53"/>
        <v/>
      </c>
      <c r="FP43" s="4" t="s">
        <v>49</v>
      </c>
      <c r="FQ43" s="17" t="str">
        <f t="shared" si="54"/>
        <v/>
      </c>
      <c r="FR43" s="17" t="str">
        <f t="shared" si="55"/>
        <v/>
      </c>
      <c r="FS43" s="17" t="str">
        <f t="shared" si="56"/>
        <v/>
      </c>
      <c r="FT43" s="17" t="str">
        <f t="shared" si="57"/>
        <v/>
      </c>
      <c r="FU43" s="17" t="str">
        <f t="shared" si="58"/>
        <v/>
      </c>
      <c r="FV43" s="17" t="str">
        <f t="shared" si="59"/>
        <v/>
      </c>
      <c r="FW43" s="17" t="str">
        <f t="shared" si="60"/>
        <v/>
      </c>
      <c r="FX43" s="17" t="str">
        <f t="shared" si="61"/>
        <v/>
      </c>
      <c r="FY43" s="17" t="str">
        <f t="shared" si="62"/>
        <v/>
      </c>
      <c r="FZ43" s="17" t="str">
        <f t="shared" si="63"/>
        <v/>
      </c>
      <c r="GA43" s="17" t="str">
        <f t="shared" si="64"/>
        <v/>
      </c>
      <c r="GB43" s="17" t="str">
        <f t="shared" si="65"/>
        <v/>
      </c>
      <c r="GC43" s="17" t="str">
        <f t="shared" si="66"/>
        <v/>
      </c>
      <c r="GD43" s="17" t="str">
        <f t="shared" si="67"/>
        <v/>
      </c>
      <c r="GE43" s="17" t="str">
        <f t="shared" si="68"/>
        <v/>
      </c>
      <c r="GF43" s="17" t="str">
        <f t="shared" si="69"/>
        <v/>
      </c>
      <c r="GG43" s="17" t="str">
        <f t="shared" si="70"/>
        <v/>
      </c>
      <c r="GH43" s="17" t="str">
        <f t="shared" si="71"/>
        <v/>
      </c>
      <c r="GI43" s="17" t="str">
        <f t="shared" si="72"/>
        <v/>
      </c>
      <c r="GJ43" s="17" t="str">
        <f t="shared" si="73"/>
        <v/>
      </c>
      <c r="GK43" s="17" t="str">
        <f t="shared" si="74"/>
        <v/>
      </c>
      <c r="GL43" s="17" t="str">
        <f t="shared" si="75"/>
        <v/>
      </c>
      <c r="GM43" s="17" t="str">
        <f t="shared" si="76"/>
        <v/>
      </c>
      <c r="GN43" s="17" t="str">
        <f t="shared" si="77"/>
        <v/>
      </c>
      <c r="GO43" s="17" t="str">
        <f t="shared" si="78"/>
        <v/>
      </c>
      <c r="GP43" s="17" t="str">
        <f t="shared" si="79"/>
        <v/>
      </c>
      <c r="GQ43" s="17" t="str">
        <f t="shared" si="80"/>
        <v/>
      </c>
      <c r="GR43" s="17" t="str">
        <f t="shared" si="81"/>
        <v/>
      </c>
      <c r="GS43" s="17" t="str">
        <f t="shared" si="82"/>
        <v/>
      </c>
      <c r="GT43" s="17" t="str">
        <f t="shared" si="83"/>
        <v/>
      </c>
      <c r="GU43" s="17" t="s">
        <v>139</v>
      </c>
      <c r="GV43" s="36"/>
      <c r="GW43" s="36" t="e">
        <f>RANK(AO43,AO$25:AO$124,0)+COUNTIF(AO$25:AO$43,AO43)-1</f>
        <v>#VALUE!</v>
      </c>
      <c r="GX43" s="36" t="s">
        <v>49</v>
      </c>
      <c r="GY43" s="3">
        <v>19</v>
      </c>
      <c r="GZ43" s="3" t="str">
        <f t="shared" si="84"/>
        <v/>
      </c>
      <c r="HA43" s="345" t="str">
        <f t="shared" si="163"/>
        <v/>
      </c>
      <c r="HB43" s="3">
        <f t="shared" si="164"/>
        <v>0</v>
      </c>
      <c r="HF43" s="3" t="e">
        <f t="shared" si="165"/>
        <v>#N/A</v>
      </c>
      <c r="HG43" s="3" t="e">
        <f t="shared" si="166"/>
        <v>#N/A</v>
      </c>
      <c r="HH43" s="294" t="e">
        <f t="shared" si="167"/>
        <v>#N/A</v>
      </c>
      <c r="HI43" s="336" t="e">
        <f t="shared" si="168"/>
        <v>#N/A</v>
      </c>
      <c r="HJ43" s="4" t="e">
        <f t="shared" si="169"/>
        <v>#N/A</v>
      </c>
      <c r="HK43" s="17" t="str">
        <f>IF(HK$23&lt;='2. Saisie'!$AE$1,INDEX($D$25:$AG$124,$HI43,HK$21),"")</f>
        <v/>
      </c>
      <c r="HL43" s="17" t="str">
        <f>IF(HL$23&lt;='2. Saisie'!$AE$1,INDEX($D$25:$AG$124,$HI43,HL$21),"")</f>
        <v/>
      </c>
      <c r="HM43" s="17" t="str">
        <f>IF(HM$23&lt;='2. Saisie'!$AE$1,INDEX($D$25:$AG$124,$HI43,HM$21),"")</f>
        <v/>
      </c>
      <c r="HN43" s="17" t="str">
        <f>IF(HN$23&lt;='2. Saisie'!$AE$1,INDEX($D$25:$AG$124,$HI43,HN$21),"")</f>
        <v/>
      </c>
      <c r="HO43" s="17" t="str">
        <f>IF(HO$23&lt;='2. Saisie'!$AE$1,INDEX($D$25:$AG$124,$HI43,HO$21),"")</f>
        <v/>
      </c>
      <c r="HP43" s="17" t="str">
        <f>IF(HP$23&lt;='2. Saisie'!$AE$1,INDEX($D$25:$AG$124,$HI43,HP$21),"")</f>
        <v/>
      </c>
      <c r="HQ43" s="17" t="str">
        <f>IF(HQ$23&lt;='2. Saisie'!$AE$1,INDEX($D$25:$AG$124,$HI43,HQ$21),"")</f>
        <v/>
      </c>
      <c r="HR43" s="17" t="str">
        <f>IF(HR$23&lt;='2. Saisie'!$AE$1,INDEX($D$25:$AG$124,$HI43,HR$21),"")</f>
        <v/>
      </c>
      <c r="HS43" s="17" t="str">
        <f>IF(HS$23&lt;='2. Saisie'!$AE$1,INDEX($D$25:$AG$124,$HI43,HS$21),"")</f>
        <v/>
      </c>
      <c r="HT43" s="17" t="str">
        <f>IF(HT$23&lt;='2. Saisie'!$AE$1,INDEX($D$25:$AG$124,$HI43,HT$21),"")</f>
        <v/>
      </c>
      <c r="HU43" s="17" t="str">
        <f>IF(HU$23&lt;='2. Saisie'!$AE$1,INDEX($D$25:$AG$124,$HI43,HU$21),"")</f>
        <v/>
      </c>
      <c r="HV43" s="17" t="str">
        <f>IF(HV$23&lt;='2. Saisie'!$AE$1,INDEX($D$25:$AG$124,$HI43,HV$21),"")</f>
        <v/>
      </c>
      <c r="HW43" s="17" t="str">
        <f>IF(HW$23&lt;='2. Saisie'!$AE$1,INDEX($D$25:$AG$124,$HI43,HW$21),"")</f>
        <v/>
      </c>
      <c r="HX43" s="17" t="str">
        <f>IF(HX$23&lt;='2. Saisie'!$AE$1,INDEX($D$25:$AG$124,$HI43,HX$21),"")</f>
        <v/>
      </c>
      <c r="HY43" s="17" t="str">
        <f>IF(HY$23&lt;='2. Saisie'!$AE$1,INDEX($D$25:$AG$124,$HI43,HY$21),"")</f>
        <v/>
      </c>
      <c r="HZ43" s="17" t="str">
        <f>IF(HZ$23&lt;='2. Saisie'!$AE$1,INDEX($D$25:$AG$124,$HI43,HZ$21),"")</f>
        <v/>
      </c>
      <c r="IA43" s="17" t="str">
        <f>IF(IA$23&lt;='2. Saisie'!$AE$1,INDEX($D$25:$AG$124,$HI43,IA$21),"")</f>
        <v/>
      </c>
      <c r="IB43" s="17" t="str">
        <f>IF(IB$23&lt;='2. Saisie'!$AE$1,INDEX($D$25:$AG$124,$HI43,IB$21),"")</f>
        <v/>
      </c>
      <c r="IC43" s="17" t="str">
        <f>IF(IC$23&lt;='2. Saisie'!$AE$1,INDEX($D$25:$AG$124,$HI43,IC$21),"")</f>
        <v/>
      </c>
      <c r="ID43" s="17" t="str">
        <f>IF(ID$23&lt;='2. Saisie'!$AE$1,INDEX($D$25:$AG$124,$HI43,ID$21),"")</f>
        <v/>
      </c>
      <c r="IE43" s="17" t="str">
        <f>IF(IE$23&lt;='2. Saisie'!$AE$1,INDEX($D$25:$AG$124,$HI43,IE$21),"")</f>
        <v/>
      </c>
      <c r="IF43" s="17" t="str">
        <f>IF(IF$23&lt;='2. Saisie'!$AE$1,INDEX($D$25:$AG$124,$HI43,IF$21),"")</f>
        <v/>
      </c>
      <c r="IG43" s="17" t="str">
        <f>IF(IG$23&lt;='2. Saisie'!$AE$1,INDEX($D$25:$AG$124,$HI43,IG$21),"")</f>
        <v/>
      </c>
      <c r="IH43" s="17" t="str">
        <f>IF(IH$23&lt;='2. Saisie'!$AE$1,INDEX($D$25:$AG$124,$HI43,IH$21),"")</f>
        <v/>
      </c>
      <c r="II43" s="17" t="str">
        <f>IF(II$23&lt;='2. Saisie'!$AE$1,INDEX($D$25:$AG$124,$HI43,II$21),"")</f>
        <v/>
      </c>
      <c r="IJ43" s="17" t="str">
        <f>IF(IJ$23&lt;='2. Saisie'!$AE$1,INDEX($D$25:$AG$124,$HI43,IJ$21),"")</f>
        <v/>
      </c>
      <c r="IK43" s="17" t="str">
        <f>IF(IK$23&lt;='2. Saisie'!$AE$1,INDEX($D$25:$AG$124,$HI43,IK$21),"")</f>
        <v/>
      </c>
      <c r="IL43" s="17" t="str">
        <f>IF(IL$23&lt;='2. Saisie'!$AE$1,INDEX($D$25:$AG$124,$HI43,IL$21),"")</f>
        <v/>
      </c>
      <c r="IM43" s="17" t="str">
        <f>IF(IM$23&lt;='2. Saisie'!$AE$1,INDEX($D$25:$AG$124,$HI43,IM$21),"")</f>
        <v/>
      </c>
      <c r="IN43" s="17" t="str">
        <f>IF(IN$23&lt;='2. Saisie'!$AE$1,INDEX($D$25:$AG$124,$HI43,IN$21),"")</f>
        <v/>
      </c>
      <c r="IO43" s="17" t="s">
        <v>139</v>
      </c>
      <c r="IR43" s="346" t="str">
        <f>IFERROR(IF(HK$23&lt;=$HH43,(1-'7. Rép.Inattendues'!J24)*HK$19,('7. Rép.Inattendues'!J24*HK$19)*-1),"")</f>
        <v/>
      </c>
      <c r="IS43" s="346" t="str">
        <f>IFERROR(IF(HL$23&lt;=$HH43,(1-'7. Rép.Inattendues'!K24)*HL$19,('7. Rép.Inattendues'!K24*HL$19)*-1),"")</f>
        <v/>
      </c>
      <c r="IT43" s="346" t="str">
        <f>IFERROR(IF(HM$23&lt;=$HH43,(1-'7. Rép.Inattendues'!L24)*HM$19,('7. Rép.Inattendues'!L24*HM$19)*-1),"")</f>
        <v/>
      </c>
      <c r="IU43" s="346" t="str">
        <f>IFERROR(IF(HN$23&lt;=$HH43,(1-'7. Rép.Inattendues'!M24)*HN$19,('7. Rép.Inattendues'!M24*HN$19)*-1),"")</f>
        <v/>
      </c>
      <c r="IV43" s="346" t="str">
        <f>IFERROR(IF(HO$23&lt;=$HH43,(1-'7. Rép.Inattendues'!N24)*HO$19,('7. Rép.Inattendues'!N24*HO$19)*-1),"")</f>
        <v/>
      </c>
      <c r="IW43" s="346" t="str">
        <f>IFERROR(IF(HP$23&lt;=$HH43,(1-'7. Rép.Inattendues'!O24)*HP$19,('7. Rép.Inattendues'!O24*HP$19)*-1),"")</f>
        <v/>
      </c>
      <c r="IX43" s="346" t="str">
        <f>IFERROR(IF(HQ$23&lt;=$HH43,(1-'7. Rép.Inattendues'!P24)*HQ$19,('7. Rép.Inattendues'!P24*HQ$19)*-1),"")</f>
        <v/>
      </c>
      <c r="IY43" s="346" t="str">
        <f>IFERROR(IF(HR$23&lt;=$HH43,(1-'7. Rép.Inattendues'!Q24)*HR$19,('7. Rép.Inattendues'!Q24*HR$19)*-1),"")</f>
        <v/>
      </c>
      <c r="IZ43" s="346" t="str">
        <f>IFERROR(IF(HS$23&lt;=$HH43,(1-'7. Rép.Inattendues'!R24)*HS$19,('7. Rép.Inattendues'!R24*HS$19)*-1),"")</f>
        <v/>
      </c>
      <c r="JA43" s="346" t="str">
        <f>IFERROR(IF(HT$23&lt;=$HH43,(1-'7. Rép.Inattendues'!S24)*HT$19,('7. Rép.Inattendues'!S24*HT$19)*-1),"")</f>
        <v/>
      </c>
      <c r="JB43" s="346" t="str">
        <f>IFERROR(IF(HU$23&lt;=$HH43,(1-'7. Rép.Inattendues'!T24)*HU$19,('7. Rép.Inattendues'!T24*HU$19)*-1),"")</f>
        <v/>
      </c>
      <c r="JC43" s="346" t="str">
        <f>IFERROR(IF(HV$23&lt;=$HH43,(1-'7. Rép.Inattendues'!U24)*HV$19,('7. Rép.Inattendues'!U24*HV$19)*-1),"")</f>
        <v/>
      </c>
      <c r="JD43" s="346" t="str">
        <f>IFERROR(IF(HW$23&lt;=$HH43,(1-'7. Rép.Inattendues'!V24)*HW$19,('7. Rép.Inattendues'!V24*HW$19)*-1),"")</f>
        <v/>
      </c>
      <c r="JE43" s="346" t="str">
        <f>IFERROR(IF(HX$23&lt;=$HH43,(1-'7. Rép.Inattendues'!W24)*HX$19,('7. Rép.Inattendues'!W24*HX$19)*-1),"")</f>
        <v/>
      </c>
      <c r="JF43" s="346" t="str">
        <f>IFERROR(IF(HY$23&lt;=$HH43,(1-'7. Rép.Inattendues'!X24)*HY$19,('7. Rép.Inattendues'!X24*HY$19)*-1),"")</f>
        <v/>
      </c>
      <c r="JG43" s="346" t="str">
        <f>IFERROR(IF(HZ$23&lt;=$HH43,(1-'7. Rép.Inattendues'!Y24)*HZ$19,('7. Rép.Inattendues'!Y24*HZ$19)*-1),"")</f>
        <v/>
      </c>
      <c r="JH43" s="346" t="str">
        <f>IFERROR(IF(IA$23&lt;=$HH43,(1-'7. Rép.Inattendues'!Z24)*IA$19,('7. Rép.Inattendues'!Z24*IA$19)*-1),"")</f>
        <v/>
      </c>
      <c r="JI43" s="346" t="str">
        <f>IFERROR(IF(IB$23&lt;=$HH43,(1-'7. Rép.Inattendues'!AA24)*IB$19,('7. Rép.Inattendues'!AA24*IB$19)*-1),"")</f>
        <v/>
      </c>
      <c r="JJ43" s="346" t="str">
        <f>IFERROR(IF(IC$23&lt;=$HH43,(1-'7. Rép.Inattendues'!AB24)*IC$19,('7. Rép.Inattendues'!AB24*IC$19)*-1),"")</f>
        <v/>
      </c>
      <c r="JK43" s="346" t="str">
        <f>IFERROR(IF(ID$23&lt;=$HH43,(1-'7. Rép.Inattendues'!AC24)*ID$19,('7. Rép.Inattendues'!AC24*ID$19)*-1),"")</f>
        <v/>
      </c>
      <c r="JL43" s="346" t="str">
        <f>IFERROR(IF(IE$23&lt;=$HH43,(1-'7. Rép.Inattendues'!AD24)*IE$19,('7. Rép.Inattendues'!AD24*IE$19)*-1),"")</f>
        <v/>
      </c>
      <c r="JM43" s="346" t="str">
        <f>IFERROR(IF(IF$23&lt;=$HH43,(1-'7. Rép.Inattendues'!AE24)*IF$19,('7. Rép.Inattendues'!AE24*IF$19)*-1),"")</f>
        <v/>
      </c>
      <c r="JN43" s="346" t="str">
        <f>IFERROR(IF(IG$23&lt;=$HH43,(1-'7. Rép.Inattendues'!AF24)*IG$19,('7. Rép.Inattendues'!AF24*IG$19)*-1),"")</f>
        <v/>
      </c>
      <c r="JO43" s="346" t="str">
        <f>IFERROR(IF(IH$23&lt;=$HH43,(1-'7. Rép.Inattendues'!AG24)*IH$19,('7. Rép.Inattendues'!AG24*IH$19)*-1),"")</f>
        <v/>
      </c>
      <c r="JP43" s="346" t="str">
        <f>IFERROR(IF(II$23&lt;=$HH43,(1-'7. Rép.Inattendues'!AH24)*II$19,('7. Rép.Inattendues'!AH24*II$19)*-1),"")</f>
        <v/>
      </c>
      <c r="JQ43" s="346" t="str">
        <f>IFERROR(IF(IJ$23&lt;=$HH43,(1-'7. Rép.Inattendues'!AI24)*IJ$19,('7. Rép.Inattendues'!AI24*IJ$19)*-1),"")</f>
        <v/>
      </c>
      <c r="JR43" s="346" t="str">
        <f>IFERROR(IF(IK$23&lt;=$HH43,(1-'7. Rép.Inattendues'!AJ24)*IK$19,('7. Rép.Inattendues'!AJ24*IK$19)*-1),"")</f>
        <v/>
      </c>
      <c r="JS43" s="346" t="str">
        <f>IFERROR(IF(IL$23&lt;=$HH43,(1-'7. Rép.Inattendues'!AK24)*IL$19,('7. Rép.Inattendues'!AK24*IL$19)*-1),"")</f>
        <v/>
      </c>
      <c r="JT43" s="346" t="str">
        <f>IFERROR(IF(IM$23&lt;=$HH43,(1-'7. Rép.Inattendues'!AL24)*IM$19,('7. Rép.Inattendues'!AL24*IM$19)*-1),"")</f>
        <v/>
      </c>
      <c r="JU43" s="346" t="str">
        <f>IFERROR(IF(IN$23&lt;=$HH43,(1-'7. Rép.Inattendues'!AM24)*IN$19,('7. Rép.Inattendues'!AM24*IN$19)*-1),"")</f>
        <v/>
      </c>
      <c r="JW43" s="347" t="str">
        <f t="shared" si="170"/>
        <v/>
      </c>
      <c r="JY43" s="346" t="str">
        <f t="shared" si="171"/>
        <v/>
      </c>
      <c r="JZ43" s="346" t="str">
        <f t="shared" si="172"/>
        <v/>
      </c>
      <c r="KA43" s="346" t="str">
        <f t="shared" si="173"/>
        <v/>
      </c>
      <c r="KB43" s="346" t="str">
        <f t="shared" si="174"/>
        <v/>
      </c>
      <c r="KC43" s="346" t="str">
        <f t="shared" si="175"/>
        <v/>
      </c>
      <c r="KD43" s="346" t="str">
        <f t="shared" si="176"/>
        <v/>
      </c>
      <c r="KE43" s="346" t="str">
        <f t="shared" si="177"/>
        <v/>
      </c>
      <c r="KF43" s="346" t="str">
        <f t="shared" si="178"/>
        <v/>
      </c>
      <c r="KG43" s="346" t="str">
        <f t="shared" si="179"/>
        <v/>
      </c>
      <c r="KH43" s="346" t="str">
        <f t="shared" si="180"/>
        <v/>
      </c>
      <c r="KI43" s="346" t="str">
        <f t="shared" si="181"/>
        <v/>
      </c>
      <c r="KJ43" s="346" t="str">
        <f t="shared" si="182"/>
        <v/>
      </c>
      <c r="KK43" s="346" t="str">
        <f t="shared" si="183"/>
        <v/>
      </c>
      <c r="KL43" s="346" t="str">
        <f t="shared" si="184"/>
        <v/>
      </c>
      <c r="KM43" s="346" t="str">
        <f t="shared" si="185"/>
        <v/>
      </c>
      <c r="KN43" s="346" t="str">
        <f t="shared" si="186"/>
        <v/>
      </c>
      <c r="KO43" s="346" t="str">
        <f t="shared" si="187"/>
        <v/>
      </c>
      <c r="KP43" s="346" t="str">
        <f t="shared" si="188"/>
        <v/>
      </c>
      <c r="KQ43" s="346" t="str">
        <f t="shared" si="189"/>
        <v/>
      </c>
      <c r="KR43" s="346" t="str">
        <f t="shared" si="190"/>
        <v/>
      </c>
      <c r="KS43" s="346" t="str">
        <f t="shared" si="191"/>
        <v/>
      </c>
      <c r="KT43" s="346" t="str">
        <f t="shared" si="192"/>
        <v/>
      </c>
      <c r="KU43" s="346" t="str">
        <f t="shared" si="193"/>
        <v/>
      </c>
      <c r="KV43" s="346" t="str">
        <f t="shared" si="194"/>
        <v/>
      </c>
      <c r="KW43" s="346" t="str">
        <f t="shared" si="195"/>
        <v/>
      </c>
      <c r="KX43" s="346" t="str">
        <f t="shared" si="196"/>
        <v/>
      </c>
      <c r="KY43" s="346" t="str">
        <f t="shared" si="197"/>
        <v/>
      </c>
      <c r="KZ43" s="346" t="str">
        <f t="shared" si="198"/>
        <v/>
      </c>
      <c r="LA43" s="346" t="str">
        <f t="shared" si="199"/>
        <v/>
      </c>
      <c r="LB43" s="346" t="str">
        <f t="shared" si="200"/>
        <v/>
      </c>
      <c r="LD43" s="348" t="str">
        <f t="shared" si="201"/>
        <v/>
      </c>
      <c r="LF43" s="346" t="str">
        <f t="shared" si="86"/>
        <v/>
      </c>
      <c r="LH43" s="346" t="str">
        <f t="shared" si="202"/>
        <v/>
      </c>
      <c r="LI43" s="346" t="str">
        <f t="shared" si="203"/>
        <v/>
      </c>
      <c r="LJ43" s="346" t="str">
        <f t="shared" si="204"/>
        <v/>
      </c>
      <c r="LK43" s="346" t="str">
        <f t="shared" si="205"/>
        <v/>
      </c>
      <c r="LL43" s="346" t="str">
        <f t="shared" si="206"/>
        <v/>
      </c>
      <c r="LM43" s="346" t="str">
        <f t="shared" si="207"/>
        <v/>
      </c>
      <c r="LN43" s="346" t="str">
        <f t="shared" si="208"/>
        <v/>
      </c>
      <c r="LO43" s="346" t="str">
        <f t="shared" si="209"/>
        <v/>
      </c>
      <c r="LP43" s="346" t="str">
        <f t="shared" si="210"/>
        <v/>
      </c>
      <c r="LQ43" s="346" t="str">
        <f t="shared" si="211"/>
        <v/>
      </c>
      <c r="LR43" s="346" t="str">
        <f t="shared" si="212"/>
        <v/>
      </c>
      <c r="LS43" s="346" t="str">
        <f t="shared" si="213"/>
        <v/>
      </c>
      <c r="LT43" s="346" t="str">
        <f t="shared" si="214"/>
        <v/>
      </c>
      <c r="LU43" s="346" t="str">
        <f t="shared" si="215"/>
        <v/>
      </c>
      <c r="LV43" s="346" t="str">
        <f t="shared" si="216"/>
        <v/>
      </c>
      <c r="LW43" s="346" t="str">
        <f t="shared" si="217"/>
        <v/>
      </c>
      <c r="LX43" s="346" t="str">
        <f t="shared" si="218"/>
        <v/>
      </c>
      <c r="LY43" s="346" t="str">
        <f t="shared" si="219"/>
        <v/>
      </c>
      <c r="LZ43" s="346" t="str">
        <f t="shared" si="220"/>
        <v/>
      </c>
      <c r="MA43" s="346" t="str">
        <f t="shared" si="221"/>
        <v/>
      </c>
      <c r="MB43" s="346" t="str">
        <f t="shared" si="222"/>
        <v/>
      </c>
      <c r="MC43" s="346" t="str">
        <f t="shared" si="223"/>
        <v/>
      </c>
      <c r="MD43" s="346" t="str">
        <f t="shared" si="224"/>
        <v/>
      </c>
      <c r="ME43" s="346" t="str">
        <f t="shared" si="225"/>
        <v/>
      </c>
      <c r="MF43" s="346" t="str">
        <f t="shared" si="226"/>
        <v/>
      </c>
      <c r="MG43" s="346" t="str">
        <f t="shared" si="227"/>
        <v/>
      </c>
      <c r="MH43" s="346" t="str">
        <f t="shared" si="228"/>
        <v/>
      </c>
      <c r="MI43" s="346" t="str">
        <f t="shared" si="229"/>
        <v/>
      </c>
      <c r="MJ43" s="346" t="str">
        <f t="shared" si="230"/>
        <v/>
      </c>
      <c r="MK43" s="346" t="str">
        <f t="shared" si="231"/>
        <v/>
      </c>
      <c r="MM43" s="348" t="str">
        <f t="shared" si="232"/>
        <v/>
      </c>
      <c r="MR43" s="483" t="s">
        <v>468</v>
      </c>
      <c r="MS43" s="305">
        <v>6</v>
      </c>
      <c r="MU43" s="15">
        <f>IF('8. Paramètres'!G43="Modérée à forte",1,IF('8. Paramètres'!G43="Faible",2,IF('8. Paramètres'!G43="Négligeable",3,IF('8. Paramètres'!G43="Problématique",4,"err"))))</f>
        <v>1</v>
      </c>
      <c r="MV43" s="15">
        <f>IF('8. Paramètres'!H43="Cliquer pour modifier",MU43,IF('8. Paramètres'!H43="Modérée à forte",1,IF('8. Paramètres'!H43="Faible",2,IF('8. Paramètres'!H43="Négligeable",3,IF('8. Paramètres'!H43="Problématique",4,"err")))))</f>
        <v>1</v>
      </c>
      <c r="MW43" s="15">
        <f t="shared" si="269"/>
        <v>1</v>
      </c>
      <c r="MY43" s="380" t="str">
        <f t="shared" si="270"/>
        <v>ok</v>
      </c>
    </row>
    <row r="44" spans="2:364" ht="18" x14ac:dyDescent="0.3">
      <c r="B44" s="38">
        <f t="shared" si="88"/>
        <v>0</v>
      </c>
      <c r="C44" s="4" t="s">
        <v>50</v>
      </c>
      <c r="D44" s="17" t="str">
        <f>IF(AND('2. Saisie'!$AF26&gt;=0,D$23&lt;='2. Saisie'!$AE$1,'2. Saisie'!$AL26&lt;=$B$11),IF(OR('2. Saisie'!B26="",'2. Saisie'!B26=9),0,'2. Saisie'!B26),"")</f>
        <v/>
      </c>
      <c r="E44" s="17" t="str">
        <f>IF(AND('2. Saisie'!$AF26&gt;=0,E$23&lt;='2. Saisie'!$AE$1,'2. Saisie'!$AL26&lt;=$B$11),IF(OR('2. Saisie'!C26="",'2. Saisie'!C26=9),0,'2. Saisie'!C26),"")</f>
        <v/>
      </c>
      <c r="F44" s="17" t="str">
        <f>IF(AND('2. Saisie'!$AF26&gt;=0,F$23&lt;='2. Saisie'!$AE$1,'2. Saisie'!$AL26&lt;=$B$11),IF(OR('2. Saisie'!D26="",'2. Saisie'!D26=9),0,'2. Saisie'!D26),"")</f>
        <v/>
      </c>
      <c r="G44" s="17" t="str">
        <f>IF(AND('2. Saisie'!$AF26&gt;=0,G$23&lt;='2. Saisie'!$AE$1,'2. Saisie'!$AL26&lt;=$B$11),IF(OR('2. Saisie'!E26="",'2. Saisie'!E26=9),0,'2. Saisie'!E26),"")</f>
        <v/>
      </c>
      <c r="H44" s="17" t="str">
        <f>IF(AND('2. Saisie'!$AF26&gt;=0,H$23&lt;='2. Saisie'!$AE$1,'2. Saisie'!$AL26&lt;=$B$11),IF(OR('2. Saisie'!F26="",'2. Saisie'!F26=9),0,'2. Saisie'!F26),"")</f>
        <v/>
      </c>
      <c r="I44" s="17" t="str">
        <f>IF(AND('2. Saisie'!$AF26&gt;=0,I$23&lt;='2. Saisie'!$AE$1,'2. Saisie'!$AL26&lt;=$B$11),IF(OR('2. Saisie'!G26="",'2. Saisie'!G26=9),0,'2. Saisie'!G26),"")</f>
        <v/>
      </c>
      <c r="J44" s="17" t="str">
        <f>IF(AND('2. Saisie'!$AF26&gt;=0,J$23&lt;='2. Saisie'!$AE$1,'2. Saisie'!$AL26&lt;=$B$11),IF(OR('2. Saisie'!H26="",'2. Saisie'!H26=9),0,'2. Saisie'!H26),"")</f>
        <v/>
      </c>
      <c r="K44" s="17" t="str">
        <f>IF(AND('2. Saisie'!$AF26&gt;=0,K$23&lt;='2. Saisie'!$AE$1,'2. Saisie'!$AL26&lt;=$B$11),IF(OR('2. Saisie'!I26="",'2. Saisie'!I26=9),0,'2. Saisie'!I26),"")</f>
        <v/>
      </c>
      <c r="L44" s="17" t="str">
        <f>IF(AND('2. Saisie'!$AF26&gt;=0,L$23&lt;='2. Saisie'!$AE$1,'2. Saisie'!$AL26&lt;=$B$11),IF(OR('2. Saisie'!J26="",'2. Saisie'!J26=9),0,'2. Saisie'!J26),"")</f>
        <v/>
      </c>
      <c r="M44" s="17" t="str">
        <f>IF(AND('2. Saisie'!$AF26&gt;=0,M$23&lt;='2. Saisie'!$AE$1,'2. Saisie'!$AL26&lt;=$B$11),IF(OR('2. Saisie'!K26="",'2. Saisie'!K26=9),0,'2. Saisie'!K26),"")</f>
        <v/>
      </c>
      <c r="N44" s="17" t="str">
        <f>IF(AND('2. Saisie'!$AF26&gt;=0,N$23&lt;='2. Saisie'!$AE$1,'2. Saisie'!$AL26&lt;=$B$11),IF(OR('2. Saisie'!L26="",'2. Saisie'!L26=9),0,'2. Saisie'!L26),"")</f>
        <v/>
      </c>
      <c r="O44" s="17" t="str">
        <f>IF(AND('2. Saisie'!$AF26&gt;=0,O$23&lt;='2. Saisie'!$AE$1,'2. Saisie'!$AL26&lt;=$B$11),IF(OR('2. Saisie'!M26="",'2. Saisie'!M26=9),0,'2. Saisie'!M26),"")</f>
        <v/>
      </c>
      <c r="P44" s="17" t="str">
        <f>IF(AND('2. Saisie'!$AF26&gt;=0,P$23&lt;='2. Saisie'!$AE$1,'2. Saisie'!$AL26&lt;=$B$11),IF(OR('2. Saisie'!N26="",'2. Saisie'!N26=9),0,'2. Saisie'!N26),"")</f>
        <v/>
      </c>
      <c r="Q44" s="17" t="str">
        <f>IF(AND('2. Saisie'!$AF26&gt;=0,Q$23&lt;='2. Saisie'!$AE$1,'2. Saisie'!$AL26&lt;=$B$11),IF(OR('2. Saisie'!O26="",'2. Saisie'!O26=9),0,'2. Saisie'!O26),"")</f>
        <v/>
      </c>
      <c r="R44" s="17" t="str">
        <f>IF(AND('2. Saisie'!$AF26&gt;=0,R$23&lt;='2. Saisie'!$AE$1,'2. Saisie'!$AL26&lt;=$B$11),IF(OR('2. Saisie'!P26="",'2. Saisie'!P26=9),0,'2. Saisie'!P26),"")</f>
        <v/>
      </c>
      <c r="S44" s="17" t="str">
        <f>IF(AND('2. Saisie'!$AF26&gt;=0,S$23&lt;='2. Saisie'!$AE$1,'2. Saisie'!$AL26&lt;=$B$11),IF(OR('2. Saisie'!Q26="",'2. Saisie'!Q26=9),0,'2. Saisie'!Q26),"")</f>
        <v/>
      </c>
      <c r="T44" s="17" t="str">
        <f>IF(AND('2. Saisie'!$AF26&gt;=0,T$23&lt;='2. Saisie'!$AE$1,'2. Saisie'!$AL26&lt;=$B$11),IF(OR('2. Saisie'!R26="",'2. Saisie'!R26=9),0,'2. Saisie'!R26),"")</f>
        <v/>
      </c>
      <c r="U44" s="17" t="str">
        <f>IF(AND('2. Saisie'!$AF26&gt;=0,U$23&lt;='2. Saisie'!$AE$1,'2. Saisie'!$AL26&lt;=$B$11),IF(OR('2. Saisie'!S26="",'2. Saisie'!S26=9),0,'2. Saisie'!S26),"")</f>
        <v/>
      </c>
      <c r="V44" s="17" t="str">
        <f>IF(AND('2. Saisie'!$AF26&gt;=0,V$23&lt;='2. Saisie'!$AE$1,'2. Saisie'!$AL26&lt;=$B$11),IF(OR('2. Saisie'!T26="",'2. Saisie'!T26=9),0,'2. Saisie'!T26),"")</f>
        <v/>
      </c>
      <c r="W44" s="17" t="str">
        <f>IF(AND('2. Saisie'!$AF26&gt;=0,W$23&lt;='2. Saisie'!$AE$1,'2. Saisie'!$AL26&lt;=$B$11),IF(OR('2. Saisie'!U26="",'2. Saisie'!U26=9),0,'2. Saisie'!U26),"")</f>
        <v/>
      </c>
      <c r="X44" s="17" t="str">
        <f>IF(AND('2. Saisie'!$AF26&gt;=0,X$23&lt;='2. Saisie'!$AE$1,'2. Saisie'!$AL26&lt;=$B$11),IF(OR('2. Saisie'!V26="",'2. Saisie'!V26=9),0,'2. Saisie'!V26),"")</f>
        <v/>
      </c>
      <c r="Y44" s="17" t="str">
        <f>IF(AND('2. Saisie'!$AF26&gt;=0,Y$23&lt;='2. Saisie'!$AE$1,'2. Saisie'!$AL26&lt;=$B$11),IF(OR('2. Saisie'!W26="",'2. Saisie'!W26=9),0,'2. Saisie'!W26),"")</f>
        <v/>
      </c>
      <c r="Z44" s="17" t="str">
        <f>IF(AND('2. Saisie'!$AF26&gt;=0,Z$23&lt;='2. Saisie'!$AE$1,'2. Saisie'!$AL26&lt;=$B$11),IF(OR('2. Saisie'!X26="",'2. Saisie'!X26=9),0,'2. Saisie'!X26),"")</f>
        <v/>
      </c>
      <c r="AA44" s="17" t="str">
        <f>IF(AND('2. Saisie'!$AF26&gt;=0,AA$23&lt;='2. Saisie'!$AE$1,'2. Saisie'!$AL26&lt;=$B$11),IF(OR('2. Saisie'!Y26="",'2. Saisie'!Y26=9),0,'2. Saisie'!Y26),"")</f>
        <v/>
      </c>
      <c r="AB44" s="17" t="str">
        <f>IF(AND('2. Saisie'!$AF26&gt;=0,AB$23&lt;='2. Saisie'!$AE$1,'2. Saisie'!$AL26&lt;=$B$11),IF(OR('2. Saisie'!Z26="",'2. Saisie'!Z26=9),0,'2. Saisie'!Z26),"")</f>
        <v/>
      </c>
      <c r="AC44" s="17" t="str">
        <f>IF(AND('2. Saisie'!$AF26&gt;=0,AC$23&lt;='2. Saisie'!$AE$1,'2. Saisie'!$AL26&lt;=$B$11),IF(OR('2. Saisie'!AA26="",'2. Saisie'!AA26=9),0,'2. Saisie'!AA26),"")</f>
        <v/>
      </c>
      <c r="AD44" s="17" t="str">
        <f>IF(AND('2. Saisie'!$AF26&gt;=0,AD$23&lt;='2. Saisie'!$AE$1,'2. Saisie'!$AL26&lt;=$B$11),IF(OR('2. Saisie'!AB26="",'2. Saisie'!AB26=9),0,'2. Saisie'!AB26),"")</f>
        <v/>
      </c>
      <c r="AE44" s="17" t="str">
        <f>IF(AND('2. Saisie'!$AF26&gt;=0,AE$23&lt;='2. Saisie'!$AE$1,'2. Saisie'!$AL26&lt;=$B$11),IF(OR('2. Saisie'!AC26="",'2. Saisie'!AC26=9),0,'2. Saisie'!AC26),"")</f>
        <v/>
      </c>
      <c r="AF44" s="17" t="str">
        <f>IF(AND('2. Saisie'!$AF26&gt;=0,AF$23&lt;='2. Saisie'!$AE$1,'2. Saisie'!$AL26&lt;=$B$11),IF(OR('2. Saisie'!AD26="",'2. Saisie'!AD26=9),0,'2. Saisie'!AD26),"")</f>
        <v/>
      </c>
      <c r="AG44" s="17" t="str">
        <f>IF(AND('2. Saisie'!$AF26&gt;=0,AG$23&lt;='2. Saisie'!$AE$1,'2. Saisie'!$AL26&lt;=$B$11),IF(OR('2. Saisie'!AE26="",'2. Saisie'!AE26=9),0,'2. Saisie'!AE26),"")</f>
        <v/>
      </c>
      <c r="AH44" s="17" t="s">
        <v>139</v>
      </c>
      <c r="AI44" s="330"/>
      <c r="AJ44" s="339" t="str">
        <f t="shared" si="89"/>
        <v/>
      </c>
      <c r="AK44" s="339" t="str">
        <f t="shared" si="90"/>
        <v/>
      </c>
      <c r="AL44" s="340" t="str">
        <f t="shared" si="44"/>
        <v/>
      </c>
      <c r="AM44" s="341">
        <v>20</v>
      </c>
      <c r="AN44" s="342" t="str">
        <f t="shared" si="45"/>
        <v/>
      </c>
      <c r="AO44" s="343" t="str">
        <f t="shared" si="91"/>
        <v/>
      </c>
      <c r="AP44" s="17" t="str">
        <f t="shared" si="92"/>
        <v/>
      </c>
      <c r="AQ44" s="17" t="str">
        <f t="shared" si="93"/>
        <v/>
      </c>
      <c r="AR44" s="17" t="str">
        <f t="shared" si="94"/>
        <v/>
      </c>
      <c r="AS44" s="17" t="str">
        <f t="shared" si="95"/>
        <v/>
      </c>
      <c r="AT44" s="17" t="str">
        <f t="shared" si="96"/>
        <v/>
      </c>
      <c r="AU44" s="17" t="str">
        <f t="shared" si="97"/>
        <v/>
      </c>
      <c r="AV44" s="17" t="str">
        <f t="shared" si="98"/>
        <v/>
      </c>
      <c r="AW44" s="17" t="str">
        <f t="shared" si="99"/>
        <v/>
      </c>
      <c r="AX44" s="17" t="str">
        <f t="shared" si="100"/>
        <v/>
      </c>
      <c r="AY44" s="17" t="str">
        <f t="shared" si="101"/>
        <v/>
      </c>
      <c r="AZ44" s="17" t="str">
        <f t="shared" si="102"/>
        <v/>
      </c>
      <c r="BA44" s="17" t="str">
        <f t="shared" si="103"/>
        <v/>
      </c>
      <c r="BB44" s="17" t="str">
        <f t="shared" si="104"/>
        <v/>
      </c>
      <c r="BC44" s="17" t="str">
        <f t="shared" si="105"/>
        <v/>
      </c>
      <c r="BD44" s="17" t="str">
        <f t="shared" si="106"/>
        <v/>
      </c>
      <c r="BE44" s="17" t="str">
        <f t="shared" si="107"/>
        <v/>
      </c>
      <c r="BF44" s="17" t="str">
        <f t="shared" si="108"/>
        <v/>
      </c>
      <c r="BG44" s="17" t="str">
        <f t="shared" si="109"/>
        <v/>
      </c>
      <c r="BH44" s="17" t="str">
        <f t="shared" si="110"/>
        <v/>
      </c>
      <c r="BI44" s="17" t="str">
        <f t="shared" si="111"/>
        <v/>
      </c>
      <c r="BJ44" s="17" t="str">
        <f t="shared" si="112"/>
        <v/>
      </c>
      <c r="BK44" s="17" t="str">
        <f t="shared" si="113"/>
        <v/>
      </c>
      <c r="BL44" s="17" t="str">
        <f t="shared" si="114"/>
        <v/>
      </c>
      <c r="BM44" s="17" t="str">
        <f t="shared" si="115"/>
        <v/>
      </c>
      <c r="BN44" s="17" t="str">
        <f t="shared" si="116"/>
        <v/>
      </c>
      <c r="BO44" s="17" t="str">
        <f t="shared" si="117"/>
        <v/>
      </c>
      <c r="BP44" s="17" t="str">
        <f t="shared" si="118"/>
        <v/>
      </c>
      <c r="BQ44" s="17" t="str">
        <f t="shared" si="119"/>
        <v/>
      </c>
      <c r="BR44" s="17" t="str">
        <f t="shared" si="120"/>
        <v/>
      </c>
      <c r="BS44" s="17" t="str">
        <f t="shared" si="121"/>
        <v/>
      </c>
      <c r="BT44" s="17" t="s">
        <v>139</v>
      </c>
      <c r="BV44" s="291" t="e">
        <f t="shared" si="47"/>
        <v>#VALUE!</v>
      </c>
      <c r="BW44" s="291" t="e">
        <f t="shared" si="122"/>
        <v>#VALUE!</v>
      </c>
      <c r="BX44" s="291" t="e">
        <f t="shared" si="233"/>
        <v>#VALUE!</v>
      </c>
      <c r="BY44" s="292" t="e">
        <f t="shared" si="48"/>
        <v>#VALUE!</v>
      </c>
      <c r="BZ44" s="292" t="e">
        <f t="shared" si="123"/>
        <v>#VALUE!</v>
      </c>
      <c r="CA44" s="294" t="str">
        <f t="shared" si="124"/>
        <v/>
      </c>
      <c r="CB44" s="293" t="e">
        <f t="shared" si="49"/>
        <v>#VALUE!</v>
      </c>
      <c r="CC44" s="291" t="e">
        <f t="shared" si="125"/>
        <v>#VALUE!</v>
      </c>
      <c r="CD44" s="291" t="e">
        <f t="shared" si="234"/>
        <v>#VALUE!</v>
      </c>
      <c r="CE44" s="292" t="e">
        <f t="shared" si="50"/>
        <v>#VALUE!</v>
      </c>
      <c r="CF44" s="292" t="e">
        <f t="shared" si="126"/>
        <v>#VALUE!</v>
      </c>
      <c r="CH44" s="32"/>
      <c r="CW44" s="330"/>
      <c r="CX44" s="341">
        <v>20</v>
      </c>
      <c r="CY44" s="58" t="str">
        <f t="shared" si="127"/>
        <v/>
      </c>
      <c r="CZ44" s="344" t="e">
        <f t="shared" si="128"/>
        <v>#N/A</v>
      </c>
      <c r="DA44" s="344" t="e">
        <f t="shared" si="128"/>
        <v>#N/A</v>
      </c>
      <c r="DB44" s="344" t="e">
        <f t="shared" si="128"/>
        <v>#N/A</v>
      </c>
      <c r="DC44" s="344" t="e">
        <f t="shared" si="128"/>
        <v>#N/A</v>
      </c>
      <c r="DD44" s="344" t="e">
        <f t="shared" si="128"/>
        <v>#N/A</v>
      </c>
      <c r="DE44" s="344" t="e">
        <f t="shared" si="128"/>
        <v>#N/A</v>
      </c>
      <c r="DF44" s="344" t="e">
        <f t="shared" si="128"/>
        <v>#N/A</v>
      </c>
      <c r="DG44" s="344" t="e">
        <f t="shared" si="128"/>
        <v>#N/A</v>
      </c>
      <c r="DH44" s="344" t="e">
        <f t="shared" si="128"/>
        <v>#N/A</v>
      </c>
      <c r="DI44" s="344" t="e">
        <f t="shared" si="128"/>
        <v>#N/A</v>
      </c>
      <c r="DJ44" s="344" t="e">
        <f t="shared" si="128"/>
        <v>#N/A</v>
      </c>
      <c r="DK44" s="344" t="e">
        <f t="shared" si="128"/>
        <v>#N/A</v>
      </c>
      <c r="DL44" s="344" t="e">
        <f t="shared" si="128"/>
        <v>#N/A</v>
      </c>
      <c r="DM44" s="344" t="e">
        <f t="shared" si="128"/>
        <v>#N/A</v>
      </c>
      <c r="DN44" s="344" t="e">
        <f t="shared" si="128"/>
        <v>#N/A</v>
      </c>
      <c r="DO44" s="344" t="e">
        <f t="shared" si="128"/>
        <v>#N/A</v>
      </c>
      <c r="DP44" s="344" t="e">
        <f t="shared" si="268"/>
        <v>#N/A</v>
      </c>
      <c r="DQ44" s="344" t="e">
        <f t="shared" si="268"/>
        <v>#N/A</v>
      </c>
      <c r="DR44" s="344" t="e">
        <f t="shared" si="268"/>
        <v>#N/A</v>
      </c>
      <c r="DS44" s="344" t="e">
        <f t="shared" si="268"/>
        <v>#N/A</v>
      </c>
      <c r="DT44" s="344" t="e">
        <f t="shared" si="268"/>
        <v>#N/A</v>
      </c>
      <c r="DU44" s="344" t="e">
        <f t="shared" si="268"/>
        <v>#N/A</v>
      </c>
      <c r="DV44" s="344" t="e">
        <f t="shared" si="268"/>
        <v>#N/A</v>
      </c>
      <c r="DW44" s="344" t="e">
        <f t="shared" si="268"/>
        <v>#N/A</v>
      </c>
      <c r="DX44" s="344" t="e">
        <f t="shared" si="268"/>
        <v>#N/A</v>
      </c>
      <c r="DY44" s="344" t="e">
        <f t="shared" si="268"/>
        <v>#N/A</v>
      </c>
      <c r="DZ44" s="344" t="e">
        <f t="shared" si="268"/>
        <v>#N/A</v>
      </c>
      <c r="EA44" s="344" t="e">
        <f t="shared" si="268"/>
        <v>#N/A</v>
      </c>
      <c r="EB44" s="344" t="e">
        <f t="shared" si="268"/>
        <v>#N/A</v>
      </c>
      <c r="EC44" s="344" t="e">
        <f t="shared" si="268"/>
        <v>#N/A</v>
      </c>
      <c r="ED44" s="59">
        <f t="shared" si="129"/>
        <v>0</v>
      </c>
      <c r="EE44" s="341">
        <v>20</v>
      </c>
      <c r="EF44" s="58" t="str">
        <f t="shared" si="130"/>
        <v/>
      </c>
      <c r="EG44" s="344" t="str">
        <f t="shared" si="235"/>
        <v/>
      </c>
      <c r="EH44" s="344" t="str">
        <f t="shared" si="236"/>
        <v/>
      </c>
      <c r="EI44" s="344" t="str">
        <f t="shared" si="237"/>
        <v/>
      </c>
      <c r="EJ44" s="344" t="str">
        <f t="shared" si="238"/>
        <v/>
      </c>
      <c r="EK44" s="344" t="str">
        <f t="shared" si="239"/>
        <v/>
      </c>
      <c r="EL44" s="344" t="str">
        <f t="shared" si="240"/>
        <v/>
      </c>
      <c r="EM44" s="344" t="str">
        <f t="shared" si="241"/>
        <v/>
      </c>
      <c r="EN44" s="344" t="str">
        <f t="shared" si="242"/>
        <v/>
      </c>
      <c r="EO44" s="344" t="str">
        <f t="shared" si="243"/>
        <v/>
      </c>
      <c r="EP44" s="344" t="str">
        <f t="shared" si="244"/>
        <v/>
      </c>
      <c r="EQ44" s="344" t="str">
        <f t="shared" si="245"/>
        <v/>
      </c>
      <c r="ER44" s="344" t="str">
        <f t="shared" si="246"/>
        <v/>
      </c>
      <c r="ES44" s="344" t="str">
        <f t="shared" si="247"/>
        <v/>
      </c>
      <c r="ET44" s="344" t="str">
        <f t="shared" si="248"/>
        <v/>
      </c>
      <c r="EU44" s="344" t="str">
        <f t="shared" si="249"/>
        <v/>
      </c>
      <c r="EV44" s="344" t="str">
        <f t="shared" si="250"/>
        <v/>
      </c>
      <c r="EW44" s="344" t="str">
        <f t="shared" si="251"/>
        <v/>
      </c>
      <c r="EX44" s="344" t="str">
        <f t="shared" si="252"/>
        <v/>
      </c>
      <c r="EY44" s="344" t="str">
        <f t="shared" si="253"/>
        <v/>
      </c>
      <c r="EZ44" s="344" t="str">
        <f t="shared" si="254"/>
        <v/>
      </c>
      <c r="FA44" s="344" t="str">
        <f t="shared" si="255"/>
        <v/>
      </c>
      <c r="FB44" s="344" t="str">
        <f t="shared" si="256"/>
        <v/>
      </c>
      <c r="FC44" s="344" t="str">
        <f t="shared" si="257"/>
        <v/>
      </c>
      <c r="FD44" s="344" t="str">
        <f t="shared" si="258"/>
        <v/>
      </c>
      <c r="FE44" s="344" t="str">
        <f t="shared" si="259"/>
        <v/>
      </c>
      <c r="FF44" s="344" t="str">
        <f t="shared" si="260"/>
        <v/>
      </c>
      <c r="FG44" s="344" t="str">
        <f t="shared" si="261"/>
        <v/>
      </c>
      <c r="FH44" s="344" t="str">
        <f t="shared" si="262"/>
        <v/>
      </c>
      <c r="FI44" s="344" t="str">
        <f t="shared" si="263"/>
        <v/>
      </c>
      <c r="FJ44" s="344" t="str">
        <f t="shared" si="264"/>
        <v/>
      </c>
      <c r="FK44" s="59">
        <f t="shared" si="160"/>
        <v>0</v>
      </c>
      <c r="FL44" s="345" t="str">
        <f t="shared" si="161"/>
        <v/>
      </c>
      <c r="FM44" s="3">
        <f t="shared" si="162"/>
        <v>0</v>
      </c>
      <c r="FO44" s="336" t="str">
        <f t="shared" si="53"/>
        <v/>
      </c>
      <c r="FP44" s="4" t="s">
        <v>50</v>
      </c>
      <c r="FQ44" s="17" t="str">
        <f t="shared" si="54"/>
        <v/>
      </c>
      <c r="FR44" s="17" t="str">
        <f t="shared" si="55"/>
        <v/>
      </c>
      <c r="FS44" s="17" t="str">
        <f t="shared" si="56"/>
        <v/>
      </c>
      <c r="FT44" s="17" t="str">
        <f t="shared" si="57"/>
        <v/>
      </c>
      <c r="FU44" s="17" t="str">
        <f t="shared" si="58"/>
        <v/>
      </c>
      <c r="FV44" s="17" t="str">
        <f t="shared" si="59"/>
        <v/>
      </c>
      <c r="FW44" s="17" t="str">
        <f t="shared" si="60"/>
        <v/>
      </c>
      <c r="FX44" s="17" t="str">
        <f t="shared" si="61"/>
        <v/>
      </c>
      <c r="FY44" s="17" t="str">
        <f t="shared" si="62"/>
        <v/>
      </c>
      <c r="FZ44" s="17" t="str">
        <f t="shared" si="63"/>
        <v/>
      </c>
      <c r="GA44" s="17" t="str">
        <f t="shared" si="64"/>
        <v/>
      </c>
      <c r="GB44" s="17" t="str">
        <f t="shared" si="65"/>
        <v/>
      </c>
      <c r="GC44" s="17" t="str">
        <f t="shared" si="66"/>
        <v/>
      </c>
      <c r="GD44" s="17" t="str">
        <f t="shared" si="67"/>
        <v/>
      </c>
      <c r="GE44" s="17" t="str">
        <f t="shared" si="68"/>
        <v/>
      </c>
      <c r="GF44" s="17" t="str">
        <f t="shared" si="69"/>
        <v/>
      </c>
      <c r="GG44" s="17" t="str">
        <f t="shared" si="70"/>
        <v/>
      </c>
      <c r="GH44" s="17" t="str">
        <f t="shared" si="71"/>
        <v/>
      </c>
      <c r="GI44" s="17" t="str">
        <f t="shared" si="72"/>
        <v/>
      </c>
      <c r="GJ44" s="17" t="str">
        <f t="shared" si="73"/>
        <v/>
      </c>
      <c r="GK44" s="17" t="str">
        <f t="shared" si="74"/>
        <v/>
      </c>
      <c r="GL44" s="17" t="str">
        <f t="shared" si="75"/>
        <v/>
      </c>
      <c r="GM44" s="17" t="str">
        <f t="shared" si="76"/>
        <v/>
      </c>
      <c r="GN44" s="17" t="str">
        <f t="shared" si="77"/>
        <v/>
      </c>
      <c r="GO44" s="17" t="str">
        <f t="shared" si="78"/>
        <v/>
      </c>
      <c r="GP44" s="17" t="str">
        <f t="shared" si="79"/>
        <v/>
      </c>
      <c r="GQ44" s="17" t="str">
        <f t="shared" si="80"/>
        <v/>
      </c>
      <c r="GR44" s="17" t="str">
        <f t="shared" si="81"/>
        <v/>
      </c>
      <c r="GS44" s="17" t="str">
        <f t="shared" si="82"/>
        <v/>
      </c>
      <c r="GT44" s="17" t="str">
        <f t="shared" si="83"/>
        <v/>
      </c>
      <c r="GU44" s="17" t="s">
        <v>139</v>
      </c>
      <c r="GV44" s="36"/>
      <c r="GW44" s="36" t="e">
        <f>RANK(AO44,AO$25:AO$124,0)+COUNTIF(AO$25:AO$44,AO44)-1</f>
        <v>#VALUE!</v>
      </c>
      <c r="GX44" s="36" t="s">
        <v>50</v>
      </c>
      <c r="GY44" s="3">
        <v>20</v>
      </c>
      <c r="GZ44" s="3" t="str">
        <f t="shared" si="84"/>
        <v/>
      </c>
      <c r="HA44" s="345" t="str">
        <f t="shared" si="163"/>
        <v/>
      </c>
      <c r="HB44" s="3">
        <f t="shared" si="164"/>
        <v>0</v>
      </c>
      <c r="HF44" s="3" t="e">
        <f t="shared" si="165"/>
        <v>#N/A</v>
      </c>
      <c r="HG44" s="3" t="e">
        <f t="shared" si="166"/>
        <v>#N/A</v>
      </c>
      <c r="HH44" s="294" t="e">
        <f t="shared" si="167"/>
        <v>#N/A</v>
      </c>
      <c r="HI44" s="336" t="e">
        <f t="shared" si="168"/>
        <v>#N/A</v>
      </c>
      <c r="HJ44" s="4" t="e">
        <f t="shared" si="169"/>
        <v>#N/A</v>
      </c>
      <c r="HK44" s="17" t="str">
        <f>IF(HK$23&lt;='2. Saisie'!$AE$1,INDEX($D$25:$AG$124,$HI44,HK$21),"")</f>
        <v/>
      </c>
      <c r="HL44" s="17" t="str">
        <f>IF(HL$23&lt;='2. Saisie'!$AE$1,INDEX($D$25:$AG$124,$HI44,HL$21),"")</f>
        <v/>
      </c>
      <c r="HM44" s="17" t="str">
        <f>IF(HM$23&lt;='2. Saisie'!$AE$1,INDEX($D$25:$AG$124,$HI44,HM$21),"")</f>
        <v/>
      </c>
      <c r="HN44" s="17" t="str">
        <f>IF(HN$23&lt;='2. Saisie'!$AE$1,INDEX($D$25:$AG$124,$HI44,HN$21),"")</f>
        <v/>
      </c>
      <c r="HO44" s="17" t="str">
        <f>IF(HO$23&lt;='2. Saisie'!$AE$1,INDEX($D$25:$AG$124,$HI44,HO$21),"")</f>
        <v/>
      </c>
      <c r="HP44" s="17" t="str">
        <f>IF(HP$23&lt;='2. Saisie'!$AE$1,INDEX($D$25:$AG$124,$HI44,HP$21),"")</f>
        <v/>
      </c>
      <c r="HQ44" s="17" t="str">
        <f>IF(HQ$23&lt;='2. Saisie'!$AE$1,INDEX($D$25:$AG$124,$HI44,HQ$21),"")</f>
        <v/>
      </c>
      <c r="HR44" s="17" t="str">
        <f>IF(HR$23&lt;='2. Saisie'!$AE$1,INDEX($D$25:$AG$124,$HI44,HR$21),"")</f>
        <v/>
      </c>
      <c r="HS44" s="17" t="str">
        <f>IF(HS$23&lt;='2. Saisie'!$AE$1,INDEX($D$25:$AG$124,$HI44,HS$21),"")</f>
        <v/>
      </c>
      <c r="HT44" s="17" t="str">
        <f>IF(HT$23&lt;='2. Saisie'!$AE$1,INDEX($D$25:$AG$124,$HI44,HT$21),"")</f>
        <v/>
      </c>
      <c r="HU44" s="17" t="str">
        <f>IF(HU$23&lt;='2. Saisie'!$AE$1,INDEX($D$25:$AG$124,$HI44,HU$21),"")</f>
        <v/>
      </c>
      <c r="HV44" s="17" t="str">
        <f>IF(HV$23&lt;='2. Saisie'!$AE$1,INDEX($D$25:$AG$124,$HI44,HV$21),"")</f>
        <v/>
      </c>
      <c r="HW44" s="17" t="str">
        <f>IF(HW$23&lt;='2. Saisie'!$AE$1,INDEX($D$25:$AG$124,$HI44,HW$21),"")</f>
        <v/>
      </c>
      <c r="HX44" s="17" t="str">
        <f>IF(HX$23&lt;='2. Saisie'!$AE$1,INDEX($D$25:$AG$124,$HI44,HX$21),"")</f>
        <v/>
      </c>
      <c r="HY44" s="17" t="str">
        <f>IF(HY$23&lt;='2. Saisie'!$AE$1,INDEX($D$25:$AG$124,$HI44,HY$21),"")</f>
        <v/>
      </c>
      <c r="HZ44" s="17" t="str">
        <f>IF(HZ$23&lt;='2. Saisie'!$AE$1,INDEX($D$25:$AG$124,$HI44,HZ$21),"")</f>
        <v/>
      </c>
      <c r="IA44" s="17" t="str">
        <f>IF(IA$23&lt;='2. Saisie'!$AE$1,INDEX($D$25:$AG$124,$HI44,IA$21),"")</f>
        <v/>
      </c>
      <c r="IB44" s="17" t="str">
        <f>IF(IB$23&lt;='2. Saisie'!$AE$1,INDEX($D$25:$AG$124,$HI44,IB$21),"")</f>
        <v/>
      </c>
      <c r="IC44" s="17" t="str">
        <f>IF(IC$23&lt;='2. Saisie'!$AE$1,INDEX($D$25:$AG$124,$HI44,IC$21),"")</f>
        <v/>
      </c>
      <c r="ID44" s="17" t="str">
        <f>IF(ID$23&lt;='2. Saisie'!$AE$1,INDEX($D$25:$AG$124,$HI44,ID$21),"")</f>
        <v/>
      </c>
      <c r="IE44" s="17" t="str">
        <f>IF(IE$23&lt;='2. Saisie'!$AE$1,INDEX($D$25:$AG$124,$HI44,IE$21),"")</f>
        <v/>
      </c>
      <c r="IF44" s="17" t="str">
        <f>IF(IF$23&lt;='2. Saisie'!$AE$1,INDEX($D$25:$AG$124,$HI44,IF$21),"")</f>
        <v/>
      </c>
      <c r="IG44" s="17" t="str">
        <f>IF(IG$23&lt;='2. Saisie'!$AE$1,INDEX($D$25:$AG$124,$HI44,IG$21),"")</f>
        <v/>
      </c>
      <c r="IH44" s="17" t="str">
        <f>IF(IH$23&lt;='2. Saisie'!$AE$1,INDEX($D$25:$AG$124,$HI44,IH$21),"")</f>
        <v/>
      </c>
      <c r="II44" s="17" t="str">
        <f>IF(II$23&lt;='2. Saisie'!$AE$1,INDEX($D$25:$AG$124,$HI44,II$21),"")</f>
        <v/>
      </c>
      <c r="IJ44" s="17" t="str">
        <f>IF(IJ$23&lt;='2. Saisie'!$AE$1,INDEX($D$25:$AG$124,$HI44,IJ$21),"")</f>
        <v/>
      </c>
      <c r="IK44" s="17" t="str">
        <f>IF(IK$23&lt;='2. Saisie'!$AE$1,INDEX($D$25:$AG$124,$HI44,IK$21),"")</f>
        <v/>
      </c>
      <c r="IL44" s="17" t="str">
        <f>IF(IL$23&lt;='2. Saisie'!$AE$1,INDEX($D$25:$AG$124,$HI44,IL$21),"")</f>
        <v/>
      </c>
      <c r="IM44" s="17" t="str">
        <f>IF(IM$23&lt;='2. Saisie'!$AE$1,INDEX($D$25:$AG$124,$HI44,IM$21),"")</f>
        <v/>
      </c>
      <c r="IN44" s="17" t="str">
        <f>IF(IN$23&lt;='2. Saisie'!$AE$1,INDEX($D$25:$AG$124,$HI44,IN$21),"")</f>
        <v/>
      </c>
      <c r="IO44" s="17" t="s">
        <v>139</v>
      </c>
      <c r="IR44" s="346" t="str">
        <f>IFERROR(IF(HK$23&lt;=$HH44,(1-'7. Rép.Inattendues'!J25)*HK$19,('7. Rép.Inattendues'!J25*HK$19)*-1),"")</f>
        <v/>
      </c>
      <c r="IS44" s="346" t="str">
        <f>IFERROR(IF(HL$23&lt;=$HH44,(1-'7. Rép.Inattendues'!K25)*HL$19,('7. Rép.Inattendues'!K25*HL$19)*-1),"")</f>
        <v/>
      </c>
      <c r="IT44" s="346" t="str">
        <f>IFERROR(IF(HM$23&lt;=$HH44,(1-'7. Rép.Inattendues'!L25)*HM$19,('7. Rép.Inattendues'!L25*HM$19)*-1),"")</f>
        <v/>
      </c>
      <c r="IU44" s="346" t="str">
        <f>IFERROR(IF(HN$23&lt;=$HH44,(1-'7. Rép.Inattendues'!M25)*HN$19,('7. Rép.Inattendues'!M25*HN$19)*-1),"")</f>
        <v/>
      </c>
      <c r="IV44" s="346" t="str">
        <f>IFERROR(IF(HO$23&lt;=$HH44,(1-'7. Rép.Inattendues'!N25)*HO$19,('7. Rép.Inattendues'!N25*HO$19)*-1),"")</f>
        <v/>
      </c>
      <c r="IW44" s="346" t="str">
        <f>IFERROR(IF(HP$23&lt;=$HH44,(1-'7. Rép.Inattendues'!O25)*HP$19,('7. Rép.Inattendues'!O25*HP$19)*-1),"")</f>
        <v/>
      </c>
      <c r="IX44" s="346" t="str">
        <f>IFERROR(IF(HQ$23&lt;=$HH44,(1-'7. Rép.Inattendues'!P25)*HQ$19,('7. Rép.Inattendues'!P25*HQ$19)*-1),"")</f>
        <v/>
      </c>
      <c r="IY44" s="346" t="str">
        <f>IFERROR(IF(HR$23&lt;=$HH44,(1-'7. Rép.Inattendues'!Q25)*HR$19,('7. Rép.Inattendues'!Q25*HR$19)*-1),"")</f>
        <v/>
      </c>
      <c r="IZ44" s="346" t="str">
        <f>IFERROR(IF(HS$23&lt;=$HH44,(1-'7. Rép.Inattendues'!R25)*HS$19,('7. Rép.Inattendues'!R25*HS$19)*-1),"")</f>
        <v/>
      </c>
      <c r="JA44" s="346" t="str">
        <f>IFERROR(IF(HT$23&lt;=$HH44,(1-'7. Rép.Inattendues'!S25)*HT$19,('7. Rép.Inattendues'!S25*HT$19)*-1),"")</f>
        <v/>
      </c>
      <c r="JB44" s="346" t="str">
        <f>IFERROR(IF(HU$23&lt;=$HH44,(1-'7. Rép.Inattendues'!T25)*HU$19,('7. Rép.Inattendues'!T25*HU$19)*-1),"")</f>
        <v/>
      </c>
      <c r="JC44" s="346" t="str">
        <f>IFERROR(IF(HV$23&lt;=$HH44,(1-'7. Rép.Inattendues'!U25)*HV$19,('7. Rép.Inattendues'!U25*HV$19)*-1),"")</f>
        <v/>
      </c>
      <c r="JD44" s="346" t="str">
        <f>IFERROR(IF(HW$23&lt;=$HH44,(1-'7. Rép.Inattendues'!V25)*HW$19,('7. Rép.Inattendues'!V25*HW$19)*-1),"")</f>
        <v/>
      </c>
      <c r="JE44" s="346" t="str">
        <f>IFERROR(IF(HX$23&lt;=$HH44,(1-'7. Rép.Inattendues'!W25)*HX$19,('7. Rép.Inattendues'!W25*HX$19)*-1),"")</f>
        <v/>
      </c>
      <c r="JF44" s="346" t="str">
        <f>IFERROR(IF(HY$23&lt;=$HH44,(1-'7. Rép.Inattendues'!X25)*HY$19,('7. Rép.Inattendues'!X25*HY$19)*-1),"")</f>
        <v/>
      </c>
      <c r="JG44" s="346" t="str">
        <f>IFERROR(IF(HZ$23&lt;=$HH44,(1-'7. Rép.Inattendues'!Y25)*HZ$19,('7. Rép.Inattendues'!Y25*HZ$19)*-1),"")</f>
        <v/>
      </c>
      <c r="JH44" s="346" t="str">
        <f>IFERROR(IF(IA$23&lt;=$HH44,(1-'7. Rép.Inattendues'!Z25)*IA$19,('7. Rép.Inattendues'!Z25*IA$19)*-1),"")</f>
        <v/>
      </c>
      <c r="JI44" s="346" t="str">
        <f>IFERROR(IF(IB$23&lt;=$HH44,(1-'7. Rép.Inattendues'!AA25)*IB$19,('7. Rép.Inattendues'!AA25*IB$19)*-1),"")</f>
        <v/>
      </c>
      <c r="JJ44" s="346" t="str">
        <f>IFERROR(IF(IC$23&lt;=$HH44,(1-'7. Rép.Inattendues'!AB25)*IC$19,('7. Rép.Inattendues'!AB25*IC$19)*-1),"")</f>
        <v/>
      </c>
      <c r="JK44" s="346" t="str">
        <f>IFERROR(IF(ID$23&lt;=$HH44,(1-'7. Rép.Inattendues'!AC25)*ID$19,('7. Rép.Inattendues'!AC25*ID$19)*-1),"")</f>
        <v/>
      </c>
      <c r="JL44" s="346" t="str">
        <f>IFERROR(IF(IE$23&lt;=$HH44,(1-'7. Rép.Inattendues'!AD25)*IE$19,('7. Rép.Inattendues'!AD25*IE$19)*-1),"")</f>
        <v/>
      </c>
      <c r="JM44" s="346" t="str">
        <f>IFERROR(IF(IF$23&lt;=$HH44,(1-'7. Rép.Inattendues'!AE25)*IF$19,('7. Rép.Inattendues'!AE25*IF$19)*-1),"")</f>
        <v/>
      </c>
      <c r="JN44" s="346" t="str">
        <f>IFERROR(IF(IG$23&lt;=$HH44,(1-'7. Rép.Inattendues'!AF25)*IG$19,('7. Rép.Inattendues'!AF25*IG$19)*-1),"")</f>
        <v/>
      </c>
      <c r="JO44" s="346" t="str">
        <f>IFERROR(IF(IH$23&lt;=$HH44,(1-'7. Rép.Inattendues'!AG25)*IH$19,('7. Rép.Inattendues'!AG25*IH$19)*-1),"")</f>
        <v/>
      </c>
      <c r="JP44" s="346" t="str">
        <f>IFERROR(IF(II$23&lt;=$HH44,(1-'7. Rép.Inattendues'!AH25)*II$19,('7. Rép.Inattendues'!AH25*II$19)*-1),"")</f>
        <v/>
      </c>
      <c r="JQ44" s="346" t="str">
        <f>IFERROR(IF(IJ$23&lt;=$HH44,(1-'7. Rép.Inattendues'!AI25)*IJ$19,('7. Rép.Inattendues'!AI25*IJ$19)*-1),"")</f>
        <v/>
      </c>
      <c r="JR44" s="346" t="str">
        <f>IFERROR(IF(IK$23&lt;=$HH44,(1-'7. Rép.Inattendues'!AJ25)*IK$19,('7. Rép.Inattendues'!AJ25*IK$19)*-1),"")</f>
        <v/>
      </c>
      <c r="JS44" s="346" t="str">
        <f>IFERROR(IF(IL$23&lt;=$HH44,(1-'7. Rép.Inattendues'!AK25)*IL$19,('7. Rép.Inattendues'!AK25*IL$19)*-1),"")</f>
        <v/>
      </c>
      <c r="JT44" s="346" t="str">
        <f>IFERROR(IF(IM$23&lt;=$HH44,(1-'7. Rép.Inattendues'!AL25)*IM$19,('7. Rép.Inattendues'!AL25*IM$19)*-1),"")</f>
        <v/>
      </c>
      <c r="JU44" s="346" t="str">
        <f>IFERROR(IF(IN$23&lt;=$HH44,(1-'7. Rép.Inattendues'!AM25)*IN$19,('7. Rép.Inattendues'!AM25*IN$19)*-1),"")</f>
        <v/>
      </c>
      <c r="JW44" s="347" t="str">
        <f t="shared" si="170"/>
        <v/>
      </c>
      <c r="JY44" s="346" t="str">
        <f t="shared" si="171"/>
        <v/>
      </c>
      <c r="JZ44" s="346" t="str">
        <f t="shared" si="172"/>
        <v/>
      </c>
      <c r="KA44" s="346" t="str">
        <f t="shared" si="173"/>
        <v/>
      </c>
      <c r="KB44" s="346" t="str">
        <f t="shared" si="174"/>
        <v/>
      </c>
      <c r="KC44" s="346" t="str">
        <f t="shared" si="175"/>
        <v/>
      </c>
      <c r="KD44" s="346" t="str">
        <f t="shared" si="176"/>
        <v/>
      </c>
      <c r="KE44" s="346" t="str">
        <f t="shared" si="177"/>
        <v/>
      </c>
      <c r="KF44" s="346" t="str">
        <f t="shared" si="178"/>
        <v/>
      </c>
      <c r="KG44" s="346" t="str">
        <f t="shared" si="179"/>
        <v/>
      </c>
      <c r="KH44" s="346" t="str">
        <f t="shared" si="180"/>
        <v/>
      </c>
      <c r="KI44" s="346" t="str">
        <f t="shared" si="181"/>
        <v/>
      </c>
      <c r="KJ44" s="346" t="str">
        <f t="shared" si="182"/>
        <v/>
      </c>
      <c r="KK44" s="346" t="str">
        <f t="shared" si="183"/>
        <v/>
      </c>
      <c r="KL44" s="346" t="str">
        <f t="shared" si="184"/>
        <v/>
      </c>
      <c r="KM44" s="346" t="str">
        <f t="shared" si="185"/>
        <v/>
      </c>
      <c r="KN44" s="346" t="str">
        <f t="shared" si="186"/>
        <v/>
      </c>
      <c r="KO44" s="346" t="str">
        <f t="shared" si="187"/>
        <v/>
      </c>
      <c r="KP44" s="346" t="str">
        <f t="shared" si="188"/>
        <v/>
      </c>
      <c r="KQ44" s="346" t="str">
        <f t="shared" si="189"/>
        <v/>
      </c>
      <c r="KR44" s="346" t="str">
        <f t="shared" si="190"/>
        <v/>
      </c>
      <c r="KS44" s="346" t="str">
        <f t="shared" si="191"/>
        <v/>
      </c>
      <c r="KT44" s="346" t="str">
        <f t="shared" si="192"/>
        <v/>
      </c>
      <c r="KU44" s="346" t="str">
        <f t="shared" si="193"/>
        <v/>
      </c>
      <c r="KV44" s="346" t="str">
        <f t="shared" si="194"/>
        <v/>
      </c>
      <c r="KW44" s="346" t="str">
        <f t="shared" si="195"/>
        <v/>
      </c>
      <c r="KX44" s="346" t="str">
        <f t="shared" si="196"/>
        <v/>
      </c>
      <c r="KY44" s="346" t="str">
        <f t="shared" si="197"/>
        <v/>
      </c>
      <c r="KZ44" s="346" t="str">
        <f t="shared" si="198"/>
        <v/>
      </c>
      <c r="LA44" s="346" t="str">
        <f t="shared" si="199"/>
        <v/>
      </c>
      <c r="LB44" s="346" t="str">
        <f t="shared" si="200"/>
        <v/>
      </c>
      <c r="LD44" s="348" t="str">
        <f t="shared" si="201"/>
        <v/>
      </c>
      <c r="LF44" s="346" t="str">
        <f t="shared" si="86"/>
        <v/>
      </c>
      <c r="LH44" s="346" t="str">
        <f t="shared" si="202"/>
        <v/>
      </c>
      <c r="LI44" s="346" t="str">
        <f t="shared" si="203"/>
        <v/>
      </c>
      <c r="LJ44" s="346" t="str">
        <f t="shared" si="204"/>
        <v/>
      </c>
      <c r="LK44" s="346" t="str">
        <f t="shared" si="205"/>
        <v/>
      </c>
      <c r="LL44" s="346" t="str">
        <f t="shared" si="206"/>
        <v/>
      </c>
      <c r="LM44" s="346" t="str">
        <f t="shared" si="207"/>
        <v/>
      </c>
      <c r="LN44" s="346" t="str">
        <f t="shared" si="208"/>
        <v/>
      </c>
      <c r="LO44" s="346" t="str">
        <f t="shared" si="209"/>
        <v/>
      </c>
      <c r="LP44" s="346" t="str">
        <f t="shared" si="210"/>
        <v/>
      </c>
      <c r="LQ44" s="346" t="str">
        <f t="shared" si="211"/>
        <v/>
      </c>
      <c r="LR44" s="346" t="str">
        <f t="shared" si="212"/>
        <v/>
      </c>
      <c r="LS44" s="346" t="str">
        <f t="shared" si="213"/>
        <v/>
      </c>
      <c r="LT44" s="346" t="str">
        <f t="shared" si="214"/>
        <v/>
      </c>
      <c r="LU44" s="346" t="str">
        <f t="shared" si="215"/>
        <v/>
      </c>
      <c r="LV44" s="346" t="str">
        <f t="shared" si="216"/>
        <v/>
      </c>
      <c r="LW44" s="346" t="str">
        <f t="shared" si="217"/>
        <v/>
      </c>
      <c r="LX44" s="346" t="str">
        <f t="shared" si="218"/>
        <v/>
      </c>
      <c r="LY44" s="346" t="str">
        <f t="shared" si="219"/>
        <v/>
      </c>
      <c r="LZ44" s="346" t="str">
        <f t="shared" si="220"/>
        <v/>
      </c>
      <c r="MA44" s="346" t="str">
        <f t="shared" si="221"/>
        <v/>
      </c>
      <c r="MB44" s="346" t="str">
        <f t="shared" si="222"/>
        <v/>
      </c>
      <c r="MC44" s="346" t="str">
        <f t="shared" si="223"/>
        <v/>
      </c>
      <c r="MD44" s="346" t="str">
        <f t="shared" si="224"/>
        <v/>
      </c>
      <c r="ME44" s="346" t="str">
        <f t="shared" si="225"/>
        <v/>
      </c>
      <c r="MF44" s="346" t="str">
        <f t="shared" si="226"/>
        <v/>
      </c>
      <c r="MG44" s="346" t="str">
        <f t="shared" si="227"/>
        <v/>
      </c>
      <c r="MH44" s="346" t="str">
        <f t="shared" si="228"/>
        <v/>
      </c>
      <c r="MI44" s="346" t="str">
        <f t="shared" si="229"/>
        <v/>
      </c>
      <c r="MJ44" s="346" t="str">
        <f t="shared" si="230"/>
        <v/>
      </c>
      <c r="MK44" s="346" t="str">
        <f t="shared" si="231"/>
        <v/>
      </c>
      <c r="MM44" s="348" t="str">
        <f t="shared" si="232"/>
        <v/>
      </c>
      <c r="MR44" s="483" t="s">
        <v>469</v>
      </c>
      <c r="MS44" s="305">
        <v>5</v>
      </c>
      <c r="MU44" s="15">
        <f>IF('8. Paramètres'!G44="Modérée à forte",1,IF('8. Paramètres'!G44="Faible",2,IF('8. Paramètres'!G44="Négligeable",3,IF('8. Paramètres'!G44="Problématique",4,"err"))))</f>
        <v>1</v>
      </c>
      <c r="MV44" s="15">
        <f>IF('8. Paramètres'!H44="Cliquer pour modifier",MU44,IF('8. Paramètres'!H44="Modérée à forte",1,IF('8. Paramètres'!H44="Faible",2,IF('8. Paramètres'!H44="Négligeable",3,IF('8. Paramètres'!H44="Problématique",4,"err")))))</f>
        <v>1</v>
      </c>
      <c r="MW44" s="15">
        <f t="shared" si="269"/>
        <v>1</v>
      </c>
      <c r="MY44" s="380" t="str">
        <f t="shared" si="270"/>
        <v>ok</v>
      </c>
    </row>
    <row r="45" spans="2:364" ht="18" x14ac:dyDescent="0.3">
      <c r="B45" s="38">
        <f t="shared" si="88"/>
        <v>0</v>
      </c>
      <c r="C45" s="4" t="s">
        <v>51</v>
      </c>
      <c r="D45" s="17" t="str">
        <f>IF(AND('2. Saisie'!$AF27&gt;=0,D$23&lt;='2. Saisie'!$AE$1,'2. Saisie'!$AL27&lt;=$B$11),IF(OR('2. Saisie'!B27="",'2. Saisie'!B27=9),0,'2. Saisie'!B27),"")</f>
        <v/>
      </c>
      <c r="E45" s="17" t="str">
        <f>IF(AND('2. Saisie'!$AF27&gt;=0,E$23&lt;='2. Saisie'!$AE$1,'2. Saisie'!$AL27&lt;=$B$11),IF(OR('2. Saisie'!C27="",'2. Saisie'!C27=9),0,'2. Saisie'!C27),"")</f>
        <v/>
      </c>
      <c r="F45" s="17" t="str">
        <f>IF(AND('2. Saisie'!$AF27&gt;=0,F$23&lt;='2. Saisie'!$AE$1,'2. Saisie'!$AL27&lt;=$B$11),IF(OR('2. Saisie'!D27="",'2. Saisie'!D27=9),0,'2. Saisie'!D27),"")</f>
        <v/>
      </c>
      <c r="G45" s="17" t="str">
        <f>IF(AND('2. Saisie'!$AF27&gt;=0,G$23&lt;='2. Saisie'!$AE$1,'2. Saisie'!$AL27&lt;=$B$11),IF(OR('2. Saisie'!E27="",'2. Saisie'!E27=9),0,'2. Saisie'!E27),"")</f>
        <v/>
      </c>
      <c r="H45" s="17" t="str">
        <f>IF(AND('2. Saisie'!$AF27&gt;=0,H$23&lt;='2. Saisie'!$AE$1,'2. Saisie'!$AL27&lt;=$B$11),IF(OR('2. Saisie'!F27="",'2. Saisie'!F27=9),0,'2. Saisie'!F27),"")</f>
        <v/>
      </c>
      <c r="I45" s="17" t="str">
        <f>IF(AND('2. Saisie'!$AF27&gt;=0,I$23&lt;='2. Saisie'!$AE$1,'2. Saisie'!$AL27&lt;=$B$11),IF(OR('2. Saisie'!G27="",'2. Saisie'!G27=9),0,'2. Saisie'!G27),"")</f>
        <v/>
      </c>
      <c r="J45" s="17" t="str">
        <f>IF(AND('2. Saisie'!$AF27&gt;=0,J$23&lt;='2. Saisie'!$AE$1,'2. Saisie'!$AL27&lt;=$B$11),IF(OR('2. Saisie'!H27="",'2. Saisie'!H27=9),0,'2. Saisie'!H27),"")</f>
        <v/>
      </c>
      <c r="K45" s="17" t="str">
        <f>IF(AND('2. Saisie'!$AF27&gt;=0,K$23&lt;='2. Saisie'!$AE$1,'2. Saisie'!$AL27&lt;=$B$11),IF(OR('2. Saisie'!I27="",'2. Saisie'!I27=9),0,'2. Saisie'!I27),"")</f>
        <v/>
      </c>
      <c r="L45" s="17" t="str">
        <f>IF(AND('2. Saisie'!$AF27&gt;=0,L$23&lt;='2. Saisie'!$AE$1,'2. Saisie'!$AL27&lt;=$B$11),IF(OR('2. Saisie'!J27="",'2. Saisie'!J27=9),0,'2. Saisie'!J27),"")</f>
        <v/>
      </c>
      <c r="M45" s="17" t="str">
        <f>IF(AND('2. Saisie'!$AF27&gt;=0,M$23&lt;='2. Saisie'!$AE$1,'2. Saisie'!$AL27&lt;=$B$11),IF(OR('2. Saisie'!K27="",'2. Saisie'!K27=9),0,'2. Saisie'!K27),"")</f>
        <v/>
      </c>
      <c r="N45" s="17" t="str">
        <f>IF(AND('2. Saisie'!$AF27&gt;=0,N$23&lt;='2. Saisie'!$AE$1,'2. Saisie'!$AL27&lt;=$B$11),IF(OR('2. Saisie'!L27="",'2. Saisie'!L27=9),0,'2. Saisie'!L27),"")</f>
        <v/>
      </c>
      <c r="O45" s="17" t="str">
        <f>IF(AND('2. Saisie'!$AF27&gt;=0,O$23&lt;='2. Saisie'!$AE$1,'2. Saisie'!$AL27&lt;=$B$11),IF(OR('2. Saisie'!M27="",'2. Saisie'!M27=9),0,'2. Saisie'!M27),"")</f>
        <v/>
      </c>
      <c r="P45" s="17" t="str">
        <f>IF(AND('2. Saisie'!$AF27&gt;=0,P$23&lt;='2. Saisie'!$AE$1,'2. Saisie'!$AL27&lt;=$B$11),IF(OR('2. Saisie'!N27="",'2. Saisie'!N27=9),0,'2. Saisie'!N27),"")</f>
        <v/>
      </c>
      <c r="Q45" s="17" t="str">
        <f>IF(AND('2. Saisie'!$AF27&gt;=0,Q$23&lt;='2. Saisie'!$AE$1,'2. Saisie'!$AL27&lt;=$B$11),IF(OR('2. Saisie'!O27="",'2. Saisie'!O27=9),0,'2. Saisie'!O27),"")</f>
        <v/>
      </c>
      <c r="R45" s="17" t="str">
        <f>IF(AND('2. Saisie'!$AF27&gt;=0,R$23&lt;='2. Saisie'!$AE$1,'2. Saisie'!$AL27&lt;=$B$11),IF(OR('2. Saisie'!P27="",'2. Saisie'!P27=9),0,'2. Saisie'!P27),"")</f>
        <v/>
      </c>
      <c r="S45" s="17" t="str">
        <f>IF(AND('2. Saisie'!$AF27&gt;=0,S$23&lt;='2. Saisie'!$AE$1,'2. Saisie'!$AL27&lt;=$B$11),IF(OR('2. Saisie'!Q27="",'2. Saisie'!Q27=9),0,'2. Saisie'!Q27),"")</f>
        <v/>
      </c>
      <c r="T45" s="17" t="str">
        <f>IF(AND('2. Saisie'!$AF27&gt;=0,T$23&lt;='2. Saisie'!$AE$1,'2. Saisie'!$AL27&lt;=$B$11),IF(OR('2. Saisie'!R27="",'2. Saisie'!R27=9),0,'2. Saisie'!R27),"")</f>
        <v/>
      </c>
      <c r="U45" s="17" t="str">
        <f>IF(AND('2. Saisie'!$AF27&gt;=0,U$23&lt;='2. Saisie'!$AE$1,'2. Saisie'!$AL27&lt;=$B$11),IF(OR('2. Saisie'!S27="",'2. Saisie'!S27=9),0,'2. Saisie'!S27),"")</f>
        <v/>
      </c>
      <c r="V45" s="17" t="str">
        <f>IF(AND('2. Saisie'!$AF27&gt;=0,V$23&lt;='2. Saisie'!$AE$1,'2. Saisie'!$AL27&lt;=$B$11),IF(OR('2. Saisie'!T27="",'2. Saisie'!T27=9),0,'2. Saisie'!T27),"")</f>
        <v/>
      </c>
      <c r="W45" s="17" t="str">
        <f>IF(AND('2. Saisie'!$AF27&gt;=0,W$23&lt;='2. Saisie'!$AE$1,'2. Saisie'!$AL27&lt;=$B$11),IF(OR('2. Saisie'!U27="",'2. Saisie'!U27=9),0,'2. Saisie'!U27),"")</f>
        <v/>
      </c>
      <c r="X45" s="17" t="str">
        <f>IF(AND('2. Saisie'!$AF27&gt;=0,X$23&lt;='2. Saisie'!$AE$1,'2. Saisie'!$AL27&lt;=$B$11),IF(OR('2. Saisie'!V27="",'2. Saisie'!V27=9),0,'2. Saisie'!V27),"")</f>
        <v/>
      </c>
      <c r="Y45" s="17" t="str">
        <f>IF(AND('2. Saisie'!$AF27&gt;=0,Y$23&lt;='2. Saisie'!$AE$1,'2. Saisie'!$AL27&lt;=$B$11),IF(OR('2. Saisie'!W27="",'2. Saisie'!W27=9),0,'2. Saisie'!W27),"")</f>
        <v/>
      </c>
      <c r="Z45" s="17" t="str">
        <f>IF(AND('2. Saisie'!$AF27&gt;=0,Z$23&lt;='2. Saisie'!$AE$1,'2. Saisie'!$AL27&lt;=$B$11),IF(OR('2. Saisie'!X27="",'2. Saisie'!X27=9),0,'2. Saisie'!X27),"")</f>
        <v/>
      </c>
      <c r="AA45" s="17" t="str">
        <f>IF(AND('2. Saisie'!$AF27&gt;=0,AA$23&lt;='2. Saisie'!$AE$1,'2. Saisie'!$AL27&lt;=$B$11),IF(OR('2. Saisie'!Y27="",'2. Saisie'!Y27=9),0,'2. Saisie'!Y27),"")</f>
        <v/>
      </c>
      <c r="AB45" s="17" t="str">
        <f>IF(AND('2. Saisie'!$AF27&gt;=0,AB$23&lt;='2. Saisie'!$AE$1,'2. Saisie'!$AL27&lt;=$B$11),IF(OR('2. Saisie'!Z27="",'2. Saisie'!Z27=9),0,'2. Saisie'!Z27),"")</f>
        <v/>
      </c>
      <c r="AC45" s="17" t="str">
        <f>IF(AND('2. Saisie'!$AF27&gt;=0,AC$23&lt;='2. Saisie'!$AE$1,'2. Saisie'!$AL27&lt;=$B$11),IF(OR('2. Saisie'!AA27="",'2. Saisie'!AA27=9),0,'2. Saisie'!AA27),"")</f>
        <v/>
      </c>
      <c r="AD45" s="17" t="str">
        <f>IF(AND('2. Saisie'!$AF27&gt;=0,AD$23&lt;='2. Saisie'!$AE$1,'2. Saisie'!$AL27&lt;=$B$11),IF(OR('2. Saisie'!AB27="",'2. Saisie'!AB27=9),0,'2. Saisie'!AB27),"")</f>
        <v/>
      </c>
      <c r="AE45" s="17" t="str">
        <f>IF(AND('2. Saisie'!$AF27&gt;=0,AE$23&lt;='2. Saisie'!$AE$1,'2. Saisie'!$AL27&lt;=$B$11),IF(OR('2. Saisie'!AC27="",'2. Saisie'!AC27=9),0,'2. Saisie'!AC27),"")</f>
        <v/>
      </c>
      <c r="AF45" s="17" t="str">
        <f>IF(AND('2. Saisie'!$AF27&gt;=0,AF$23&lt;='2. Saisie'!$AE$1,'2. Saisie'!$AL27&lt;=$B$11),IF(OR('2. Saisie'!AD27="",'2. Saisie'!AD27=9),0,'2. Saisie'!AD27),"")</f>
        <v/>
      </c>
      <c r="AG45" s="17" t="str">
        <f>IF(AND('2. Saisie'!$AF27&gt;=0,AG$23&lt;='2. Saisie'!$AE$1,'2. Saisie'!$AL27&lt;=$B$11),IF(OR('2. Saisie'!AE27="",'2. Saisie'!AE27=9),0,'2. Saisie'!AE27),"")</f>
        <v/>
      </c>
      <c r="AH45" s="17" t="s">
        <v>139</v>
      </c>
      <c r="AI45" s="330"/>
      <c r="AJ45" s="339" t="str">
        <f t="shared" si="89"/>
        <v/>
      </c>
      <c r="AK45" s="339" t="str">
        <f t="shared" si="90"/>
        <v/>
      </c>
      <c r="AL45" s="340" t="str">
        <f t="shared" si="44"/>
        <v/>
      </c>
      <c r="AM45" s="341">
        <v>21</v>
      </c>
      <c r="AN45" s="342" t="str">
        <f t="shared" si="45"/>
        <v/>
      </c>
      <c r="AO45" s="343" t="str">
        <f t="shared" si="91"/>
        <v/>
      </c>
      <c r="AP45" s="17" t="str">
        <f t="shared" si="92"/>
        <v/>
      </c>
      <c r="AQ45" s="17" t="str">
        <f t="shared" si="93"/>
        <v/>
      </c>
      <c r="AR45" s="17" t="str">
        <f t="shared" si="94"/>
        <v/>
      </c>
      <c r="AS45" s="17" t="str">
        <f t="shared" si="95"/>
        <v/>
      </c>
      <c r="AT45" s="17" t="str">
        <f t="shared" si="96"/>
        <v/>
      </c>
      <c r="AU45" s="17" t="str">
        <f t="shared" si="97"/>
        <v/>
      </c>
      <c r="AV45" s="17" t="str">
        <f t="shared" si="98"/>
        <v/>
      </c>
      <c r="AW45" s="17" t="str">
        <f t="shared" si="99"/>
        <v/>
      </c>
      <c r="AX45" s="17" t="str">
        <f t="shared" si="100"/>
        <v/>
      </c>
      <c r="AY45" s="17" t="str">
        <f t="shared" si="101"/>
        <v/>
      </c>
      <c r="AZ45" s="17" t="str">
        <f t="shared" si="102"/>
        <v/>
      </c>
      <c r="BA45" s="17" t="str">
        <f t="shared" si="103"/>
        <v/>
      </c>
      <c r="BB45" s="17" t="str">
        <f t="shared" si="104"/>
        <v/>
      </c>
      <c r="BC45" s="17" t="str">
        <f t="shared" si="105"/>
        <v/>
      </c>
      <c r="BD45" s="17" t="str">
        <f t="shared" si="106"/>
        <v/>
      </c>
      <c r="BE45" s="17" t="str">
        <f t="shared" si="107"/>
        <v/>
      </c>
      <c r="BF45" s="17" t="str">
        <f t="shared" si="108"/>
        <v/>
      </c>
      <c r="BG45" s="17" t="str">
        <f t="shared" si="109"/>
        <v/>
      </c>
      <c r="BH45" s="17" t="str">
        <f t="shared" si="110"/>
        <v/>
      </c>
      <c r="BI45" s="17" t="str">
        <f t="shared" si="111"/>
        <v/>
      </c>
      <c r="BJ45" s="17" t="str">
        <f t="shared" si="112"/>
        <v/>
      </c>
      <c r="BK45" s="17" t="str">
        <f t="shared" si="113"/>
        <v/>
      </c>
      <c r="BL45" s="17" t="str">
        <f t="shared" si="114"/>
        <v/>
      </c>
      <c r="BM45" s="17" t="str">
        <f t="shared" si="115"/>
        <v/>
      </c>
      <c r="BN45" s="17" t="str">
        <f t="shared" si="116"/>
        <v/>
      </c>
      <c r="BO45" s="17" t="str">
        <f t="shared" si="117"/>
        <v/>
      </c>
      <c r="BP45" s="17" t="str">
        <f t="shared" si="118"/>
        <v/>
      </c>
      <c r="BQ45" s="17" t="str">
        <f t="shared" si="119"/>
        <v/>
      </c>
      <c r="BR45" s="17" t="str">
        <f t="shared" si="120"/>
        <v/>
      </c>
      <c r="BS45" s="17" t="str">
        <f t="shared" si="121"/>
        <v/>
      </c>
      <c r="BT45" s="17" t="s">
        <v>139</v>
      </c>
      <c r="BV45" s="291" t="e">
        <f t="shared" si="47"/>
        <v>#VALUE!</v>
      </c>
      <c r="BW45" s="291" t="e">
        <f t="shared" si="122"/>
        <v>#VALUE!</v>
      </c>
      <c r="BX45" s="291" t="e">
        <f t="shared" si="233"/>
        <v>#VALUE!</v>
      </c>
      <c r="BY45" s="292" t="e">
        <f t="shared" si="48"/>
        <v>#VALUE!</v>
      </c>
      <c r="BZ45" s="292" t="e">
        <f t="shared" si="123"/>
        <v>#VALUE!</v>
      </c>
      <c r="CA45" s="294" t="str">
        <f t="shared" si="124"/>
        <v/>
      </c>
      <c r="CB45" s="293" t="e">
        <f t="shared" si="49"/>
        <v>#VALUE!</v>
      </c>
      <c r="CC45" s="291" t="e">
        <f t="shared" si="125"/>
        <v>#VALUE!</v>
      </c>
      <c r="CD45" s="291" t="e">
        <f t="shared" si="234"/>
        <v>#VALUE!</v>
      </c>
      <c r="CE45" s="292" t="e">
        <f t="shared" si="50"/>
        <v>#VALUE!</v>
      </c>
      <c r="CF45" s="292" t="e">
        <f t="shared" si="126"/>
        <v>#VALUE!</v>
      </c>
      <c r="CH45" s="32"/>
      <c r="CW45" s="330"/>
      <c r="CX45" s="341">
        <v>21</v>
      </c>
      <c r="CY45" s="58" t="str">
        <f t="shared" si="127"/>
        <v/>
      </c>
      <c r="CZ45" s="344" t="e">
        <f t="shared" si="128"/>
        <v>#N/A</v>
      </c>
      <c r="DA45" s="344" t="e">
        <f t="shared" si="128"/>
        <v>#N/A</v>
      </c>
      <c r="DB45" s="344" t="e">
        <f t="shared" si="128"/>
        <v>#N/A</v>
      </c>
      <c r="DC45" s="344" t="e">
        <f t="shared" si="128"/>
        <v>#N/A</v>
      </c>
      <c r="DD45" s="344" t="e">
        <f t="shared" si="128"/>
        <v>#N/A</v>
      </c>
      <c r="DE45" s="344" t="e">
        <f t="shared" si="128"/>
        <v>#N/A</v>
      </c>
      <c r="DF45" s="344" t="e">
        <f t="shared" si="128"/>
        <v>#N/A</v>
      </c>
      <c r="DG45" s="344" t="e">
        <f t="shared" si="128"/>
        <v>#N/A</v>
      </c>
      <c r="DH45" s="344" t="e">
        <f t="shared" si="128"/>
        <v>#N/A</v>
      </c>
      <c r="DI45" s="344" t="e">
        <f t="shared" si="128"/>
        <v>#N/A</v>
      </c>
      <c r="DJ45" s="344" t="e">
        <f t="shared" si="128"/>
        <v>#N/A</v>
      </c>
      <c r="DK45" s="344" t="e">
        <f t="shared" si="128"/>
        <v>#N/A</v>
      </c>
      <c r="DL45" s="344" t="e">
        <f t="shared" si="128"/>
        <v>#N/A</v>
      </c>
      <c r="DM45" s="344" t="e">
        <f t="shared" si="128"/>
        <v>#N/A</v>
      </c>
      <c r="DN45" s="344" t="e">
        <f t="shared" si="128"/>
        <v>#N/A</v>
      </c>
      <c r="DO45" s="344" t="e">
        <f t="shared" si="128"/>
        <v>#N/A</v>
      </c>
      <c r="DP45" s="344" t="e">
        <f t="shared" si="268"/>
        <v>#N/A</v>
      </c>
      <c r="DQ45" s="344" t="e">
        <f t="shared" si="268"/>
        <v>#N/A</v>
      </c>
      <c r="DR45" s="344" t="e">
        <f t="shared" si="268"/>
        <v>#N/A</v>
      </c>
      <c r="DS45" s="344" t="e">
        <f t="shared" si="268"/>
        <v>#N/A</v>
      </c>
      <c r="DT45" s="344" t="e">
        <f t="shared" si="268"/>
        <v>#N/A</v>
      </c>
      <c r="DU45" s="344" t="e">
        <f t="shared" si="268"/>
        <v>#N/A</v>
      </c>
      <c r="DV45" s="344" t="e">
        <f t="shared" si="268"/>
        <v>#N/A</v>
      </c>
      <c r="DW45" s="344" t="e">
        <f t="shared" si="268"/>
        <v>#N/A</v>
      </c>
      <c r="DX45" s="344" t="e">
        <f t="shared" si="268"/>
        <v>#N/A</v>
      </c>
      <c r="DY45" s="344" t="e">
        <f t="shared" si="268"/>
        <v>#N/A</v>
      </c>
      <c r="DZ45" s="344" t="e">
        <f t="shared" si="268"/>
        <v>#N/A</v>
      </c>
      <c r="EA45" s="344" t="e">
        <f t="shared" si="268"/>
        <v>#N/A</v>
      </c>
      <c r="EB45" s="344" t="e">
        <f t="shared" si="268"/>
        <v>#N/A</v>
      </c>
      <c r="EC45" s="344" t="e">
        <f t="shared" si="268"/>
        <v>#N/A</v>
      </c>
      <c r="ED45" s="59">
        <f t="shared" si="129"/>
        <v>0</v>
      </c>
      <c r="EE45" s="341">
        <v>21</v>
      </c>
      <c r="EF45" s="58" t="str">
        <f t="shared" si="130"/>
        <v/>
      </c>
      <c r="EG45" s="344" t="str">
        <f t="shared" si="235"/>
        <v/>
      </c>
      <c r="EH45" s="344" t="str">
        <f t="shared" si="236"/>
        <v/>
      </c>
      <c r="EI45" s="344" t="str">
        <f t="shared" si="237"/>
        <v/>
      </c>
      <c r="EJ45" s="344" t="str">
        <f t="shared" si="238"/>
        <v/>
      </c>
      <c r="EK45" s="344" t="str">
        <f t="shared" si="239"/>
        <v/>
      </c>
      <c r="EL45" s="344" t="str">
        <f t="shared" si="240"/>
        <v/>
      </c>
      <c r="EM45" s="344" t="str">
        <f t="shared" si="241"/>
        <v/>
      </c>
      <c r="EN45" s="344" t="str">
        <f t="shared" si="242"/>
        <v/>
      </c>
      <c r="EO45" s="344" t="str">
        <f t="shared" si="243"/>
        <v/>
      </c>
      <c r="EP45" s="344" t="str">
        <f t="shared" si="244"/>
        <v/>
      </c>
      <c r="EQ45" s="344" t="str">
        <f t="shared" si="245"/>
        <v/>
      </c>
      <c r="ER45" s="344" t="str">
        <f t="shared" si="246"/>
        <v/>
      </c>
      <c r="ES45" s="344" t="str">
        <f t="shared" si="247"/>
        <v/>
      </c>
      <c r="ET45" s="344" t="str">
        <f t="shared" si="248"/>
        <v/>
      </c>
      <c r="EU45" s="344" t="str">
        <f t="shared" si="249"/>
        <v/>
      </c>
      <c r="EV45" s="344" t="str">
        <f t="shared" si="250"/>
        <v/>
      </c>
      <c r="EW45" s="344" t="str">
        <f t="shared" si="251"/>
        <v/>
      </c>
      <c r="EX45" s="344" t="str">
        <f t="shared" si="252"/>
        <v/>
      </c>
      <c r="EY45" s="344" t="str">
        <f t="shared" si="253"/>
        <v/>
      </c>
      <c r="EZ45" s="344" t="str">
        <f t="shared" si="254"/>
        <v/>
      </c>
      <c r="FA45" s="344" t="str">
        <f t="shared" si="255"/>
        <v/>
      </c>
      <c r="FB45" s="344" t="str">
        <f t="shared" si="256"/>
        <v/>
      </c>
      <c r="FC45" s="344" t="str">
        <f t="shared" si="257"/>
        <v/>
      </c>
      <c r="FD45" s="344" t="str">
        <f t="shared" si="258"/>
        <v/>
      </c>
      <c r="FE45" s="344" t="str">
        <f t="shared" si="259"/>
        <v/>
      </c>
      <c r="FF45" s="344" t="str">
        <f t="shared" si="260"/>
        <v/>
      </c>
      <c r="FG45" s="344" t="str">
        <f t="shared" si="261"/>
        <v/>
      </c>
      <c r="FH45" s="344" t="str">
        <f t="shared" si="262"/>
        <v/>
      </c>
      <c r="FI45" s="344" t="str">
        <f t="shared" si="263"/>
        <v/>
      </c>
      <c r="FJ45" s="344" t="str">
        <f t="shared" si="264"/>
        <v/>
      </c>
      <c r="FK45" s="59">
        <f t="shared" si="160"/>
        <v>0</v>
      </c>
      <c r="FL45" s="345" t="str">
        <f t="shared" si="161"/>
        <v/>
      </c>
      <c r="FM45" s="3">
        <f t="shared" si="162"/>
        <v>0</v>
      </c>
      <c r="FO45" s="336" t="str">
        <f t="shared" si="53"/>
        <v/>
      </c>
      <c r="FP45" s="4" t="s">
        <v>51</v>
      </c>
      <c r="FQ45" s="17" t="str">
        <f t="shared" si="54"/>
        <v/>
      </c>
      <c r="FR45" s="17" t="str">
        <f t="shared" si="55"/>
        <v/>
      </c>
      <c r="FS45" s="17" t="str">
        <f t="shared" si="56"/>
        <v/>
      </c>
      <c r="FT45" s="17" t="str">
        <f t="shared" si="57"/>
        <v/>
      </c>
      <c r="FU45" s="17" t="str">
        <f t="shared" si="58"/>
        <v/>
      </c>
      <c r="FV45" s="17" t="str">
        <f t="shared" si="59"/>
        <v/>
      </c>
      <c r="FW45" s="17" t="str">
        <f t="shared" si="60"/>
        <v/>
      </c>
      <c r="FX45" s="17" t="str">
        <f t="shared" si="61"/>
        <v/>
      </c>
      <c r="FY45" s="17" t="str">
        <f t="shared" si="62"/>
        <v/>
      </c>
      <c r="FZ45" s="17" t="str">
        <f t="shared" si="63"/>
        <v/>
      </c>
      <c r="GA45" s="17" t="str">
        <f t="shared" si="64"/>
        <v/>
      </c>
      <c r="GB45" s="17" t="str">
        <f t="shared" si="65"/>
        <v/>
      </c>
      <c r="GC45" s="17" t="str">
        <f t="shared" si="66"/>
        <v/>
      </c>
      <c r="GD45" s="17" t="str">
        <f t="shared" si="67"/>
        <v/>
      </c>
      <c r="GE45" s="17" t="str">
        <f t="shared" si="68"/>
        <v/>
      </c>
      <c r="GF45" s="17" t="str">
        <f t="shared" si="69"/>
        <v/>
      </c>
      <c r="GG45" s="17" t="str">
        <f t="shared" si="70"/>
        <v/>
      </c>
      <c r="GH45" s="17" t="str">
        <f t="shared" si="71"/>
        <v/>
      </c>
      <c r="GI45" s="17" t="str">
        <f t="shared" si="72"/>
        <v/>
      </c>
      <c r="GJ45" s="17" t="str">
        <f t="shared" si="73"/>
        <v/>
      </c>
      <c r="GK45" s="17" t="str">
        <f t="shared" si="74"/>
        <v/>
      </c>
      <c r="GL45" s="17" t="str">
        <f t="shared" si="75"/>
        <v/>
      </c>
      <c r="GM45" s="17" t="str">
        <f t="shared" si="76"/>
        <v/>
      </c>
      <c r="GN45" s="17" t="str">
        <f t="shared" si="77"/>
        <v/>
      </c>
      <c r="GO45" s="17" t="str">
        <f t="shared" si="78"/>
        <v/>
      </c>
      <c r="GP45" s="17" t="str">
        <f t="shared" si="79"/>
        <v/>
      </c>
      <c r="GQ45" s="17" t="str">
        <f t="shared" si="80"/>
        <v/>
      </c>
      <c r="GR45" s="17" t="str">
        <f t="shared" si="81"/>
        <v/>
      </c>
      <c r="GS45" s="17" t="str">
        <f t="shared" si="82"/>
        <v/>
      </c>
      <c r="GT45" s="17" t="str">
        <f t="shared" si="83"/>
        <v/>
      </c>
      <c r="GU45" s="17" t="s">
        <v>139</v>
      </c>
      <c r="GV45" s="36"/>
      <c r="GW45" s="36" t="e">
        <f>RANK(AO45,AO$25:AO$124,0)+COUNTIF(AO$25:AO$45,AO45)-1</f>
        <v>#VALUE!</v>
      </c>
      <c r="GX45" s="36" t="s">
        <v>51</v>
      </c>
      <c r="GY45" s="3">
        <v>21</v>
      </c>
      <c r="GZ45" s="3" t="str">
        <f t="shared" si="84"/>
        <v/>
      </c>
      <c r="HA45" s="345" t="str">
        <f t="shared" si="163"/>
        <v/>
      </c>
      <c r="HB45" s="3">
        <f t="shared" si="164"/>
        <v>0</v>
      </c>
      <c r="HF45" s="3" t="e">
        <f t="shared" si="165"/>
        <v>#N/A</v>
      </c>
      <c r="HG45" s="3" t="e">
        <f t="shared" si="166"/>
        <v>#N/A</v>
      </c>
      <c r="HH45" s="294" t="e">
        <f t="shared" si="167"/>
        <v>#N/A</v>
      </c>
      <c r="HI45" s="336" t="e">
        <f t="shared" si="168"/>
        <v>#N/A</v>
      </c>
      <c r="HJ45" s="4" t="e">
        <f t="shared" si="169"/>
        <v>#N/A</v>
      </c>
      <c r="HK45" s="17" t="str">
        <f>IF(HK$23&lt;='2. Saisie'!$AE$1,INDEX($D$25:$AG$124,$HI45,HK$21),"")</f>
        <v/>
      </c>
      <c r="HL45" s="17" t="str">
        <f>IF(HL$23&lt;='2. Saisie'!$AE$1,INDEX($D$25:$AG$124,$HI45,HL$21),"")</f>
        <v/>
      </c>
      <c r="HM45" s="17" t="str">
        <f>IF(HM$23&lt;='2. Saisie'!$AE$1,INDEX($D$25:$AG$124,$HI45,HM$21),"")</f>
        <v/>
      </c>
      <c r="HN45" s="17" t="str">
        <f>IF(HN$23&lt;='2. Saisie'!$AE$1,INDEX($D$25:$AG$124,$HI45,HN$21),"")</f>
        <v/>
      </c>
      <c r="HO45" s="17" t="str">
        <f>IF(HO$23&lt;='2. Saisie'!$AE$1,INDEX($D$25:$AG$124,$HI45,HO$21),"")</f>
        <v/>
      </c>
      <c r="HP45" s="17" t="str">
        <f>IF(HP$23&lt;='2. Saisie'!$AE$1,INDEX($D$25:$AG$124,$HI45,HP$21),"")</f>
        <v/>
      </c>
      <c r="HQ45" s="17" t="str">
        <f>IF(HQ$23&lt;='2. Saisie'!$AE$1,INDEX($D$25:$AG$124,$HI45,HQ$21),"")</f>
        <v/>
      </c>
      <c r="HR45" s="17" t="str">
        <f>IF(HR$23&lt;='2. Saisie'!$AE$1,INDEX($D$25:$AG$124,$HI45,HR$21),"")</f>
        <v/>
      </c>
      <c r="HS45" s="17" t="str">
        <f>IF(HS$23&lt;='2. Saisie'!$AE$1,INDEX($D$25:$AG$124,$HI45,HS$21),"")</f>
        <v/>
      </c>
      <c r="HT45" s="17" t="str">
        <f>IF(HT$23&lt;='2. Saisie'!$AE$1,INDEX($D$25:$AG$124,$HI45,HT$21),"")</f>
        <v/>
      </c>
      <c r="HU45" s="17" t="str">
        <f>IF(HU$23&lt;='2. Saisie'!$AE$1,INDEX($D$25:$AG$124,$HI45,HU$21),"")</f>
        <v/>
      </c>
      <c r="HV45" s="17" t="str">
        <f>IF(HV$23&lt;='2. Saisie'!$AE$1,INDEX($D$25:$AG$124,$HI45,HV$21),"")</f>
        <v/>
      </c>
      <c r="HW45" s="17" t="str">
        <f>IF(HW$23&lt;='2. Saisie'!$AE$1,INDEX($D$25:$AG$124,$HI45,HW$21),"")</f>
        <v/>
      </c>
      <c r="HX45" s="17" t="str">
        <f>IF(HX$23&lt;='2. Saisie'!$AE$1,INDEX($D$25:$AG$124,$HI45,HX$21),"")</f>
        <v/>
      </c>
      <c r="HY45" s="17" t="str">
        <f>IF(HY$23&lt;='2. Saisie'!$AE$1,INDEX($D$25:$AG$124,$HI45,HY$21),"")</f>
        <v/>
      </c>
      <c r="HZ45" s="17" t="str">
        <f>IF(HZ$23&lt;='2. Saisie'!$AE$1,INDEX($D$25:$AG$124,$HI45,HZ$21),"")</f>
        <v/>
      </c>
      <c r="IA45" s="17" t="str">
        <f>IF(IA$23&lt;='2. Saisie'!$AE$1,INDEX($D$25:$AG$124,$HI45,IA$21),"")</f>
        <v/>
      </c>
      <c r="IB45" s="17" t="str">
        <f>IF(IB$23&lt;='2. Saisie'!$AE$1,INDEX($D$25:$AG$124,$HI45,IB$21),"")</f>
        <v/>
      </c>
      <c r="IC45" s="17" t="str">
        <f>IF(IC$23&lt;='2. Saisie'!$AE$1,INDEX($D$25:$AG$124,$HI45,IC$21),"")</f>
        <v/>
      </c>
      <c r="ID45" s="17" t="str">
        <f>IF(ID$23&lt;='2. Saisie'!$AE$1,INDEX($D$25:$AG$124,$HI45,ID$21),"")</f>
        <v/>
      </c>
      <c r="IE45" s="17" t="str">
        <f>IF(IE$23&lt;='2. Saisie'!$AE$1,INDEX($D$25:$AG$124,$HI45,IE$21),"")</f>
        <v/>
      </c>
      <c r="IF45" s="17" t="str">
        <f>IF(IF$23&lt;='2. Saisie'!$AE$1,INDEX($D$25:$AG$124,$HI45,IF$21),"")</f>
        <v/>
      </c>
      <c r="IG45" s="17" t="str">
        <f>IF(IG$23&lt;='2. Saisie'!$AE$1,INDEX($D$25:$AG$124,$HI45,IG$21),"")</f>
        <v/>
      </c>
      <c r="IH45" s="17" t="str">
        <f>IF(IH$23&lt;='2. Saisie'!$AE$1,INDEX($D$25:$AG$124,$HI45,IH$21),"")</f>
        <v/>
      </c>
      <c r="II45" s="17" t="str">
        <f>IF(II$23&lt;='2. Saisie'!$AE$1,INDEX($D$25:$AG$124,$HI45,II$21),"")</f>
        <v/>
      </c>
      <c r="IJ45" s="17" t="str">
        <f>IF(IJ$23&lt;='2. Saisie'!$AE$1,INDEX($D$25:$AG$124,$HI45,IJ$21),"")</f>
        <v/>
      </c>
      <c r="IK45" s="17" t="str">
        <f>IF(IK$23&lt;='2. Saisie'!$AE$1,INDEX($D$25:$AG$124,$HI45,IK$21),"")</f>
        <v/>
      </c>
      <c r="IL45" s="17" t="str">
        <f>IF(IL$23&lt;='2. Saisie'!$AE$1,INDEX($D$25:$AG$124,$HI45,IL$21),"")</f>
        <v/>
      </c>
      <c r="IM45" s="17" t="str">
        <f>IF(IM$23&lt;='2. Saisie'!$AE$1,INDEX($D$25:$AG$124,$HI45,IM$21),"")</f>
        <v/>
      </c>
      <c r="IN45" s="17" t="str">
        <f>IF(IN$23&lt;='2. Saisie'!$AE$1,INDEX($D$25:$AG$124,$HI45,IN$21),"")</f>
        <v/>
      </c>
      <c r="IO45" s="17" t="s">
        <v>139</v>
      </c>
      <c r="IR45" s="346" t="str">
        <f>IFERROR(IF(HK$23&lt;=$HH45,(1-'7. Rép.Inattendues'!J26)*HK$19,('7. Rép.Inattendues'!J26*HK$19)*-1),"")</f>
        <v/>
      </c>
      <c r="IS45" s="346" t="str">
        <f>IFERROR(IF(HL$23&lt;=$HH45,(1-'7. Rép.Inattendues'!K26)*HL$19,('7. Rép.Inattendues'!K26*HL$19)*-1),"")</f>
        <v/>
      </c>
      <c r="IT45" s="346" t="str">
        <f>IFERROR(IF(HM$23&lt;=$HH45,(1-'7. Rép.Inattendues'!L26)*HM$19,('7. Rép.Inattendues'!L26*HM$19)*-1),"")</f>
        <v/>
      </c>
      <c r="IU45" s="346" t="str">
        <f>IFERROR(IF(HN$23&lt;=$HH45,(1-'7. Rép.Inattendues'!M26)*HN$19,('7. Rép.Inattendues'!M26*HN$19)*-1),"")</f>
        <v/>
      </c>
      <c r="IV45" s="346" t="str">
        <f>IFERROR(IF(HO$23&lt;=$HH45,(1-'7. Rép.Inattendues'!N26)*HO$19,('7. Rép.Inattendues'!N26*HO$19)*-1),"")</f>
        <v/>
      </c>
      <c r="IW45" s="346" t="str">
        <f>IFERROR(IF(HP$23&lt;=$HH45,(1-'7. Rép.Inattendues'!O26)*HP$19,('7. Rép.Inattendues'!O26*HP$19)*-1),"")</f>
        <v/>
      </c>
      <c r="IX45" s="346" t="str">
        <f>IFERROR(IF(HQ$23&lt;=$HH45,(1-'7. Rép.Inattendues'!P26)*HQ$19,('7. Rép.Inattendues'!P26*HQ$19)*-1),"")</f>
        <v/>
      </c>
      <c r="IY45" s="346" t="str">
        <f>IFERROR(IF(HR$23&lt;=$HH45,(1-'7. Rép.Inattendues'!Q26)*HR$19,('7. Rép.Inattendues'!Q26*HR$19)*-1),"")</f>
        <v/>
      </c>
      <c r="IZ45" s="346" t="str">
        <f>IFERROR(IF(HS$23&lt;=$HH45,(1-'7. Rép.Inattendues'!R26)*HS$19,('7. Rép.Inattendues'!R26*HS$19)*-1),"")</f>
        <v/>
      </c>
      <c r="JA45" s="346" t="str">
        <f>IFERROR(IF(HT$23&lt;=$HH45,(1-'7. Rép.Inattendues'!S26)*HT$19,('7. Rép.Inattendues'!S26*HT$19)*-1),"")</f>
        <v/>
      </c>
      <c r="JB45" s="346" t="str">
        <f>IFERROR(IF(HU$23&lt;=$HH45,(1-'7. Rép.Inattendues'!T26)*HU$19,('7. Rép.Inattendues'!T26*HU$19)*-1),"")</f>
        <v/>
      </c>
      <c r="JC45" s="346" t="str">
        <f>IFERROR(IF(HV$23&lt;=$HH45,(1-'7. Rép.Inattendues'!U26)*HV$19,('7. Rép.Inattendues'!U26*HV$19)*-1),"")</f>
        <v/>
      </c>
      <c r="JD45" s="346" t="str">
        <f>IFERROR(IF(HW$23&lt;=$HH45,(1-'7. Rép.Inattendues'!V26)*HW$19,('7. Rép.Inattendues'!V26*HW$19)*-1),"")</f>
        <v/>
      </c>
      <c r="JE45" s="346" t="str">
        <f>IFERROR(IF(HX$23&lt;=$HH45,(1-'7. Rép.Inattendues'!W26)*HX$19,('7. Rép.Inattendues'!W26*HX$19)*-1),"")</f>
        <v/>
      </c>
      <c r="JF45" s="346" t="str">
        <f>IFERROR(IF(HY$23&lt;=$HH45,(1-'7. Rép.Inattendues'!X26)*HY$19,('7. Rép.Inattendues'!X26*HY$19)*-1),"")</f>
        <v/>
      </c>
      <c r="JG45" s="346" t="str">
        <f>IFERROR(IF(HZ$23&lt;=$HH45,(1-'7. Rép.Inattendues'!Y26)*HZ$19,('7. Rép.Inattendues'!Y26*HZ$19)*-1),"")</f>
        <v/>
      </c>
      <c r="JH45" s="346" t="str">
        <f>IFERROR(IF(IA$23&lt;=$HH45,(1-'7. Rép.Inattendues'!Z26)*IA$19,('7. Rép.Inattendues'!Z26*IA$19)*-1),"")</f>
        <v/>
      </c>
      <c r="JI45" s="346" t="str">
        <f>IFERROR(IF(IB$23&lt;=$HH45,(1-'7. Rép.Inattendues'!AA26)*IB$19,('7. Rép.Inattendues'!AA26*IB$19)*-1),"")</f>
        <v/>
      </c>
      <c r="JJ45" s="346" t="str">
        <f>IFERROR(IF(IC$23&lt;=$HH45,(1-'7. Rép.Inattendues'!AB26)*IC$19,('7. Rép.Inattendues'!AB26*IC$19)*-1),"")</f>
        <v/>
      </c>
      <c r="JK45" s="346" t="str">
        <f>IFERROR(IF(ID$23&lt;=$HH45,(1-'7. Rép.Inattendues'!AC26)*ID$19,('7. Rép.Inattendues'!AC26*ID$19)*-1),"")</f>
        <v/>
      </c>
      <c r="JL45" s="346" t="str">
        <f>IFERROR(IF(IE$23&lt;=$HH45,(1-'7. Rép.Inattendues'!AD26)*IE$19,('7. Rép.Inattendues'!AD26*IE$19)*-1),"")</f>
        <v/>
      </c>
      <c r="JM45" s="346" t="str">
        <f>IFERROR(IF(IF$23&lt;=$HH45,(1-'7. Rép.Inattendues'!AE26)*IF$19,('7. Rép.Inattendues'!AE26*IF$19)*-1),"")</f>
        <v/>
      </c>
      <c r="JN45" s="346" t="str">
        <f>IFERROR(IF(IG$23&lt;=$HH45,(1-'7. Rép.Inattendues'!AF26)*IG$19,('7. Rép.Inattendues'!AF26*IG$19)*-1),"")</f>
        <v/>
      </c>
      <c r="JO45" s="346" t="str">
        <f>IFERROR(IF(IH$23&lt;=$HH45,(1-'7. Rép.Inattendues'!AG26)*IH$19,('7. Rép.Inattendues'!AG26*IH$19)*-1),"")</f>
        <v/>
      </c>
      <c r="JP45" s="346" t="str">
        <f>IFERROR(IF(II$23&lt;=$HH45,(1-'7. Rép.Inattendues'!AH26)*II$19,('7. Rép.Inattendues'!AH26*II$19)*-1),"")</f>
        <v/>
      </c>
      <c r="JQ45" s="346" t="str">
        <f>IFERROR(IF(IJ$23&lt;=$HH45,(1-'7. Rép.Inattendues'!AI26)*IJ$19,('7. Rép.Inattendues'!AI26*IJ$19)*-1),"")</f>
        <v/>
      </c>
      <c r="JR45" s="346" t="str">
        <f>IFERROR(IF(IK$23&lt;=$HH45,(1-'7. Rép.Inattendues'!AJ26)*IK$19,('7. Rép.Inattendues'!AJ26*IK$19)*-1),"")</f>
        <v/>
      </c>
      <c r="JS45" s="346" t="str">
        <f>IFERROR(IF(IL$23&lt;=$HH45,(1-'7. Rép.Inattendues'!AK26)*IL$19,('7. Rép.Inattendues'!AK26*IL$19)*-1),"")</f>
        <v/>
      </c>
      <c r="JT45" s="346" t="str">
        <f>IFERROR(IF(IM$23&lt;=$HH45,(1-'7. Rép.Inattendues'!AL26)*IM$19,('7. Rép.Inattendues'!AL26*IM$19)*-1),"")</f>
        <v/>
      </c>
      <c r="JU45" s="346" t="str">
        <f>IFERROR(IF(IN$23&lt;=$HH45,(1-'7. Rép.Inattendues'!AM26)*IN$19,('7. Rép.Inattendues'!AM26*IN$19)*-1),"")</f>
        <v/>
      </c>
      <c r="JW45" s="347" t="str">
        <f t="shared" si="170"/>
        <v/>
      </c>
      <c r="JY45" s="346" t="str">
        <f t="shared" si="171"/>
        <v/>
      </c>
      <c r="JZ45" s="346" t="str">
        <f t="shared" si="172"/>
        <v/>
      </c>
      <c r="KA45" s="346" t="str">
        <f t="shared" si="173"/>
        <v/>
      </c>
      <c r="KB45" s="346" t="str">
        <f t="shared" si="174"/>
        <v/>
      </c>
      <c r="KC45" s="346" t="str">
        <f t="shared" si="175"/>
        <v/>
      </c>
      <c r="KD45" s="346" t="str">
        <f t="shared" si="176"/>
        <v/>
      </c>
      <c r="KE45" s="346" t="str">
        <f t="shared" si="177"/>
        <v/>
      </c>
      <c r="KF45" s="346" t="str">
        <f t="shared" si="178"/>
        <v/>
      </c>
      <c r="KG45" s="346" t="str">
        <f t="shared" si="179"/>
        <v/>
      </c>
      <c r="KH45" s="346" t="str">
        <f t="shared" si="180"/>
        <v/>
      </c>
      <c r="KI45" s="346" t="str">
        <f t="shared" si="181"/>
        <v/>
      </c>
      <c r="KJ45" s="346" t="str">
        <f t="shared" si="182"/>
        <v/>
      </c>
      <c r="KK45" s="346" t="str">
        <f t="shared" si="183"/>
        <v/>
      </c>
      <c r="KL45" s="346" t="str">
        <f t="shared" si="184"/>
        <v/>
      </c>
      <c r="KM45" s="346" t="str">
        <f t="shared" si="185"/>
        <v/>
      </c>
      <c r="KN45" s="346" t="str">
        <f t="shared" si="186"/>
        <v/>
      </c>
      <c r="KO45" s="346" t="str">
        <f t="shared" si="187"/>
        <v/>
      </c>
      <c r="KP45" s="346" t="str">
        <f t="shared" si="188"/>
        <v/>
      </c>
      <c r="KQ45" s="346" t="str">
        <f t="shared" si="189"/>
        <v/>
      </c>
      <c r="KR45" s="346" t="str">
        <f t="shared" si="190"/>
        <v/>
      </c>
      <c r="KS45" s="346" t="str">
        <f t="shared" si="191"/>
        <v/>
      </c>
      <c r="KT45" s="346" t="str">
        <f t="shared" si="192"/>
        <v/>
      </c>
      <c r="KU45" s="346" t="str">
        <f t="shared" si="193"/>
        <v/>
      </c>
      <c r="KV45" s="346" t="str">
        <f t="shared" si="194"/>
        <v/>
      </c>
      <c r="KW45" s="346" t="str">
        <f t="shared" si="195"/>
        <v/>
      </c>
      <c r="KX45" s="346" t="str">
        <f t="shared" si="196"/>
        <v/>
      </c>
      <c r="KY45" s="346" t="str">
        <f t="shared" si="197"/>
        <v/>
      </c>
      <c r="KZ45" s="346" t="str">
        <f t="shared" si="198"/>
        <v/>
      </c>
      <c r="LA45" s="346" t="str">
        <f t="shared" si="199"/>
        <v/>
      </c>
      <c r="LB45" s="346" t="str">
        <f t="shared" si="200"/>
        <v/>
      </c>
      <c r="LD45" s="348" t="str">
        <f t="shared" si="201"/>
        <v/>
      </c>
      <c r="LF45" s="346" t="str">
        <f t="shared" si="86"/>
        <v/>
      </c>
      <c r="LH45" s="346" t="str">
        <f t="shared" si="202"/>
        <v/>
      </c>
      <c r="LI45" s="346" t="str">
        <f t="shared" si="203"/>
        <v/>
      </c>
      <c r="LJ45" s="346" t="str">
        <f t="shared" si="204"/>
        <v/>
      </c>
      <c r="LK45" s="346" t="str">
        <f t="shared" si="205"/>
        <v/>
      </c>
      <c r="LL45" s="346" t="str">
        <f t="shared" si="206"/>
        <v/>
      </c>
      <c r="LM45" s="346" t="str">
        <f t="shared" si="207"/>
        <v/>
      </c>
      <c r="LN45" s="346" t="str">
        <f t="shared" si="208"/>
        <v/>
      </c>
      <c r="LO45" s="346" t="str">
        <f t="shared" si="209"/>
        <v/>
      </c>
      <c r="LP45" s="346" t="str">
        <f t="shared" si="210"/>
        <v/>
      </c>
      <c r="LQ45" s="346" t="str">
        <f t="shared" si="211"/>
        <v/>
      </c>
      <c r="LR45" s="346" t="str">
        <f t="shared" si="212"/>
        <v/>
      </c>
      <c r="LS45" s="346" t="str">
        <f t="shared" si="213"/>
        <v/>
      </c>
      <c r="LT45" s="346" t="str">
        <f t="shared" si="214"/>
        <v/>
      </c>
      <c r="LU45" s="346" t="str">
        <f t="shared" si="215"/>
        <v/>
      </c>
      <c r="LV45" s="346" t="str">
        <f t="shared" si="216"/>
        <v/>
      </c>
      <c r="LW45" s="346" t="str">
        <f t="shared" si="217"/>
        <v/>
      </c>
      <c r="LX45" s="346" t="str">
        <f t="shared" si="218"/>
        <v/>
      </c>
      <c r="LY45" s="346" t="str">
        <f t="shared" si="219"/>
        <v/>
      </c>
      <c r="LZ45" s="346" t="str">
        <f t="shared" si="220"/>
        <v/>
      </c>
      <c r="MA45" s="346" t="str">
        <f t="shared" si="221"/>
        <v/>
      </c>
      <c r="MB45" s="346" t="str">
        <f t="shared" si="222"/>
        <v/>
      </c>
      <c r="MC45" s="346" t="str">
        <f t="shared" si="223"/>
        <v/>
      </c>
      <c r="MD45" s="346" t="str">
        <f t="shared" si="224"/>
        <v/>
      </c>
      <c r="ME45" s="346" t="str">
        <f t="shared" si="225"/>
        <v/>
      </c>
      <c r="MF45" s="346" t="str">
        <f t="shared" si="226"/>
        <v/>
      </c>
      <c r="MG45" s="346" t="str">
        <f t="shared" si="227"/>
        <v/>
      </c>
      <c r="MH45" s="346" t="str">
        <f t="shared" si="228"/>
        <v/>
      </c>
      <c r="MI45" s="346" t="str">
        <f t="shared" si="229"/>
        <v/>
      </c>
      <c r="MJ45" s="346" t="str">
        <f t="shared" si="230"/>
        <v/>
      </c>
      <c r="MK45" s="346" t="str">
        <f t="shared" si="231"/>
        <v/>
      </c>
      <c r="MM45" s="348" t="str">
        <f t="shared" si="232"/>
        <v/>
      </c>
      <c r="MR45" s="483" t="s">
        <v>470</v>
      </c>
      <c r="MS45" s="305">
        <v>4</v>
      </c>
      <c r="MU45" s="15">
        <f>IF('8. Paramètres'!G45="Modérée à forte",1,IF('8. Paramètres'!G45="Faible",2,IF('8. Paramètres'!G45="Négligeable",3,IF('8. Paramètres'!G45="Problématique",4,"err"))))</f>
        <v>2</v>
      </c>
      <c r="MV45" s="15">
        <f>IF('8. Paramètres'!H45="Cliquer pour modifier",MU45,IF('8. Paramètres'!H45="Modérée à forte",1,IF('8. Paramètres'!H45="Faible",2,IF('8. Paramètres'!H45="Négligeable",3,IF('8. Paramètres'!H45="Problématique",4,"err")))))</f>
        <v>2</v>
      </c>
      <c r="MW45" s="15">
        <f t="shared" si="269"/>
        <v>2</v>
      </c>
      <c r="MY45" s="380" t="str">
        <f t="shared" si="270"/>
        <v>ok</v>
      </c>
    </row>
    <row r="46" spans="2:364" ht="18" x14ac:dyDescent="0.3">
      <c r="B46" s="38">
        <f t="shared" si="88"/>
        <v>0</v>
      </c>
      <c r="C46" s="4" t="s">
        <v>52</v>
      </c>
      <c r="D46" s="17" t="str">
        <f>IF(AND('2. Saisie'!$AF28&gt;=0,D$23&lt;='2. Saisie'!$AE$1,'2. Saisie'!$AL28&lt;=$B$11),IF(OR('2. Saisie'!B28="",'2. Saisie'!B28=9),0,'2. Saisie'!B28),"")</f>
        <v/>
      </c>
      <c r="E46" s="17" t="str">
        <f>IF(AND('2. Saisie'!$AF28&gt;=0,E$23&lt;='2. Saisie'!$AE$1,'2. Saisie'!$AL28&lt;=$B$11),IF(OR('2. Saisie'!C28="",'2. Saisie'!C28=9),0,'2. Saisie'!C28),"")</f>
        <v/>
      </c>
      <c r="F46" s="17" t="str">
        <f>IF(AND('2. Saisie'!$AF28&gt;=0,F$23&lt;='2. Saisie'!$AE$1,'2. Saisie'!$AL28&lt;=$B$11),IF(OR('2. Saisie'!D28="",'2. Saisie'!D28=9),0,'2. Saisie'!D28),"")</f>
        <v/>
      </c>
      <c r="G46" s="17" t="str">
        <f>IF(AND('2. Saisie'!$AF28&gt;=0,G$23&lt;='2. Saisie'!$AE$1,'2. Saisie'!$AL28&lt;=$B$11),IF(OR('2. Saisie'!E28="",'2. Saisie'!E28=9),0,'2. Saisie'!E28),"")</f>
        <v/>
      </c>
      <c r="H46" s="17" t="str">
        <f>IF(AND('2. Saisie'!$AF28&gt;=0,H$23&lt;='2. Saisie'!$AE$1,'2. Saisie'!$AL28&lt;=$B$11),IF(OR('2. Saisie'!F28="",'2. Saisie'!F28=9),0,'2. Saisie'!F28),"")</f>
        <v/>
      </c>
      <c r="I46" s="17" t="str">
        <f>IF(AND('2. Saisie'!$AF28&gt;=0,I$23&lt;='2. Saisie'!$AE$1,'2. Saisie'!$AL28&lt;=$B$11),IF(OR('2. Saisie'!G28="",'2. Saisie'!G28=9),0,'2. Saisie'!G28),"")</f>
        <v/>
      </c>
      <c r="J46" s="17" t="str">
        <f>IF(AND('2. Saisie'!$AF28&gt;=0,J$23&lt;='2. Saisie'!$AE$1,'2. Saisie'!$AL28&lt;=$B$11),IF(OR('2. Saisie'!H28="",'2. Saisie'!H28=9),0,'2. Saisie'!H28),"")</f>
        <v/>
      </c>
      <c r="K46" s="17" t="str">
        <f>IF(AND('2. Saisie'!$AF28&gt;=0,K$23&lt;='2. Saisie'!$AE$1,'2. Saisie'!$AL28&lt;=$B$11),IF(OR('2. Saisie'!I28="",'2. Saisie'!I28=9),0,'2. Saisie'!I28),"")</f>
        <v/>
      </c>
      <c r="L46" s="17" t="str">
        <f>IF(AND('2. Saisie'!$AF28&gt;=0,L$23&lt;='2. Saisie'!$AE$1,'2. Saisie'!$AL28&lt;=$B$11),IF(OR('2. Saisie'!J28="",'2. Saisie'!J28=9),0,'2. Saisie'!J28),"")</f>
        <v/>
      </c>
      <c r="M46" s="17" t="str">
        <f>IF(AND('2. Saisie'!$AF28&gt;=0,M$23&lt;='2. Saisie'!$AE$1,'2. Saisie'!$AL28&lt;=$B$11),IF(OR('2. Saisie'!K28="",'2. Saisie'!K28=9),0,'2. Saisie'!K28),"")</f>
        <v/>
      </c>
      <c r="N46" s="17" t="str">
        <f>IF(AND('2. Saisie'!$AF28&gt;=0,N$23&lt;='2. Saisie'!$AE$1,'2. Saisie'!$AL28&lt;=$B$11),IF(OR('2. Saisie'!L28="",'2. Saisie'!L28=9),0,'2. Saisie'!L28),"")</f>
        <v/>
      </c>
      <c r="O46" s="17" t="str">
        <f>IF(AND('2. Saisie'!$AF28&gt;=0,O$23&lt;='2. Saisie'!$AE$1,'2. Saisie'!$AL28&lt;=$B$11),IF(OR('2. Saisie'!M28="",'2. Saisie'!M28=9),0,'2. Saisie'!M28),"")</f>
        <v/>
      </c>
      <c r="P46" s="17" t="str">
        <f>IF(AND('2. Saisie'!$AF28&gt;=0,P$23&lt;='2. Saisie'!$AE$1,'2. Saisie'!$AL28&lt;=$B$11),IF(OR('2. Saisie'!N28="",'2. Saisie'!N28=9),0,'2. Saisie'!N28),"")</f>
        <v/>
      </c>
      <c r="Q46" s="17" t="str">
        <f>IF(AND('2. Saisie'!$AF28&gt;=0,Q$23&lt;='2. Saisie'!$AE$1,'2. Saisie'!$AL28&lt;=$B$11),IF(OR('2. Saisie'!O28="",'2. Saisie'!O28=9),0,'2. Saisie'!O28),"")</f>
        <v/>
      </c>
      <c r="R46" s="17" t="str">
        <f>IF(AND('2. Saisie'!$AF28&gt;=0,R$23&lt;='2. Saisie'!$AE$1,'2. Saisie'!$AL28&lt;=$B$11),IF(OR('2. Saisie'!P28="",'2. Saisie'!P28=9),0,'2. Saisie'!P28),"")</f>
        <v/>
      </c>
      <c r="S46" s="17" t="str">
        <f>IF(AND('2. Saisie'!$AF28&gt;=0,S$23&lt;='2. Saisie'!$AE$1,'2. Saisie'!$AL28&lt;=$B$11),IF(OR('2. Saisie'!Q28="",'2. Saisie'!Q28=9),0,'2. Saisie'!Q28),"")</f>
        <v/>
      </c>
      <c r="T46" s="17" t="str">
        <f>IF(AND('2. Saisie'!$AF28&gt;=0,T$23&lt;='2. Saisie'!$AE$1,'2. Saisie'!$AL28&lt;=$B$11),IF(OR('2. Saisie'!R28="",'2. Saisie'!R28=9),0,'2. Saisie'!R28),"")</f>
        <v/>
      </c>
      <c r="U46" s="17" t="str">
        <f>IF(AND('2. Saisie'!$AF28&gt;=0,U$23&lt;='2. Saisie'!$AE$1,'2. Saisie'!$AL28&lt;=$B$11),IF(OR('2. Saisie'!S28="",'2. Saisie'!S28=9),0,'2. Saisie'!S28),"")</f>
        <v/>
      </c>
      <c r="V46" s="17" t="str">
        <f>IF(AND('2. Saisie'!$AF28&gt;=0,V$23&lt;='2. Saisie'!$AE$1,'2. Saisie'!$AL28&lt;=$B$11),IF(OR('2. Saisie'!T28="",'2. Saisie'!T28=9),0,'2. Saisie'!T28),"")</f>
        <v/>
      </c>
      <c r="W46" s="17" t="str">
        <f>IF(AND('2. Saisie'!$AF28&gt;=0,W$23&lt;='2. Saisie'!$AE$1,'2. Saisie'!$AL28&lt;=$B$11),IF(OR('2. Saisie'!U28="",'2. Saisie'!U28=9),0,'2. Saisie'!U28),"")</f>
        <v/>
      </c>
      <c r="X46" s="17" t="str">
        <f>IF(AND('2. Saisie'!$AF28&gt;=0,X$23&lt;='2. Saisie'!$AE$1,'2. Saisie'!$AL28&lt;=$B$11),IF(OR('2. Saisie'!V28="",'2. Saisie'!V28=9),0,'2. Saisie'!V28),"")</f>
        <v/>
      </c>
      <c r="Y46" s="17" t="str">
        <f>IF(AND('2. Saisie'!$AF28&gt;=0,Y$23&lt;='2. Saisie'!$AE$1,'2. Saisie'!$AL28&lt;=$B$11),IF(OR('2. Saisie'!W28="",'2. Saisie'!W28=9),0,'2. Saisie'!W28),"")</f>
        <v/>
      </c>
      <c r="Z46" s="17" t="str">
        <f>IF(AND('2. Saisie'!$AF28&gt;=0,Z$23&lt;='2. Saisie'!$AE$1,'2. Saisie'!$AL28&lt;=$B$11),IF(OR('2. Saisie'!X28="",'2. Saisie'!X28=9),0,'2. Saisie'!X28),"")</f>
        <v/>
      </c>
      <c r="AA46" s="17" t="str">
        <f>IF(AND('2. Saisie'!$AF28&gt;=0,AA$23&lt;='2. Saisie'!$AE$1,'2. Saisie'!$AL28&lt;=$B$11),IF(OR('2. Saisie'!Y28="",'2. Saisie'!Y28=9),0,'2. Saisie'!Y28),"")</f>
        <v/>
      </c>
      <c r="AB46" s="17" t="str">
        <f>IF(AND('2. Saisie'!$AF28&gt;=0,AB$23&lt;='2. Saisie'!$AE$1,'2. Saisie'!$AL28&lt;=$B$11),IF(OR('2. Saisie'!Z28="",'2. Saisie'!Z28=9),0,'2. Saisie'!Z28),"")</f>
        <v/>
      </c>
      <c r="AC46" s="17" t="str">
        <f>IF(AND('2. Saisie'!$AF28&gt;=0,AC$23&lt;='2. Saisie'!$AE$1,'2. Saisie'!$AL28&lt;=$B$11),IF(OR('2. Saisie'!AA28="",'2. Saisie'!AA28=9),0,'2. Saisie'!AA28),"")</f>
        <v/>
      </c>
      <c r="AD46" s="17" t="str">
        <f>IF(AND('2. Saisie'!$AF28&gt;=0,AD$23&lt;='2. Saisie'!$AE$1,'2. Saisie'!$AL28&lt;=$B$11),IF(OR('2. Saisie'!AB28="",'2. Saisie'!AB28=9),0,'2. Saisie'!AB28),"")</f>
        <v/>
      </c>
      <c r="AE46" s="17" t="str">
        <f>IF(AND('2. Saisie'!$AF28&gt;=0,AE$23&lt;='2. Saisie'!$AE$1,'2. Saisie'!$AL28&lt;=$B$11),IF(OR('2. Saisie'!AC28="",'2. Saisie'!AC28=9),0,'2. Saisie'!AC28),"")</f>
        <v/>
      </c>
      <c r="AF46" s="17" t="str">
        <f>IF(AND('2. Saisie'!$AF28&gt;=0,AF$23&lt;='2. Saisie'!$AE$1,'2. Saisie'!$AL28&lt;=$B$11),IF(OR('2. Saisie'!AD28="",'2. Saisie'!AD28=9),0,'2. Saisie'!AD28),"")</f>
        <v/>
      </c>
      <c r="AG46" s="17" t="str">
        <f>IF(AND('2. Saisie'!$AF28&gt;=0,AG$23&lt;='2. Saisie'!$AE$1,'2. Saisie'!$AL28&lt;=$B$11),IF(OR('2. Saisie'!AE28="",'2. Saisie'!AE28=9),0,'2. Saisie'!AE28),"")</f>
        <v/>
      </c>
      <c r="AH46" s="17" t="s">
        <v>139</v>
      </c>
      <c r="AI46" s="330"/>
      <c r="AJ46" s="339" t="str">
        <f t="shared" si="89"/>
        <v/>
      </c>
      <c r="AK46" s="339" t="str">
        <f t="shared" si="90"/>
        <v/>
      </c>
      <c r="AL46" s="340" t="str">
        <f t="shared" si="44"/>
        <v/>
      </c>
      <c r="AM46" s="341">
        <v>22</v>
      </c>
      <c r="AN46" s="342" t="str">
        <f t="shared" si="45"/>
        <v/>
      </c>
      <c r="AO46" s="343" t="str">
        <f t="shared" si="91"/>
        <v/>
      </c>
      <c r="AP46" s="17" t="str">
        <f t="shared" si="92"/>
        <v/>
      </c>
      <c r="AQ46" s="17" t="str">
        <f t="shared" si="93"/>
        <v/>
      </c>
      <c r="AR46" s="17" t="str">
        <f t="shared" si="94"/>
        <v/>
      </c>
      <c r="AS46" s="17" t="str">
        <f t="shared" si="95"/>
        <v/>
      </c>
      <c r="AT46" s="17" t="str">
        <f t="shared" si="96"/>
        <v/>
      </c>
      <c r="AU46" s="17" t="str">
        <f t="shared" si="97"/>
        <v/>
      </c>
      <c r="AV46" s="17" t="str">
        <f t="shared" si="98"/>
        <v/>
      </c>
      <c r="AW46" s="17" t="str">
        <f t="shared" si="99"/>
        <v/>
      </c>
      <c r="AX46" s="17" t="str">
        <f t="shared" si="100"/>
        <v/>
      </c>
      <c r="AY46" s="17" t="str">
        <f t="shared" si="101"/>
        <v/>
      </c>
      <c r="AZ46" s="17" t="str">
        <f t="shared" si="102"/>
        <v/>
      </c>
      <c r="BA46" s="17" t="str">
        <f t="shared" si="103"/>
        <v/>
      </c>
      <c r="BB46" s="17" t="str">
        <f t="shared" si="104"/>
        <v/>
      </c>
      <c r="BC46" s="17" t="str">
        <f t="shared" si="105"/>
        <v/>
      </c>
      <c r="BD46" s="17" t="str">
        <f t="shared" si="106"/>
        <v/>
      </c>
      <c r="BE46" s="17" t="str">
        <f t="shared" si="107"/>
        <v/>
      </c>
      <c r="BF46" s="17" t="str">
        <f t="shared" si="108"/>
        <v/>
      </c>
      <c r="BG46" s="17" t="str">
        <f t="shared" si="109"/>
        <v/>
      </c>
      <c r="BH46" s="17" t="str">
        <f t="shared" si="110"/>
        <v/>
      </c>
      <c r="BI46" s="17" t="str">
        <f t="shared" si="111"/>
        <v/>
      </c>
      <c r="BJ46" s="17" t="str">
        <f t="shared" si="112"/>
        <v/>
      </c>
      <c r="BK46" s="17" t="str">
        <f t="shared" si="113"/>
        <v/>
      </c>
      <c r="BL46" s="17" t="str">
        <f t="shared" si="114"/>
        <v/>
      </c>
      <c r="BM46" s="17" t="str">
        <f t="shared" si="115"/>
        <v/>
      </c>
      <c r="BN46" s="17" t="str">
        <f t="shared" si="116"/>
        <v/>
      </c>
      <c r="BO46" s="17" t="str">
        <f t="shared" si="117"/>
        <v/>
      </c>
      <c r="BP46" s="17" t="str">
        <f t="shared" si="118"/>
        <v/>
      </c>
      <c r="BQ46" s="17" t="str">
        <f t="shared" si="119"/>
        <v/>
      </c>
      <c r="BR46" s="17" t="str">
        <f t="shared" si="120"/>
        <v/>
      </c>
      <c r="BS46" s="17" t="str">
        <f t="shared" si="121"/>
        <v/>
      </c>
      <c r="BT46" s="17" t="s">
        <v>139</v>
      </c>
      <c r="BV46" s="291" t="e">
        <f t="shared" si="47"/>
        <v>#VALUE!</v>
      </c>
      <c r="BW46" s="291" t="e">
        <f t="shared" si="122"/>
        <v>#VALUE!</v>
      </c>
      <c r="BX46" s="291" t="e">
        <f t="shared" si="233"/>
        <v>#VALUE!</v>
      </c>
      <c r="BY46" s="292" t="e">
        <f t="shared" si="48"/>
        <v>#VALUE!</v>
      </c>
      <c r="BZ46" s="292" t="e">
        <f t="shared" si="123"/>
        <v>#VALUE!</v>
      </c>
      <c r="CA46" s="294" t="str">
        <f t="shared" si="124"/>
        <v/>
      </c>
      <c r="CB46" s="293" t="e">
        <f t="shared" si="49"/>
        <v>#VALUE!</v>
      </c>
      <c r="CC46" s="291" t="e">
        <f t="shared" si="125"/>
        <v>#VALUE!</v>
      </c>
      <c r="CD46" s="291" t="e">
        <f t="shared" si="234"/>
        <v>#VALUE!</v>
      </c>
      <c r="CE46" s="292" t="e">
        <f t="shared" si="50"/>
        <v>#VALUE!</v>
      </c>
      <c r="CF46" s="292" t="e">
        <f t="shared" si="126"/>
        <v>#VALUE!</v>
      </c>
      <c r="CH46" s="32"/>
      <c r="CW46" s="330"/>
      <c r="CX46" s="341">
        <v>22</v>
      </c>
      <c r="CY46" s="58" t="str">
        <f t="shared" si="127"/>
        <v/>
      </c>
      <c r="CZ46" s="344" t="e">
        <f t="shared" si="128"/>
        <v>#N/A</v>
      </c>
      <c r="DA46" s="344" t="e">
        <f t="shared" si="128"/>
        <v>#N/A</v>
      </c>
      <c r="DB46" s="344" t="e">
        <f t="shared" si="128"/>
        <v>#N/A</v>
      </c>
      <c r="DC46" s="344" t="e">
        <f t="shared" si="128"/>
        <v>#N/A</v>
      </c>
      <c r="DD46" s="344" t="e">
        <f t="shared" si="128"/>
        <v>#N/A</v>
      </c>
      <c r="DE46" s="344" t="e">
        <f t="shared" si="128"/>
        <v>#N/A</v>
      </c>
      <c r="DF46" s="344" t="e">
        <f t="shared" si="128"/>
        <v>#N/A</v>
      </c>
      <c r="DG46" s="344" t="e">
        <f t="shared" si="128"/>
        <v>#N/A</v>
      </c>
      <c r="DH46" s="344" t="e">
        <f t="shared" si="128"/>
        <v>#N/A</v>
      </c>
      <c r="DI46" s="344" t="e">
        <f t="shared" si="128"/>
        <v>#N/A</v>
      </c>
      <c r="DJ46" s="344" t="e">
        <f t="shared" si="128"/>
        <v>#N/A</v>
      </c>
      <c r="DK46" s="344" t="e">
        <f t="shared" si="128"/>
        <v>#N/A</v>
      </c>
      <c r="DL46" s="344" t="e">
        <f t="shared" si="128"/>
        <v>#N/A</v>
      </c>
      <c r="DM46" s="344" t="e">
        <f t="shared" si="128"/>
        <v>#N/A</v>
      </c>
      <c r="DN46" s="344" t="e">
        <f t="shared" si="128"/>
        <v>#N/A</v>
      </c>
      <c r="DO46" s="344" t="e">
        <f t="shared" si="128"/>
        <v>#N/A</v>
      </c>
      <c r="DP46" s="344" t="e">
        <f t="shared" si="268"/>
        <v>#N/A</v>
      </c>
      <c r="DQ46" s="344" t="e">
        <f t="shared" si="268"/>
        <v>#N/A</v>
      </c>
      <c r="DR46" s="344" t="e">
        <f t="shared" si="268"/>
        <v>#N/A</v>
      </c>
      <c r="DS46" s="344" t="e">
        <f t="shared" si="268"/>
        <v>#N/A</v>
      </c>
      <c r="DT46" s="344" t="e">
        <f t="shared" si="268"/>
        <v>#N/A</v>
      </c>
      <c r="DU46" s="344" t="e">
        <f t="shared" si="268"/>
        <v>#N/A</v>
      </c>
      <c r="DV46" s="344" t="e">
        <f t="shared" si="268"/>
        <v>#N/A</v>
      </c>
      <c r="DW46" s="344" t="e">
        <f t="shared" si="268"/>
        <v>#N/A</v>
      </c>
      <c r="DX46" s="344" t="e">
        <f t="shared" si="268"/>
        <v>#N/A</v>
      </c>
      <c r="DY46" s="344" t="e">
        <f t="shared" si="268"/>
        <v>#N/A</v>
      </c>
      <c r="DZ46" s="344" t="e">
        <f t="shared" si="268"/>
        <v>#N/A</v>
      </c>
      <c r="EA46" s="344" t="e">
        <f t="shared" si="268"/>
        <v>#N/A</v>
      </c>
      <c r="EB46" s="344" t="e">
        <f t="shared" si="268"/>
        <v>#N/A</v>
      </c>
      <c r="EC46" s="344" t="e">
        <f t="shared" si="268"/>
        <v>#N/A</v>
      </c>
      <c r="ED46" s="59">
        <f t="shared" si="129"/>
        <v>0</v>
      </c>
      <c r="EE46" s="341">
        <v>22</v>
      </c>
      <c r="EF46" s="58" t="str">
        <f t="shared" si="130"/>
        <v/>
      </c>
      <c r="EG46" s="344" t="str">
        <f t="shared" si="235"/>
        <v/>
      </c>
      <c r="EH46" s="344" t="str">
        <f t="shared" si="236"/>
        <v/>
      </c>
      <c r="EI46" s="344" t="str">
        <f t="shared" si="237"/>
        <v/>
      </c>
      <c r="EJ46" s="344" t="str">
        <f t="shared" si="238"/>
        <v/>
      </c>
      <c r="EK46" s="344" t="str">
        <f t="shared" si="239"/>
        <v/>
      </c>
      <c r="EL46" s="344" t="str">
        <f t="shared" si="240"/>
        <v/>
      </c>
      <c r="EM46" s="344" t="str">
        <f t="shared" si="241"/>
        <v/>
      </c>
      <c r="EN46" s="344" t="str">
        <f t="shared" si="242"/>
        <v/>
      </c>
      <c r="EO46" s="344" t="str">
        <f t="shared" si="243"/>
        <v/>
      </c>
      <c r="EP46" s="344" t="str">
        <f t="shared" si="244"/>
        <v/>
      </c>
      <c r="EQ46" s="344" t="str">
        <f t="shared" si="245"/>
        <v/>
      </c>
      <c r="ER46" s="344" t="str">
        <f t="shared" si="246"/>
        <v/>
      </c>
      <c r="ES46" s="344" t="str">
        <f t="shared" si="247"/>
        <v/>
      </c>
      <c r="ET46" s="344" t="str">
        <f t="shared" si="248"/>
        <v/>
      </c>
      <c r="EU46" s="344" t="str">
        <f t="shared" si="249"/>
        <v/>
      </c>
      <c r="EV46" s="344" t="str">
        <f t="shared" si="250"/>
        <v/>
      </c>
      <c r="EW46" s="344" t="str">
        <f t="shared" si="251"/>
        <v/>
      </c>
      <c r="EX46" s="344" t="str">
        <f t="shared" si="252"/>
        <v/>
      </c>
      <c r="EY46" s="344" t="str">
        <f t="shared" si="253"/>
        <v/>
      </c>
      <c r="EZ46" s="344" t="str">
        <f t="shared" si="254"/>
        <v/>
      </c>
      <c r="FA46" s="344" t="str">
        <f t="shared" si="255"/>
        <v/>
      </c>
      <c r="FB46" s="344" t="str">
        <f t="shared" si="256"/>
        <v/>
      </c>
      <c r="FC46" s="344" t="str">
        <f t="shared" si="257"/>
        <v/>
      </c>
      <c r="FD46" s="344" t="str">
        <f t="shared" si="258"/>
        <v/>
      </c>
      <c r="FE46" s="344" t="str">
        <f t="shared" si="259"/>
        <v/>
      </c>
      <c r="FF46" s="344" t="str">
        <f t="shared" si="260"/>
        <v/>
      </c>
      <c r="FG46" s="344" t="str">
        <f t="shared" si="261"/>
        <v/>
      </c>
      <c r="FH46" s="344" t="str">
        <f t="shared" si="262"/>
        <v/>
      </c>
      <c r="FI46" s="344" t="str">
        <f t="shared" si="263"/>
        <v/>
      </c>
      <c r="FJ46" s="344" t="str">
        <f t="shared" si="264"/>
        <v/>
      </c>
      <c r="FK46" s="59">
        <f t="shared" si="160"/>
        <v>0</v>
      </c>
      <c r="FL46" s="345" t="str">
        <f t="shared" si="161"/>
        <v/>
      </c>
      <c r="FM46" s="3">
        <f t="shared" si="162"/>
        <v>0</v>
      </c>
      <c r="FO46" s="336" t="str">
        <f t="shared" si="53"/>
        <v/>
      </c>
      <c r="FP46" s="4" t="s">
        <v>52</v>
      </c>
      <c r="FQ46" s="17" t="str">
        <f t="shared" si="54"/>
        <v/>
      </c>
      <c r="FR46" s="17" t="str">
        <f t="shared" si="55"/>
        <v/>
      </c>
      <c r="FS46" s="17" t="str">
        <f t="shared" si="56"/>
        <v/>
      </c>
      <c r="FT46" s="17" t="str">
        <f t="shared" si="57"/>
        <v/>
      </c>
      <c r="FU46" s="17" t="str">
        <f t="shared" si="58"/>
        <v/>
      </c>
      <c r="FV46" s="17" t="str">
        <f t="shared" si="59"/>
        <v/>
      </c>
      <c r="FW46" s="17" t="str">
        <f t="shared" si="60"/>
        <v/>
      </c>
      <c r="FX46" s="17" t="str">
        <f t="shared" si="61"/>
        <v/>
      </c>
      <c r="FY46" s="17" t="str">
        <f t="shared" si="62"/>
        <v/>
      </c>
      <c r="FZ46" s="17" t="str">
        <f t="shared" si="63"/>
        <v/>
      </c>
      <c r="GA46" s="17" t="str">
        <f t="shared" si="64"/>
        <v/>
      </c>
      <c r="GB46" s="17" t="str">
        <f t="shared" si="65"/>
        <v/>
      </c>
      <c r="GC46" s="17" t="str">
        <f t="shared" si="66"/>
        <v/>
      </c>
      <c r="GD46" s="17" t="str">
        <f t="shared" si="67"/>
        <v/>
      </c>
      <c r="GE46" s="17" t="str">
        <f t="shared" si="68"/>
        <v/>
      </c>
      <c r="GF46" s="17" t="str">
        <f t="shared" si="69"/>
        <v/>
      </c>
      <c r="GG46" s="17" t="str">
        <f t="shared" si="70"/>
        <v/>
      </c>
      <c r="GH46" s="17" t="str">
        <f t="shared" si="71"/>
        <v/>
      </c>
      <c r="GI46" s="17" t="str">
        <f t="shared" si="72"/>
        <v/>
      </c>
      <c r="GJ46" s="17" t="str">
        <f t="shared" si="73"/>
        <v/>
      </c>
      <c r="GK46" s="17" t="str">
        <f t="shared" si="74"/>
        <v/>
      </c>
      <c r="GL46" s="17" t="str">
        <f t="shared" si="75"/>
        <v/>
      </c>
      <c r="GM46" s="17" t="str">
        <f t="shared" si="76"/>
        <v/>
      </c>
      <c r="GN46" s="17" t="str">
        <f t="shared" si="77"/>
        <v/>
      </c>
      <c r="GO46" s="17" t="str">
        <f t="shared" si="78"/>
        <v/>
      </c>
      <c r="GP46" s="17" t="str">
        <f t="shared" si="79"/>
        <v/>
      </c>
      <c r="GQ46" s="17" t="str">
        <f t="shared" si="80"/>
        <v/>
      </c>
      <c r="GR46" s="17" t="str">
        <f t="shared" si="81"/>
        <v/>
      </c>
      <c r="GS46" s="17" t="str">
        <f t="shared" si="82"/>
        <v/>
      </c>
      <c r="GT46" s="17" t="str">
        <f t="shared" si="83"/>
        <v/>
      </c>
      <c r="GU46" s="17" t="s">
        <v>139</v>
      </c>
      <c r="GV46" s="36"/>
      <c r="GW46" s="36" t="e">
        <f>RANK(AO46,AO$25:AO$124,0)+COUNTIF(AO$25:AO$46,AO46)-1</f>
        <v>#VALUE!</v>
      </c>
      <c r="GX46" s="36" t="s">
        <v>52</v>
      </c>
      <c r="GY46" s="3">
        <v>22</v>
      </c>
      <c r="GZ46" s="3" t="str">
        <f t="shared" si="84"/>
        <v/>
      </c>
      <c r="HA46" s="345" t="str">
        <f t="shared" si="163"/>
        <v/>
      </c>
      <c r="HB46" s="3">
        <f t="shared" si="164"/>
        <v>0</v>
      </c>
      <c r="HF46" s="3" t="e">
        <f t="shared" si="165"/>
        <v>#N/A</v>
      </c>
      <c r="HG46" s="3" t="e">
        <f t="shared" si="166"/>
        <v>#N/A</v>
      </c>
      <c r="HH46" s="294" t="e">
        <f t="shared" si="167"/>
        <v>#N/A</v>
      </c>
      <c r="HI46" s="336" t="e">
        <f t="shared" si="168"/>
        <v>#N/A</v>
      </c>
      <c r="HJ46" s="4" t="e">
        <f t="shared" si="169"/>
        <v>#N/A</v>
      </c>
      <c r="HK46" s="17" t="str">
        <f>IF(HK$23&lt;='2. Saisie'!$AE$1,INDEX($D$25:$AG$124,$HI46,HK$21),"")</f>
        <v/>
      </c>
      <c r="HL46" s="17" t="str">
        <f>IF(HL$23&lt;='2. Saisie'!$AE$1,INDEX($D$25:$AG$124,$HI46,HL$21),"")</f>
        <v/>
      </c>
      <c r="HM46" s="17" t="str">
        <f>IF(HM$23&lt;='2. Saisie'!$AE$1,INDEX($D$25:$AG$124,$HI46,HM$21),"")</f>
        <v/>
      </c>
      <c r="HN46" s="17" t="str">
        <f>IF(HN$23&lt;='2. Saisie'!$AE$1,INDEX($D$25:$AG$124,$HI46,HN$21),"")</f>
        <v/>
      </c>
      <c r="HO46" s="17" t="str">
        <f>IF(HO$23&lt;='2. Saisie'!$AE$1,INDEX($D$25:$AG$124,$HI46,HO$21),"")</f>
        <v/>
      </c>
      <c r="HP46" s="17" t="str">
        <f>IF(HP$23&lt;='2. Saisie'!$AE$1,INDEX($D$25:$AG$124,$HI46,HP$21),"")</f>
        <v/>
      </c>
      <c r="HQ46" s="17" t="str">
        <f>IF(HQ$23&lt;='2. Saisie'!$AE$1,INDEX($D$25:$AG$124,$HI46,HQ$21),"")</f>
        <v/>
      </c>
      <c r="HR46" s="17" t="str">
        <f>IF(HR$23&lt;='2. Saisie'!$AE$1,INDEX($D$25:$AG$124,$HI46,HR$21),"")</f>
        <v/>
      </c>
      <c r="HS46" s="17" t="str">
        <f>IF(HS$23&lt;='2. Saisie'!$AE$1,INDEX($D$25:$AG$124,$HI46,HS$21),"")</f>
        <v/>
      </c>
      <c r="HT46" s="17" t="str">
        <f>IF(HT$23&lt;='2. Saisie'!$AE$1,INDEX($D$25:$AG$124,$HI46,HT$21),"")</f>
        <v/>
      </c>
      <c r="HU46" s="17" t="str">
        <f>IF(HU$23&lt;='2. Saisie'!$AE$1,INDEX($D$25:$AG$124,$HI46,HU$21),"")</f>
        <v/>
      </c>
      <c r="HV46" s="17" t="str">
        <f>IF(HV$23&lt;='2. Saisie'!$AE$1,INDEX($D$25:$AG$124,$HI46,HV$21),"")</f>
        <v/>
      </c>
      <c r="HW46" s="17" t="str">
        <f>IF(HW$23&lt;='2. Saisie'!$AE$1,INDEX($D$25:$AG$124,$HI46,HW$21),"")</f>
        <v/>
      </c>
      <c r="HX46" s="17" t="str">
        <f>IF(HX$23&lt;='2. Saisie'!$AE$1,INDEX($D$25:$AG$124,$HI46,HX$21),"")</f>
        <v/>
      </c>
      <c r="HY46" s="17" t="str">
        <f>IF(HY$23&lt;='2. Saisie'!$AE$1,INDEX($D$25:$AG$124,$HI46,HY$21),"")</f>
        <v/>
      </c>
      <c r="HZ46" s="17" t="str">
        <f>IF(HZ$23&lt;='2. Saisie'!$AE$1,INDEX($D$25:$AG$124,$HI46,HZ$21),"")</f>
        <v/>
      </c>
      <c r="IA46" s="17" t="str">
        <f>IF(IA$23&lt;='2. Saisie'!$AE$1,INDEX($D$25:$AG$124,$HI46,IA$21),"")</f>
        <v/>
      </c>
      <c r="IB46" s="17" t="str">
        <f>IF(IB$23&lt;='2. Saisie'!$AE$1,INDEX($D$25:$AG$124,$HI46,IB$21),"")</f>
        <v/>
      </c>
      <c r="IC46" s="17" t="str">
        <f>IF(IC$23&lt;='2. Saisie'!$AE$1,INDEX($D$25:$AG$124,$HI46,IC$21),"")</f>
        <v/>
      </c>
      <c r="ID46" s="17" t="str">
        <f>IF(ID$23&lt;='2. Saisie'!$AE$1,INDEX($D$25:$AG$124,$HI46,ID$21),"")</f>
        <v/>
      </c>
      <c r="IE46" s="17" t="str">
        <f>IF(IE$23&lt;='2. Saisie'!$AE$1,INDEX($D$25:$AG$124,$HI46,IE$21),"")</f>
        <v/>
      </c>
      <c r="IF46" s="17" t="str">
        <f>IF(IF$23&lt;='2. Saisie'!$AE$1,INDEX($D$25:$AG$124,$HI46,IF$21),"")</f>
        <v/>
      </c>
      <c r="IG46" s="17" t="str">
        <f>IF(IG$23&lt;='2. Saisie'!$AE$1,INDEX($D$25:$AG$124,$HI46,IG$21),"")</f>
        <v/>
      </c>
      <c r="IH46" s="17" t="str">
        <f>IF(IH$23&lt;='2. Saisie'!$AE$1,INDEX($D$25:$AG$124,$HI46,IH$21),"")</f>
        <v/>
      </c>
      <c r="II46" s="17" t="str">
        <f>IF(II$23&lt;='2. Saisie'!$AE$1,INDEX($D$25:$AG$124,$HI46,II$21),"")</f>
        <v/>
      </c>
      <c r="IJ46" s="17" t="str">
        <f>IF(IJ$23&lt;='2. Saisie'!$AE$1,INDEX($D$25:$AG$124,$HI46,IJ$21),"")</f>
        <v/>
      </c>
      <c r="IK46" s="17" t="str">
        <f>IF(IK$23&lt;='2. Saisie'!$AE$1,INDEX($D$25:$AG$124,$HI46,IK$21),"")</f>
        <v/>
      </c>
      <c r="IL46" s="17" t="str">
        <f>IF(IL$23&lt;='2. Saisie'!$AE$1,INDEX($D$25:$AG$124,$HI46,IL$21),"")</f>
        <v/>
      </c>
      <c r="IM46" s="17" t="str">
        <f>IF(IM$23&lt;='2. Saisie'!$AE$1,INDEX($D$25:$AG$124,$HI46,IM$21),"")</f>
        <v/>
      </c>
      <c r="IN46" s="17" t="str">
        <f>IF(IN$23&lt;='2. Saisie'!$AE$1,INDEX($D$25:$AG$124,$HI46,IN$21),"")</f>
        <v/>
      </c>
      <c r="IO46" s="17" t="s">
        <v>139</v>
      </c>
      <c r="IR46" s="346" t="str">
        <f>IFERROR(IF(HK$23&lt;=$HH46,(1-'7. Rép.Inattendues'!J27)*HK$19,('7. Rép.Inattendues'!J27*HK$19)*-1),"")</f>
        <v/>
      </c>
      <c r="IS46" s="346" t="str">
        <f>IFERROR(IF(HL$23&lt;=$HH46,(1-'7. Rép.Inattendues'!K27)*HL$19,('7. Rép.Inattendues'!K27*HL$19)*-1),"")</f>
        <v/>
      </c>
      <c r="IT46" s="346" t="str">
        <f>IFERROR(IF(HM$23&lt;=$HH46,(1-'7. Rép.Inattendues'!L27)*HM$19,('7. Rép.Inattendues'!L27*HM$19)*-1),"")</f>
        <v/>
      </c>
      <c r="IU46" s="346" t="str">
        <f>IFERROR(IF(HN$23&lt;=$HH46,(1-'7. Rép.Inattendues'!M27)*HN$19,('7. Rép.Inattendues'!M27*HN$19)*-1),"")</f>
        <v/>
      </c>
      <c r="IV46" s="346" t="str">
        <f>IFERROR(IF(HO$23&lt;=$HH46,(1-'7. Rép.Inattendues'!N27)*HO$19,('7. Rép.Inattendues'!N27*HO$19)*-1),"")</f>
        <v/>
      </c>
      <c r="IW46" s="346" t="str">
        <f>IFERROR(IF(HP$23&lt;=$HH46,(1-'7. Rép.Inattendues'!O27)*HP$19,('7. Rép.Inattendues'!O27*HP$19)*-1),"")</f>
        <v/>
      </c>
      <c r="IX46" s="346" t="str">
        <f>IFERROR(IF(HQ$23&lt;=$HH46,(1-'7. Rép.Inattendues'!P27)*HQ$19,('7. Rép.Inattendues'!P27*HQ$19)*-1),"")</f>
        <v/>
      </c>
      <c r="IY46" s="346" t="str">
        <f>IFERROR(IF(HR$23&lt;=$HH46,(1-'7. Rép.Inattendues'!Q27)*HR$19,('7. Rép.Inattendues'!Q27*HR$19)*-1),"")</f>
        <v/>
      </c>
      <c r="IZ46" s="346" t="str">
        <f>IFERROR(IF(HS$23&lt;=$HH46,(1-'7. Rép.Inattendues'!R27)*HS$19,('7. Rép.Inattendues'!R27*HS$19)*-1),"")</f>
        <v/>
      </c>
      <c r="JA46" s="346" t="str">
        <f>IFERROR(IF(HT$23&lt;=$HH46,(1-'7. Rép.Inattendues'!S27)*HT$19,('7. Rép.Inattendues'!S27*HT$19)*-1),"")</f>
        <v/>
      </c>
      <c r="JB46" s="346" t="str">
        <f>IFERROR(IF(HU$23&lt;=$HH46,(1-'7. Rép.Inattendues'!T27)*HU$19,('7. Rép.Inattendues'!T27*HU$19)*-1),"")</f>
        <v/>
      </c>
      <c r="JC46" s="346" t="str">
        <f>IFERROR(IF(HV$23&lt;=$HH46,(1-'7. Rép.Inattendues'!U27)*HV$19,('7. Rép.Inattendues'!U27*HV$19)*-1),"")</f>
        <v/>
      </c>
      <c r="JD46" s="346" t="str">
        <f>IFERROR(IF(HW$23&lt;=$HH46,(1-'7. Rép.Inattendues'!V27)*HW$19,('7. Rép.Inattendues'!V27*HW$19)*-1),"")</f>
        <v/>
      </c>
      <c r="JE46" s="346" t="str">
        <f>IFERROR(IF(HX$23&lt;=$HH46,(1-'7. Rép.Inattendues'!W27)*HX$19,('7. Rép.Inattendues'!W27*HX$19)*-1),"")</f>
        <v/>
      </c>
      <c r="JF46" s="346" t="str">
        <f>IFERROR(IF(HY$23&lt;=$HH46,(1-'7. Rép.Inattendues'!X27)*HY$19,('7. Rép.Inattendues'!X27*HY$19)*-1),"")</f>
        <v/>
      </c>
      <c r="JG46" s="346" t="str">
        <f>IFERROR(IF(HZ$23&lt;=$HH46,(1-'7. Rép.Inattendues'!Y27)*HZ$19,('7. Rép.Inattendues'!Y27*HZ$19)*-1),"")</f>
        <v/>
      </c>
      <c r="JH46" s="346" t="str">
        <f>IFERROR(IF(IA$23&lt;=$HH46,(1-'7. Rép.Inattendues'!Z27)*IA$19,('7. Rép.Inattendues'!Z27*IA$19)*-1),"")</f>
        <v/>
      </c>
      <c r="JI46" s="346" t="str">
        <f>IFERROR(IF(IB$23&lt;=$HH46,(1-'7. Rép.Inattendues'!AA27)*IB$19,('7. Rép.Inattendues'!AA27*IB$19)*-1),"")</f>
        <v/>
      </c>
      <c r="JJ46" s="346" t="str">
        <f>IFERROR(IF(IC$23&lt;=$HH46,(1-'7. Rép.Inattendues'!AB27)*IC$19,('7. Rép.Inattendues'!AB27*IC$19)*-1),"")</f>
        <v/>
      </c>
      <c r="JK46" s="346" t="str">
        <f>IFERROR(IF(ID$23&lt;=$HH46,(1-'7. Rép.Inattendues'!AC27)*ID$19,('7. Rép.Inattendues'!AC27*ID$19)*-1),"")</f>
        <v/>
      </c>
      <c r="JL46" s="346" t="str">
        <f>IFERROR(IF(IE$23&lt;=$HH46,(1-'7. Rép.Inattendues'!AD27)*IE$19,('7. Rép.Inattendues'!AD27*IE$19)*-1),"")</f>
        <v/>
      </c>
      <c r="JM46" s="346" t="str">
        <f>IFERROR(IF(IF$23&lt;=$HH46,(1-'7. Rép.Inattendues'!AE27)*IF$19,('7. Rép.Inattendues'!AE27*IF$19)*-1),"")</f>
        <v/>
      </c>
      <c r="JN46" s="346" t="str">
        <f>IFERROR(IF(IG$23&lt;=$HH46,(1-'7. Rép.Inattendues'!AF27)*IG$19,('7. Rép.Inattendues'!AF27*IG$19)*-1),"")</f>
        <v/>
      </c>
      <c r="JO46" s="346" t="str">
        <f>IFERROR(IF(IH$23&lt;=$HH46,(1-'7. Rép.Inattendues'!AG27)*IH$19,('7. Rép.Inattendues'!AG27*IH$19)*-1),"")</f>
        <v/>
      </c>
      <c r="JP46" s="346" t="str">
        <f>IFERROR(IF(II$23&lt;=$HH46,(1-'7. Rép.Inattendues'!AH27)*II$19,('7. Rép.Inattendues'!AH27*II$19)*-1),"")</f>
        <v/>
      </c>
      <c r="JQ46" s="346" t="str">
        <f>IFERROR(IF(IJ$23&lt;=$HH46,(1-'7. Rép.Inattendues'!AI27)*IJ$19,('7. Rép.Inattendues'!AI27*IJ$19)*-1),"")</f>
        <v/>
      </c>
      <c r="JR46" s="346" t="str">
        <f>IFERROR(IF(IK$23&lt;=$HH46,(1-'7. Rép.Inattendues'!AJ27)*IK$19,('7. Rép.Inattendues'!AJ27*IK$19)*-1),"")</f>
        <v/>
      </c>
      <c r="JS46" s="346" t="str">
        <f>IFERROR(IF(IL$23&lt;=$HH46,(1-'7. Rép.Inattendues'!AK27)*IL$19,('7. Rép.Inattendues'!AK27*IL$19)*-1),"")</f>
        <v/>
      </c>
      <c r="JT46" s="346" t="str">
        <f>IFERROR(IF(IM$23&lt;=$HH46,(1-'7. Rép.Inattendues'!AL27)*IM$19,('7. Rép.Inattendues'!AL27*IM$19)*-1),"")</f>
        <v/>
      </c>
      <c r="JU46" s="346" t="str">
        <f>IFERROR(IF(IN$23&lt;=$HH46,(1-'7. Rép.Inattendues'!AM27)*IN$19,('7. Rép.Inattendues'!AM27*IN$19)*-1),"")</f>
        <v/>
      </c>
      <c r="JW46" s="347" t="str">
        <f t="shared" si="170"/>
        <v/>
      </c>
      <c r="JY46" s="346" t="str">
        <f t="shared" si="171"/>
        <v/>
      </c>
      <c r="JZ46" s="346" t="str">
        <f t="shared" si="172"/>
        <v/>
      </c>
      <c r="KA46" s="346" t="str">
        <f t="shared" si="173"/>
        <v/>
      </c>
      <c r="KB46" s="346" t="str">
        <f t="shared" si="174"/>
        <v/>
      </c>
      <c r="KC46" s="346" t="str">
        <f t="shared" si="175"/>
        <v/>
      </c>
      <c r="KD46" s="346" t="str">
        <f t="shared" si="176"/>
        <v/>
      </c>
      <c r="KE46" s="346" t="str">
        <f t="shared" si="177"/>
        <v/>
      </c>
      <c r="KF46" s="346" t="str">
        <f t="shared" si="178"/>
        <v/>
      </c>
      <c r="KG46" s="346" t="str">
        <f t="shared" si="179"/>
        <v/>
      </c>
      <c r="KH46" s="346" t="str">
        <f t="shared" si="180"/>
        <v/>
      </c>
      <c r="KI46" s="346" t="str">
        <f t="shared" si="181"/>
        <v/>
      </c>
      <c r="KJ46" s="346" t="str">
        <f t="shared" si="182"/>
        <v/>
      </c>
      <c r="KK46" s="346" t="str">
        <f t="shared" si="183"/>
        <v/>
      </c>
      <c r="KL46" s="346" t="str">
        <f t="shared" si="184"/>
        <v/>
      </c>
      <c r="KM46" s="346" t="str">
        <f t="shared" si="185"/>
        <v/>
      </c>
      <c r="KN46" s="346" t="str">
        <f t="shared" si="186"/>
        <v/>
      </c>
      <c r="KO46" s="346" t="str">
        <f t="shared" si="187"/>
        <v/>
      </c>
      <c r="KP46" s="346" t="str">
        <f t="shared" si="188"/>
        <v/>
      </c>
      <c r="KQ46" s="346" t="str">
        <f t="shared" si="189"/>
        <v/>
      </c>
      <c r="KR46" s="346" t="str">
        <f t="shared" si="190"/>
        <v/>
      </c>
      <c r="KS46" s="346" t="str">
        <f t="shared" si="191"/>
        <v/>
      </c>
      <c r="KT46" s="346" t="str">
        <f t="shared" si="192"/>
        <v/>
      </c>
      <c r="KU46" s="346" t="str">
        <f t="shared" si="193"/>
        <v/>
      </c>
      <c r="KV46" s="346" t="str">
        <f t="shared" si="194"/>
        <v/>
      </c>
      <c r="KW46" s="346" t="str">
        <f t="shared" si="195"/>
        <v/>
      </c>
      <c r="KX46" s="346" t="str">
        <f t="shared" si="196"/>
        <v/>
      </c>
      <c r="KY46" s="346" t="str">
        <f t="shared" si="197"/>
        <v/>
      </c>
      <c r="KZ46" s="346" t="str">
        <f t="shared" si="198"/>
        <v/>
      </c>
      <c r="LA46" s="346" t="str">
        <f t="shared" si="199"/>
        <v/>
      </c>
      <c r="LB46" s="346" t="str">
        <f t="shared" si="200"/>
        <v/>
      </c>
      <c r="LD46" s="348" t="str">
        <f t="shared" si="201"/>
        <v/>
      </c>
      <c r="LF46" s="346" t="str">
        <f t="shared" si="86"/>
        <v/>
      </c>
      <c r="LH46" s="346" t="str">
        <f t="shared" si="202"/>
        <v/>
      </c>
      <c r="LI46" s="346" t="str">
        <f t="shared" si="203"/>
        <v/>
      </c>
      <c r="LJ46" s="346" t="str">
        <f t="shared" si="204"/>
        <v/>
      </c>
      <c r="LK46" s="346" t="str">
        <f t="shared" si="205"/>
        <v/>
      </c>
      <c r="LL46" s="346" t="str">
        <f t="shared" si="206"/>
        <v/>
      </c>
      <c r="LM46" s="346" t="str">
        <f t="shared" si="207"/>
        <v/>
      </c>
      <c r="LN46" s="346" t="str">
        <f t="shared" si="208"/>
        <v/>
      </c>
      <c r="LO46" s="346" t="str">
        <f t="shared" si="209"/>
        <v/>
      </c>
      <c r="LP46" s="346" t="str">
        <f t="shared" si="210"/>
        <v/>
      </c>
      <c r="LQ46" s="346" t="str">
        <f t="shared" si="211"/>
        <v/>
      </c>
      <c r="LR46" s="346" t="str">
        <f t="shared" si="212"/>
        <v/>
      </c>
      <c r="LS46" s="346" t="str">
        <f t="shared" si="213"/>
        <v/>
      </c>
      <c r="LT46" s="346" t="str">
        <f t="shared" si="214"/>
        <v/>
      </c>
      <c r="LU46" s="346" t="str">
        <f t="shared" si="215"/>
        <v/>
      </c>
      <c r="LV46" s="346" t="str">
        <f t="shared" si="216"/>
        <v/>
      </c>
      <c r="LW46" s="346" t="str">
        <f t="shared" si="217"/>
        <v/>
      </c>
      <c r="LX46" s="346" t="str">
        <f t="shared" si="218"/>
        <v/>
      </c>
      <c r="LY46" s="346" t="str">
        <f t="shared" si="219"/>
        <v/>
      </c>
      <c r="LZ46" s="346" t="str">
        <f t="shared" si="220"/>
        <v/>
      </c>
      <c r="MA46" s="346" t="str">
        <f t="shared" si="221"/>
        <v/>
      </c>
      <c r="MB46" s="346" t="str">
        <f t="shared" si="222"/>
        <v/>
      </c>
      <c r="MC46" s="346" t="str">
        <f t="shared" si="223"/>
        <v/>
      </c>
      <c r="MD46" s="346" t="str">
        <f t="shared" si="224"/>
        <v/>
      </c>
      <c r="ME46" s="346" t="str">
        <f t="shared" si="225"/>
        <v/>
      </c>
      <c r="MF46" s="346" t="str">
        <f t="shared" si="226"/>
        <v/>
      </c>
      <c r="MG46" s="346" t="str">
        <f t="shared" si="227"/>
        <v/>
      </c>
      <c r="MH46" s="346" t="str">
        <f t="shared" si="228"/>
        <v/>
      </c>
      <c r="MI46" s="346" t="str">
        <f t="shared" si="229"/>
        <v/>
      </c>
      <c r="MJ46" s="346" t="str">
        <f t="shared" si="230"/>
        <v/>
      </c>
      <c r="MK46" s="346" t="str">
        <f t="shared" si="231"/>
        <v/>
      </c>
      <c r="MM46" s="348" t="str">
        <f t="shared" si="232"/>
        <v/>
      </c>
      <c r="MR46" s="483" t="s">
        <v>471</v>
      </c>
      <c r="MS46" s="305">
        <v>3</v>
      </c>
      <c r="MU46" s="15">
        <f>IF('8. Paramètres'!G46="Modérée à forte",1,IF('8. Paramètres'!G46="Faible",2,IF('8. Paramètres'!G46="Négligeable",3,IF('8. Paramètres'!G46="Problématique",4,"err"))))</f>
        <v>2</v>
      </c>
      <c r="MV46" s="15">
        <f>IF('8. Paramètres'!H46="Cliquer pour modifier",MU46,IF('8. Paramètres'!H46="Modérée à forte",1,IF('8. Paramètres'!H46="Faible",2,IF('8. Paramètres'!H46="Négligeable",3,IF('8. Paramètres'!H46="Problématique",4,"err")))))</f>
        <v>2</v>
      </c>
      <c r="MW46" s="15">
        <f t="shared" si="269"/>
        <v>2</v>
      </c>
      <c r="MY46" s="380" t="str">
        <f t="shared" si="270"/>
        <v>ok</v>
      </c>
    </row>
    <row r="47" spans="2:364" ht="18" x14ac:dyDescent="0.3">
      <c r="B47" s="38">
        <f t="shared" si="88"/>
        <v>0</v>
      </c>
      <c r="C47" s="4" t="s">
        <v>53</v>
      </c>
      <c r="D47" s="17" t="str">
        <f>IF(AND('2. Saisie'!$AF29&gt;=0,D$23&lt;='2. Saisie'!$AE$1,'2. Saisie'!$AL29&lt;=$B$11),IF(OR('2. Saisie'!B29="",'2. Saisie'!B29=9),0,'2. Saisie'!B29),"")</f>
        <v/>
      </c>
      <c r="E47" s="17" t="str">
        <f>IF(AND('2. Saisie'!$AF29&gt;=0,E$23&lt;='2. Saisie'!$AE$1,'2. Saisie'!$AL29&lt;=$B$11),IF(OR('2. Saisie'!C29="",'2. Saisie'!C29=9),0,'2. Saisie'!C29),"")</f>
        <v/>
      </c>
      <c r="F47" s="17" t="str">
        <f>IF(AND('2. Saisie'!$AF29&gt;=0,F$23&lt;='2. Saisie'!$AE$1,'2. Saisie'!$AL29&lt;=$B$11),IF(OR('2. Saisie'!D29="",'2. Saisie'!D29=9),0,'2. Saisie'!D29),"")</f>
        <v/>
      </c>
      <c r="G47" s="17" t="str">
        <f>IF(AND('2. Saisie'!$AF29&gt;=0,G$23&lt;='2. Saisie'!$AE$1,'2. Saisie'!$AL29&lt;=$B$11),IF(OR('2. Saisie'!E29="",'2. Saisie'!E29=9),0,'2. Saisie'!E29),"")</f>
        <v/>
      </c>
      <c r="H47" s="17" t="str">
        <f>IF(AND('2. Saisie'!$AF29&gt;=0,H$23&lt;='2. Saisie'!$AE$1,'2. Saisie'!$AL29&lt;=$B$11),IF(OR('2. Saisie'!F29="",'2. Saisie'!F29=9),0,'2. Saisie'!F29),"")</f>
        <v/>
      </c>
      <c r="I47" s="17" t="str">
        <f>IF(AND('2. Saisie'!$AF29&gt;=0,I$23&lt;='2. Saisie'!$AE$1,'2. Saisie'!$AL29&lt;=$B$11),IF(OR('2. Saisie'!G29="",'2. Saisie'!G29=9),0,'2. Saisie'!G29),"")</f>
        <v/>
      </c>
      <c r="J47" s="17" t="str">
        <f>IF(AND('2. Saisie'!$AF29&gt;=0,J$23&lt;='2. Saisie'!$AE$1,'2. Saisie'!$AL29&lt;=$B$11),IF(OR('2. Saisie'!H29="",'2. Saisie'!H29=9),0,'2. Saisie'!H29),"")</f>
        <v/>
      </c>
      <c r="K47" s="17" t="str">
        <f>IF(AND('2. Saisie'!$AF29&gt;=0,K$23&lt;='2. Saisie'!$AE$1,'2. Saisie'!$AL29&lt;=$B$11),IF(OR('2. Saisie'!I29="",'2. Saisie'!I29=9),0,'2. Saisie'!I29),"")</f>
        <v/>
      </c>
      <c r="L47" s="17" t="str">
        <f>IF(AND('2. Saisie'!$AF29&gt;=0,L$23&lt;='2. Saisie'!$AE$1,'2. Saisie'!$AL29&lt;=$B$11),IF(OR('2. Saisie'!J29="",'2. Saisie'!J29=9),0,'2. Saisie'!J29),"")</f>
        <v/>
      </c>
      <c r="M47" s="17" t="str">
        <f>IF(AND('2. Saisie'!$AF29&gt;=0,M$23&lt;='2. Saisie'!$AE$1,'2. Saisie'!$AL29&lt;=$B$11),IF(OR('2. Saisie'!K29="",'2. Saisie'!K29=9),0,'2. Saisie'!K29),"")</f>
        <v/>
      </c>
      <c r="N47" s="17" t="str">
        <f>IF(AND('2. Saisie'!$AF29&gt;=0,N$23&lt;='2. Saisie'!$AE$1,'2. Saisie'!$AL29&lt;=$B$11),IF(OR('2. Saisie'!L29="",'2. Saisie'!L29=9),0,'2. Saisie'!L29),"")</f>
        <v/>
      </c>
      <c r="O47" s="17" t="str">
        <f>IF(AND('2. Saisie'!$AF29&gt;=0,O$23&lt;='2. Saisie'!$AE$1,'2. Saisie'!$AL29&lt;=$B$11),IF(OR('2. Saisie'!M29="",'2. Saisie'!M29=9),0,'2. Saisie'!M29),"")</f>
        <v/>
      </c>
      <c r="P47" s="17" t="str">
        <f>IF(AND('2. Saisie'!$AF29&gt;=0,P$23&lt;='2. Saisie'!$AE$1,'2. Saisie'!$AL29&lt;=$B$11),IF(OR('2. Saisie'!N29="",'2. Saisie'!N29=9),0,'2. Saisie'!N29),"")</f>
        <v/>
      </c>
      <c r="Q47" s="17" t="str">
        <f>IF(AND('2. Saisie'!$AF29&gt;=0,Q$23&lt;='2. Saisie'!$AE$1,'2. Saisie'!$AL29&lt;=$B$11),IF(OR('2. Saisie'!O29="",'2. Saisie'!O29=9),0,'2. Saisie'!O29),"")</f>
        <v/>
      </c>
      <c r="R47" s="17" t="str">
        <f>IF(AND('2. Saisie'!$AF29&gt;=0,R$23&lt;='2. Saisie'!$AE$1,'2. Saisie'!$AL29&lt;=$B$11),IF(OR('2. Saisie'!P29="",'2. Saisie'!P29=9),0,'2. Saisie'!P29),"")</f>
        <v/>
      </c>
      <c r="S47" s="17" t="str">
        <f>IF(AND('2. Saisie'!$AF29&gt;=0,S$23&lt;='2. Saisie'!$AE$1,'2. Saisie'!$AL29&lt;=$B$11),IF(OR('2. Saisie'!Q29="",'2. Saisie'!Q29=9),0,'2. Saisie'!Q29),"")</f>
        <v/>
      </c>
      <c r="T47" s="17" t="str">
        <f>IF(AND('2. Saisie'!$AF29&gt;=0,T$23&lt;='2. Saisie'!$AE$1,'2. Saisie'!$AL29&lt;=$B$11),IF(OR('2. Saisie'!R29="",'2. Saisie'!R29=9),0,'2. Saisie'!R29),"")</f>
        <v/>
      </c>
      <c r="U47" s="17" t="str">
        <f>IF(AND('2. Saisie'!$AF29&gt;=0,U$23&lt;='2. Saisie'!$AE$1,'2. Saisie'!$AL29&lt;=$B$11),IF(OR('2. Saisie'!S29="",'2. Saisie'!S29=9),0,'2. Saisie'!S29),"")</f>
        <v/>
      </c>
      <c r="V47" s="17" t="str">
        <f>IF(AND('2. Saisie'!$AF29&gt;=0,V$23&lt;='2. Saisie'!$AE$1,'2. Saisie'!$AL29&lt;=$B$11),IF(OR('2. Saisie'!T29="",'2. Saisie'!T29=9),0,'2. Saisie'!T29),"")</f>
        <v/>
      </c>
      <c r="W47" s="17" t="str">
        <f>IF(AND('2. Saisie'!$AF29&gt;=0,W$23&lt;='2. Saisie'!$AE$1,'2. Saisie'!$AL29&lt;=$B$11),IF(OR('2. Saisie'!U29="",'2. Saisie'!U29=9),0,'2. Saisie'!U29),"")</f>
        <v/>
      </c>
      <c r="X47" s="17" t="str">
        <f>IF(AND('2. Saisie'!$AF29&gt;=0,X$23&lt;='2. Saisie'!$AE$1,'2. Saisie'!$AL29&lt;=$B$11),IF(OR('2. Saisie'!V29="",'2. Saisie'!V29=9),0,'2. Saisie'!V29),"")</f>
        <v/>
      </c>
      <c r="Y47" s="17" t="str">
        <f>IF(AND('2. Saisie'!$AF29&gt;=0,Y$23&lt;='2. Saisie'!$AE$1,'2. Saisie'!$AL29&lt;=$B$11),IF(OR('2. Saisie'!W29="",'2. Saisie'!W29=9),0,'2. Saisie'!W29),"")</f>
        <v/>
      </c>
      <c r="Z47" s="17" t="str">
        <f>IF(AND('2. Saisie'!$AF29&gt;=0,Z$23&lt;='2. Saisie'!$AE$1,'2. Saisie'!$AL29&lt;=$B$11),IF(OR('2. Saisie'!X29="",'2. Saisie'!X29=9),0,'2. Saisie'!X29),"")</f>
        <v/>
      </c>
      <c r="AA47" s="17" t="str">
        <f>IF(AND('2. Saisie'!$AF29&gt;=0,AA$23&lt;='2. Saisie'!$AE$1,'2. Saisie'!$AL29&lt;=$B$11),IF(OR('2. Saisie'!Y29="",'2. Saisie'!Y29=9),0,'2. Saisie'!Y29),"")</f>
        <v/>
      </c>
      <c r="AB47" s="17" t="str">
        <f>IF(AND('2. Saisie'!$AF29&gt;=0,AB$23&lt;='2. Saisie'!$AE$1,'2. Saisie'!$AL29&lt;=$B$11),IF(OR('2. Saisie'!Z29="",'2. Saisie'!Z29=9),0,'2. Saisie'!Z29),"")</f>
        <v/>
      </c>
      <c r="AC47" s="17" t="str">
        <f>IF(AND('2. Saisie'!$AF29&gt;=0,AC$23&lt;='2. Saisie'!$AE$1,'2. Saisie'!$AL29&lt;=$B$11),IF(OR('2. Saisie'!AA29="",'2. Saisie'!AA29=9),0,'2. Saisie'!AA29),"")</f>
        <v/>
      </c>
      <c r="AD47" s="17" t="str">
        <f>IF(AND('2. Saisie'!$AF29&gt;=0,AD$23&lt;='2. Saisie'!$AE$1,'2. Saisie'!$AL29&lt;=$B$11),IF(OR('2. Saisie'!AB29="",'2. Saisie'!AB29=9),0,'2. Saisie'!AB29),"")</f>
        <v/>
      </c>
      <c r="AE47" s="17" t="str">
        <f>IF(AND('2. Saisie'!$AF29&gt;=0,AE$23&lt;='2. Saisie'!$AE$1,'2. Saisie'!$AL29&lt;=$B$11),IF(OR('2. Saisie'!AC29="",'2. Saisie'!AC29=9),0,'2. Saisie'!AC29),"")</f>
        <v/>
      </c>
      <c r="AF47" s="17" t="str">
        <f>IF(AND('2. Saisie'!$AF29&gt;=0,AF$23&lt;='2. Saisie'!$AE$1,'2. Saisie'!$AL29&lt;=$B$11),IF(OR('2. Saisie'!AD29="",'2. Saisie'!AD29=9),0,'2. Saisie'!AD29),"")</f>
        <v/>
      </c>
      <c r="AG47" s="17" t="str">
        <f>IF(AND('2. Saisie'!$AF29&gt;=0,AG$23&lt;='2. Saisie'!$AE$1,'2. Saisie'!$AL29&lt;=$B$11),IF(OR('2. Saisie'!AE29="",'2. Saisie'!AE29=9),0,'2. Saisie'!AE29),"")</f>
        <v/>
      </c>
      <c r="AH47" s="17" t="s">
        <v>139</v>
      </c>
      <c r="AI47" s="330"/>
      <c r="AJ47" s="339" t="str">
        <f t="shared" si="89"/>
        <v/>
      </c>
      <c r="AK47" s="339" t="str">
        <f t="shared" si="90"/>
        <v/>
      </c>
      <c r="AL47" s="340" t="str">
        <f t="shared" si="44"/>
        <v/>
      </c>
      <c r="AM47" s="341">
        <v>23</v>
      </c>
      <c r="AN47" s="342" t="str">
        <f t="shared" si="45"/>
        <v/>
      </c>
      <c r="AO47" s="343" t="str">
        <f t="shared" si="91"/>
        <v/>
      </c>
      <c r="AP47" s="17" t="str">
        <f t="shared" si="92"/>
        <v/>
      </c>
      <c r="AQ47" s="17" t="str">
        <f t="shared" si="93"/>
        <v/>
      </c>
      <c r="AR47" s="17" t="str">
        <f t="shared" si="94"/>
        <v/>
      </c>
      <c r="AS47" s="17" t="str">
        <f t="shared" si="95"/>
        <v/>
      </c>
      <c r="AT47" s="17" t="str">
        <f t="shared" si="96"/>
        <v/>
      </c>
      <c r="AU47" s="17" t="str">
        <f t="shared" si="97"/>
        <v/>
      </c>
      <c r="AV47" s="17" t="str">
        <f t="shared" si="98"/>
        <v/>
      </c>
      <c r="AW47" s="17" t="str">
        <f t="shared" si="99"/>
        <v/>
      </c>
      <c r="AX47" s="17" t="str">
        <f t="shared" si="100"/>
        <v/>
      </c>
      <c r="AY47" s="17" t="str">
        <f t="shared" si="101"/>
        <v/>
      </c>
      <c r="AZ47" s="17" t="str">
        <f t="shared" si="102"/>
        <v/>
      </c>
      <c r="BA47" s="17" t="str">
        <f t="shared" si="103"/>
        <v/>
      </c>
      <c r="BB47" s="17" t="str">
        <f t="shared" si="104"/>
        <v/>
      </c>
      <c r="BC47" s="17" t="str">
        <f t="shared" si="105"/>
        <v/>
      </c>
      <c r="BD47" s="17" t="str">
        <f t="shared" si="106"/>
        <v/>
      </c>
      <c r="BE47" s="17" t="str">
        <f t="shared" si="107"/>
        <v/>
      </c>
      <c r="BF47" s="17" t="str">
        <f t="shared" si="108"/>
        <v/>
      </c>
      <c r="BG47" s="17" t="str">
        <f t="shared" si="109"/>
        <v/>
      </c>
      <c r="BH47" s="17" t="str">
        <f t="shared" si="110"/>
        <v/>
      </c>
      <c r="BI47" s="17" t="str">
        <f t="shared" si="111"/>
        <v/>
      </c>
      <c r="BJ47" s="17" t="str">
        <f t="shared" si="112"/>
        <v/>
      </c>
      <c r="BK47" s="17" t="str">
        <f t="shared" si="113"/>
        <v/>
      </c>
      <c r="BL47" s="17" t="str">
        <f t="shared" si="114"/>
        <v/>
      </c>
      <c r="BM47" s="17" t="str">
        <f t="shared" si="115"/>
        <v/>
      </c>
      <c r="BN47" s="17" t="str">
        <f t="shared" si="116"/>
        <v/>
      </c>
      <c r="BO47" s="17" t="str">
        <f t="shared" si="117"/>
        <v/>
      </c>
      <c r="BP47" s="17" t="str">
        <f t="shared" si="118"/>
        <v/>
      </c>
      <c r="BQ47" s="17" t="str">
        <f t="shared" si="119"/>
        <v/>
      </c>
      <c r="BR47" s="17" t="str">
        <f t="shared" si="120"/>
        <v/>
      </c>
      <c r="BS47" s="17" t="str">
        <f t="shared" si="121"/>
        <v/>
      </c>
      <c r="BT47" s="17" t="s">
        <v>139</v>
      </c>
      <c r="BV47" s="291" t="e">
        <f t="shared" si="47"/>
        <v>#VALUE!</v>
      </c>
      <c r="BW47" s="291" t="e">
        <f t="shared" si="122"/>
        <v>#VALUE!</v>
      </c>
      <c r="BX47" s="291" t="e">
        <f t="shared" si="233"/>
        <v>#VALUE!</v>
      </c>
      <c r="BY47" s="292" t="e">
        <f t="shared" si="48"/>
        <v>#VALUE!</v>
      </c>
      <c r="BZ47" s="292" t="e">
        <f t="shared" si="123"/>
        <v>#VALUE!</v>
      </c>
      <c r="CA47" s="294" t="str">
        <f t="shared" si="124"/>
        <v/>
      </c>
      <c r="CB47" s="293" t="e">
        <f t="shared" si="49"/>
        <v>#VALUE!</v>
      </c>
      <c r="CC47" s="291" t="e">
        <f t="shared" si="125"/>
        <v>#VALUE!</v>
      </c>
      <c r="CD47" s="291" t="e">
        <f t="shared" si="234"/>
        <v>#VALUE!</v>
      </c>
      <c r="CE47" s="292" t="e">
        <f t="shared" si="50"/>
        <v>#VALUE!</v>
      </c>
      <c r="CF47" s="292" t="e">
        <f t="shared" si="126"/>
        <v>#VALUE!</v>
      </c>
      <c r="CH47" s="32"/>
      <c r="CW47" s="330"/>
      <c r="CX47" s="341">
        <v>23</v>
      </c>
      <c r="CY47" s="58" t="str">
        <f t="shared" si="127"/>
        <v/>
      </c>
      <c r="CZ47" s="344" t="e">
        <f t="shared" si="128"/>
        <v>#N/A</v>
      </c>
      <c r="DA47" s="344" t="e">
        <f t="shared" si="128"/>
        <v>#N/A</v>
      </c>
      <c r="DB47" s="344" t="e">
        <f t="shared" si="128"/>
        <v>#N/A</v>
      </c>
      <c r="DC47" s="344" t="e">
        <f t="shared" si="128"/>
        <v>#N/A</v>
      </c>
      <c r="DD47" s="344" t="e">
        <f t="shared" si="128"/>
        <v>#N/A</v>
      </c>
      <c r="DE47" s="344" t="e">
        <f t="shared" si="128"/>
        <v>#N/A</v>
      </c>
      <c r="DF47" s="344" t="e">
        <f t="shared" si="128"/>
        <v>#N/A</v>
      </c>
      <c r="DG47" s="344" t="e">
        <f t="shared" si="128"/>
        <v>#N/A</v>
      </c>
      <c r="DH47" s="344" t="e">
        <f t="shared" si="128"/>
        <v>#N/A</v>
      </c>
      <c r="DI47" s="344" t="e">
        <f t="shared" si="128"/>
        <v>#N/A</v>
      </c>
      <c r="DJ47" s="344" t="e">
        <f t="shared" si="128"/>
        <v>#N/A</v>
      </c>
      <c r="DK47" s="344" t="e">
        <f t="shared" si="128"/>
        <v>#N/A</v>
      </c>
      <c r="DL47" s="344" t="e">
        <f t="shared" si="128"/>
        <v>#N/A</v>
      </c>
      <c r="DM47" s="344" t="e">
        <f t="shared" si="128"/>
        <v>#N/A</v>
      </c>
      <c r="DN47" s="344" t="e">
        <f t="shared" si="128"/>
        <v>#N/A</v>
      </c>
      <c r="DO47" s="344" t="e">
        <f t="shared" si="128"/>
        <v>#N/A</v>
      </c>
      <c r="DP47" s="344" t="e">
        <f t="shared" si="268"/>
        <v>#N/A</v>
      </c>
      <c r="DQ47" s="344" t="e">
        <f t="shared" si="268"/>
        <v>#N/A</v>
      </c>
      <c r="DR47" s="344" t="e">
        <f t="shared" si="268"/>
        <v>#N/A</v>
      </c>
      <c r="DS47" s="344" t="e">
        <f t="shared" si="268"/>
        <v>#N/A</v>
      </c>
      <c r="DT47" s="344" t="e">
        <f t="shared" si="268"/>
        <v>#N/A</v>
      </c>
      <c r="DU47" s="344" t="e">
        <f t="shared" si="268"/>
        <v>#N/A</v>
      </c>
      <c r="DV47" s="344" t="e">
        <f t="shared" si="268"/>
        <v>#N/A</v>
      </c>
      <c r="DW47" s="344" t="e">
        <f t="shared" si="268"/>
        <v>#N/A</v>
      </c>
      <c r="DX47" s="344" t="e">
        <f t="shared" si="268"/>
        <v>#N/A</v>
      </c>
      <c r="DY47" s="344" t="e">
        <f t="shared" si="268"/>
        <v>#N/A</v>
      </c>
      <c r="DZ47" s="344" t="e">
        <f t="shared" si="268"/>
        <v>#N/A</v>
      </c>
      <c r="EA47" s="344" t="e">
        <f t="shared" si="268"/>
        <v>#N/A</v>
      </c>
      <c r="EB47" s="344" t="e">
        <f t="shared" si="268"/>
        <v>#N/A</v>
      </c>
      <c r="EC47" s="344" t="e">
        <f t="shared" si="268"/>
        <v>#N/A</v>
      </c>
      <c r="ED47" s="59">
        <f t="shared" si="129"/>
        <v>0</v>
      </c>
      <c r="EE47" s="341">
        <v>23</v>
      </c>
      <c r="EF47" s="58" t="str">
        <f t="shared" si="130"/>
        <v/>
      </c>
      <c r="EG47" s="344" t="str">
        <f t="shared" si="235"/>
        <v/>
      </c>
      <c r="EH47" s="344" t="str">
        <f t="shared" si="236"/>
        <v/>
      </c>
      <c r="EI47" s="344" t="str">
        <f t="shared" si="237"/>
        <v/>
      </c>
      <c r="EJ47" s="344" t="str">
        <f t="shared" si="238"/>
        <v/>
      </c>
      <c r="EK47" s="344" t="str">
        <f t="shared" si="239"/>
        <v/>
      </c>
      <c r="EL47" s="344" t="str">
        <f t="shared" si="240"/>
        <v/>
      </c>
      <c r="EM47" s="344" t="str">
        <f t="shared" si="241"/>
        <v/>
      </c>
      <c r="EN47" s="344" t="str">
        <f t="shared" si="242"/>
        <v/>
      </c>
      <c r="EO47" s="344" t="str">
        <f t="shared" si="243"/>
        <v/>
      </c>
      <c r="EP47" s="344" t="str">
        <f t="shared" si="244"/>
        <v/>
      </c>
      <c r="EQ47" s="344" t="str">
        <f t="shared" si="245"/>
        <v/>
      </c>
      <c r="ER47" s="344" t="str">
        <f t="shared" si="246"/>
        <v/>
      </c>
      <c r="ES47" s="344" t="str">
        <f t="shared" si="247"/>
        <v/>
      </c>
      <c r="ET47" s="344" t="str">
        <f t="shared" si="248"/>
        <v/>
      </c>
      <c r="EU47" s="344" t="str">
        <f t="shared" si="249"/>
        <v/>
      </c>
      <c r="EV47" s="344" t="str">
        <f t="shared" si="250"/>
        <v/>
      </c>
      <c r="EW47" s="344" t="str">
        <f t="shared" si="251"/>
        <v/>
      </c>
      <c r="EX47" s="344" t="str">
        <f t="shared" si="252"/>
        <v/>
      </c>
      <c r="EY47" s="344" t="str">
        <f t="shared" si="253"/>
        <v/>
      </c>
      <c r="EZ47" s="344" t="str">
        <f t="shared" si="254"/>
        <v/>
      </c>
      <c r="FA47" s="344" t="str">
        <f t="shared" si="255"/>
        <v/>
      </c>
      <c r="FB47" s="344" t="str">
        <f t="shared" si="256"/>
        <v/>
      </c>
      <c r="FC47" s="344" t="str">
        <f t="shared" si="257"/>
        <v/>
      </c>
      <c r="FD47" s="344" t="str">
        <f t="shared" si="258"/>
        <v/>
      </c>
      <c r="FE47" s="344" t="str">
        <f t="shared" si="259"/>
        <v/>
      </c>
      <c r="FF47" s="344" t="str">
        <f t="shared" si="260"/>
        <v/>
      </c>
      <c r="FG47" s="344" t="str">
        <f t="shared" si="261"/>
        <v/>
      </c>
      <c r="FH47" s="344" t="str">
        <f t="shared" si="262"/>
        <v/>
      </c>
      <c r="FI47" s="344" t="str">
        <f t="shared" si="263"/>
        <v/>
      </c>
      <c r="FJ47" s="344" t="str">
        <f t="shared" si="264"/>
        <v/>
      </c>
      <c r="FK47" s="59">
        <f t="shared" si="160"/>
        <v>0</v>
      </c>
      <c r="FL47" s="345" t="str">
        <f t="shared" si="161"/>
        <v/>
      </c>
      <c r="FM47" s="3">
        <f t="shared" si="162"/>
        <v>0</v>
      </c>
      <c r="FO47" s="336" t="str">
        <f t="shared" si="53"/>
        <v/>
      </c>
      <c r="FP47" s="4" t="s">
        <v>53</v>
      </c>
      <c r="FQ47" s="17" t="str">
        <f t="shared" si="54"/>
        <v/>
      </c>
      <c r="FR47" s="17" t="str">
        <f t="shared" si="55"/>
        <v/>
      </c>
      <c r="FS47" s="17" t="str">
        <f t="shared" si="56"/>
        <v/>
      </c>
      <c r="FT47" s="17" t="str">
        <f t="shared" si="57"/>
        <v/>
      </c>
      <c r="FU47" s="17" t="str">
        <f t="shared" si="58"/>
        <v/>
      </c>
      <c r="FV47" s="17" t="str">
        <f t="shared" si="59"/>
        <v/>
      </c>
      <c r="FW47" s="17" t="str">
        <f t="shared" si="60"/>
        <v/>
      </c>
      <c r="FX47" s="17" t="str">
        <f t="shared" si="61"/>
        <v/>
      </c>
      <c r="FY47" s="17" t="str">
        <f t="shared" si="62"/>
        <v/>
      </c>
      <c r="FZ47" s="17" t="str">
        <f t="shared" si="63"/>
        <v/>
      </c>
      <c r="GA47" s="17" t="str">
        <f t="shared" si="64"/>
        <v/>
      </c>
      <c r="GB47" s="17" t="str">
        <f t="shared" si="65"/>
        <v/>
      </c>
      <c r="GC47" s="17" t="str">
        <f t="shared" si="66"/>
        <v/>
      </c>
      <c r="GD47" s="17" t="str">
        <f t="shared" si="67"/>
        <v/>
      </c>
      <c r="GE47" s="17" t="str">
        <f t="shared" si="68"/>
        <v/>
      </c>
      <c r="GF47" s="17" t="str">
        <f t="shared" si="69"/>
        <v/>
      </c>
      <c r="GG47" s="17" t="str">
        <f t="shared" si="70"/>
        <v/>
      </c>
      <c r="GH47" s="17" t="str">
        <f t="shared" si="71"/>
        <v/>
      </c>
      <c r="GI47" s="17" t="str">
        <f t="shared" si="72"/>
        <v/>
      </c>
      <c r="GJ47" s="17" t="str">
        <f t="shared" si="73"/>
        <v/>
      </c>
      <c r="GK47" s="17" t="str">
        <f t="shared" si="74"/>
        <v/>
      </c>
      <c r="GL47" s="17" t="str">
        <f t="shared" si="75"/>
        <v/>
      </c>
      <c r="GM47" s="17" t="str">
        <f t="shared" si="76"/>
        <v/>
      </c>
      <c r="GN47" s="17" t="str">
        <f t="shared" si="77"/>
        <v/>
      </c>
      <c r="GO47" s="17" t="str">
        <f t="shared" si="78"/>
        <v/>
      </c>
      <c r="GP47" s="17" t="str">
        <f t="shared" si="79"/>
        <v/>
      </c>
      <c r="GQ47" s="17" t="str">
        <f t="shared" si="80"/>
        <v/>
      </c>
      <c r="GR47" s="17" t="str">
        <f t="shared" si="81"/>
        <v/>
      </c>
      <c r="GS47" s="17" t="str">
        <f t="shared" si="82"/>
        <v/>
      </c>
      <c r="GT47" s="17" t="str">
        <f t="shared" si="83"/>
        <v/>
      </c>
      <c r="GU47" s="17" t="s">
        <v>139</v>
      </c>
      <c r="GV47" s="36"/>
      <c r="GW47" s="36" t="e">
        <f>RANK(AO47,AO$25:AO$124,0)+COUNTIF(AO$25:AO$47,AO47)-1</f>
        <v>#VALUE!</v>
      </c>
      <c r="GX47" s="36" t="s">
        <v>53</v>
      </c>
      <c r="GY47" s="3">
        <v>23</v>
      </c>
      <c r="GZ47" s="3" t="str">
        <f t="shared" si="84"/>
        <v/>
      </c>
      <c r="HA47" s="345" t="str">
        <f t="shared" si="163"/>
        <v/>
      </c>
      <c r="HB47" s="3">
        <f t="shared" si="164"/>
        <v>0</v>
      </c>
      <c r="HF47" s="3" t="e">
        <f t="shared" si="165"/>
        <v>#N/A</v>
      </c>
      <c r="HG47" s="3" t="e">
        <f t="shared" si="166"/>
        <v>#N/A</v>
      </c>
      <c r="HH47" s="294" t="e">
        <f t="shared" si="167"/>
        <v>#N/A</v>
      </c>
      <c r="HI47" s="336" t="e">
        <f t="shared" si="168"/>
        <v>#N/A</v>
      </c>
      <c r="HJ47" s="4" t="e">
        <f t="shared" si="169"/>
        <v>#N/A</v>
      </c>
      <c r="HK47" s="17" t="str">
        <f>IF(HK$23&lt;='2. Saisie'!$AE$1,INDEX($D$25:$AG$124,$HI47,HK$21),"")</f>
        <v/>
      </c>
      <c r="HL47" s="17" t="str">
        <f>IF(HL$23&lt;='2. Saisie'!$AE$1,INDEX($D$25:$AG$124,$HI47,HL$21),"")</f>
        <v/>
      </c>
      <c r="HM47" s="17" t="str">
        <f>IF(HM$23&lt;='2. Saisie'!$AE$1,INDEX($D$25:$AG$124,$HI47,HM$21),"")</f>
        <v/>
      </c>
      <c r="HN47" s="17" t="str">
        <f>IF(HN$23&lt;='2. Saisie'!$AE$1,INDEX($D$25:$AG$124,$HI47,HN$21),"")</f>
        <v/>
      </c>
      <c r="HO47" s="17" t="str">
        <f>IF(HO$23&lt;='2. Saisie'!$AE$1,INDEX($D$25:$AG$124,$HI47,HO$21),"")</f>
        <v/>
      </c>
      <c r="HP47" s="17" t="str">
        <f>IF(HP$23&lt;='2. Saisie'!$AE$1,INDEX($D$25:$AG$124,$HI47,HP$21),"")</f>
        <v/>
      </c>
      <c r="HQ47" s="17" t="str">
        <f>IF(HQ$23&lt;='2. Saisie'!$AE$1,INDEX($D$25:$AG$124,$HI47,HQ$21),"")</f>
        <v/>
      </c>
      <c r="HR47" s="17" t="str">
        <f>IF(HR$23&lt;='2. Saisie'!$AE$1,INDEX($D$25:$AG$124,$HI47,HR$21),"")</f>
        <v/>
      </c>
      <c r="HS47" s="17" t="str">
        <f>IF(HS$23&lt;='2. Saisie'!$AE$1,INDEX($D$25:$AG$124,$HI47,HS$21),"")</f>
        <v/>
      </c>
      <c r="HT47" s="17" t="str">
        <f>IF(HT$23&lt;='2. Saisie'!$AE$1,INDEX($D$25:$AG$124,$HI47,HT$21),"")</f>
        <v/>
      </c>
      <c r="HU47" s="17" t="str">
        <f>IF(HU$23&lt;='2. Saisie'!$AE$1,INDEX($D$25:$AG$124,$HI47,HU$21),"")</f>
        <v/>
      </c>
      <c r="HV47" s="17" t="str">
        <f>IF(HV$23&lt;='2. Saisie'!$AE$1,INDEX($D$25:$AG$124,$HI47,HV$21),"")</f>
        <v/>
      </c>
      <c r="HW47" s="17" t="str">
        <f>IF(HW$23&lt;='2. Saisie'!$AE$1,INDEX($D$25:$AG$124,$HI47,HW$21),"")</f>
        <v/>
      </c>
      <c r="HX47" s="17" t="str">
        <f>IF(HX$23&lt;='2. Saisie'!$AE$1,INDEX($D$25:$AG$124,$HI47,HX$21),"")</f>
        <v/>
      </c>
      <c r="HY47" s="17" t="str">
        <f>IF(HY$23&lt;='2. Saisie'!$AE$1,INDEX($D$25:$AG$124,$HI47,HY$21),"")</f>
        <v/>
      </c>
      <c r="HZ47" s="17" t="str">
        <f>IF(HZ$23&lt;='2. Saisie'!$AE$1,INDEX($D$25:$AG$124,$HI47,HZ$21),"")</f>
        <v/>
      </c>
      <c r="IA47" s="17" t="str">
        <f>IF(IA$23&lt;='2. Saisie'!$AE$1,INDEX($D$25:$AG$124,$HI47,IA$21),"")</f>
        <v/>
      </c>
      <c r="IB47" s="17" t="str">
        <f>IF(IB$23&lt;='2. Saisie'!$AE$1,INDEX($D$25:$AG$124,$HI47,IB$21),"")</f>
        <v/>
      </c>
      <c r="IC47" s="17" t="str">
        <f>IF(IC$23&lt;='2. Saisie'!$AE$1,INDEX($D$25:$AG$124,$HI47,IC$21),"")</f>
        <v/>
      </c>
      <c r="ID47" s="17" t="str">
        <f>IF(ID$23&lt;='2. Saisie'!$AE$1,INDEX($D$25:$AG$124,$HI47,ID$21),"")</f>
        <v/>
      </c>
      <c r="IE47" s="17" t="str">
        <f>IF(IE$23&lt;='2. Saisie'!$AE$1,INDEX($D$25:$AG$124,$HI47,IE$21),"")</f>
        <v/>
      </c>
      <c r="IF47" s="17" t="str">
        <f>IF(IF$23&lt;='2. Saisie'!$AE$1,INDEX($D$25:$AG$124,$HI47,IF$21),"")</f>
        <v/>
      </c>
      <c r="IG47" s="17" t="str">
        <f>IF(IG$23&lt;='2. Saisie'!$AE$1,INDEX($D$25:$AG$124,$HI47,IG$21),"")</f>
        <v/>
      </c>
      <c r="IH47" s="17" t="str">
        <f>IF(IH$23&lt;='2. Saisie'!$AE$1,INDEX($D$25:$AG$124,$HI47,IH$21),"")</f>
        <v/>
      </c>
      <c r="II47" s="17" t="str">
        <f>IF(II$23&lt;='2. Saisie'!$AE$1,INDEX($D$25:$AG$124,$HI47,II$21),"")</f>
        <v/>
      </c>
      <c r="IJ47" s="17" t="str">
        <f>IF(IJ$23&lt;='2. Saisie'!$AE$1,INDEX($D$25:$AG$124,$HI47,IJ$21),"")</f>
        <v/>
      </c>
      <c r="IK47" s="17" t="str">
        <f>IF(IK$23&lt;='2. Saisie'!$AE$1,INDEX($D$25:$AG$124,$HI47,IK$21),"")</f>
        <v/>
      </c>
      <c r="IL47" s="17" t="str">
        <f>IF(IL$23&lt;='2. Saisie'!$AE$1,INDEX($D$25:$AG$124,$HI47,IL$21),"")</f>
        <v/>
      </c>
      <c r="IM47" s="17" t="str">
        <f>IF(IM$23&lt;='2. Saisie'!$AE$1,INDEX($D$25:$AG$124,$HI47,IM$21),"")</f>
        <v/>
      </c>
      <c r="IN47" s="17" t="str">
        <f>IF(IN$23&lt;='2. Saisie'!$AE$1,INDEX($D$25:$AG$124,$HI47,IN$21),"")</f>
        <v/>
      </c>
      <c r="IO47" s="17" t="s">
        <v>139</v>
      </c>
      <c r="IR47" s="346" t="str">
        <f>IFERROR(IF(HK$23&lt;=$HH47,(1-'7. Rép.Inattendues'!J28)*HK$19,('7. Rép.Inattendues'!J28*HK$19)*-1),"")</f>
        <v/>
      </c>
      <c r="IS47" s="346" t="str">
        <f>IFERROR(IF(HL$23&lt;=$HH47,(1-'7. Rép.Inattendues'!K28)*HL$19,('7. Rép.Inattendues'!K28*HL$19)*-1),"")</f>
        <v/>
      </c>
      <c r="IT47" s="346" t="str">
        <f>IFERROR(IF(HM$23&lt;=$HH47,(1-'7. Rép.Inattendues'!L28)*HM$19,('7. Rép.Inattendues'!L28*HM$19)*-1),"")</f>
        <v/>
      </c>
      <c r="IU47" s="346" t="str">
        <f>IFERROR(IF(HN$23&lt;=$HH47,(1-'7. Rép.Inattendues'!M28)*HN$19,('7. Rép.Inattendues'!M28*HN$19)*-1),"")</f>
        <v/>
      </c>
      <c r="IV47" s="346" t="str">
        <f>IFERROR(IF(HO$23&lt;=$HH47,(1-'7. Rép.Inattendues'!N28)*HO$19,('7. Rép.Inattendues'!N28*HO$19)*-1),"")</f>
        <v/>
      </c>
      <c r="IW47" s="346" t="str">
        <f>IFERROR(IF(HP$23&lt;=$HH47,(1-'7. Rép.Inattendues'!O28)*HP$19,('7. Rép.Inattendues'!O28*HP$19)*-1),"")</f>
        <v/>
      </c>
      <c r="IX47" s="346" t="str">
        <f>IFERROR(IF(HQ$23&lt;=$HH47,(1-'7. Rép.Inattendues'!P28)*HQ$19,('7. Rép.Inattendues'!P28*HQ$19)*-1),"")</f>
        <v/>
      </c>
      <c r="IY47" s="346" t="str">
        <f>IFERROR(IF(HR$23&lt;=$HH47,(1-'7. Rép.Inattendues'!Q28)*HR$19,('7. Rép.Inattendues'!Q28*HR$19)*-1),"")</f>
        <v/>
      </c>
      <c r="IZ47" s="346" t="str">
        <f>IFERROR(IF(HS$23&lt;=$HH47,(1-'7. Rép.Inattendues'!R28)*HS$19,('7. Rép.Inattendues'!R28*HS$19)*-1),"")</f>
        <v/>
      </c>
      <c r="JA47" s="346" t="str">
        <f>IFERROR(IF(HT$23&lt;=$HH47,(1-'7. Rép.Inattendues'!S28)*HT$19,('7. Rép.Inattendues'!S28*HT$19)*-1),"")</f>
        <v/>
      </c>
      <c r="JB47" s="346" t="str">
        <f>IFERROR(IF(HU$23&lt;=$HH47,(1-'7. Rép.Inattendues'!T28)*HU$19,('7. Rép.Inattendues'!T28*HU$19)*-1),"")</f>
        <v/>
      </c>
      <c r="JC47" s="346" t="str">
        <f>IFERROR(IF(HV$23&lt;=$HH47,(1-'7. Rép.Inattendues'!U28)*HV$19,('7. Rép.Inattendues'!U28*HV$19)*-1),"")</f>
        <v/>
      </c>
      <c r="JD47" s="346" t="str">
        <f>IFERROR(IF(HW$23&lt;=$HH47,(1-'7. Rép.Inattendues'!V28)*HW$19,('7. Rép.Inattendues'!V28*HW$19)*-1),"")</f>
        <v/>
      </c>
      <c r="JE47" s="346" t="str">
        <f>IFERROR(IF(HX$23&lt;=$HH47,(1-'7. Rép.Inattendues'!W28)*HX$19,('7. Rép.Inattendues'!W28*HX$19)*-1),"")</f>
        <v/>
      </c>
      <c r="JF47" s="346" t="str">
        <f>IFERROR(IF(HY$23&lt;=$HH47,(1-'7. Rép.Inattendues'!X28)*HY$19,('7. Rép.Inattendues'!X28*HY$19)*-1),"")</f>
        <v/>
      </c>
      <c r="JG47" s="346" t="str">
        <f>IFERROR(IF(HZ$23&lt;=$HH47,(1-'7. Rép.Inattendues'!Y28)*HZ$19,('7. Rép.Inattendues'!Y28*HZ$19)*-1),"")</f>
        <v/>
      </c>
      <c r="JH47" s="346" t="str">
        <f>IFERROR(IF(IA$23&lt;=$HH47,(1-'7. Rép.Inattendues'!Z28)*IA$19,('7. Rép.Inattendues'!Z28*IA$19)*-1),"")</f>
        <v/>
      </c>
      <c r="JI47" s="346" t="str">
        <f>IFERROR(IF(IB$23&lt;=$HH47,(1-'7. Rép.Inattendues'!AA28)*IB$19,('7. Rép.Inattendues'!AA28*IB$19)*-1),"")</f>
        <v/>
      </c>
      <c r="JJ47" s="346" t="str">
        <f>IFERROR(IF(IC$23&lt;=$HH47,(1-'7. Rép.Inattendues'!AB28)*IC$19,('7. Rép.Inattendues'!AB28*IC$19)*-1),"")</f>
        <v/>
      </c>
      <c r="JK47" s="346" t="str">
        <f>IFERROR(IF(ID$23&lt;=$HH47,(1-'7. Rép.Inattendues'!AC28)*ID$19,('7. Rép.Inattendues'!AC28*ID$19)*-1),"")</f>
        <v/>
      </c>
      <c r="JL47" s="346" t="str">
        <f>IFERROR(IF(IE$23&lt;=$HH47,(1-'7. Rép.Inattendues'!AD28)*IE$19,('7. Rép.Inattendues'!AD28*IE$19)*-1),"")</f>
        <v/>
      </c>
      <c r="JM47" s="346" t="str">
        <f>IFERROR(IF(IF$23&lt;=$HH47,(1-'7. Rép.Inattendues'!AE28)*IF$19,('7. Rép.Inattendues'!AE28*IF$19)*-1),"")</f>
        <v/>
      </c>
      <c r="JN47" s="346" t="str">
        <f>IFERROR(IF(IG$23&lt;=$HH47,(1-'7. Rép.Inattendues'!AF28)*IG$19,('7. Rép.Inattendues'!AF28*IG$19)*-1),"")</f>
        <v/>
      </c>
      <c r="JO47" s="346" t="str">
        <f>IFERROR(IF(IH$23&lt;=$HH47,(1-'7. Rép.Inattendues'!AG28)*IH$19,('7. Rép.Inattendues'!AG28*IH$19)*-1),"")</f>
        <v/>
      </c>
      <c r="JP47" s="346" t="str">
        <f>IFERROR(IF(II$23&lt;=$HH47,(1-'7. Rép.Inattendues'!AH28)*II$19,('7. Rép.Inattendues'!AH28*II$19)*-1),"")</f>
        <v/>
      </c>
      <c r="JQ47" s="346" t="str">
        <f>IFERROR(IF(IJ$23&lt;=$HH47,(1-'7. Rép.Inattendues'!AI28)*IJ$19,('7. Rép.Inattendues'!AI28*IJ$19)*-1),"")</f>
        <v/>
      </c>
      <c r="JR47" s="346" t="str">
        <f>IFERROR(IF(IK$23&lt;=$HH47,(1-'7. Rép.Inattendues'!AJ28)*IK$19,('7. Rép.Inattendues'!AJ28*IK$19)*-1),"")</f>
        <v/>
      </c>
      <c r="JS47" s="346" t="str">
        <f>IFERROR(IF(IL$23&lt;=$HH47,(1-'7. Rép.Inattendues'!AK28)*IL$19,('7. Rép.Inattendues'!AK28*IL$19)*-1),"")</f>
        <v/>
      </c>
      <c r="JT47" s="346" t="str">
        <f>IFERROR(IF(IM$23&lt;=$HH47,(1-'7. Rép.Inattendues'!AL28)*IM$19,('7. Rép.Inattendues'!AL28*IM$19)*-1),"")</f>
        <v/>
      </c>
      <c r="JU47" s="346" t="str">
        <f>IFERROR(IF(IN$23&lt;=$HH47,(1-'7. Rép.Inattendues'!AM28)*IN$19,('7. Rép.Inattendues'!AM28*IN$19)*-1),"")</f>
        <v/>
      </c>
      <c r="JW47" s="347" t="str">
        <f t="shared" si="170"/>
        <v/>
      </c>
      <c r="JY47" s="346" t="str">
        <f t="shared" si="171"/>
        <v/>
      </c>
      <c r="JZ47" s="346" t="str">
        <f t="shared" si="172"/>
        <v/>
      </c>
      <c r="KA47" s="346" t="str">
        <f t="shared" si="173"/>
        <v/>
      </c>
      <c r="KB47" s="346" t="str">
        <f t="shared" si="174"/>
        <v/>
      </c>
      <c r="KC47" s="346" t="str">
        <f t="shared" si="175"/>
        <v/>
      </c>
      <c r="KD47" s="346" t="str">
        <f t="shared" si="176"/>
        <v/>
      </c>
      <c r="KE47" s="346" t="str">
        <f t="shared" si="177"/>
        <v/>
      </c>
      <c r="KF47" s="346" t="str">
        <f t="shared" si="178"/>
        <v/>
      </c>
      <c r="KG47" s="346" t="str">
        <f t="shared" si="179"/>
        <v/>
      </c>
      <c r="KH47" s="346" t="str">
        <f t="shared" si="180"/>
        <v/>
      </c>
      <c r="KI47" s="346" t="str">
        <f t="shared" si="181"/>
        <v/>
      </c>
      <c r="KJ47" s="346" t="str">
        <f t="shared" si="182"/>
        <v/>
      </c>
      <c r="KK47" s="346" t="str">
        <f t="shared" si="183"/>
        <v/>
      </c>
      <c r="KL47" s="346" t="str">
        <f t="shared" si="184"/>
        <v/>
      </c>
      <c r="KM47" s="346" t="str">
        <f t="shared" si="185"/>
        <v/>
      </c>
      <c r="KN47" s="346" t="str">
        <f t="shared" si="186"/>
        <v/>
      </c>
      <c r="KO47" s="346" t="str">
        <f t="shared" si="187"/>
        <v/>
      </c>
      <c r="KP47" s="346" t="str">
        <f t="shared" si="188"/>
        <v/>
      </c>
      <c r="KQ47" s="346" t="str">
        <f t="shared" si="189"/>
        <v/>
      </c>
      <c r="KR47" s="346" t="str">
        <f t="shared" si="190"/>
        <v/>
      </c>
      <c r="KS47" s="346" t="str">
        <f t="shared" si="191"/>
        <v/>
      </c>
      <c r="KT47" s="346" t="str">
        <f t="shared" si="192"/>
        <v/>
      </c>
      <c r="KU47" s="346" t="str">
        <f t="shared" si="193"/>
        <v/>
      </c>
      <c r="KV47" s="346" t="str">
        <f t="shared" si="194"/>
        <v/>
      </c>
      <c r="KW47" s="346" t="str">
        <f t="shared" si="195"/>
        <v/>
      </c>
      <c r="KX47" s="346" t="str">
        <f t="shared" si="196"/>
        <v/>
      </c>
      <c r="KY47" s="346" t="str">
        <f t="shared" si="197"/>
        <v/>
      </c>
      <c r="KZ47" s="346" t="str">
        <f t="shared" si="198"/>
        <v/>
      </c>
      <c r="LA47" s="346" t="str">
        <f t="shared" si="199"/>
        <v/>
      </c>
      <c r="LB47" s="346" t="str">
        <f t="shared" si="200"/>
        <v/>
      </c>
      <c r="LD47" s="348" t="str">
        <f t="shared" si="201"/>
        <v/>
      </c>
      <c r="LF47" s="346" t="str">
        <f t="shared" si="86"/>
        <v/>
      </c>
      <c r="LH47" s="346" t="str">
        <f t="shared" si="202"/>
        <v/>
      </c>
      <c r="LI47" s="346" t="str">
        <f t="shared" si="203"/>
        <v/>
      </c>
      <c r="LJ47" s="346" t="str">
        <f t="shared" si="204"/>
        <v/>
      </c>
      <c r="LK47" s="346" t="str">
        <f t="shared" si="205"/>
        <v/>
      </c>
      <c r="LL47" s="346" t="str">
        <f t="shared" si="206"/>
        <v/>
      </c>
      <c r="LM47" s="346" t="str">
        <f t="shared" si="207"/>
        <v/>
      </c>
      <c r="LN47" s="346" t="str">
        <f t="shared" si="208"/>
        <v/>
      </c>
      <c r="LO47" s="346" t="str">
        <f t="shared" si="209"/>
        <v/>
      </c>
      <c r="LP47" s="346" t="str">
        <f t="shared" si="210"/>
        <v/>
      </c>
      <c r="LQ47" s="346" t="str">
        <f t="shared" si="211"/>
        <v/>
      </c>
      <c r="LR47" s="346" t="str">
        <f t="shared" si="212"/>
        <v/>
      </c>
      <c r="LS47" s="346" t="str">
        <f t="shared" si="213"/>
        <v/>
      </c>
      <c r="LT47" s="346" t="str">
        <f t="shared" si="214"/>
        <v/>
      </c>
      <c r="LU47" s="346" t="str">
        <f t="shared" si="215"/>
        <v/>
      </c>
      <c r="LV47" s="346" t="str">
        <f t="shared" si="216"/>
        <v/>
      </c>
      <c r="LW47" s="346" t="str">
        <f t="shared" si="217"/>
        <v/>
      </c>
      <c r="LX47" s="346" t="str">
        <f t="shared" si="218"/>
        <v/>
      </c>
      <c r="LY47" s="346" t="str">
        <f t="shared" si="219"/>
        <v/>
      </c>
      <c r="LZ47" s="346" t="str">
        <f t="shared" si="220"/>
        <v/>
      </c>
      <c r="MA47" s="346" t="str">
        <f t="shared" si="221"/>
        <v/>
      </c>
      <c r="MB47" s="346" t="str">
        <f t="shared" si="222"/>
        <v/>
      </c>
      <c r="MC47" s="346" t="str">
        <f t="shared" si="223"/>
        <v/>
      </c>
      <c r="MD47" s="346" t="str">
        <f t="shared" si="224"/>
        <v/>
      </c>
      <c r="ME47" s="346" t="str">
        <f t="shared" si="225"/>
        <v/>
      </c>
      <c r="MF47" s="346" t="str">
        <f t="shared" si="226"/>
        <v/>
      </c>
      <c r="MG47" s="346" t="str">
        <f t="shared" si="227"/>
        <v/>
      </c>
      <c r="MH47" s="346" t="str">
        <f t="shared" si="228"/>
        <v/>
      </c>
      <c r="MI47" s="346" t="str">
        <f t="shared" si="229"/>
        <v/>
      </c>
      <c r="MJ47" s="346" t="str">
        <f t="shared" si="230"/>
        <v/>
      </c>
      <c r="MK47" s="346" t="str">
        <f t="shared" si="231"/>
        <v/>
      </c>
      <c r="MM47" s="348" t="str">
        <f t="shared" si="232"/>
        <v/>
      </c>
      <c r="MR47" s="483" t="s">
        <v>472</v>
      </c>
      <c r="MS47" s="305">
        <v>2</v>
      </c>
      <c r="MU47" s="15">
        <f>IF('8. Paramètres'!G47="Modérée à forte",1,IF('8. Paramètres'!G47="Faible",2,IF('8. Paramètres'!G47="Négligeable",3,IF('8. Paramètres'!G47="Problématique",4,"err"))))</f>
        <v>3</v>
      </c>
      <c r="MV47" s="15">
        <f>IF('8. Paramètres'!H47="Cliquer pour modifier",MU47,IF('8. Paramètres'!H47="Modérée à forte",1,IF('8. Paramètres'!H47="Faible",2,IF('8. Paramètres'!H47="Négligeable",3,IF('8. Paramètres'!H47="Problématique",4,"err")))))</f>
        <v>3</v>
      </c>
      <c r="MW47" s="15">
        <f t="shared" si="269"/>
        <v>3</v>
      </c>
      <c r="MY47" s="380" t="str">
        <f t="shared" si="270"/>
        <v>ok</v>
      </c>
    </row>
    <row r="48" spans="2:364" ht="18" x14ac:dyDescent="0.3">
      <c r="B48" s="38">
        <f t="shared" si="88"/>
        <v>0</v>
      </c>
      <c r="C48" s="4" t="s">
        <v>54</v>
      </c>
      <c r="D48" s="17" t="str">
        <f>IF(AND('2. Saisie'!$AF30&gt;=0,D$23&lt;='2. Saisie'!$AE$1,'2. Saisie'!$AL30&lt;=$B$11),IF(OR('2. Saisie'!B30="",'2. Saisie'!B30=9),0,'2. Saisie'!B30),"")</f>
        <v/>
      </c>
      <c r="E48" s="17" t="str">
        <f>IF(AND('2. Saisie'!$AF30&gt;=0,E$23&lt;='2. Saisie'!$AE$1,'2. Saisie'!$AL30&lt;=$B$11),IF(OR('2. Saisie'!C30="",'2. Saisie'!C30=9),0,'2. Saisie'!C30),"")</f>
        <v/>
      </c>
      <c r="F48" s="17" t="str">
        <f>IF(AND('2. Saisie'!$AF30&gt;=0,F$23&lt;='2. Saisie'!$AE$1,'2. Saisie'!$AL30&lt;=$B$11),IF(OR('2. Saisie'!D30="",'2. Saisie'!D30=9),0,'2. Saisie'!D30),"")</f>
        <v/>
      </c>
      <c r="G48" s="17" t="str">
        <f>IF(AND('2. Saisie'!$AF30&gt;=0,G$23&lt;='2. Saisie'!$AE$1,'2. Saisie'!$AL30&lt;=$B$11),IF(OR('2. Saisie'!E30="",'2. Saisie'!E30=9),0,'2. Saisie'!E30),"")</f>
        <v/>
      </c>
      <c r="H48" s="17" t="str">
        <f>IF(AND('2. Saisie'!$AF30&gt;=0,H$23&lt;='2. Saisie'!$AE$1,'2. Saisie'!$AL30&lt;=$B$11),IF(OR('2. Saisie'!F30="",'2. Saisie'!F30=9),0,'2. Saisie'!F30),"")</f>
        <v/>
      </c>
      <c r="I48" s="17" t="str">
        <f>IF(AND('2. Saisie'!$AF30&gt;=0,I$23&lt;='2. Saisie'!$AE$1,'2. Saisie'!$AL30&lt;=$B$11),IF(OR('2. Saisie'!G30="",'2. Saisie'!G30=9),0,'2. Saisie'!G30),"")</f>
        <v/>
      </c>
      <c r="J48" s="17" t="str">
        <f>IF(AND('2. Saisie'!$AF30&gt;=0,J$23&lt;='2. Saisie'!$AE$1,'2. Saisie'!$AL30&lt;=$B$11),IF(OR('2. Saisie'!H30="",'2. Saisie'!H30=9),0,'2. Saisie'!H30),"")</f>
        <v/>
      </c>
      <c r="K48" s="17" t="str">
        <f>IF(AND('2. Saisie'!$AF30&gt;=0,K$23&lt;='2. Saisie'!$AE$1,'2. Saisie'!$AL30&lt;=$B$11),IF(OR('2. Saisie'!I30="",'2. Saisie'!I30=9),0,'2. Saisie'!I30),"")</f>
        <v/>
      </c>
      <c r="L48" s="17" t="str">
        <f>IF(AND('2. Saisie'!$AF30&gt;=0,L$23&lt;='2. Saisie'!$AE$1,'2. Saisie'!$AL30&lt;=$B$11),IF(OR('2. Saisie'!J30="",'2. Saisie'!J30=9),0,'2. Saisie'!J30),"")</f>
        <v/>
      </c>
      <c r="M48" s="17" t="str">
        <f>IF(AND('2. Saisie'!$AF30&gt;=0,M$23&lt;='2. Saisie'!$AE$1,'2. Saisie'!$AL30&lt;=$B$11),IF(OR('2. Saisie'!K30="",'2. Saisie'!K30=9),0,'2. Saisie'!K30),"")</f>
        <v/>
      </c>
      <c r="N48" s="17" t="str">
        <f>IF(AND('2. Saisie'!$AF30&gt;=0,N$23&lt;='2. Saisie'!$AE$1,'2. Saisie'!$AL30&lt;=$B$11),IF(OR('2. Saisie'!L30="",'2. Saisie'!L30=9),0,'2. Saisie'!L30),"")</f>
        <v/>
      </c>
      <c r="O48" s="17" t="str">
        <f>IF(AND('2. Saisie'!$AF30&gt;=0,O$23&lt;='2. Saisie'!$AE$1,'2. Saisie'!$AL30&lt;=$B$11),IF(OR('2. Saisie'!M30="",'2. Saisie'!M30=9),0,'2. Saisie'!M30),"")</f>
        <v/>
      </c>
      <c r="P48" s="17" t="str">
        <f>IF(AND('2. Saisie'!$AF30&gt;=0,P$23&lt;='2. Saisie'!$AE$1,'2. Saisie'!$AL30&lt;=$B$11),IF(OR('2. Saisie'!N30="",'2. Saisie'!N30=9),0,'2. Saisie'!N30),"")</f>
        <v/>
      </c>
      <c r="Q48" s="17" t="str">
        <f>IF(AND('2. Saisie'!$AF30&gt;=0,Q$23&lt;='2. Saisie'!$AE$1,'2. Saisie'!$AL30&lt;=$B$11),IF(OR('2. Saisie'!O30="",'2. Saisie'!O30=9),0,'2. Saisie'!O30),"")</f>
        <v/>
      </c>
      <c r="R48" s="17" t="str">
        <f>IF(AND('2. Saisie'!$AF30&gt;=0,R$23&lt;='2. Saisie'!$AE$1,'2. Saisie'!$AL30&lt;=$B$11),IF(OR('2. Saisie'!P30="",'2. Saisie'!P30=9),0,'2. Saisie'!P30),"")</f>
        <v/>
      </c>
      <c r="S48" s="17" t="str">
        <f>IF(AND('2. Saisie'!$AF30&gt;=0,S$23&lt;='2. Saisie'!$AE$1,'2. Saisie'!$AL30&lt;=$B$11),IF(OR('2. Saisie'!Q30="",'2. Saisie'!Q30=9),0,'2. Saisie'!Q30),"")</f>
        <v/>
      </c>
      <c r="T48" s="17" t="str">
        <f>IF(AND('2. Saisie'!$AF30&gt;=0,T$23&lt;='2. Saisie'!$AE$1,'2. Saisie'!$AL30&lt;=$B$11),IF(OR('2. Saisie'!R30="",'2. Saisie'!R30=9),0,'2. Saisie'!R30),"")</f>
        <v/>
      </c>
      <c r="U48" s="17" t="str">
        <f>IF(AND('2. Saisie'!$AF30&gt;=0,U$23&lt;='2. Saisie'!$AE$1,'2. Saisie'!$AL30&lt;=$B$11),IF(OR('2. Saisie'!S30="",'2. Saisie'!S30=9),0,'2. Saisie'!S30),"")</f>
        <v/>
      </c>
      <c r="V48" s="17" t="str">
        <f>IF(AND('2. Saisie'!$AF30&gt;=0,V$23&lt;='2. Saisie'!$AE$1,'2. Saisie'!$AL30&lt;=$B$11),IF(OR('2. Saisie'!T30="",'2. Saisie'!T30=9),0,'2. Saisie'!T30),"")</f>
        <v/>
      </c>
      <c r="W48" s="17" t="str">
        <f>IF(AND('2. Saisie'!$AF30&gt;=0,W$23&lt;='2. Saisie'!$AE$1,'2. Saisie'!$AL30&lt;=$B$11),IF(OR('2. Saisie'!U30="",'2. Saisie'!U30=9),0,'2. Saisie'!U30),"")</f>
        <v/>
      </c>
      <c r="X48" s="17" t="str">
        <f>IF(AND('2. Saisie'!$AF30&gt;=0,X$23&lt;='2. Saisie'!$AE$1,'2. Saisie'!$AL30&lt;=$B$11),IF(OR('2. Saisie'!V30="",'2. Saisie'!V30=9),0,'2. Saisie'!V30),"")</f>
        <v/>
      </c>
      <c r="Y48" s="17" t="str">
        <f>IF(AND('2. Saisie'!$AF30&gt;=0,Y$23&lt;='2. Saisie'!$AE$1,'2. Saisie'!$AL30&lt;=$B$11),IF(OR('2. Saisie'!W30="",'2. Saisie'!W30=9),0,'2. Saisie'!W30),"")</f>
        <v/>
      </c>
      <c r="Z48" s="17" t="str">
        <f>IF(AND('2. Saisie'!$AF30&gt;=0,Z$23&lt;='2. Saisie'!$AE$1,'2. Saisie'!$AL30&lt;=$B$11),IF(OR('2. Saisie'!X30="",'2. Saisie'!X30=9),0,'2. Saisie'!X30),"")</f>
        <v/>
      </c>
      <c r="AA48" s="17" t="str">
        <f>IF(AND('2. Saisie'!$AF30&gt;=0,AA$23&lt;='2. Saisie'!$AE$1,'2. Saisie'!$AL30&lt;=$B$11),IF(OR('2. Saisie'!Y30="",'2. Saisie'!Y30=9),0,'2. Saisie'!Y30),"")</f>
        <v/>
      </c>
      <c r="AB48" s="17" t="str">
        <f>IF(AND('2. Saisie'!$AF30&gt;=0,AB$23&lt;='2. Saisie'!$AE$1,'2. Saisie'!$AL30&lt;=$B$11),IF(OR('2. Saisie'!Z30="",'2. Saisie'!Z30=9),0,'2. Saisie'!Z30),"")</f>
        <v/>
      </c>
      <c r="AC48" s="17" t="str">
        <f>IF(AND('2. Saisie'!$AF30&gt;=0,AC$23&lt;='2. Saisie'!$AE$1,'2. Saisie'!$AL30&lt;=$B$11),IF(OR('2. Saisie'!AA30="",'2. Saisie'!AA30=9),0,'2. Saisie'!AA30),"")</f>
        <v/>
      </c>
      <c r="AD48" s="17" t="str">
        <f>IF(AND('2. Saisie'!$AF30&gt;=0,AD$23&lt;='2. Saisie'!$AE$1,'2. Saisie'!$AL30&lt;=$B$11),IF(OR('2. Saisie'!AB30="",'2. Saisie'!AB30=9),0,'2. Saisie'!AB30),"")</f>
        <v/>
      </c>
      <c r="AE48" s="17" t="str">
        <f>IF(AND('2. Saisie'!$AF30&gt;=0,AE$23&lt;='2. Saisie'!$AE$1,'2. Saisie'!$AL30&lt;=$B$11),IF(OR('2. Saisie'!AC30="",'2. Saisie'!AC30=9),0,'2. Saisie'!AC30),"")</f>
        <v/>
      </c>
      <c r="AF48" s="17" t="str">
        <f>IF(AND('2. Saisie'!$AF30&gt;=0,AF$23&lt;='2. Saisie'!$AE$1,'2. Saisie'!$AL30&lt;=$B$11),IF(OR('2. Saisie'!AD30="",'2. Saisie'!AD30=9),0,'2. Saisie'!AD30),"")</f>
        <v/>
      </c>
      <c r="AG48" s="17" t="str">
        <f>IF(AND('2. Saisie'!$AF30&gt;=0,AG$23&lt;='2. Saisie'!$AE$1,'2. Saisie'!$AL30&lt;=$B$11),IF(OR('2. Saisie'!AE30="",'2. Saisie'!AE30=9),0,'2. Saisie'!AE30),"")</f>
        <v/>
      </c>
      <c r="AH48" s="17" t="s">
        <v>139</v>
      </c>
      <c r="AI48" s="330"/>
      <c r="AJ48" s="339" t="str">
        <f t="shared" si="89"/>
        <v/>
      </c>
      <c r="AK48" s="339" t="str">
        <f t="shared" si="90"/>
        <v/>
      </c>
      <c r="AL48" s="340" t="str">
        <f t="shared" si="44"/>
        <v/>
      </c>
      <c r="AM48" s="341">
        <v>24</v>
      </c>
      <c r="AN48" s="342" t="str">
        <f t="shared" si="45"/>
        <v/>
      </c>
      <c r="AO48" s="343" t="str">
        <f t="shared" si="91"/>
        <v/>
      </c>
      <c r="AP48" s="17" t="str">
        <f t="shared" si="92"/>
        <v/>
      </c>
      <c r="AQ48" s="17" t="str">
        <f t="shared" si="93"/>
        <v/>
      </c>
      <c r="AR48" s="17" t="str">
        <f t="shared" si="94"/>
        <v/>
      </c>
      <c r="AS48" s="17" t="str">
        <f t="shared" si="95"/>
        <v/>
      </c>
      <c r="AT48" s="17" t="str">
        <f t="shared" si="96"/>
        <v/>
      </c>
      <c r="AU48" s="17" t="str">
        <f t="shared" si="97"/>
        <v/>
      </c>
      <c r="AV48" s="17" t="str">
        <f t="shared" si="98"/>
        <v/>
      </c>
      <c r="AW48" s="17" t="str">
        <f t="shared" si="99"/>
        <v/>
      </c>
      <c r="AX48" s="17" t="str">
        <f t="shared" si="100"/>
        <v/>
      </c>
      <c r="AY48" s="17" t="str">
        <f t="shared" si="101"/>
        <v/>
      </c>
      <c r="AZ48" s="17" t="str">
        <f t="shared" si="102"/>
        <v/>
      </c>
      <c r="BA48" s="17" t="str">
        <f t="shared" si="103"/>
        <v/>
      </c>
      <c r="BB48" s="17" t="str">
        <f t="shared" si="104"/>
        <v/>
      </c>
      <c r="BC48" s="17" t="str">
        <f t="shared" si="105"/>
        <v/>
      </c>
      <c r="BD48" s="17" t="str">
        <f t="shared" si="106"/>
        <v/>
      </c>
      <c r="BE48" s="17" t="str">
        <f t="shared" si="107"/>
        <v/>
      </c>
      <c r="BF48" s="17" t="str">
        <f t="shared" si="108"/>
        <v/>
      </c>
      <c r="BG48" s="17" t="str">
        <f t="shared" si="109"/>
        <v/>
      </c>
      <c r="BH48" s="17" t="str">
        <f t="shared" si="110"/>
        <v/>
      </c>
      <c r="BI48" s="17" t="str">
        <f t="shared" si="111"/>
        <v/>
      </c>
      <c r="BJ48" s="17" t="str">
        <f t="shared" si="112"/>
        <v/>
      </c>
      <c r="BK48" s="17" t="str">
        <f t="shared" si="113"/>
        <v/>
      </c>
      <c r="BL48" s="17" t="str">
        <f t="shared" si="114"/>
        <v/>
      </c>
      <c r="BM48" s="17" t="str">
        <f t="shared" si="115"/>
        <v/>
      </c>
      <c r="BN48" s="17" t="str">
        <f t="shared" si="116"/>
        <v/>
      </c>
      <c r="BO48" s="17" t="str">
        <f t="shared" si="117"/>
        <v/>
      </c>
      <c r="BP48" s="17" t="str">
        <f t="shared" si="118"/>
        <v/>
      </c>
      <c r="BQ48" s="17" t="str">
        <f t="shared" si="119"/>
        <v/>
      </c>
      <c r="BR48" s="17" t="str">
        <f t="shared" si="120"/>
        <v/>
      </c>
      <c r="BS48" s="17" t="str">
        <f t="shared" si="121"/>
        <v/>
      </c>
      <c r="BT48" s="17" t="s">
        <v>139</v>
      </c>
      <c r="BV48" s="291" t="e">
        <f t="shared" si="47"/>
        <v>#VALUE!</v>
      </c>
      <c r="BW48" s="291" t="e">
        <f t="shared" si="122"/>
        <v>#VALUE!</v>
      </c>
      <c r="BX48" s="291" t="e">
        <f t="shared" si="233"/>
        <v>#VALUE!</v>
      </c>
      <c r="BY48" s="292" t="e">
        <f t="shared" si="48"/>
        <v>#VALUE!</v>
      </c>
      <c r="BZ48" s="292" t="e">
        <f t="shared" si="123"/>
        <v>#VALUE!</v>
      </c>
      <c r="CA48" s="294" t="str">
        <f t="shared" si="124"/>
        <v/>
      </c>
      <c r="CB48" s="293" t="e">
        <f t="shared" si="49"/>
        <v>#VALUE!</v>
      </c>
      <c r="CC48" s="291" t="e">
        <f t="shared" si="125"/>
        <v>#VALUE!</v>
      </c>
      <c r="CD48" s="291" t="e">
        <f t="shared" si="234"/>
        <v>#VALUE!</v>
      </c>
      <c r="CE48" s="292" t="e">
        <f t="shared" si="50"/>
        <v>#VALUE!</v>
      </c>
      <c r="CF48" s="292" t="e">
        <f t="shared" si="126"/>
        <v>#VALUE!</v>
      </c>
      <c r="CH48" s="32"/>
      <c r="CW48" s="330"/>
      <c r="CX48" s="341">
        <v>24</v>
      </c>
      <c r="CY48" s="58" t="str">
        <f t="shared" si="127"/>
        <v/>
      </c>
      <c r="CZ48" s="344" t="e">
        <f t="shared" si="128"/>
        <v>#N/A</v>
      </c>
      <c r="DA48" s="344" t="e">
        <f t="shared" si="128"/>
        <v>#N/A</v>
      </c>
      <c r="DB48" s="344" t="e">
        <f t="shared" si="128"/>
        <v>#N/A</v>
      </c>
      <c r="DC48" s="344" t="e">
        <f t="shared" si="128"/>
        <v>#N/A</v>
      </c>
      <c r="DD48" s="344" t="e">
        <f t="shared" si="128"/>
        <v>#N/A</v>
      </c>
      <c r="DE48" s="344" t="e">
        <f t="shared" si="128"/>
        <v>#N/A</v>
      </c>
      <c r="DF48" s="344" t="e">
        <f t="shared" si="128"/>
        <v>#N/A</v>
      </c>
      <c r="DG48" s="344" t="e">
        <f t="shared" si="128"/>
        <v>#N/A</v>
      </c>
      <c r="DH48" s="344" t="e">
        <f t="shared" si="128"/>
        <v>#N/A</v>
      </c>
      <c r="DI48" s="344" t="e">
        <f t="shared" si="128"/>
        <v>#N/A</v>
      </c>
      <c r="DJ48" s="344" t="e">
        <f t="shared" si="128"/>
        <v>#N/A</v>
      </c>
      <c r="DK48" s="344" t="e">
        <f t="shared" si="128"/>
        <v>#N/A</v>
      </c>
      <c r="DL48" s="344" t="e">
        <f t="shared" si="128"/>
        <v>#N/A</v>
      </c>
      <c r="DM48" s="344" t="e">
        <f t="shared" si="128"/>
        <v>#N/A</v>
      </c>
      <c r="DN48" s="344" t="e">
        <f t="shared" si="128"/>
        <v>#N/A</v>
      </c>
      <c r="DO48" s="344" t="e">
        <f t="shared" si="128"/>
        <v>#N/A</v>
      </c>
      <c r="DP48" s="344" t="e">
        <f t="shared" si="268"/>
        <v>#N/A</v>
      </c>
      <c r="DQ48" s="344" t="e">
        <f t="shared" si="268"/>
        <v>#N/A</v>
      </c>
      <c r="DR48" s="344" t="e">
        <f t="shared" si="268"/>
        <v>#N/A</v>
      </c>
      <c r="DS48" s="344" t="e">
        <f t="shared" si="268"/>
        <v>#N/A</v>
      </c>
      <c r="DT48" s="344" t="e">
        <f t="shared" si="268"/>
        <v>#N/A</v>
      </c>
      <c r="DU48" s="344" t="e">
        <f t="shared" si="268"/>
        <v>#N/A</v>
      </c>
      <c r="DV48" s="344" t="e">
        <f t="shared" si="268"/>
        <v>#N/A</v>
      </c>
      <c r="DW48" s="344" t="e">
        <f t="shared" si="268"/>
        <v>#N/A</v>
      </c>
      <c r="DX48" s="344" t="e">
        <f t="shared" si="268"/>
        <v>#N/A</v>
      </c>
      <c r="DY48" s="344" t="e">
        <f t="shared" si="268"/>
        <v>#N/A</v>
      </c>
      <c r="DZ48" s="344" t="e">
        <f t="shared" si="268"/>
        <v>#N/A</v>
      </c>
      <c r="EA48" s="344" t="e">
        <f t="shared" si="268"/>
        <v>#N/A</v>
      </c>
      <c r="EB48" s="344" t="e">
        <f t="shared" si="268"/>
        <v>#N/A</v>
      </c>
      <c r="EC48" s="344" t="e">
        <f t="shared" si="268"/>
        <v>#N/A</v>
      </c>
      <c r="ED48" s="59">
        <f t="shared" si="129"/>
        <v>0</v>
      </c>
      <c r="EE48" s="341">
        <v>24</v>
      </c>
      <c r="EF48" s="58" t="str">
        <f t="shared" si="130"/>
        <v/>
      </c>
      <c r="EG48" s="344" t="str">
        <f t="shared" si="235"/>
        <v/>
      </c>
      <c r="EH48" s="344" t="str">
        <f t="shared" si="236"/>
        <v/>
      </c>
      <c r="EI48" s="344" t="str">
        <f t="shared" si="237"/>
        <v/>
      </c>
      <c r="EJ48" s="344" t="str">
        <f t="shared" si="238"/>
        <v/>
      </c>
      <c r="EK48" s="344" t="str">
        <f t="shared" si="239"/>
        <v/>
      </c>
      <c r="EL48" s="344" t="str">
        <f t="shared" si="240"/>
        <v/>
      </c>
      <c r="EM48" s="344" t="str">
        <f t="shared" si="241"/>
        <v/>
      </c>
      <c r="EN48" s="344" t="str">
        <f t="shared" si="242"/>
        <v/>
      </c>
      <c r="EO48" s="344" t="str">
        <f t="shared" si="243"/>
        <v/>
      </c>
      <c r="EP48" s="344" t="str">
        <f t="shared" si="244"/>
        <v/>
      </c>
      <c r="EQ48" s="344" t="str">
        <f t="shared" si="245"/>
        <v/>
      </c>
      <c r="ER48" s="344" t="str">
        <f t="shared" si="246"/>
        <v/>
      </c>
      <c r="ES48" s="344" t="str">
        <f t="shared" si="247"/>
        <v/>
      </c>
      <c r="ET48" s="344" t="str">
        <f t="shared" si="248"/>
        <v/>
      </c>
      <c r="EU48" s="344" t="str">
        <f t="shared" si="249"/>
        <v/>
      </c>
      <c r="EV48" s="344" t="str">
        <f t="shared" si="250"/>
        <v/>
      </c>
      <c r="EW48" s="344" t="str">
        <f t="shared" si="251"/>
        <v/>
      </c>
      <c r="EX48" s="344" t="str">
        <f t="shared" si="252"/>
        <v/>
      </c>
      <c r="EY48" s="344" t="str">
        <f t="shared" si="253"/>
        <v/>
      </c>
      <c r="EZ48" s="344" t="str">
        <f t="shared" si="254"/>
        <v/>
      </c>
      <c r="FA48" s="344" t="str">
        <f t="shared" si="255"/>
        <v/>
      </c>
      <c r="FB48" s="344" t="str">
        <f t="shared" si="256"/>
        <v/>
      </c>
      <c r="FC48" s="344" t="str">
        <f t="shared" si="257"/>
        <v/>
      </c>
      <c r="FD48" s="344" t="str">
        <f t="shared" si="258"/>
        <v/>
      </c>
      <c r="FE48" s="344" t="str">
        <f t="shared" si="259"/>
        <v/>
      </c>
      <c r="FF48" s="344" t="str">
        <f t="shared" si="260"/>
        <v/>
      </c>
      <c r="FG48" s="344" t="str">
        <f t="shared" si="261"/>
        <v/>
      </c>
      <c r="FH48" s="344" t="str">
        <f t="shared" si="262"/>
        <v/>
      </c>
      <c r="FI48" s="344" t="str">
        <f t="shared" si="263"/>
        <v/>
      </c>
      <c r="FJ48" s="344" t="str">
        <f t="shared" si="264"/>
        <v/>
      </c>
      <c r="FK48" s="59">
        <f t="shared" si="160"/>
        <v>0</v>
      </c>
      <c r="FL48" s="345" t="str">
        <f t="shared" si="161"/>
        <v/>
      </c>
      <c r="FM48" s="3">
        <f t="shared" si="162"/>
        <v>0</v>
      </c>
      <c r="FO48" s="336" t="str">
        <f t="shared" si="53"/>
        <v/>
      </c>
      <c r="FP48" s="4" t="s">
        <v>54</v>
      </c>
      <c r="FQ48" s="17" t="str">
        <f t="shared" si="54"/>
        <v/>
      </c>
      <c r="FR48" s="17" t="str">
        <f t="shared" si="55"/>
        <v/>
      </c>
      <c r="FS48" s="17" t="str">
        <f t="shared" si="56"/>
        <v/>
      </c>
      <c r="FT48" s="17" t="str">
        <f t="shared" si="57"/>
        <v/>
      </c>
      <c r="FU48" s="17" t="str">
        <f t="shared" si="58"/>
        <v/>
      </c>
      <c r="FV48" s="17" t="str">
        <f t="shared" si="59"/>
        <v/>
      </c>
      <c r="FW48" s="17" t="str">
        <f t="shared" si="60"/>
        <v/>
      </c>
      <c r="FX48" s="17" t="str">
        <f t="shared" si="61"/>
        <v/>
      </c>
      <c r="FY48" s="17" t="str">
        <f t="shared" si="62"/>
        <v/>
      </c>
      <c r="FZ48" s="17" t="str">
        <f t="shared" si="63"/>
        <v/>
      </c>
      <c r="GA48" s="17" t="str">
        <f t="shared" si="64"/>
        <v/>
      </c>
      <c r="GB48" s="17" t="str">
        <f t="shared" si="65"/>
        <v/>
      </c>
      <c r="GC48" s="17" t="str">
        <f t="shared" si="66"/>
        <v/>
      </c>
      <c r="GD48" s="17" t="str">
        <f t="shared" si="67"/>
        <v/>
      </c>
      <c r="GE48" s="17" t="str">
        <f t="shared" si="68"/>
        <v/>
      </c>
      <c r="GF48" s="17" t="str">
        <f t="shared" si="69"/>
        <v/>
      </c>
      <c r="GG48" s="17" t="str">
        <f t="shared" si="70"/>
        <v/>
      </c>
      <c r="GH48" s="17" t="str">
        <f t="shared" si="71"/>
        <v/>
      </c>
      <c r="GI48" s="17" t="str">
        <f t="shared" si="72"/>
        <v/>
      </c>
      <c r="GJ48" s="17" t="str">
        <f t="shared" si="73"/>
        <v/>
      </c>
      <c r="GK48" s="17" t="str">
        <f t="shared" si="74"/>
        <v/>
      </c>
      <c r="GL48" s="17" t="str">
        <f t="shared" si="75"/>
        <v/>
      </c>
      <c r="GM48" s="17" t="str">
        <f t="shared" si="76"/>
        <v/>
      </c>
      <c r="GN48" s="17" t="str">
        <f t="shared" si="77"/>
        <v/>
      </c>
      <c r="GO48" s="17" t="str">
        <f t="shared" si="78"/>
        <v/>
      </c>
      <c r="GP48" s="17" t="str">
        <f t="shared" si="79"/>
        <v/>
      </c>
      <c r="GQ48" s="17" t="str">
        <f t="shared" si="80"/>
        <v/>
      </c>
      <c r="GR48" s="17" t="str">
        <f t="shared" si="81"/>
        <v/>
      </c>
      <c r="GS48" s="17" t="str">
        <f t="shared" si="82"/>
        <v/>
      </c>
      <c r="GT48" s="17" t="str">
        <f t="shared" si="83"/>
        <v/>
      </c>
      <c r="GU48" s="17" t="s">
        <v>139</v>
      </c>
      <c r="GV48" s="36"/>
      <c r="GW48" s="36" t="e">
        <f>RANK(AO48,AO$25:AO$124,0)+COUNTIF(AO$25:AO$48,AO48)-1</f>
        <v>#VALUE!</v>
      </c>
      <c r="GX48" s="36" t="s">
        <v>54</v>
      </c>
      <c r="GY48" s="3">
        <v>24</v>
      </c>
      <c r="GZ48" s="3" t="str">
        <f t="shared" si="84"/>
        <v/>
      </c>
      <c r="HA48" s="345" t="str">
        <f t="shared" si="163"/>
        <v/>
      </c>
      <c r="HB48" s="3">
        <f t="shared" si="164"/>
        <v>0</v>
      </c>
      <c r="HF48" s="3" t="e">
        <f t="shared" si="165"/>
        <v>#N/A</v>
      </c>
      <c r="HG48" s="3" t="e">
        <f t="shared" si="166"/>
        <v>#N/A</v>
      </c>
      <c r="HH48" s="294" t="e">
        <f t="shared" si="167"/>
        <v>#N/A</v>
      </c>
      <c r="HI48" s="336" t="e">
        <f t="shared" si="168"/>
        <v>#N/A</v>
      </c>
      <c r="HJ48" s="4" t="e">
        <f t="shared" si="169"/>
        <v>#N/A</v>
      </c>
      <c r="HK48" s="17" t="str">
        <f>IF(HK$23&lt;='2. Saisie'!$AE$1,INDEX($D$25:$AG$124,$HI48,HK$21),"")</f>
        <v/>
      </c>
      <c r="HL48" s="17" t="str">
        <f>IF(HL$23&lt;='2. Saisie'!$AE$1,INDEX($D$25:$AG$124,$HI48,HL$21),"")</f>
        <v/>
      </c>
      <c r="HM48" s="17" t="str">
        <f>IF(HM$23&lt;='2. Saisie'!$AE$1,INDEX($D$25:$AG$124,$HI48,HM$21),"")</f>
        <v/>
      </c>
      <c r="HN48" s="17" t="str">
        <f>IF(HN$23&lt;='2. Saisie'!$AE$1,INDEX($D$25:$AG$124,$HI48,HN$21),"")</f>
        <v/>
      </c>
      <c r="HO48" s="17" t="str">
        <f>IF(HO$23&lt;='2. Saisie'!$AE$1,INDEX($D$25:$AG$124,$HI48,HO$21),"")</f>
        <v/>
      </c>
      <c r="HP48" s="17" t="str">
        <f>IF(HP$23&lt;='2. Saisie'!$AE$1,INDEX($D$25:$AG$124,$HI48,HP$21),"")</f>
        <v/>
      </c>
      <c r="HQ48" s="17" t="str">
        <f>IF(HQ$23&lt;='2. Saisie'!$AE$1,INDEX($D$25:$AG$124,$HI48,HQ$21),"")</f>
        <v/>
      </c>
      <c r="HR48" s="17" t="str">
        <f>IF(HR$23&lt;='2. Saisie'!$AE$1,INDEX($D$25:$AG$124,$HI48,HR$21),"")</f>
        <v/>
      </c>
      <c r="HS48" s="17" t="str">
        <f>IF(HS$23&lt;='2. Saisie'!$AE$1,INDEX($D$25:$AG$124,$HI48,HS$21),"")</f>
        <v/>
      </c>
      <c r="HT48" s="17" t="str">
        <f>IF(HT$23&lt;='2. Saisie'!$AE$1,INDEX($D$25:$AG$124,$HI48,HT$21),"")</f>
        <v/>
      </c>
      <c r="HU48" s="17" t="str">
        <f>IF(HU$23&lt;='2. Saisie'!$AE$1,INDEX($D$25:$AG$124,$HI48,HU$21),"")</f>
        <v/>
      </c>
      <c r="HV48" s="17" t="str">
        <f>IF(HV$23&lt;='2. Saisie'!$AE$1,INDEX($D$25:$AG$124,$HI48,HV$21),"")</f>
        <v/>
      </c>
      <c r="HW48" s="17" t="str">
        <f>IF(HW$23&lt;='2. Saisie'!$AE$1,INDEX($D$25:$AG$124,$HI48,HW$21),"")</f>
        <v/>
      </c>
      <c r="HX48" s="17" t="str">
        <f>IF(HX$23&lt;='2. Saisie'!$AE$1,INDEX($D$25:$AG$124,$HI48,HX$21),"")</f>
        <v/>
      </c>
      <c r="HY48" s="17" t="str">
        <f>IF(HY$23&lt;='2. Saisie'!$AE$1,INDEX($D$25:$AG$124,$HI48,HY$21),"")</f>
        <v/>
      </c>
      <c r="HZ48" s="17" t="str">
        <f>IF(HZ$23&lt;='2. Saisie'!$AE$1,INDEX($D$25:$AG$124,$HI48,HZ$21),"")</f>
        <v/>
      </c>
      <c r="IA48" s="17" t="str">
        <f>IF(IA$23&lt;='2. Saisie'!$AE$1,INDEX($D$25:$AG$124,$HI48,IA$21),"")</f>
        <v/>
      </c>
      <c r="IB48" s="17" t="str">
        <f>IF(IB$23&lt;='2. Saisie'!$AE$1,INDEX($D$25:$AG$124,$HI48,IB$21),"")</f>
        <v/>
      </c>
      <c r="IC48" s="17" t="str">
        <f>IF(IC$23&lt;='2. Saisie'!$AE$1,INDEX($D$25:$AG$124,$HI48,IC$21),"")</f>
        <v/>
      </c>
      <c r="ID48" s="17" t="str">
        <f>IF(ID$23&lt;='2. Saisie'!$AE$1,INDEX($D$25:$AG$124,$HI48,ID$21),"")</f>
        <v/>
      </c>
      <c r="IE48" s="17" t="str">
        <f>IF(IE$23&lt;='2. Saisie'!$AE$1,INDEX($D$25:$AG$124,$HI48,IE$21),"")</f>
        <v/>
      </c>
      <c r="IF48" s="17" t="str">
        <f>IF(IF$23&lt;='2. Saisie'!$AE$1,INDEX($D$25:$AG$124,$HI48,IF$21),"")</f>
        <v/>
      </c>
      <c r="IG48" s="17" t="str">
        <f>IF(IG$23&lt;='2. Saisie'!$AE$1,INDEX($D$25:$AG$124,$HI48,IG$21),"")</f>
        <v/>
      </c>
      <c r="IH48" s="17" t="str">
        <f>IF(IH$23&lt;='2. Saisie'!$AE$1,INDEX($D$25:$AG$124,$HI48,IH$21),"")</f>
        <v/>
      </c>
      <c r="II48" s="17" t="str">
        <f>IF(II$23&lt;='2. Saisie'!$AE$1,INDEX($D$25:$AG$124,$HI48,II$21),"")</f>
        <v/>
      </c>
      <c r="IJ48" s="17" t="str">
        <f>IF(IJ$23&lt;='2. Saisie'!$AE$1,INDEX($D$25:$AG$124,$HI48,IJ$21),"")</f>
        <v/>
      </c>
      <c r="IK48" s="17" t="str">
        <f>IF(IK$23&lt;='2. Saisie'!$AE$1,INDEX($D$25:$AG$124,$HI48,IK$21),"")</f>
        <v/>
      </c>
      <c r="IL48" s="17" t="str">
        <f>IF(IL$23&lt;='2. Saisie'!$AE$1,INDEX($D$25:$AG$124,$HI48,IL$21),"")</f>
        <v/>
      </c>
      <c r="IM48" s="17" t="str">
        <f>IF(IM$23&lt;='2. Saisie'!$AE$1,INDEX($D$25:$AG$124,$HI48,IM$21),"")</f>
        <v/>
      </c>
      <c r="IN48" s="17" t="str">
        <f>IF(IN$23&lt;='2. Saisie'!$AE$1,INDEX($D$25:$AG$124,$HI48,IN$21),"")</f>
        <v/>
      </c>
      <c r="IO48" s="17" t="s">
        <v>139</v>
      </c>
      <c r="IR48" s="346" t="str">
        <f>IFERROR(IF(HK$23&lt;=$HH48,(1-'7. Rép.Inattendues'!J29)*HK$19,('7. Rép.Inattendues'!J29*HK$19)*-1),"")</f>
        <v/>
      </c>
      <c r="IS48" s="346" t="str">
        <f>IFERROR(IF(HL$23&lt;=$HH48,(1-'7. Rép.Inattendues'!K29)*HL$19,('7. Rép.Inattendues'!K29*HL$19)*-1),"")</f>
        <v/>
      </c>
      <c r="IT48" s="346" t="str">
        <f>IFERROR(IF(HM$23&lt;=$HH48,(1-'7. Rép.Inattendues'!L29)*HM$19,('7. Rép.Inattendues'!L29*HM$19)*-1),"")</f>
        <v/>
      </c>
      <c r="IU48" s="346" t="str">
        <f>IFERROR(IF(HN$23&lt;=$HH48,(1-'7. Rép.Inattendues'!M29)*HN$19,('7. Rép.Inattendues'!M29*HN$19)*-1),"")</f>
        <v/>
      </c>
      <c r="IV48" s="346" t="str">
        <f>IFERROR(IF(HO$23&lt;=$HH48,(1-'7. Rép.Inattendues'!N29)*HO$19,('7. Rép.Inattendues'!N29*HO$19)*-1),"")</f>
        <v/>
      </c>
      <c r="IW48" s="346" t="str">
        <f>IFERROR(IF(HP$23&lt;=$HH48,(1-'7. Rép.Inattendues'!O29)*HP$19,('7. Rép.Inattendues'!O29*HP$19)*-1),"")</f>
        <v/>
      </c>
      <c r="IX48" s="346" t="str">
        <f>IFERROR(IF(HQ$23&lt;=$HH48,(1-'7. Rép.Inattendues'!P29)*HQ$19,('7. Rép.Inattendues'!P29*HQ$19)*-1),"")</f>
        <v/>
      </c>
      <c r="IY48" s="346" t="str">
        <f>IFERROR(IF(HR$23&lt;=$HH48,(1-'7. Rép.Inattendues'!Q29)*HR$19,('7. Rép.Inattendues'!Q29*HR$19)*-1),"")</f>
        <v/>
      </c>
      <c r="IZ48" s="346" t="str">
        <f>IFERROR(IF(HS$23&lt;=$HH48,(1-'7. Rép.Inattendues'!R29)*HS$19,('7. Rép.Inattendues'!R29*HS$19)*-1),"")</f>
        <v/>
      </c>
      <c r="JA48" s="346" t="str">
        <f>IFERROR(IF(HT$23&lt;=$HH48,(1-'7. Rép.Inattendues'!S29)*HT$19,('7. Rép.Inattendues'!S29*HT$19)*-1),"")</f>
        <v/>
      </c>
      <c r="JB48" s="346" t="str">
        <f>IFERROR(IF(HU$23&lt;=$HH48,(1-'7. Rép.Inattendues'!T29)*HU$19,('7. Rép.Inattendues'!T29*HU$19)*-1),"")</f>
        <v/>
      </c>
      <c r="JC48" s="346" t="str">
        <f>IFERROR(IF(HV$23&lt;=$HH48,(1-'7. Rép.Inattendues'!U29)*HV$19,('7. Rép.Inattendues'!U29*HV$19)*-1),"")</f>
        <v/>
      </c>
      <c r="JD48" s="346" t="str">
        <f>IFERROR(IF(HW$23&lt;=$HH48,(1-'7. Rép.Inattendues'!V29)*HW$19,('7. Rép.Inattendues'!V29*HW$19)*-1),"")</f>
        <v/>
      </c>
      <c r="JE48" s="346" t="str">
        <f>IFERROR(IF(HX$23&lt;=$HH48,(1-'7. Rép.Inattendues'!W29)*HX$19,('7. Rép.Inattendues'!W29*HX$19)*-1),"")</f>
        <v/>
      </c>
      <c r="JF48" s="346" t="str">
        <f>IFERROR(IF(HY$23&lt;=$HH48,(1-'7. Rép.Inattendues'!X29)*HY$19,('7. Rép.Inattendues'!X29*HY$19)*-1),"")</f>
        <v/>
      </c>
      <c r="JG48" s="346" t="str">
        <f>IFERROR(IF(HZ$23&lt;=$HH48,(1-'7. Rép.Inattendues'!Y29)*HZ$19,('7. Rép.Inattendues'!Y29*HZ$19)*-1),"")</f>
        <v/>
      </c>
      <c r="JH48" s="346" t="str">
        <f>IFERROR(IF(IA$23&lt;=$HH48,(1-'7. Rép.Inattendues'!Z29)*IA$19,('7. Rép.Inattendues'!Z29*IA$19)*-1),"")</f>
        <v/>
      </c>
      <c r="JI48" s="346" t="str">
        <f>IFERROR(IF(IB$23&lt;=$HH48,(1-'7. Rép.Inattendues'!AA29)*IB$19,('7. Rép.Inattendues'!AA29*IB$19)*-1),"")</f>
        <v/>
      </c>
      <c r="JJ48" s="346" t="str">
        <f>IFERROR(IF(IC$23&lt;=$HH48,(1-'7. Rép.Inattendues'!AB29)*IC$19,('7. Rép.Inattendues'!AB29*IC$19)*-1),"")</f>
        <v/>
      </c>
      <c r="JK48" s="346" t="str">
        <f>IFERROR(IF(ID$23&lt;=$HH48,(1-'7. Rép.Inattendues'!AC29)*ID$19,('7. Rép.Inattendues'!AC29*ID$19)*-1),"")</f>
        <v/>
      </c>
      <c r="JL48" s="346" t="str">
        <f>IFERROR(IF(IE$23&lt;=$HH48,(1-'7. Rép.Inattendues'!AD29)*IE$19,('7. Rép.Inattendues'!AD29*IE$19)*-1),"")</f>
        <v/>
      </c>
      <c r="JM48" s="346" t="str">
        <f>IFERROR(IF(IF$23&lt;=$HH48,(1-'7. Rép.Inattendues'!AE29)*IF$19,('7. Rép.Inattendues'!AE29*IF$19)*-1),"")</f>
        <v/>
      </c>
      <c r="JN48" s="346" t="str">
        <f>IFERROR(IF(IG$23&lt;=$HH48,(1-'7. Rép.Inattendues'!AF29)*IG$19,('7. Rép.Inattendues'!AF29*IG$19)*-1),"")</f>
        <v/>
      </c>
      <c r="JO48" s="346" t="str">
        <f>IFERROR(IF(IH$23&lt;=$HH48,(1-'7. Rép.Inattendues'!AG29)*IH$19,('7. Rép.Inattendues'!AG29*IH$19)*-1),"")</f>
        <v/>
      </c>
      <c r="JP48" s="346" t="str">
        <f>IFERROR(IF(II$23&lt;=$HH48,(1-'7. Rép.Inattendues'!AH29)*II$19,('7. Rép.Inattendues'!AH29*II$19)*-1),"")</f>
        <v/>
      </c>
      <c r="JQ48" s="346" t="str">
        <f>IFERROR(IF(IJ$23&lt;=$HH48,(1-'7. Rép.Inattendues'!AI29)*IJ$19,('7. Rép.Inattendues'!AI29*IJ$19)*-1),"")</f>
        <v/>
      </c>
      <c r="JR48" s="346" t="str">
        <f>IFERROR(IF(IK$23&lt;=$HH48,(1-'7. Rép.Inattendues'!AJ29)*IK$19,('7. Rép.Inattendues'!AJ29*IK$19)*-1),"")</f>
        <v/>
      </c>
      <c r="JS48" s="346" t="str">
        <f>IFERROR(IF(IL$23&lt;=$HH48,(1-'7. Rép.Inattendues'!AK29)*IL$19,('7. Rép.Inattendues'!AK29*IL$19)*-1),"")</f>
        <v/>
      </c>
      <c r="JT48" s="346" t="str">
        <f>IFERROR(IF(IM$23&lt;=$HH48,(1-'7. Rép.Inattendues'!AL29)*IM$19,('7. Rép.Inattendues'!AL29*IM$19)*-1),"")</f>
        <v/>
      </c>
      <c r="JU48" s="346" t="str">
        <f>IFERROR(IF(IN$23&lt;=$HH48,(1-'7. Rép.Inattendues'!AM29)*IN$19,('7. Rép.Inattendues'!AM29*IN$19)*-1),"")</f>
        <v/>
      </c>
      <c r="JW48" s="347" t="str">
        <f t="shared" si="170"/>
        <v/>
      </c>
      <c r="JY48" s="346" t="str">
        <f t="shared" si="171"/>
        <v/>
      </c>
      <c r="JZ48" s="346" t="str">
        <f t="shared" si="172"/>
        <v/>
      </c>
      <c r="KA48" s="346" t="str">
        <f t="shared" si="173"/>
        <v/>
      </c>
      <c r="KB48" s="346" t="str">
        <f t="shared" si="174"/>
        <v/>
      </c>
      <c r="KC48" s="346" t="str">
        <f t="shared" si="175"/>
        <v/>
      </c>
      <c r="KD48" s="346" t="str">
        <f t="shared" si="176"/>
        <v/>
      </c>
      <c r="KE48" s="346" t="str">
        <f t="shared" si="177"/>
        <v/>
      </c>
      <c r="KF48" s="346" t="str">
        <f t="shared" si="178"/>
        <v/>
      </c>
      <c r="KG48" s="346" t="str">
        <f t="shared" si="179"/>
        <v/>
      </c>
      <c r="KH48" s="346" t="str">
        <f t="shared" si="180"/>
        <v/>
      </c>
      <c r="KI48" s="346" t="str">
        <f t="shared" si="181"/>
        <v/>
      </c>
      <c r="KJ48" s="346" t="str">
        <f t="shared" si="182"/>
        <v/>
      </c>
      <c r="KK48" s="346" t="str">
        <f t="shared" si="183"/>
        <v/>
      </c>
      <c r="KL48" s="346" t="str">
        <f t="shared" si="184"/>
        <v/>
      </c>
      <c r="KM48" s="346" t="str">
        <f t="shared" si="185"/>
        <v/>
      </c>
      <c r="KN48" s="346" t="str">
        <f t="shared" si="186"/>
        <v/>
      </c>
      <c r="KO48" s="346" t="str">
        <f t="shared" si="187"/>
        <v/>
      </c>
      <c r="KP48" s="346" t="str">
        <f t="shared" si="188"/>
        <v/>
      </c>
      <c r="KQ48" s="346" t="str">
        <f t="shared" si="189"/>
        <v/>
      </c>
      <c r="KR48" s="346" t="str">
        <f t="shared" si="190"/>
        <v/>
      </c>
      <c r="KS48" s="346" t="str">
        <f t="shared" si="191"/>
        <v/>
      </c>
      <c r="KT48" s="346" t="str">
        <f t="shared" si="192"/>
        <v/>
      </c>
      <c r="KU48" s="346" t="str">
        <f t="shared" si="193"/>
        <v/>
      </c>
      <c r="KV48" s="346" t="str">
        <f t="shared" si="194"/>
        <v/>
      </c>
      <c r="KW48" s="346" t="str">
        <f t="shared" si="195"/>
        <v/>
      </c>
      <c r="KX48" s="346" t="str">
        <f t="shared" si="196"/>
        <v/>
      </c>
      <c r="KY48" s="346" t="str">
        <f t="shared" si="197"/>
        <v/>
      </c>
      <c r="KZ48" s="346" t="str">
        <f t="shared" si="198"/>
        <v/>
      </c>
      <c r="LA48" s="346" t="str">
        <f t="shared" si="199"/>
        <v/>
      </c>
      <c r="LB48" s="346" t="str">
        <f t="shared" si="200"/>
        <v/>
      </c>
      <c r="LD48" s="348" t="str">
        <f t="shared" si="201"/>
        <v/>
      </c>
      <c r="LF48" s="346" t="str">
        <f t="shared" si="86"/>
        <v/>
      </c>
      <c r="LH48" s="346" t="str">
        <f t="shared" si="202"/>
        <v/>
      </c>
      <c r="LI48" s="346" t="str">
        <f t="shared" si="203"/>
        <v/>
      </c>
      <c r="LJ48" s="346" t="str">
        <f t="shared" si="204"/>
        <v/>
      </c>
      <c r="LK48" s="346" t="str">
        <f t="shared" si="205"/>
        <v/>
      </c>
      <c r="LL48" s="346" t="str">
        <f t="shared" si="206"/>
        <v/>
      </c>
      <c r="LM48" s="346" t="str">
        <f t="shared" si="207"/>
        <v/>
      </c>
      <c r="LN48" s="346" t="str">
        <f t="shared" si="208"/>
        <v/>
      </c>
      <c r="LO48" s="346" t="str">
        <f t="shared" si="209"/>
        <v/>
      </c>
      <c r="LP48" s="346" t="str">
        <f t="shared" si="210"/>
        <v/>
      </c>
      <c r="LQ48" s="346" t="str">
        <f t="shared" si="211"/>
        <v/>
      </c>
      <c r="LR48" s="346" t="str">
        <f t="shared" si="212"/>
        <v/>
      </c>
      <c r="LS48" s="346" t="str">
        <f t="shared" si="213"/>
        <v/>
      </c>
      <c r="LT48" s="346" t="str">
        <f t="shared" si="214"/>
        <v/>
      </c>
      <c r="LU48" s="346" t="str">
        <f t="shared" si="215"/>
        <v/>
      </c>
      <c r="LV48" s="346" t="str">
        <f t="shared" si="216"/>
        <v/>
      </c>
      <c r="LW48" s="346" t="str">
        <f t="shared" si="217"/>
        <v/>
      </c>
      <c r="LX48" s="346" t="str">
        <f t="shared" si="218"/>
        <v/>
      </c>
      <c r="LY48" s="346" t="str">
        <f t="shared" si="219"/>
        <v/>
      </c>
      <c r="LZ48" s="346" t="str">
        <f t="shared" si="220"/>
        <v/>
      </c>
      <c r="MA48" s="346" t="str">
        <f t="shared" si="221"/>
        <v/>
      </c>
      <c r="MB48" s="346" t="str">
        <f t="shared" si="222"/>
        <v/>
      </c>
      <c r="MC48" s="346" t="str">
        <f t="shared" si="223"/>
        <v/>
      </c>
      <c r="MD48" s="346" t="str">
        <f t="shared" si="224"/>
        <v/>
      </c>
      <c r="ME48" s="346" t="str">
        <f t="shared" si="225"/>
        <v/>
      </c>
      <c r="MF48" s="346" t="str">
        <f t="shared" si="226"/>
        <v/>
      </c>
      <c r="MG48" s="346" t="str">
        <f t="shared" si="227"/>
        <v/>
      </c>
      <c r="MH48" s="346" t="str">
        <f t="shared" si="228"/>
        <v/>
      </c>
      <c r="MI48" s="346" t="str">
        <f t="shared" si="229"/>
        <v/>
      </c>
      <c r="MJ48" s="346" t="str">
        <f t="shared" si="230"/>
        <v/>
      </c>
      <c r="MK48" s="346" t="str">
        <f t="shared" si="231"/>
        <v/>
      </c>
      <c r="MM48" s="348" t="str">
        <f t="shared" si="232"/>
        <v/>
      </c>
      <c r="MR48" s="483" t="s">
        <v>473</v>
      </c>
      <c r="MS48" s="294">
        <v>1</v>
      </c>
      <c r="MU48" s="15">
        <f>IF('8. Paramètres'!G48="Modérée à forte",1,IF('8. Paramètres'!G48="Faible",2,IF('8. Paramètres'!G48="Négligeable",3,IF('8. Paramètres'!G48="Problématique",4,"err"))))</f>
        <v>3</v>
      </c>
      <c r="MV48" s="15">
        <f>IF('8. Paramètres'!H48="Cliquer pour modifier",MU48,IF('8. Paramètres'!H48="Modérée à forte",1,IF('8. Paramètres'!H48="Faible",2,IF('8. Paramètres'!H48="Négligeable",3,IF('8. Paramètres'!H48="Problématique",4,"err")))))</f>
        <v>3</v>
      </c>
      <c r="MW48" s="15">
        <f t="shared" si="269"/>
        <v>3</v>
      </c>
      <c r="MY48" s="380" t="str">
        <f t="shared" si="270"/>
        <v>ok</v>
      </c>
    </row>
    <row r="49" spans="2:364" ht="18" x14ac:dyDescent="0.35">
      <c r="B49" s="38">
        <f t="shared" si="88"/>
        <v>0</v>
      </c>
      <c r="C49" s="4" t="s">
        <v>55</v>
      </c>
      <c r="D49" s="17" t="str">
        <f>IF(AND('2. Saisie'!$AF31&gt;=0,D$23&lt;='2. Saisie'!$AE$1,'2. Saisie'!$AL31&lt;=$B$11),IF(OR('2. Saisie'!B31="",'2. Saisie'!B31=9),0,'2. Saisie'!B31),"")</f>
        <v/>
      </c>
      <c r="E49" s="17" t="str">
        <f>IF(AND('2. Saisie'!$AF31&gt;=0,E$23&lt;='2. Saisie'!$AE$1,'2. Saisie'!$AL31&lt;=$B$11),IF(OR('2. Saisie'!C31="",'2. Saisie'!C31=9),0,'2. Saisie'!C31),"")</f>
        <v/>
      </c>
      <c r="F49" s="17" t="str">
        <f>IF(AND('2. Saisie'!$AF31&gt;=0,F$23&lt;='2. Saisie'!$AE$1,'2. Saisie'!$AL31&lt;=$B$11),IF(OR('2. Saisie'!D31="",'2. Saisie'!D31=9),0,'2. Saisie'!D31),"")</f>
        <v/>
      </c>
      <c r="G49" s="17" t="str">
        <f>IF(AND('2. Saisie'!$AF31&gt;=0,G$23&lt;='2. Saisie'!$AE$1,'2. Saisie'!$AL31&lt;=$B$11),IF(OR('2. Saisie'!E31="",'2. Saisie'!E31=9),0,'2. Saisie'!E31),"")</f>
        <v/>
      </c>
      <c r="H49" s="17" t="str">
        <f>IF(AND('2. Saisie'!$AF31&gt;=0,H$23&lt;='2. Saisie'!$AE$1,'2. Saisie'!$AL31&lt;=$B$11),IF(OR('2. Saisie'!F31="",'2. Saisie'!F31=9),0,'2. Saisie'!F31),"")</f>
        <v/>
      </c>
      <c r="I49" s="17" t="str">
        <f>IF(AND('2. Saisie'!$AF31&gt;=0,I$23&lt;='2. Saisie'!$AE$1,'2. Saisie'!$AL31&lt;=$B$11),IF(OR('2. Saisie'!G31="",'2. Saisie'!G31=9),0,'2. Saisie'!G31),"")</f>
        <v/>
      </c>
      <c r="J49" s="17" t="str">
        <f>IF(AND('2. Saisie'!$AF31&gt;=0,J$23&lt;='2. Saisie'!$AE$1,'2. Saisie'!$AL31&lt;=$B$11),IF(OR('2. Saisie'!H31="",'2. Saisie'!H31=9),0,'2. Saisie'!H31),"")</f>
        <v/>
      </c>
      <c r="K49" s="17" t="str">
        <f>IF(AND('2. Saisie'!$AF31&gt;=0,K$23&lt;='2. Saisie'!$AE$1,'2. Saisie'!$AL31&lt;=$B$11),IF(OR('2. Saisie'!I31="",'2. Saisie'!I31=9),0,'2. Saisie'!I31),"")</f>
        <v/>
      </c>
      <c r="L49" s="17" t="str">
        <f>IF(AND('2. Saisie'!$AF31&gt;=0,L$23&lt;='2. Saisie'!$AE$1,'2. Saisie'!$AL31&lt;=$B$11),IF(OR('2. Saisie'!J31="",'2. Saisie'!J31=9),0,'2. Saisie'!J31),"")</f>
        <v/>
      </c>
      <c r="M49" s="17" t="str">
        <f>IF(AND('2. Saisie'!$AF31&gt;=0,M$23&lt;='2. Saisie'!$AE$1,'2. Saisie'!$AL31&lt;=$B$11),IF(OR('2. Saisie'!K31="",'2. Saisie'!K31=9),0,'2. Saisie'!K31),"")</f>
        <v/>
      </c>
      <c r="N49" s="17" t="str">
        <f>IF(AND('2. Saisie'!$AF31&gt;=0,N$23&lt;='2. Saisie'!$AE$1,'2. Saisie'!$AL31&lt;=$B$11),IF(OR('2. Saisie'!L31="",'2. Saisie'!L31=9),0,'2. Saisie'!L31),"")</f>
        <v/>
      </c>
      <c r="O49" s="17" t="str">
        <f>IF(AND('2. Saisie'!$AF31&gt;=0,O$23&lt;='2. Saisie'!$AE$1,'2. Saisie'!$AL31&lt;=$B$11),IF(OR('2. Saisie'!M31="",'2. Saisie'!M31=9),0,'2. Saisie'!M31),"")</f>
        <v/>
      </c>
      <c r="P49" s="17" t="str">
        <f>IF(AND('2. Saisie'!$AF31&gt;=0,P$23&lt;='2. Saisie'!$AE$1,'2. Saisie'!$AL31&lt;=$B$11),IF(OR('2. Saisie'!N31="",'2. Saisie'!N31=9),0,'2. Saisie'!N31),"")</f>
        <v/>
      </c>
      <c r="Q49" s="17" t="str">
        <f>IF(AND('2. Saisie'!$AF31&gt;=0,Q$23&lt;='2. Saisie'!$AE$1,'2. Saisie'!$AL31&lt;=$B$11),IF(OR('2. Saisie'!O31="",'2. Saisie'!O31=9),0,'2. Saisie'!O31),"")</f>
        <v/>
      </c>
      <c r="R49" s="17" t="str">
        <f>IF(AND('2. Saisie'!$AF31&gt;=0,R$23&lt;='2. Saisie'!$AE$1,'2. Saisie'!$AL31&lt;=$B$11),IF(OR('2. Saisie'!P31="",'2. Saisie'!P31=9),0,'2. Saisie'!P31),"")</f>
        <v/>
      </c>
      <c r="S49" s="17" t="str">
        <f>IF(AND('2. Saisie'!$AF31&gt;=0,S$23&lt;='2. Saisie'!$AE$1,'2. Saisie'!$AL31&lt;=$B$11),IF(OR('2. Saisie'!Q31="",'2. Saisie'!Q31=9),0,'2. Saisie'!Q31),"")</f>
        <v/>
      </c>
      <c r="T49" s="17" t="str">
        <f>IF(AND('2. Saisie'!$AF31&gt;=0,T$23&lt;='2. Saisie'!$AE$1,'2. Saisie'!$AL31&lt;=$B$11),IF(OR('2. Saisie'!R31="",'2. Saisie'!R31=9),0,'2. Saisie'!R31),"")</f>
        <v/>
      </c>
      <c r="U49" s="17" t="str">
        <f>IF(AND('2. Saisie'!$AF31&gt;=0,U$23&lt;='2. Saisie'!$AE$1,'2. Saisie'!$AL31&lt;=$B$11),IF(OR('2. Saisie'!S31="",'2. Saisie'!S31=9),0,'2. Saisie'!S31),"")</f>
        <v/>
      </c>
      <c r="V49" s="17" t="str">
        <f>IF(AND('2. Saisie'!$AF31&gt;=0,V$23&lt;='2. Saisie'!$AE$1,'2. Saisie'!$AL31&lt;=$B$11),IF(OR('2. Saisie'!T31="",'2. Saisie'!T31=9),0,'2. Saisie'!T31),"")</f>
        <v/>
      </c>
      <c r="W49" s="17" t="str">
        <f>IF(AND('2. Saisie'!$AF31&gt;=0,W$23&lt;='2. Saisie'!$AE$1,'2. Saisie'!$AL31&lt;=$B$11),IF(OR('2. Saisie'!U31="",'2. Saisie'!U31=9),0,'2. Saisie'!U31),"")</f>
        <v/>
      </c>
      <c r="X49" s="17" t="str">
        <f>IF(AND('2. Saisie'!$AF31&gt;=0,X$23&lt;='2. Saisie'!$AE$1,'2. Saisie'!$AL31&lt;=$B$11),IF(OR('2. Saisie'!V31="",'2. Saisie'!V31=9),0,'2. Saisie'!V31),"")</f>
        <v/>
      </c>
      <c r="Y49" s="17" t="str">
        <f>IF(AND('2. Saisie'!$AF31&gt;=0,Y$23&lt;='2. Saisie'!$AE$1,'2. Saisie'!$AL31&lt;=$B$11),IF(OR('2. Saisie'!W31="",'2. Saisie'!W31=9),0,'2. Saisie'!W31),"")</f>
        <v/>
      </c>
      <c r="Z49" s="17" t="str">
        <f>IF(AND('2. Saisie'!$AF31&gt;=0,Z$23&lt;='2. Saisie'!$AE$1,'2. Saisie'!$AL31&lt;=$B$11),IF(OR('2. Saisie'!X31="",'2. Saisie'!X31=9),0,'2. Saisie'!X31),"")</f>
        <v/>
      </c>
      <c r="AA49" s="17" t="str">
        <f>IF(AND('2. Saisie'!$AF31&gt;=0,AA$23&lt;='2. Saisie'!$AE$1,'2. Saisie'!$AL31&lt;=$B$11),IF(OR('2. Saisie'!Y31="",'2. Saisie'!Y31=9),0,'2. Saisie'!Y31),"")</f>
        <v/>
      </c>
      <c r="AB49" s="17" t="str">
        <f>IF(AND('2. Saisie'!$AF31&gt;=0,AB$23&lt;='2. Saisie'!$AE$1,'2. Saisie'!$AL31&lt;=$B$11),IF(OR('2. Saisie'!Z31="",'2. Saisie'!Z31=9),0,'2. Saisie'!Z31),"")</f>
        <v/>
      </c>
      <c r="AC49" s="17" t="str">
        <f>IF(AND('2. Saisie'!$AF31&gt;=0,AC$23&lt;='2. Saisie'!$AE$1,'2. Saisie'!$AL31&lt;=$B$11),IF(OR('2. Saisie'!AA31="",'2. Saisie'!AA31=9),0,'2. Saisie'!AA31),"")</f>
        <v/>
      </c>
      <c r="AD49" s="17" t="str">
        <f>IF(AND('2. Saisie'!$AF31&gt;=0,AD$23&lt;='2. Saisie'!$AE$1,'2. Saisie'!$AL31&lt;=$B$11),IF(OR('2. Saisie'!AB31="",'2. Saisie'!AB31=9),0,'2. Saisie'!AB31),"")</f>
        <v/>
      </c>
      <c r="AE49" s="17" t="str">
        <f>IF(AND('2. Saisie'!$AF31&gt;=0,AE$23&lt;='2. Saisie'!$AE$1,'2. Saisie'!$AL31&lt;=$B$11),IF(OR('2. Saisie'!AC31="",'2. Saisie'!AC31=9),0,'2. Saisie'!AC31),"")</f>
        <v/>
      </c>
      <c r="AF49" s="17" t="str">
        <f>IF(AND('2. Saisie'!$AF31&gt;=0,AF$23&lt;='2. Saisie'!$AE$1,'2. Saisie'!$AL31&lt;=$B$11),IF(OR('2. Saisie'!AD31="",'2. Saisie'!AD31=9),0,'2. Saisie'!AD31),"")</f>
        <v/>
      </c>
      <c r="AG49" s="17" t="str">
        <f>IF(AND('2. Saisie'!$AF31&gt;=0,AG$23&lt;='2. Saisie'!$AE$1,'2. Saisie'!$AL31&lt;=$B$11),IF(OR('2. Saisie'!AE31="",'2. Saisie'!AE31=9),0,'2. Saisie'!AE31),"")</f>
        <v/>
      </c>
      <c r="AH49" s="17" t="s">
        <v>139</v>
      </c>
      <c r="AI49" s="330"/>
      <c r="AJ49" s="339" t="str">
        <f t="shared" si="89"/>
        <v/>
      </c>
      <c r="AK49" s="339" t="str">
        <f t="shared" si="90"/>
        <v/>
      </c>
      <c r="AL49" s="340" t="str">
        <f t="shared" si="44"/>
        <v/>
      </c>
      <c r="AM49" s="341">
        <v>25</v>
      </c>
      <c r="AN49" s="342" t="str">
        <f t="shared" si="45"/>
        <v/>
      </c>
      <c r="AO49" s="343" t="str">
        <f t="shared" si="91"/>
        <v/>
      </c>
      <c r="AP49" s="17" t="str">
        <f t="shared" si="92"/>
        <v/>
      </c>
      <c r="AQ49" s="17" t="str">
        <f t="shared" si="93"/>
        <v/>
      </c>
      <c r="AR49" s="17" t="str">
        <f t="shared" si="94"/>
        <v/>
      </c>
      <c r="AS49" s="17" t="str">
        <f t="shared" si="95"/>
        <v/>
      </c>
      <c r="AT49" s="17" t="str">
        <f t="shared" si="96"/>
        <v/>
      </c>
      <c r="AU49" s="17" t="str">
        <f t="shared" si="97"/>
        <v/>
      </c>
      <c r="AV49" s="17" t="str">
        <f t="shared" si="98"/>
        <v/>
      </c>
      <c r="AW49" s="17" t="str">
        <f t="shared" si="99"/>
        <v/>
      </c>
      <c r="AX49" s="17" t="str">
        <f t="shared" si="100"/>
        <v/>
      </c>
      <c r="AY49" s="17" t="str">
        <f t="shared" si="101"/>
        <v/>
      </c>
      <c r="AZ49" s="17" t="str">
        <f t="shared" si="102"/>
        <v/>
      </c>
      <c r="BA49" s="17" t="str">
        <f t="shared" si="103"/>
        <v/>
      </c>
      <c r="BB49" s="17" t="str">
        <f t="shared" si="104"/>
        <v/>
      </c>
      <c r="BC49" s="17" t="str">
        <f t="shared" si="105"/>
        <v/>
      </c>
      <c r="BD49" s="17" t="str">
        <f t="shared" si="106"/>
        <v/>
      </c>
      <c r="BE49" s="17" t="str">
        <f t="shared" si="107"/>
        <v/>
      </c>
      <c r="BF49" s="17" t="str">
        <f t="shared" si="108"/>
        <v/>
      </c>
      <c r="BG49" s="17" t="str">
        <f t="shared" si="109"/>
        <v/>
      </c>
      <c r="BH49" s="17" t="str">
        <f t="shared" si="110"/>
        <v/>
      </c>
      <c r="BI49" s="17" t="str">
        <f t="shared" si="111"/>
        <v/>
      </c>
      <c r="BJ49" s="17" t="str">
        <f t="shared" si="112"/>
        <v/>
      </c>
      <c r="BK49" s="17" t="str">
        <f t="shared" si="113"/>
        <v/>
      </c>
      <c r="BL49" s="17" t="str">
        <f t="shared" si="114"/>
        <v/>
      </c>
      <c r="BM49" s="17" t="str">
        <f t="shared" si="115"/>
        <v/>
      </c>
      <c r="BN49" s="17" t="str">
        <f t="shared" si="116"/>
        <v/>
      </c>
      <c r="BO49" s="17" t="str">
        <f t="shared" si="117"/>
        <v/>
      </c>
      <c r="BP49" s="17" t="str">
        <f t="shared" si="118"/>
        <v/>
      </c>
      <c r="BQ49" s="17" t="str">
        <f t="shared" si="119"/>
        <v/>
      </c>
      <c r="BR49" s="17" t="str">
        <f t="shared" si="120"/>
        <v/>
      </c>
      <c r="BS49" s="17" t="str">
        <f t="shared" si="121"/>
        <v/>
      </c>
      <c r="BT49" s="17" t="s">
        <v>139</v>
      </c>
      <c r="BV49" s="291" t="e">
        <f t="shared" si="47"/>
        <v>#VALUE!</v>
      </c>
      <c r="BW49" s="291" t="e">
        <f t="shared" si="122"/>
        <v>#VALUE!</v>
      </c>
      <c r="BX49" s="291" t="e">
        <f t="shared" si="233"/>
        <v>#VALUE!</v>
      </c>
      <c r="BY49" s="292" t="e">
        <f t="shared" si="48"/>
        <v>#VALUE!</v>
      </c>
      <c r="BZ49" s="292" t="e">
        <f t="shared" si="123"/>
        <v>#VALUE!</v>
      </c>
      <c r="CA49" s="294" t="str">
        <f t="shared" si="124"/>
        <v/>
      </c>
      <c r="CB49" s="293" t="e">
        <f t="shared" si="49"/>
        <v>#VALUE!</v>
      </c>
      <c r="CC49" s="291" t="e">
        <f t="shared" si="125"/>
        <v>#VALUE!</v>
      </c>
      <c r="CD49" s="291" t="e">
        <f t="shared" si="234"/>
        <v>#VALUE!</v>
      </c>
      <c r="CE49" s="292" t="e">
        <f t="shared" si="50"/>
        <v>#VALUE!</v>
      </c>
      <c r="CF49" s="292" t="e">
        <f t="shared" si="126"/>
        <v>#VALUE!</v>
      </c>
      <c r="CH49" s="32"/>
      <c r="CW49" s="330"/>
      <c r="CX49" s="341">
        <v>25</v>
      </c>
      <c r="CY49" s="58" t="str">
        <f t="shared" si="127"/>
        <v/>
      </c>
      <c r="CZ49" s="344" t="e">
        <f t="shared" si="128"/>
        <v>#N/A</v>
      </c>
      <c r="DA49" s="344" t="e">
        <f t="shared" si="128"/>
        <v>#N/A</v>
      </c>
      <c r="DB49" s="344" t="e">
        <f t="shared" si="128"/>
        <v>#N/A</v>
      </c>
      <c r="DC49" s="344" t="e">
        <f t="shared" si="128"/>
        <v>#N/A</v>
      </c>
      <c r="DD49" s="344" t="e">
        <f t="shared" si="128"/>
        <v>#N/A</v>
      </c>
      <c r="DE49" s="344" t="e">
        <f t="shared" si="128"/>
        <v>#N/A</v>
      </c>
      <c r="DF49" s="344" t="e">
        <f t="shared" si="128"/>
        <v>#N/A</v>
      </c>
      <c r="DG49" s="344" t="e">
        <f t="shared" ref="DG49:DV64" si="271">IF(DG$22&lt;=$HH49,1,0)</f>
        <v>#N/A</v>
      </c>
      <c r="DH49" s="344" t="e">
        <f t="shared" si="271"/>
        <v>#N/A</v>
      </c>
      <c r="DI49" s="344" t="e">
        <f t="shared" si="271"/>
        <v>#N/A</v>
      </c>
      <c r="DJ49" s="344" t="e">
        <f t="shared" si="271"/>
        <v>#N/A</v>
      </c>
      <c r="DK49" s="344" t="e">
        <f t="shared" si="271"/>
        <v>#N/A</v>
      </c>
      <c r="DL49" s="344" t="e">
        <f t="shared" si="271"/>
        <v>#N/A</v>
      </c>
      <c r="DM49" s="344" t="e">
        <f t="shared" si="271"/>
        <v>#N/A</v>
      </c>
      <c r="DN49" s="344" t="e">
        <f t="shared" si="271"/>
        <v>#N/A</v>
      </c>
      <c r="DO49" s="344" t="e">
        <f t="shared" si="271"/>
        <v>#N/A</v>
      </c>
      <c r="DP49" s="344" t="e">
        <f t="shared" si="271"/>
        <v>#N/A</v>
      </c>
      <c r="DQ49" s="344" t="e">
        <f t="shared" si="271"/>
        <v>#N/A</v>
      </c>
      <c r="DR49" s="344" t="e">
        <f t="shared" si="271"/>
        <v>#N/A</v>
      </c>
      <c r="DS49" s="344" t="e">
        <f t="shared" si="271"/>
        <v>#N/A</v>
      </c>
      <c r="DT49" s="344" t="e">
        <f t="shared" si="271"/>
        <v>#N/A</v>
      </c>
      <c r="DU49" s="344" t="e">
        <f t="shared" si="271"/>
        <v>#N/A</v>
      </c>
      <c r="DV49" s="344" t="e">
        <f t="shared" si="271"/>
        <v>#N/A</v>
      </c>
      <c r="DW49" s="344" t="e">
        <f t="shared" si="268"/>
        <v>#N/A</v>
      </c>
      <c r="DX49" s="344" t="e">
        <f t="shared" si="268"/>
        <v>#N/A</v>
      </c>
      <c r="DY49" s="344" t="e">
        <f t="shared" si="268"/>
        <v>#N/A</v>
      </c>
      <c r="DZ49" s="344" t="e">
        <f t="shared" si="268"/>
        <v>#N/A</v>
      </c>
      <c r="EA49" s="344" t="e">
        <f t="shared" si="268"/>
        <v>#N/A</v>
      </c>
      <c r="EB49" s="344" t="e">
        <f t="shared" si="268"/>
        <v>#N/A</v>
      </c>
      <c r="EC49" s="344" t="e">
        <f t="shared" si="268"/>
        <v>#N/A</v>
      </c>
      <c r="ED49" s="59">
        <f t="shared" si="129"/>
        <v>0</v>
      </c>
      <c r="EE49" s="341">
        <v>25</v>
      </c>
      <c r="EF49" s="58" t="str">
        <f t="shared" si="130"/>
        <v/>
      </c>
      <c r="EG49" s="344" t="str">
        <f t="shared" si="235"/>
        <v/>
      </c>
      <c r="EH49" s="344" t="str">
        <f t="shared" si="236"/>
        <v/>
      </c>
      <c r="EI49" s="344" t="str">
        <f t="shared" si="237"/>
        <v/>
      </c>
      <c r="EJ49" s="344" t="str">
        <f t="shared" si="238"/>
        <v/>
      </c>
      <c r="EK49" s="344" t="str">
        <f t="shared" si="239"/>
        <v/>
      </c>
      <c r="EL49" s="344" t="str">
        <f t="shared" si="240"/>
        <v/>
      </c>
      <c r="EM49" s="344" t="str">
        <f t="shared" si="241"/>
        <v/>
      </c>
      <c r="EN49" s="344" t="str">
        <f t="shared" si="242"/>
        <v/>
      </c>
      <c r="EO49" s="344" t="str">
        <f t="shared" si="243"/>
        <v/>
      </c>
      <c r="EP49" s="344" t="str">
        <f t="shared" si="244"/>
        <v/>
      </c>
      <c r="EQ49" s="344" t="str">
        <f t="shared" si="245"/>
        <v/>
      </c>
      <c r="ER49" s="344" t="str">
        <f t="shared" si="246"/>
        <v/>
      </c>
      <c r="ES49" s="344" t="str">
        <f t="shared" si="247"/>
        <v/>
      </c>
      <c r="ET49" s="344" t="str">
        <f t="shared" si="248"/>
        <v/>
      </c>
      <c r="EU49" s="344" t="str">
        <f t="shared" si="249"/>
        <v/>
      </c>
      <c r="EV49" s="344" t="str">
        <f t="shared" si="250"/>
        <v/>
      </c>
      <c r="EW49" s="344" t="str">
        <f t="shared" si="251"/>
        <v/>
      </c>
      <c r="EX49" s="344" t="str">
        <f t="shared" si="252"/>
        <v/>
      </c>
      <c r="EY49" s="344" t="str">
        <f t="shared" si="253"/>
        <v/>
      </c>
      <c r="EZ49" s="344" t="str">
        <f t="shared" si="254"/>
        <v/>
      </c>
      <c r="FA49" s="344" t="str">
        <f t="shared" si="255"/>
        <v/>
      </c>
      <c r="FB49" s="344" t="str">
        <f t="shared" si="256"/>
        <v/>
      </c>
      <c r="FC49" s="344" t="str">
        <f t="shared" si="257"/>
        <v/>
      </c>
      <c r="FD49" s="344" t="str">
        <f t="shared" si="258"/>
        <v/>
      </c>
      <c r="FE49" s="344" t="str">
        <f t="shared" si="259"/>
        <v/>
      </c>
      <c r="FF49" s="344" t="str">
        <f t="shared" si="260"/>
        <v/>
      </c>
      <c r="FG49" s="344" t="str">
        <f t="shared" si="261"/>
        <v/>
      </c>
      <c r="FH49" s="344" t="str">
        <f t="shared" si="262"/>
        <v/>
      </c>
      <c r="FI49" s="344" t="str">
        <f t="shared" si="263"/>
        <v/>
      </c>
      <c r="FJ49" s="344" t="str">
        <f t="shared" si="264"/>
        <v/>
      </c>
      <c r="FK49" s="59">
        <f t="shared" si="160"/>
        <v>0</v>
      </c>
      <c r="FL49" s="345" t="str">
        <f t="shared" si="161"/>
        <v/>
      </c>
      <c r="FM49" s="3">
        <f t="shared" si="162"/>
        <v>0</v>
      </c>
      <c r="FO49" s="336" t="str">
        <f t="shared" si="53"/>
        <v/>
      </c>
      <c r="FP49" s="4" t="s">
        <v>55</v>
      </c>
      <c r="FQ49" s="17" t="str">
        <f t="shared" si="54"/>
        <v/>
      </c>
      <c r="FR49" s="17" t="str">
        <f t="shared" si="55"/>
        <v/>
      </c>
      <c r="FS49" s="17" t="str">
        <f t="shared" si="56"/>
        <v/>
      </c>
      <c r="FT49" s="17" t="str">
        <f t="shared" si="57"/>
        <v/>
      </c>
      <c r="FU49" s="17" t="str">
        <f t="shared" si="58"/>
        <v/>
      </c>
      <c r="FV49" s="17" t="str">
        <f t="shared" si="59"/>
        <v/>
      </c>
      <c r="FW49" s="17" t="str">
        <f t="shared" si="60"/>
        <v/>
      </c>
      <c r="FX49" s="17" t="str">
        <f t="shared" si="61"/>
        <v/>
      </c>
      <c r="FY49" s="17" t="str">
        <f t="shared" si="62"/>
        <v/>
      </c>
      <c r="FZ49" s="17" t="str">
        <f t="shared" si="63"/>
        <v/>
      </c>
      <c r="GA49" s="17" t="str">
        <f t="shared" si="64"/>
        <v/>
      </c>
      <c r="GB49" s="17" t="str">
        <f t="shared" si="65"/>
        <v/>
      </c>
      <c r="GC49" s="17" t="str">
        <f t="shared" si="66"/>
        <v/>
      </c>
      <c r="GD49" s="17" t="str">
        <f t="shared" si="67"/>
        <v/>
      </c>
      <c r="GE49" s="17" t="str">
        <f t="shared" si="68"/>
        <v/>
      </c>
      <c r="GF49" s="17" t="str">
        <f t="shared" si="69"/>
        <v/>
      </c>
      <c r="GG49" s="17" t="str">
        <f t="shared" si="70"/>
        <v/>
      </c>
      <c r="GH49" s="17" t="str">
        <f t="shared" si="71"/>
        <v/>
      </c>
      <c r="GI49" s="17" t="str">
        <f t="shared" si="72"/>
        <v/>
      </c>
      <c r="GJ49" s="17" t="str">
        <f t="shared" si="73"/>
        <v/>
      </c>
      <c r="GK49" s="17" t="str">
        <f t="shared" si="74"/>
        <v/>
      </c>
      <c r="GL49" s="17" t="str">
        <f t="shared" si="75"/>
        <v/>
      </c>
      <c r="GM49" s="17" t="str">
        <f t="shared" si="76"/>
        <v/>
      </c>
      <c r="GN49" s="17" t="str">
        <f t="shared" si="77"/>
        <v/>
      </c>
      <c r="GO49" s="17" t="str">
        <f t="shared" si="78"/>
        <v/>
      </c>
      <c r="GP49" s="17" t="str">
        <f t="shared" si="79"/>
        <v/>
      </c>
      <c r="GQ49" s="17" t="str">
        <f t="shared" si="80"/>
        <v/>
      </c>
      <c r="GR49" s="17" t="str">
        <f t="shared" si="81"/>
        <v/>
      </c>
      <c r="GS49" s="17" t="str">
        <f t="shared" si="82"/>
        <v/>
      </c>
      <c r="GT49" s="17" t="str">
        <f t="shared" si="83"/>
        <v/>
      </c>
      <c r="GU49" s="17" t="s">
        <v>139</v>
      </c>
      <c r="GV49" s="36"/>
      <c r="GW49" s="36" t="e">
        <f>RANK(AO49,AO$25:AO$124,0)+COUNTIF(AO$25:AO$49,AO49)-1</f>
        <v>#VALUE!</v>
      </c>
      <c r="GX49" s="36" t="s">
        <v>55</v>
      </c>
      <c r="GY49" s="3">
        <v>25</v>
      </c>
      <c r="GZ49" s="3" t="str">
        <f t="shared" si="84"/>
        <v/>
      </c>
      <c r="HA49" s="345" t="str">
        <f t="shared" si="163"/>
        <v/>
      </c>
      <c r="HB49" s="3">
        <f t="shared" si="164"/>
        <v>0</v>
      </c>
      <c r="HF49" s="3" t="e">
        <f t="shared" si="165"/>
        <v>#N/A</v>
      </c>
      <c r="HG49" s="3" t="e">
        <f t="shared" si="166"/>
        <v>#N/A</v>
      </c>
      <c r="HH49" s="294" t="e">
        <f>VLOOKUP(GY49,GW$25:GZ$124,4,FALSE)</f>
        <v>#N/A</v>
      </c>
      <c r="HI49" s="336" t="e">
        <f t="shared" si="168"/>
        <v>#N/A</v>
      </c>
      <c r="HJ49" s="4" t="e">
        <f t="shared" si="169"/>
        <v>#N/A</v>
      </c>
      <c r="HK49" s="17" t="str">
        <f>IF(HK$23&lt;='2. Saisie'!$AE$1,INDEX($D$25:$AG$124,$HI49,HK$21),"")</f>
        <v/>
      </c>
      <c r="HL49" s="17" t="str">
        <f>IF(HL$23&lt;='2. Saisie'!$AE$1,INDEX($D$25:$AG$124,$HI49,HL$21),"")</f>
        <v/>
      </c>
      <c r="HM49" s="17" t="str">
        <f>IF(HM$23&lt;='2. Saisie'!$AE$1,INDEX($D$25:$AG$124,$HI49,HM$21),"")</f>
        <v/>
      </c>
      <c r="HN49" s="17" t="str">
        <f>IF(HN$23&lt;='2. Saisie'!$AE$1,INDEX($D$25:$AG$124,$HI49,HN$21),"")</f>
        <v/>
      </c>
      <c r="HO49" s="17" t="str">
        <f>IF(HO$23&lt;='2. Saisie'!$AE$1,INDEX($D$25:$AG$124,$HI49,HO$21),"")</f>
        <v/>
      </c>
      <c r="HP49" s="17" t="str">
        <f>IF(HP$23&lt;='2. Saisie'!$AE$1,INDEX($D$25:$AG$124,$HI49,HP$21),"")</f>
        <v/>
      </c>
      <c r="HQ49" s="17" t="str">
        <f>IF(HQ$23&lt;='2. Saisie'!$AE$1,INDEX($D$25:$AG$124,$HI49,HQ$21),"")</f>
        <v/>
      </c>
      <c r="HR49" s="17" t="str">
        <f>IF(HR$23&lt;='2. Saisie'!$AE$1,INDEX($D$25:$AG$124,$HI49,HR$21),"")</f>
        <v/>
      </c>
      <c r="HS49" s="17" t="str">
        <f>IF(HS$23&lt;='2. Saisie'!$AE$1,INDEX($D$25:$AG$124,$HI49,HS$21),"")</f>
        <v/>
      </c>
      <c r="HT49" s="17" t="str">
        <f>IF(HT$23&lt;='2. Saisie'!$AE$1,INDEX($D$25:$AG$124,$HI49,HT$21),"")</f>
        <v/>
      </c>
      <c r="HU49" s="17" t="str">
        <f>IF(HU$23&lt;='2. Saisie'!$AE$1,INDEX($D$25:$AG$124,$HI49,HU$21),"")</f>
        <v/>
      </c>
      <c r="HV49" s="17" t="str">
        <f>IF(HV$23&lt;='2. Saisie'!$AE$1,INDEX($D$25:$AG$124,$HI49,HV$21),"")</f>
        <v/>
      </c>
      <c r="HW49" s="17" t="str">
        <f>IF(HW$23&lt;='2. Saisie'!$AE$1,INDEX($D$25:$AG$124,$HI49,HW$21),"")</f>
        <v/>
      </c>
      <c r="HX49" s="17" t="str">
        <f>IF(HX$23&lt;='2. Saisie'!$AE$1,INDEX($D$25:$AG$124,$HI49,HX$21),"")</f>
        <v/>
      </c>
      <c r="HY49" s="17" t="str">
        <f>IF(HY$23&lt;='2. Saisie'!$AE$1,INDEX($D$25:$AG$124,$HI49,HY$21),"")</f>
        <v/>
      </c>
      <c r="HZ49" s="17" t="str">
        <f>IF(HZ$23&lt;='2. Saisie'!$AE$1,INDEX($D$25:$AG$124,$HI49,HZ$21),"")</f>
        <v/>
      </c>
      <c r="IA49" s="17" t="str">
        <f>IF(IA$23&lt;='2. Saisie'!$AE$1,INDEX($D$25:$AG$124,$HI49,IA$21),"")</f>
        <v/>
      </c>
      <c r="IB49" s="17" t="str">
        <f>IF(IB$23&lt;='2. Saisie'!$AE$1,INDEX($D$25:$AG$124,$HI49,IB$21),"")</f>
        <v/>
      </c>
      <c r="IC49" s="17" t="str">
        <f>IF(IC$23&lt;='2. Saisie'!$AE$1,INDEX($D$25:$AG$124,$HI49,IC$21),"")</f>
        <v/>
      </c>
      <c r="ID49" s="17" t="str">
        <f>IF(ID$23&lt;='2. Saisie'!$AE$1,INDEX($D$25:$AG$124,$HI49,ID$21),"")</f>
        <v/>
      </c>
      <c r="IE49" s="17" t="str">
        <f>IF(IE$23&lt;='2. Saisie'!$AE$1,INDEX($D$25:$AG$124,$HI49,IE$21),"")</f>
        <v/>
      </c>
      <c r="IF49" s="17" t="str">
        <f>IF(IF$23&lt;='2. Saisie'!$AE$1,INDEX($D$25:$AG$124,$HI49,IF$21),"")</f>
        <v/>
      </c>
      <c r="IG49" s="17" t="str">
        <f>IF(IG$23&lt;='2. Saisie'!$AE$1,INDEX($D$25:$AG$124,$HI49,IG$21),"")</f>
        <v/>
      </c>
      <c r="IH49" s="17" t="str">
        <f>IF(IH$23&lt;='2. Saisie'!$AE$1,INDEX($D$25:$AG$124,$HI49,IH$21),"")</f>
        <v/>
      </c>
      <c r="II49" s="17" t="str">
        <f>IF(II$23&lt;='2. Saisie'!$AE$1,INDEX($D$25:$AG$124,$HI49,II$21),"")</f>
        <v/>
      </c>
      <c r="IJ49" s="17" t="str">
        <f>IF(IJ$23&lt;='2. Saisie'!$AE$1,INDEX($D$25:$AG$124,$HI49,IJ$21),"")</f>
        <v/>
      </c>
      <c r="IK49" s="17" t="str">
        <f>IF(IK$23&lt;='2. Saisie'!$AE$1,INDEX($D$25:$AG$124,$HI49,IK$21),"")</f>
        <v/>
      </c>
      <c r="IL49" s="17" t="str">
        <f>IF(IL$23&lt;='2. Saisie'!$AE$1,INDEX($D$25:$AG$124,$HI49,IL$21),"")</f>
        <v/>
      </c>
      <c r="IM49" s="17" t="str">
        <f>IF(IM$23&lt;='2. Saisie'!$AE$1,INDEX($D$25:$AG$124,$HI49,IM$21),"")</f>
        <v/>
      </c>
      <c r="IN49" s="17" t="str">
        <f>IF(IN$23&lt;='2. Saisie'!$AE$1,INDEX($D$25:$AG$124,$HI49,IN$21),"")</f>
        <v/>
      </c>
      <c r="IO49" s="17" t="s">
        <v>139</v>
      </c>
      <c r="IR49" s="346" t="str">
        <f>IFERROR(IF(HK$23&lt;=$HH49,(1-'7. Rép.Inattendues'!J30)*HK$19,('7. Rép.Inattendues'!J30*HK$19)*-1),"")</f>
        <v/>
      </c>
      <c r="IS49" s="346" t="str">
        <f>IFERROR(IF(HL$23&lt;=$HH49,(1-'7. Rép.Inattendues'!K30)*HL$19,('7. Rép.Inattendues'!K30*HL$19)*-1),"")</f>
        <v/>
      </c>
      <c r="IT49" s="346" t="str">
        <f>IFERROR(IF(HM$23&lt;=$HH49,(1-'7. Rép.Inattendues'!L30)*HM$19,('7. Rép.Inattendues'!L30*HM$19)*-1),"")</f>
        <v/>
      </c>
      <c r="IU49" s="346" t="str">
        <f>IFERROR(IF(HN$23&lt;=$HH49,(1-'7. Rép.Inattendues'!M30)*HN$19,('7. Rép.Inattendues'!M30*HN$19)*-1),"")</f>
        <v/>
      </c>
      <c r="IV49" s="346" t="str">
        <f>IFERROR(IF(HO$23&lt;=$HH49,(1-'7. Rép.Inattendues'!N30)*HO$19,('7. Rép.Inattendues'!N30*HO$19)*-1),"")</f>
        <v/>
      </c>
      <c r="IW49" s="346" t="str">
        <f>IFERROR(IF(HP$23&lt;=$HH49,(1-'7. Rép.Inattendues'!O30)*HP$19,('7. Rép.Inattendues'!O30*HP$19)*-1),"")</f>
        <v/>
      </c>
      <c r="IX49" s="346" t="str">
        <f>IFERROR(IF(HQ$23&lt;=$HH49,(1-'7. Rép.Inattendues'!P30)*HQ$19,('7. Rép.Inattendues'!P30*HQ$19)*-1),"")</f>
        <v/>
      </c>
      <c r="IY49" s="346" t="str">
        <f>IFERROR(IF(HR$23&lt;=$HH49,(1-'7. Rép.Inattendues'!Q30)*HR$19,('7. Rép.Inattendues'!Q30*HR$19)*-1),"")</f>
        <v/>
      </c>
      <c r="IZ49" s="346" t="str">
        <f>IFERROR(IF(HS$23&lt;=$HH49,(1-'7. Rép.Inattendues'!R30)*HS$19,('7. Rép.Inattendues'!R30*HS$19)*-1),"")</f>
        <v/>
      </c>
      <c r="JA49" s="346" t="str">
        <f>IFERROR(IF(HT$23&lt;=$HH49,(1-'7. Rép.Inattendues'!S30)*HT$19,('7. Rép.Inattendues'!S30*HT$19)*-1),"")</f>
        <v/>
      </c>
      <c r="JB49" s="346" t="str">
        <f>IFERROR(IF(HU$23&lt;=$HH49,(1-'7. Rép.Inattendues'!T30)*HU$19,('7. Rép.Inattendues'!T30*HU$19)*-1),"")</f>
        <v/>
      </c>
      <c r="JC49" s="346" t="str">
        <f>IFERROR(IF(HV$23&lt;=$HH49,(1-'7. Rép.Inattendues'!U30)*HV$19,('7. Rép.Inattendues'!U30*HV$19)*-1),"")</f>
        <v/>
      </c>
      <c r="JD49" s="346" t="str">
        <f>IFERROR(IF(HW$23&lt;=$HH49,(1-'7. Rép.Inattendues'!V30)*HW$19,('7. Rép.Inattendues'!V30*HW$19)*-1),"")</f>
        <v/>
      </c>
      <c r="JE49" s="346" t="str">
        <f>IFERROR(IF(HX$23&lt;=$HH49,(1-'7. Rép.Inattendues'!W30)*HX$19,('7. Rép.Inattendues'!W30*HX$19)*-1),"")</f>
        <v/>
      </c>
      <c r="JF49" s="346" t="str">
        <f>IFERROR(IF(HY$23&lt;=$HH49,(1-'7. Rép.Inattendues'!X30)*HY$19,('7. Rép.Inattendues'!X30*HY$19)*-1),"")</f>
        <v/>
      </c>
      <c r="JG49" s="346" t="str">
        <f>IFERROR(IF(HZ$23&lt;=$HH49,(1-'7. Rép.Inattendues'!Y30)*HZ$19,('7. Rép.Inattendues'!Y30*HZ$19)*-1),"")</f>
        <v/>
      </c>
      <c r="JH49" s="346" t="str">
        <f>IFERROR(IF(IA$23&lt;=$HH49,(1-'7. Rép.Inattendues'!Z30)*IA$19,('7. Rép.Inattendues'!Z30*IA$19)*-1),"")</f>
        <v/>
      </c>
      <c r="JI49" s="346" t="str">
        <f>IFERROR(IF(IB$23&lt;=$HH49,(1-'7. Rép.Inattendues'!AA30)*IB$19,('7. Rép.Inattendues'!AA30*IB$19)*-1),"")</f>
        <v/>
      </c>
      <c r="JJ49" s="346" t="str">
        <f>IFERROR(IF(IC$23&lt;=$HH49,(1-'7. Rép.Inattendues'!AB30)*IC$19,('7. Rép.Inattendues'!AB30*IC$19)*-1),"")</f>
        <v/>
      </c>
      <c r="JK49" s="346" t="str">
        <f>IFERROR(IF(ID$23&lt;=$HH49,(1-'7. Rép.Inattendues'!AC30)*ID$19,('7. Rép.Inattendues'!AC30*ID$19)*-1),"")</f>
        <v/>
      </c>
      <c r="JL49" s="346" t="str">
        <f>IFERROR(IF(IE$23&lt;=$HH49,(1-'7. Rép.Inattendues'!AD30)*IE$19,('7. Rép.Inattendues'!AD30*IE$19)*-1),"")</f>
        <v/>
      </c>
      <c r="JM49" s="346" t="str">
        <f>IFERROR(IF(IF$23&lt;=$HH49,(1-'7. Rép.Inattendues'!AE30)*IF$19,('7. Rép.Inattendues'!AE30*IF$19)*-1),"")</f>
        <v/>
      </c>
      <c r="JN49" s="346" t="str">
        <f>IFERROR(IF(IG$23&lt;=$HH49,(1-'7. Rép.Inattendues'!AF30)*IG$19,('7. Rép.Inattendues'!AF30*IG$19)*-1),"")</f>
        <v/>
      </c>
      <c r="JO49" s="346" t="str">
        <f>IFERROR(IF(IH$23&lt;=$HH49,(1-'7. Rép.Inattendues'!AG30)*IH$19,('7. Rép.Inattendues'!AG30*IH$19)*-1),"")</f>
        <v/>
      </c>
      <c r="JP49" s="346" t="str">
        <f>IFERROR(IF(II$23&lt;=$HH49,(1-'7. Rép.Inattendues'!AH30)*II$19,('7. Rép.Inattendues'!AH30*II$19)*-1),"")</f>
        <v/>
      </c>
      <c r="JQ49" s="346" t="str">
        <f>IFERROR(IF(IJ$23&lt;=$HH49,(1-'7. Rép.Inattendues'!AI30)*IJ$19,('7. Rép.Inattendues'!AI30*IJ$19)*-1),"")</f>
        <v/>
      </c>
      <c r="JR49" s="346" t="str">
        <f>IFERROR(IF(IK$23&lt;=$HH49,(1-'7. Rép.Inattendues'!AJ30)*IK$19,('7. Rép.Inattendues'!AJ30*IK$19)*-1),"")</f>
        <v/>
      </c>
      <c r="JS49" s="346" t="str">
        <f>IFERROR(IF(IL$23&lt;=$HH49,(1-'7. Rép.Inattendues'!AK30)*IL$19,('7. Rép.Inattendues'!AK30*IL$19)*-1),"")</f>
        <v/>
      </c>
      <c r="JT49" s="346" t="str">
        <f>IFERROR(IF(IM$23&lt;=$HH49,(1-'7. Rép.Inattendues'!AL30)*IM$19,('7. Rép.Inattendues'!AL30*IM$19)*-1),"")</f>
        <v/>
      </c>
      <c r="JU49" s="346" t="str">
        <f>IFERROR(IF(IN$23&lt;=$HH49,(1-'7. Rép.Inattendues'!AM30)*IN$19,('7. Rép.Inattendues'!AM30*IN$19)*-1),"")</f>
        <v/>
      </c>
      <c r="JW49" s="347" t="str">
        <f t="shared" si="170"/>
        <v/>
      </c>
      <c r="JY49" s="346" t="str">
        <f t="shared" si="171"/>
        <v/>
      </c>
      <c r="JZ49" s="346" t="str">
        <f t="shared" si="172"/>
        <v/>
      </c>
      <c r="KA49" s="346" t="str">
        <f t="shared" si="173"/>
        <v/>
      </c>
      <c r="KB49" s="346" t="str">
        <f t="shared" si="174"/>
        <v/>
      </c>
      <c r="KC49" s="346" t="str">
        <f t="shared" si="175"/>
        <v/>
      </c>
      <c r="KD49" s="346" t="str">
        <f t="shared" si="176"/>
        <v/>
      </c>
      <c r="KE49" s="346" t="str">
        <f t="shared" si="177"/>
        <v/>
      </c>
      <c r="KF49" s="346" t="str">
        <f t="shared" si="178"/>
        <v/>
      </c>
      <c r="KG49" s="346" t="str">
        <f t="shared" si="179"/>
        <v/>
      </c>
      <c r="KH49" s="346" t="str">
        <f t="shared" si="180"/>
        <v/>
      </c>
      <c r="KI49" s="346" t="str">
        <f t="shared" si="181"/>
        <v/>
      </c>
      <c r="KJ49" s="346" t="str">
        <f t="shared" si="182"/>
        <v/>
      </c>
      <c r="KK49" s="346" t="str">
        <f t="shared" si="183"/>
        <v/>
      </c>
      <c r="KL49" s="346" t="str">
        <f t="shared" si="184"/>
        <v/>
      </c>
      <c r="KM49" s="346" t="str">
        <f t="shared" si="185"/>
        <v/>
      </c>
      <c r="KN49" s="346" t="str">
        <f t="shared" si="186"/>
        <v/>
      </c>
      <c r="KO49" s="346" t="str">
        <f t="shared" si="187"/>
        <v/>
      </c>
      <c r="KP49" s="346" t="str">
        <f t="shared" si="188"/>
        <v/>
      </c>
      <c r="KQ49" s="346" t="str">
        <f t="shared" si="189"/>
        <v/>
      </c>
      <c r="KR49" s="346" t="str">
        <f t="shared" si="190"/>
        <v/>
      </c>
      <c r="KS49" s="346" t="str">
        <f t="shared" si="191"/>
        <v/>
      </c>
      <c r="KT49" s="346" t="str">
        <f t="shared" si="192"/>
        <v/>
      </c>
      <c r="KU49" s="346" t="str">
        <f t="shared" si="193"/>
        <v/>
      </c>
      <c r="KV49" s="346" t="str">
        <f t="shared" si="194"/>
        <v/>
      </c>
      <c r="KW49" s="346" t="str">
        <f t="shared" si="195"/>
        <v/>
      </c>
      <c r="KX49" s="346" t="str">
        <f t="shared" si="196"/>
        <v/>
      </c>
      <c r="KY49" s="346" t="str">
        <f t="shared" si="197"/>
        <v/>
      </c>
      <c r="KZ49" s="346" t="str">
        <f t="shared" si="198"/>
        <v/>
      </c>
      <c r="LA49" s="346" t="str">
        <f t="shared" si="199"/>
        <v/>
      </c>
      <c r="LB49" s="346" t="str">
        <f t="shared" si="200"/>
        <v/>
      </c>
      <c r="LD49" s="348" t="str">
        <f t="shared" si="201"/>
        <v/>
      </c>
      <c r="LF49" s="346" t="str">
        <f t="shared" si="86"/>
        <v/>
      </c>
      <c r="LH49" s="346" t="str">
        <f t="shared" si="202"/>
        <v/>
      </c>
      <c r="LI49" s="346" t="str">
        <f t="shared" si="203"/>
        <v/>
      </c>
      <c r="LJ49" s="346" t="str">
        <f t="shared" si="204"/>
        <v/>
      </c>
      <c r="LK49" s="346" t="str">
        <f t="shared" si="205"/>
        <v/>
      </c>
      <c r="LL49" s="346" t="str">
        <f t="shared" si="206"/>
        <v/>
      </c>
      <c r="LM49" s="346" t="str">
        <f t="shared" si="207"/>
        <v/>
      </c>
      <c r="LN49" s="346" t="str">
        <f t="shared" si="208"/>
        <v/>
      </c>
      <c r="LO49" s="346" t="str">
        <f t="shared" si="209"/>
        <v/>
      </c>
      <c r="LP49" s="346" t="str">
        <f t="shared" si="210"/>
        <v/>
      </c>
      <c r="LQ49" s="346" t="str">
        <f t="shared" si="211"/>
        <v/>
      </c>
      <c r="LR49" s="346" t="str">
        <f t="shared" si="212"/>
        <v/>
      </c>
      <c r="LS49" s="346" t="str">
        <f t="shared" si="213"/>
        <v/>
      </c>
      <c r="LT49" s="346" t="str">
        <f t="shared" si="214"/>
        <v/>
      </c>
      <c r="LU49" s="346" t="str">
        <f t="shared" si="215"/>
        <v/>
      </c>
      <c r="LV49" s="346" t="str">
        <f t="shared" si="216"/>
        <v/>
      </c>
      <c r="LW49" s="346" t="str">
        <f t="shared" si="217"/>
        <v/>
      </c>
      <c r="LX49" s="346" t="str">
        <f t="shared" si="218"/>
        <v/>
      </c>
      <c r="LY49" s="346" t="str">
        <f t="shared" si="219"/>
        <v/>
      </c>
      <c r="LZ49" s="346" t="str">
        <f t="shared" si="220"/>
        <v/>
      </c>
      <c r="MA49" s="346" t="str">
        <f t="shared" si="221"/>
        <v/>
      </c>
      <c r="MB49" s="346" t="str">
        <f t="shared" si="222"/>
        <v/>
      </c>
      <c r="MC49" s="346" t="str">
        <f t="shared" si="223"/>
        <v/>
      </c>
      <c r="MD49" s="346" t="str">
        <f t="shared" si="224"/>
        <v/>
      </c>
      <c r="ME49" s="346" t="str">
        <f t="shared" si="225"/>
        <v/>
      </c>
      <c r="MF49" s="346" t="str">
        <f t="shared" si="226"/>
        <v/>
      </c>
      <c r="MG49" s="346" t="str">
        <f t="shared" si="227"/>
        <v/>
      </c>
      <c r="MH49" s="346" t="str">
        <f t="shared" si="228"/>
        <v/>
      </c>
      <c r="MI49" s="346" t="str">
        <f t="shared" si="229"/>
        <v/>
      </c>
      <c r="MJ49" s="346" t="str">
        <f t="shared" si="230"/>
        <v/>
      </c>
      <c r="MK49" s="346" t="str">
        <f t="shared" si="231"/>
        <v/>
      </c>
      <c r="MM49" s="348" t="str">
        <f t="shared" si="232"/>
        <v/>
      </c>
      <c r="MR49" s="605" t="s">
        <v>578</v>
      </c>
      <c r="MS49" s="605"/>
      <c r="MT49" s="400"/>
      <c r="MU49" s="15">
        <f>IF('8. Paramètres'!G49="Modérée à forte",1,IF('8. Paramètres'!G49="Faible",2,IF('8. Paramètres'!G49="Négligeable",3,IF('8. Paramètres'!G49="Problématique",4,"err"))))</f>
        <v>4</v>
      </c>
      <c r="MV49" s="15">
        <f>IF('8. Paramètres'!H49="Cliquer pour modifier",MU49,IF('8. Paramètres'!H49="Modérée à forte",1,IF('8. Paramètres'!H49="Faible",2,IF('8. Paramètres'!H49="Négligeable",3,IF('8. Paramètres'!H49="Problématique",4,"err")))))</f>
        <v>4</v>
      </c>
      <c r="MW49" s="15">
        <f t="shared" si="269"/>
        <v>4</v>
      </c>
      <c r="MX49" s="54"/>
      <c r="MY49" s="380" t="str">
        <f t="shared" si="270"/>
        <v>ok</v>
      </c>
      <c r="MZ49" s="388"/>
    </row>
    <row r="50" spans="2:364" ht="42" x14ac:dyDescent="0.3">
      <c r="B50" s="38">
        <f t="shared" si="88"/>
        <v>0</v>
      </c>
      <c r="C50" s="4" t="s">
        <v>56</v>
      </c>
      <c r="D50" s="17" t="str">
        <f>IF(AND('2. Saisie'!$AF32&gt;=0,D$23&lt;='2. Saisie'!$AE$1,'2. Saisie'!$AL32&lt;=$B$11),IF(OR('2. Saisie'!B32="",'2. Saisie'!B32=9),0,'2. Saisie'!B32),"")</f>
        <v/>
      </c>
      <c r="E50" s="17" t="str">
        <f>IF(AND('2. Saisie'!$AF32&gt;=0,E$23&lt;='2. Saisie'!$AE$1,'2. Saisie'!$AL32&lt;=$B$11),IF(OR('2. Saisie'!C32="",'2. Saisie'!C32=9),0,'2. Saisie'!C32),"")</f>
        <v/>
      </c>
      <c r="F50" s="17" t="str">
        <f>IF(AND('2. Saisie'!$AF32&gt;=0,F$23&lt;='2. Saisie'!$AE$1,'2. Saisie'!$AL32&lt;=$B$11),IF(OR('2. Saisie'!D32="",'2. Saisie'!D32=9),0,'2. Saisie'!D32),"")</f>
        <v/>
      </c>
      <c r="G50" s="17" t="str">
        <f>IF(AND('2. Saisie'!$AF32&gt;=0,G$23&lt;='2. Saisie'!$AE$1,'2. Saisie'!$AL32&lt;=$B$11),IF(OR('2. Saisie'!E32="",'2. Saisie'!E32=9),0,'2. Saisie'!E32),"")</f>
        <v/>
      </c>
      <c r="H50" s="17" t="str">
        <f>IF(AND('2. Saisie'!$AF32&gt;=0,H$23&lt;='2. Saisie'!$AE$1,'2. Saisie'!$AL32&lt;=$B$11),IF(OR('2. Saisie'!F32="",'2. Saisie'!F32=9),0,'2. Saisie'!F32),"")</f>
        <v/>
      </c>
      <c r="I50" s="17" t="str">
        <f>IF(AND('2. Saisie'!$AF32&gt;=0,I$23&lt;='2. Saisie'!$AE$1,'2. Saisie'!$AL32&lt;=$B$11),IF(OR('2. Saisie'!G32="",'2. Saisie'!G32=9),0,'2. Saisie'!G32),"")</f>
        <v/>
      </c>
      <c r="J50" s="17" t="str">
        <f>IF(AND('2. Saisie'!$AF32&gt;=0,J$23&lt;='2. Saisie'!$AE$1,'2. Saisie'!$AL32&lt;=$B$11),IF(OR('2. Saisie'!H32="",'2. Saisie'!H32=9),0,'2. Saisie'!H32),"")</f>
        <v/>
      </c>
      <c r="K50" s="17" t="str">
        <f>IF(AND('2. Saisie'!$AF32&gt;=0,K$23&lt;='2. Saisie'!$AE$1,'2. Saisie'!$AL32&lt;=$B$11),IF(OR('2. Saisie'!I32="",'2. Saisie'!I32=9),0,'2. Saisie'!I32),"")</f>
        <v/>
      </c>
      <c r="L50" s="17" t="str">
        <f>IF(AND('2. Saisie'!$AF32&gt;=0,L$23&lt;='2. Saisie'!$AE$1,'2. Saisie'!$AL32&lt;=$B$11),IF(OR('2. Saisie'!J32="",'2. Saisie'!J32=9),0,'2. Saisie'!J32),"")</f>
        <v/>
      </c>
      <c r="M50" s="17" t="str">
        <f>IF(AND('2. Saisie'!$AF32&gt;=0,M$23&lt;='2. Saisie'!$AE$1,'2. Saisie'!$AL32&lt;=$B$11),IF(OR('2. Saisie'!K32="",'2. Saisie'!K32=9),0,'2. Saisie'!K32),"")</f>
        <v/>
      </c>
      <c r="N50" s="17" t="str">
        <f>IF(AND('2. Saisie'!$AF32&gt;=0,N$23&lt;='2. Saisie'!$AE$1,'2. Saisie'!$AL32&lt;=$B$11),IF(OR('2. Saisie'!L32="",'2. Saisie'!L32=9),0,'2. Saisie'!L32),"")</f>
        <v/>
      </c>
      <c r="O50" s="17" t="str">
        <f>IF(AND('2. Saisie'!$AF32&gt;=0,O$23&lt;='2. Saisie'!$AE$1,'2. Saisie'!$AL32&lt;=$B$11),IF(OR('2. Saisie'!M32="",'2. Saisie'!M32=9),0,'2. Saisie'!M32),"")</f>
        <v/>
      </c>
      <c r="P50" s="17" t="str">
        <f>IF(AND('2. Saisie'!$AF32&gt;=0,P$23&lt;='2. Saisie'!$AE$1,'2. Saisie'!$AL32&lt;=$B$11),IF(OR('2. Saisie'!N32="",'2. Saisie'!N32=9),0,'2. Saisie'!N32),"")</f>
        <v/>
      </c>
      <c r="Q50" s="17" t="str">
        <f>IF(AND('2. Saisie'!$AF32&gt;=0,Q$23&lt;='2. Saisie'!$AE$1,'2. Saisie'!$AL32&lt;=$B$11),IF(OR('2. Saisie'!O32="",'2. Saisie'!O32=9),0,'2. Saisie'!O32),"")</f>
        <v/>
      </c>
      <c r="R50" s="17" t="str">
        <f>IF(AND('2. Saisie'!$AF32&gt;=0,R$23&lt;='2. Saisie'!$AE$1,'2. Saisie'!$AL32&lt;=$B$11),IF(OR('2. Saisie'!P32="",'2. Saisie'!P32=9),0,'2. Saisie'!P32),"")</f>
        <v/>
      </c>
      <c r="S50" s="17" t="str">
        <f>IF(AND('2. Saisie'!$AF32&gt;=0,S$23&lt;='2. Saisie'!$AE$1,'2. Saisie'!$AL32&lt;=$B$11),IF(OR('2. Saisie'!Q32="",'2. Saisie'!Q32=9),0,'2. Saisie'!Q32),"")</f>
        <v/>
      </c>
      <c r="T50" s="17" t="str">
        <f>IF(AND('2. Saisie'!$AF32&gt;=0,T$23&lt;='2. Saisie'!$AE$1,'2. Saisie'!$AL32&lt;=$B$11),IF(OR('2. Saisie'!R32="",'2. Saisie'!R32=9),0,'2. Saisie'!R32),"")</f>
        <v/>
      </c>
      <c r="U50" s="17" t="str">
        <f>IF(AND('2. Saisie'!$AF32&gt;=0,U$23&lt;='2. Saisie'!$AE$1,'2. Saisie'!$AL32&lt;=$B$11),IF(OR('2. Saisie'!S32="",'2. Saisie'!S32=9),0,'2. Saisie'!S32),"")</f>
        <v/>
      </c>
      <c r="V50" s="17" t="str">
        <f>IF(AND('2. Saisie'!$AF32&gt;=0,V$23&lt;='2. Saisie'!$AE$1,'2. Saisie'!$AL32&lt;=$B$11),IF(OR('2. Saisie'!T32="",'2. Saisie'!T32=9),0,'2. Saisie'!T32),"")</f>
        <v/>
      </c>
      <c r="W50" s="17" t="str">
        <f>IF(AND('2. Saisie'!$AF32&gt;=0,W$23&lt;='2. Saisie'!$AE$1,'2. Saisie'!$AL32&lt;=$B$11),IF(OR('2. Saisie'!U32="",'2. Saisie'!U32=9),0,'2. Saisie'!U32),"")</f>
        <v/>
      </c>
      <c r="X50" s="17" t="str">
        <f>IF(AND('2. Saisie'!$AF32&gt;=0,X$23&lt;='2. Saisie'!$AE$1,'2. Saisie'!$AL32&lt;=$B$11),IF(OR('2. Saisie'!V32="",'2. Saisie'!V32=9),0,'2. Saisie'!V32),"")</f>
        <v/>
      </c>
      <c r="Y50" s="17" t="str">
        <f>IF(AND('2. Saisie'!$AF32&gt;=0,Y$23&lt;='2. Saisie'!$AE$1,'2. Saisie'!$AL32&lt;=$B$11),IF(OR('2. Saisie'!W32="",'2. Saisie'!W32=9),0,'2. Saisie'!W32),"")</f>
        <v/>
      </c>
      <c r="Z50" s="17" t="str">
        <f>IF(AND('2. Saisie'!$AF32&gt;=0,Z$23&lt;='2. Saisie'!$AE$1,'2. Saisie'!$AL32&lt;=$B$11),IF(OR('2. Saisie'!X32="",'2. Saisie'!X32=9),0,'2. Saisie'!X32),"")</f>
        <v/>
      </c>
      <c r="AA50" s="17" t="str">
        <f>IF(AND('2. Saisie'!$AF32&gt;=0,AA$23&lt;='2. Saisie'!$AE$1,'2. Saisie'!$AL32&lt;=$B$11),IF(OR('2. Saisie'!Y32="",'2. Saisie'!Y32=9),0,'2. Saisie'!Y32),"")</f>
        <v/>
      </c>
      <c r="AB50" s="17" t="str">
        <f>IF(AND('2. Saisie'!$AF32&gt;=0,AB$23&lt;='2. Saisie'!$AE$1,'2. Saisie'!$AL32&lt;=$B$11),IF(OR('2. Saisie'!Z32="",'2. Saisie'!Z32=9),0,'2. Saisie'!Z32),"")</f>
        <v/>
      </c>
      <c r="AC50" s="17" t="str">
        <f>IF(AND('2. Saisie'!$AF32&gt;=0,AC$23&lt;='2. Saisie'!$AE$1,'2. Saisie'!$AL32&lt;=$B$11),IF(OR('2. Saisie'!AA32="",'2. Saisie'!AA32=9),0,'2. Saisie'!AA32),"")</f>
        <v/>
      </c>
      <c r="AD50" s="17" t="str">
        <f>IF(AND('2. Saisie'!$AF32&gt;=0,AD$23&lt;='2. Saisie'!$AE$1,'2. Saisie'!$AL32&lt;=$B$11),IF(OR('2. Saisie'!AB32="",'2. Saisie'!AB32=9),0,'2. Saisie'!AB32),"")</f>
        <v/>
      </c>
      <c r="AE50" s="17" t="str">
        <f>IF(AND('2. Saisie'!$AF32&gt;=0,AE$23&lt;='2. Saisie'!$AE$1,'2. Saisie'!$AL32&lt;=$B$11),IF(OR('2. Saisie'!AC32="",'2. Saisie'!AC32=9),0,'2. Saisie'!AC32),"")</f>
        <v/>
      </c>
      <c r="AF50" s="17" t="str">
        <f>IF(AND('2. Saisie'!$AF32&gt;=0,AF$23&lt;='2. Saisie'!$AE$1,'2. Saisie'!$AL32&lt;=$B$11),IF(OR('2. Saisie'!AD32="",'2. Saisie'!AD32=9),0,'2. Saisie'!AD32),"")</f>
        <v/>
      </c>
      <c r="AG50" s="17" t="str">
        <f>IF(AND('2. Saisie'!$AF32&gt;=0,AG$23&lt;='2. Saisie'!$AE$1,'2. Saisie'!$AL32&lt;=$B$11),IF(OR('2. Saisie'!AE32="",'2. Saisie'!AE32=9),0,'2. Saisie'!AE32),"")</f>
        <v/>
      </c>
      <c r="AH50" s="17" t="s">
        <v>139</v>
      </c>
      <c r="AI50" s="330"/>
      <c r="AJ50" s="339" t="str">
        <f t="shared" si="89"/>
        <v/>
      </c>
      <c r="AK50" s="339" t="str">
        <f t="shared" si="90"/>
        <v/>
      </c>
      <c r="AL50" s="340" t="str">
        <f t="shared" si="44"/>
        <v/>
      </c>
      <c r="AM50" s="341">
        <v>26</v>
      </c>
      <c r="AN50" s="342" t="str">
        <f t="shared" si="45"/>
        <v/>
      </c>
      <c r="AO50" s="343" t="str">
        <f t="shared" si="91"/>
        <v/>
      </c>
      <c r="AP50" s="17" t="str">
        <f t="shared" si="92"/>
        <v/>
      </c>
      <c r="AQ50" s="17" t="str">
        <f t="shared" si="93"/>
        <v/>
      </c>
      <c r="AR50" s="17" t="str">
        <f t="shared" si="94"/>
        <v/>
      </c>
      <c r="AS50" s="17" t="str">
        <f t="shared" si="95"/>
        <v/>
      </c>
      <c r="AT50" s="17" t="str">
        <f t="shared" si="96"/>
        <v/>
      </c>
      <c r="AU50" s="17" t="str">
        <f t="shared" si="97"/>
        <v/>
      </c>
      <c r="AV50" s="17" t="str">
        <f t="shared" si="98"/>
        <v/>
      </c>
      <c r="AW50" s="17" t="str">
        <f t="shared" si="99"/>
        <v/>
      </c>
      <c r="AX50" s="17" t="str">
        <f t="shared" si="100"/>
        <v/>
      </c>
      <c r="AY50" s="17" t="str">
        <f t="shared" si="101"/>
        <v/>
      </c>
      <c r="AZ50" s="17" t="str">
        <f t="shared" si="102"/>
        <v/>
      </c>
      <c r="BA50" s="17" t="str">
        <f t="shared" si="103"/>
        <v/>
      </c>
      <c r="BB50" s="17" t="str">
        <f t="shared" si="104"/>
        <v/>
      </c>
      <c r="BC50" s="17" t="str">
        <f t="shared" si="105"/>
        <v/>
      </c>
      <c r="BD50" s="17" t="str">
        <f t="shared" si="106"/>
        <v/>
      </c>
      <c r="BE50" s="17" t="str">
        <f t="shared" si="107"/>
        <v/>
      </c>
      <c r="BF50" s="17" t="str">
        <f t="shared" si="108"/>
        <v/>
      </c>
      <c r="BG50" s="17" t="str">
        <f t="shared" si="109"/>
        <v/>
      </c>
      <c r="BH50" s="17" t="str">
        <f t="shared" si="110"/>
        <v/>
      </c>
      <c r="BI50" s="17" t="str">
        <f t="shared" si="111"/>
        <v/>
      </c>
      <c r="BJ50" s="17" t="str">
        <f t="shared" si="112"/>
        <v/>
      </c>
      <c r="BK50" s="17" t="str">
        <f t="shared" si="113"/>
        <v/>
      </c>
      <c r="BL50" s="17" t="str">
        <f t="shared" si="114"/>
        <v/>
      </c>
      <c r="BM50" s="17" t="str">
        <f t="shared" si="115"/>
        <v/>
      </c>
      <c r="BN50" s="17" t="str">
        <f t="shared" si="116"/>
        <v/>
      </c>
      <c r="BO50" s="17" t="str">
        <f t="shared" si="117"/>
        <v/>
      </c>
      <c r="BP50" s="17" t="str">
        <f t="shared" si="118"/>
        <v/>
      </c>
      <c r="BQ50" s="17" t="str">
        <f t="shared" si="119"/>
        <v/>
      </c>
      <c r="BR50" s="17" t="str">
        <f t="shared" si="120"/>
        <v/>
      </c>
      <c r="BS50" s="17" t="str">
        <f t="shared" si="121"/>
        <v/>
      </c>
      <c r="BT50" s="17" t="s">
        <v>139</v>
      </c>
      <c r="BV50" s="291" t="e">
        <f t="shared" si="47"/>
        <v>#VALUE!</v>
      </c>
      <c r="BW50" s="291" t="e">
        <f t="shared" si="122"/>
        <v>#VALUE!</v>
      </c>
      <c r="BX50" s="291" t="e">
        <f t="shared" si="233"/>
        <v>#VALUE!</v>
      </c>
      <c r="BY50" s="292" t="e">
        <f t="shared" si="48"/>
        <v>#VALUE!</v>
      </c>
      <c r="BZ50" s="292" t="e">
        <f t="shared" si="123"/>
        <v>#VALUE!</v>
      </c>
      <c r="CA50" s="294" t="str">
        <f t="shared" si="124"/>
        <v/>
      </c>
      <c r="CB50" s="293" t="e">
        <f t="shared" si="49"/>
        <v>#VALUE!</v>
      </c>
      <c r="CC50" s="291" t="e">
        <f t="shared" si="125"/>
        <v>#VALUE!</v>
      </c>
      <c r="CD50" s="291" t="e">
        <f t="shared" si="234"/>
        <v>#VALUE!</v>
      </c>
      <c r="CE50" s="292" t="e">
        <f t="shared" si="50"/>
        <v>#VALUE!</v>
      </c>
      <c r="CF50" s="292" t="e">
        <f t="shared" si="126"/>
        <v>#VALUE!</v>
      </c>
      <c r="CH50" s="32"/>
      <c r="CW50" s="330"/>
      <c r="CX50" s="341">
        <v>26</v>
      </c>
      <c r="CY50" s="58" t="str">
        <f t="shared" si="127"/>
        <v/>
      </c>
      <c r="CZ50" s="344" t="e">
        <f t="shared" ref="CZ50:DO65" si="272">IF(CZ$22&lt;=$HH50,1,0)</f>
        <v>#N/A</v>
      </c>
      <c r="DA50" s="344" t="e">
        <f t="shared" si="272"/>
        <v>#N/A</v>
      </c>
      <c r="DB50" s="344" t="e">
        <f t="shared" si="272"/>
        <v>#N/A</v>
      </c>
      <c r="DC50" s="344" t="e">
        <f t="shared" si="272"/>
        <v>#N/A</v>
      </c>
      <c r="DD50" s="344" t="e">
        <f t="shared" si="272"/>
        <v>#N/A</v>
      </c>
      <c r="DE50" s="344" t="e">
        <f t="shared" si="272"/>
        <v>#N/A</v>
      </c>
      <c r="DF50" s="344" t="e">
        <f t="shared" si="272"/>
        <v>#N/A</v>
      </c>
      <c r="DG50" s="344" t="e">
        <f t="shared" si="272"/>
        <v>#N/A</v>
      </c>
      <c r="DH50" s="344" t="e">
        <f t="shared" si="272"/>
        <v>#N/A</v>
      </c>
      <c r="DI50" s="344" t="e">
        <f t="shared" si="272"/>
        <v>#N/A</v>
      </c>
      <c r="DJ50" s="344" t="e">
        <f t="shared" si="272"/>
        <v>#N/A</v>
      </c>
      <c r="DK50" s="344" t="e">
        <f t="shared" si="272"/>
        <v>#N/A</v>
      </c>
      <c r="DL50" s="344" t="e">
        <f t="shared" si="272"/>
        <v>#N/A</v>
      </c>
      <c r="DM50" s="344" t="e">
        <f t="shared" si="272"/>
        <v>#N/A</v>
      </c>
      <c r="DN50" s="344" t="e">
        <f t="shared" si="272"/>
        <v>#N/A</v>
      </c>
      <c r="DO50" s="344" t="e">
        <f t="shared" si="272"/>
        <v>#N/A</v>
      </c>
      <c r="DP50" s="344" t="e">
        <f t="shared" si="271"/>
        <v>#N/A</v>
      </c>
      <c r="DQ50" s="344" t="e">
        <f t="shared" si="271"/>
        <v>#N/A</v>
      </c>
      <c r="DR50" s="344" t="e">
        <f t="shared" si="271"/>
        <v>#N/A</v>
      </c>
      <c r="DS50" s="344" t="e">
        <f t="shared" si="271"/>
        <v>#N/A</v>
      </c>
      <c r="DT50" s="344" t="e">
        <f t="shared" si="271"/>
        <v>#N/A</v>
      </c>
      <c r="DU50" s="344" t="e">
        <f t="shared" si="271"/>
        <v>#N/A</v>
      </c>
      <c r="DV50" s="344" t="e">
        <f t="shared" si="271"/>
        <v>#N/A</v>
      </c>
      <c r="DW50" s="344" t="e">
        <f t="shared" si="268"/>
        <v>#N/A</v>
      </c>
      <c r="DX50" s="344" t="e">
        <f t="shared" si="268"/>
        <v>#N/A</v>
      </c>
      <c r="DY50" s="344" t="e">
        <f t="shared" si="268"/>
        <v>#N/A</v>
      </c>
      <c r="DZ50" s="344" t="e">
        <f t="shared" si="268"/>
        <v>#N/A</v>
      </c>
      <c r="EA50" s="344" t="e">
        <f t="shared" si="268"/>
        <v>#N/A</v>
      </c>
      <c r="EB50" s="344" t="e">
        <f t="shared" si="268"/>
        <v>#N/A</v>
      </c>
      <c r="EC50" s="344" t="e">
        <f t="shared" si="268"/>
        <v>#N/A</v>
      </c>
      <c r="ED50" s="59">
        <f t="shared" si="129"/>
        <v>0</v>
      </c>
      <c r="EE50" s="341">
        <v>26</v>
      </c>
      <c r="EF50" s="58" t="str">
        <f t="shared" si="130"/>
        <v/>
      </c>
      <c r="EG50" s="344" t="str">
        <f t="shared" si="235"/>
        <v/>
      </c>
      <c r="EH50" s="344" t="str">
        <f t="shared" si="236"/>
        <v/>
      </c>
      <c r="EI50" s="344" t="str">
        <f t="shared" si="237"/>
        <v/>
      </c>
      <c r="EJ50" s="344" t="str">
        <f t="shared" si="238"/>
        <v/>
      </c>
      <c r="EK50" s="344" t="str">
        <f t="shared" si="239"/>
        <v/>
      </c>
      <c r="EL50" s="344" t="str">
        <f t="shared" si="240"/>
        <v/>
      </c>
      <c r="EM50" s="344" t="str">
        <f t="shared" si="241"/>
        <v/>
      </c>
      <c r="EN50" s="344" t="str">
        <f t="shared" si="242"/>
        <v/>
      </c>
      <c r="EO50" s="344" t="str">
        <f t="shared" si="243"/>
        <v/>
      </c>
      <c r="EP50" s="344" t="str">
        <f t="shared" si="244"/>
        <v/>
      </c>
      <c r="EQ50" s="344" t="str">
        <f t="shared" si="245"/>
        <v/>
      </c>
      <c r="ER50" s="344" t="str">
        <f t="shared" si="246"/>
        <v/>
      </c>
      <c r="ES50" s="344" t="str">
        <f t="shared" si="247"/>
        <v/>
      </c>
      <c r="ET50" s="344" t="str">
        <f t="shared" si="248"/>
        <v/>
      </c>
      <c r="EU50" s="344" t="str">
        <f t="shared" si="249"/>
        <v/>
      </c>
      <c r="EV50" s="344" t="str">
        <f t="shared" si="250"/>
        <v/>
      </c>
      <c r="EW50" s="344" t="str">
        <f t="shared" si="251"/>
        <v/>
      </c>
      <c r="EX50" s="344" t="str">
        <f t="shared" si="252"/>
        <v/>
      </c>
      <c r="EY50" s="344" t="str">
        <f t="shared" si="253"/>
        <v/>
      </c>
      <c r="EZ50" s="344" t="str">
        <f t="shared" si="254"/>
        <v/>
      </c>
      <c r="FA50" s="344" t="str">
        <f t="shared" si="255"/>
        <v/>
      </c>
      <c r="FB50" s="344" t="str">
        <f t="shared" si="256"/>
        <v/>
      </c>
      <c r="FC50" s="344" t="str">
        <f t="shared" si="257"/>
        <v/>
      </c>
      <c r="FD50" s="344" t="str">
        <f t="shared" si="258"/>
        <v/>
      </c>
      <c r="FE50" s="344" t="str">
        <f t="shared" si="259"/>
        <v/>
      </c>
      <c r="FF50" s="344" t="str">
        <f t="shared" si="260"/>
        <v/>
      </c>
      <c r="FG50" s="344" t="str">
        <f t="shared" si="261"/>
        <v/>
      </c>
      <c r="FH50" s="344" t="str">
        <f t="shared" si="262"/>
        <v/>
      </c>
      <c r="FI50" s="344" t="str">
        <f t="shared" si="263"/>
        <v/>
      </c>
      <c r="FJ50" s="344" t="str">
        <f t="shared" si="264"/>
        <v/>
      </c>
      <c r="FK50" s="59">
        <f t="shared" si="160"/>
        <v>0</v>
      </c>
      <c r="FL50" s="345" t="str">
        <f t="shared" si="161"/>
        <v/>
      </c>
      <c r="FM50" s="3">
        <f t="shared" si="162"/>
        <v>0</v>
      </c>
      <c r="FO50" s="336" t="str">
        <f t="shared" si="53"/>
        <v/>
      </c>
      <c r="FP50" s="4" t="s">
        <v>56</v>
      </c>
      <c r="FQ50" s="17" t="str">
        <f t="shared" si="54"/>
        <v/>
      </c>
      <c r="FR50" s="17" t="str">
        <f t="shared" si="55"/>
        <v/>
      </c>
      <c r="FS50" s="17" t="str">
        <f t="shared" si="56"/>
        <v/>
      </c>
      <c r="FT50" s="17" t="str">
        <f t="shared" si="57"/>
        <v/>
      </c>
      <c r="FU50" s="17" t="str">
        <f t="shared" si="58"/>
        <v/>
      </c>
      <c r="FV50" s="17" t="str">
        <f t="shared" si="59"/>
        <v/>
      </c>
      <c r="FW50" s="17" t="str">
        <f t="shared" si="60"/>
        <v/>
      </c>
      <c r="FX50" s="17" t="str">
        <f t="shared" si="61"/>
        <v/>
      </c>
      <c r="FY50" s="17" t="str">
        <f t="shared" si="62"/>
        <v/>
      </c>
      <c r="FZ50" s="17" t="str">
        <f t="shared" si="63"/>
        <v/>
      </c>
      <c r="GA50" s="17" t="str">
        <f t="shared" si="64"/>
        <v/>
      </c>
      <c r="GB50" s="17" t="str">
        <f t="shared" si="65"/>
        <v/>
      </c>
      <c r="GC50" s="17" t="str">
        <f t="shared" si="66"/>
        <v/>
      </c>
      <c r="GD50" s="17" t="str">
        <f t="shared" si="67"/>
        <v/>
      </c>
      <c r="GE50" s="17" t="str">
        <f t="shared" si="68"/>
        <v/>
      </c>
      <c r="GF50" s="17" t="str">
        <f t="shared" si="69"/>
        <v/>
      </c>
      <c r="GG50" s="17" t="str">
        <f t="shared" si="70"/>
        <v/>
      </c>
      <c r="GH50" s="17" t="str">
        <f t="shared" si="71"/>
        <v/>
      </c>
      <c r="GI50" s="17" t="str">
        <f t="shared" si="72"/>
        <v/>
      </c>
      <c r="GJ50" s="17" t="str">
        <f t="shared" si="73"/>
        <v/>
      </c>
      <c r="GK50" s="17" t="str">
        <f t="shared" si="74"/>
        <v/>
      </c>
      <c r="GL50" s="17" t="str">
        <f t="shared" si="75"/>
        <v/>
      </c>
      <c r="GM50" s="17" t="str">
        <f t="shared" si="76"/>
        <v/>
      </c>
      <c r="GN50" s="17" t="str">
        <f t="shared" si="77"/>
        <v/>
      </c>
      <c r="GO50" s="17" t="str">
        <f t="shared" si="78"/>
        <v/>
      </c>
      <c r="GP50" s="17" t="str">
        <f t="shared" si="79"/>
        <v/>
      </c>
      <c r="GQ50" s="17" t="str">
        <f t="shared" si="80"/>
        <v/>
      </c>
      <c r="GR50" s="17" t="str">
        <f t="shared" si="81"/>
        <v/>
      </c>
      <c r="GS50" s="17" t="str">
        <f t="shared" si="82"/>
        <v/>
      </c>
      <c r="GT50" s="17" t="str">
        <f t="shared" si="83"/>
        <v/>
      </c>
      <c r="GU50" s="17" t="s">
        <v>139</v>
      </c>
      <c r="GV50" s="36"/>
      <c r="GW50" s="36" t="e">
        <f>RANK(AO50,AO$25:AO$124,0)+COUNTIF(AO$25:AO$50,AO50)-1</f>
        <v>#VALUE!</v>
      </c>
      <c r="GX50" s="36" t="s">
        <v>56</v>
      </c>
      <c r="GY50" s="3">
        <v>26</v>
      </c>
      <c r="GZ50" s="3" t="str">
        <f t="shared" si="84"/>
        <v/>
      </c>
      <c r="HA50" s="345" t="str">
        <f t="shared" si="163"/>
        <v/>
      </c>
      <c r="HB50" s="3">
        <f t="shared" si="164"/>
        <v>0</v>
      </c>
      <c r="HF50" s="3" t="e">
        <f t="shared" si="165"/>
        <v>#N/A</v>
      </c>
      <c r="HG50" s="3" t="e">
        <f t="shared" si="166"/>
        <v>#N/A</v>
      </c>
      <c r="HH50" s="294" t="e">
        <f t="shared" si="167"/>
        <v>#N/A</v>
      </c>
      <c r="HI50" s="336" t="e">
        <f t="shared" si="168"/>
        <v>#N/A</v>
      </c>
      <c r="HJ50" s="4" t="e">
        <f t="shared" si="169"/>
        <v>#N/A</v>
      </c>
      <c r="HK50" s="17" t="str">
        <f>IF(HK$23&lt;='2. Saisie'!$AE$1,INDEX($D$25:$AG$124,$HI50,HK$21),"")</f>
        <v/>
      </c>
      <c r="HL50" s="17" t="str">
        <f>IF(HL$23&lt;='2. Saisie'!$AE$1,INDEX($D$25:$AG$124,$HI50,HL$21),"")</f>
        <v/>
      </c>
      <c r="HM50" s="17" t="str">
        <f>IF(HM$23&lt;='2. Saisie'!$AE$1,INDEX($D$25:$AG$124,$HI50,HM$21),"")</f>
        <v/>
      </c>
      <c r="HN50" s="17" t="str">
        <f>IF(HN$23&lt;='2. Saisie'!$AE$1,INDEX($D$25:$AG$124,$HI50,HN$21),"")</f>
        <v/>
      </c>
      <c r="HO50" s="17" t="str">
        <f>IF(HO$23&lt;='2. Saisie'!$AE$1,INDEX($D$25:$AG$124,$HI50,HO$21),"")</f>
        <v/>
      </c>
      <c r="HP50" s="17" t="str">
        <f>IF(HP$23&lt;='2. Saisie'!$AE$1,INDEX($D$25:$AG$124,$HI50,HP$21),"")</f>
        <v/>
      </c>
      <c r="HQ50" s="17" t="str">
        <f>IF(HQ$23&lt;='2. Saisie'!$AE$1,INDEX($D$25:$AG$124,$HI50,HQ$21),"")</f>
        <v/>
      </c>
      <c r="HR50" s="17" t="str">
        <f>IF(HR$23&lt;='2. Saisie'!$AE$1,INDEX($D$25:$AG$124,$HI50,HR$21),"")</f>
        <v/>
      </c>
      <c r="HS50" s="17" t="str">
        <f>IF(HS$23&lt;='2. Saisie'!$AE$1,INDEX($D$25:$AG$124,$HI50,HS$21),"")</f>
        <v/>
      </c>
      <c r="HT50" s="17" t="str">
        <f>IF(HT$23&lt;='2. Saisie'!$AE$1,INDEX($D$25:$AG$124,$HI50,HT$21),"")</f>
        <v/>
      </c>
      <c r="HU50" s="17" t="str">
        <f>IF(HU$23&lt;='2. Saisie'!$AE$1,INDEX($D$25:$AG$124,$HI50,HU$21),"")</f>
        <v/>
      </c>
      <c r="HV50" s="17" t="str">
        <f>IF(HV$23&lt;='2. Saisie'!$AE$1,INDEX($D$25:$AG$124,$HI50,HV$21),"")</f>
        <v/>
      </c>
      <c r="HW50" s="17" t="str">
        <f>IF(HW$23&lt;='2. Saisie'!$AE$1,INDEX($D$25:$AG$124,$HI50,HW$21),"")</f>
        <v/>
      </c>
      <c r="HX50" s="17" t="str">
        <f>IF(HX$23&lt;='2. Saisie'!$AE$1,INDEX($D$25:$AG$124,$HI50,HX$21),"")</f>
        <v/>
      </c>
      <c r="HY50" s="17" t="str">
        <f>IF(HY$23&lt;='2. Saisie'!$AE$1,INDEX($D$25:$AG$124,$HI50,HY$21),"")</f>
        <v/>
      </c>
      <c r="HZ50" s="17" t="str">
        <f>IF(HZ$23&lt;='2. Saisie'!$AE$1,INDEX($D$25:$AG$124,$HI50,HZ$21),"")</f>
        <v/>
      </c>
      <c r="IA50" s="17" t="str">
        <f>IF(IA$23&lt;='2. Saisie'!$AE$1,INDEX($D$25:$AG$124,$HI50,IA$21),"")</f>
        <v/>
      </c>
      <c r="IB50" s="17" t="str">
        <f>IF(IB$23&lt;='2. Saisie'!$AE$1,INDEX($D$25:$AG$124,$HI50,IB$21),"")</f>
        <v/>
      </c>
      <c r="IC50" s="17" t="str">
        <f>IF(IC$23&lt;='2. Saisie'!$AE$1,INDEX($D$25:$AG$124,$HI50,IC$21),"")</f>
        <v/>
      </c>
      <c r="ID50" s="17" t="str">
        <f>IF(ID$23&lt;='2. Saisie'!$AE$1,INDEX($D$25:$AG$124,$HI50,ID$21),"")</f>
        <v/>
      </c>
      <c r="IE50" s="17" t="str">
        <f>IF(IE$23&lt;='2. Saisie'!$AE$1,INDEX($D$25:$AG$124,$HI50,IE$21),"")</f>
        <v/>
      </c>
      <c r="IF50" s="17" t="str">
        <f>IF(IF$23&lt;='2. Saisie'!$AE$1,INDEX($D$25:$AG$124,$HI50,IF$21),"")</f>
        <v/>
      </c>
      <c r="IG50" s="17" t="str">
        <f>IF(IG$23&lt;='2. Saisie'!$AE$1,INDEX($D$25:$AG$124,$HI50,IG$21),"")</f>
        <v/>
      </c>
      <c r="IH50" s="17" t="str">
        <f>IF(IH$23&lt;='2. Saisie'!$AE$1,INDEX($D$25:$AG$124,$HI50,IH$21),"")</f>
        <v/>
      </c>
      <c r="II50" s="17" t="str">
        <f>IF(II$23&lt;='2. Saisie'!$AE$1,INDEX($D$25:$AG$124,$HI50,II$21),"")</f>
        <v/>
      </c>
      <c r="IJ50" s="17" t="str">
        <f>IF(IJ$23&lt;='2. Saisie'!$AE$1,INDEX($D$25:$AG$124,$HI50,IJ$21),"")</f>
        <v/>
      </c>
      <c r="IK50" s="17" t="str">
        <f>IF(IK$23&lt;='2. Saisie'!$AE$1,INDEX($D$25:$AG$124,$HI50,IK$21),"")</f>
        <v/>
      </c>
      <c r="IL50" s="17" t="str">
        <f>IF(IL$23&lt;='2. Saisie'!$AE$1,INDEX($D$25:$AG$124,$HI50,IL$21),"")</f>
        <v/>
      </c>
      <c r="IM50" s="17" t="str">
        <f>IF(IM$23&lt;='2. Saisie'!$AE$1,INDEX($D$25:$AG$124,$HI50,IM$21),"")</f>
        <v/>
      </c>
      <c r="IN50" s="17" t="str">
        <f>IF(IN$23&lt;='2. Saisie'!$AE$1,INDEX($D$25:$AG$124,$HI50,IN$21),"")</f>
        <v/>
      </c>
      <c r="IO50" s="17" t="s">
        <v>139</v>
      </c>
      <c r="IR50" s="346" t="str">
        <f>IFERROR(IF(HK$23&lt;=$HH50,(1-'7. Rép.Inattendues'!J31)*HK$19,('7. Rép.Inattendues'!J31*HK$19)*-1),"")</f>
        <v/>
      </c>
      <c r="IS50" s="346" t="str">
        <f>IFERROR(IF(HL$23&lt;=$HH50,(1-'7. Rép.Inattendues'!K31)*HL$19,('7. Rép.Inattendues'!K31*HL$19)*-1),"")</f>
        <v/>
      </c>
      <c r="IT50" s="346" t="str">
        <f>IFERROR(IF(HM$23&lt;=$HH50,(1-'7. Rép.Inattendues'!L31)*HM$19,('7. Rép.Inattendues'!L31*HM$19)*-1),"")</f>
        <v/>
      </c>
      <c r="IU50" s="346" t="str">
        <f>IFERROR(IF(HN$23&lt;=$HH50,(1-'7. Rép.Inattendues'!M31)*HN$19,('7. Rép.Inattendues'!M31*HN$19)*-1),"")</f>
        <v/>
      </c>
      <c r="IV50" s="346" t="str">
        <f>IFERROR(IF(HO$23&lt;=$HH50,(1-'7. Rép.Inattendues'!N31)*HO$19,('7. Rép.Inattendues'!N31*HO$19)*-1),"")</f>
        <v/>
      </c>
      <c r="IW50" s="346" t="str">
        <f>IFERROR(IF(HP$23&lt;=$HH50,(1-'7. Rép.Inattendues'!O31)*HP$19,('7. Rép.Inattendues'!O31*HP$19)*-1),"")</f>
        <v/>
      </c>
      <c r="IX50" s="346" t="str">
        <f>IFERROR(IF(HQ$23&lt;=$HH50,(1-'7. Rép.Inattendues'!P31)*HQ$19,('7. Rép.Inattendues'!P31*HQ$19)*-1),"")</f>
        <v/>
      </c>
      <c r="IY50" s="346" t="str">
        <f>IFERROR(IF(HR$23&lt;=$HH50,(1-'7. Rép.Inattendues'!Q31)*HR$19,('7. Rép.Inattendues'!Q31*HR$19)*-1),"")</f>
        <v/>
      </c>
      <c r="IZ50" s="346" t="str">
        <f>IFERROR(IF(HS$23&lt;=$HH50,(1-'7. Rép.Inattendues'!R31)*HS$19,('7. Rép.Inattendues'!R31*HS$19)*-1),"")</f>
        <v/>
      </c>
      <c r="JA50" s="346" t="str">
        <f>IFERROR(IF(HT$23&lt;=$HH50,(1-'7. Rép.Inattendues'!S31)*HT$19,('7. Rép.Inattendues'!S31*HT$19)*-1),"")</f>
        <v/>
      </c>
      <c r="JB50" s="346" t="str">
        <f>IFERROR(IF(HU$23&lt;=$HH50,(1-'7. Rép.Inattendues'!T31)*HU$19,('7. Rép.Inattendues'!T31*HU$19)*-1),"")</f>
        <v/>
      </c>
      <c r="JC50" s="346" t="str">
        <f>IFERROR(IF(HV$23&lt;=$HH50,(1-'7. Rép.Inattendues'!U31)*HV$19,('7. Rép.Inattendues'!U31*HV$19)*-1),"")</f>
        <v/>
      </c>
      <c r="JD50" s="346" t="str">
        <f>IFERROR(IF(HW$23&lt;=$HH50,(1-'7. Rép.Inattendues'!V31)*HW$19,('7. Rép.Inattendues'!V31*HW$19)*-1),"")</f>
        <v/>
      </c>
      <c r="JE50" s="346" t="str">
        <f>IFERROR(IF(HX$23&lt;=$HH50,(1-'7. Rép.Inattendues'!W31)*HX$19,('7. Rép.Inattendues'!W31*HX$19)*-1),"")</f>
        <v/>
      </c>
      <c r="JF50" s="346" t="str">
        <f>IFERROR(IF(HY$23&lt;=$HH50,(1-'7. Rép.Inattendues'!X31)*HY$19,('7. Rép.Inattendues'!X31*HY$19)*-1),"")</f>
        <v/>
      </c>
      <c r="JG50" s="346" t="str">
        <f>IFERROR(IF(HZ$23&lt;=$HH50,(1-'7. Rép.Inattendues'!Y31)*HZ$19,('7. Rép.Inattendues'!Y31*HZ$19)*-1),"")</f>
        <v/>
      </c>
      <c r="JH50" s="346" t="str">
        <f>IFERROR(IF(IA$23&lt;=$HH50,(1-'7. Rép.Inattendues'!Z31)*IA$19,('7. Rép.Inattendues'!Z31*IA$19)*-1),"")</f>
        <v/>
      </c>
      <c r="JI50" s="346" t="str">
        <f>IFERROR(IF(IB$23&lt;=$HH50,(1-'7. Rép.Inattendues'!AA31)*IB$19,('7. Rép.Inattendues'!AA31*IB$19)*-1),"")</f>
        <v/>
      </c>
      <c r="JJ50" s="346" t="str">
        <f>IFERROR(IF(IC$23&lt;=$HH50,(1-'7. Rép.Inattendues'!AB31)*IC$19,('7. Rép.Inattendues'!AB31*IC$19)*-1),"")</f>
        <v/>
      </c>
      <c r="JK50" s="346" t="str">
        <f>IFERROR(IF(ID$23&lt;=$HH50,(1-'7. Rép.Inattendues'!AC31)*ID$19,('7. Rép.Inattendues'!AC31*ID$19)*-1),"")</f>
        <v/>
      </c>
      <c r="JL50" s="346" t="str">
        <f>IFERROR(IF(IE$23&lt;=$HH50,(1-'7. Rép.Inattendues'!AD31)*IE$19,('7. Rép.Inattendues'!AD31*IE$19)*-1),"")</f>
        <v/>
      </c>
      <c r="JM50" s="346" t="str">
        <f>IFERROR(IF(IF$23&lt;=$HH50,(1-'7. Rép.Inattendues'!AE31)*IF$19,('7. Rép.Inattendues'!AE31*IF$19)*-1),"")</f>
        <v/>
      </c>
      <c r="JN50" s="346" t="str">
        <f>IFERROR(IF(IG$23&lt;=$HH50,(1-'7. Rép.Inattendues'!AF31)*IG$19,('7. Rép.Inattendues'!AF31*IG$19)*-1),"")</f>
        <v/>
      </c>
      <c r="JO50" s="346" t="str">
        <f>IFERROR(IF(IH$23&lt;=$HH50,(1-'7. Rép.Inattendues'!AG31)*IH$19,('7. Rép.Inattendues'!AG31*IH$19)*-1),"")</f>
        <v/>
      </c>
      <c r="JP50" s="346" t="str">
        <f>IFERROR(IF(II$23&lt;=$HH50,(1-'7. Rép.Inattendues'!AH31)*II$19,('7. Rép.Inattendues'!AH31*II$19)*-1),"")</f>
        <v/>
      </c>
      <c r="JQ50" s="346" t="str">
        <f>IFERROR(IF(IJ$23&lt;=$HH50,(1-'7. Rép.Inattendues'!AI31)*IJ$19,('7. Rép.Inattendues'!AI31*IJ$19)*-1),"")</f>
        <v/>
      </c>
      <c r="JR50" s="346" t="str">
        <f>IFERROR(IF(IK$23&lt;=$HH50,(1-'7. Rép.Inattendues'!AJ31)*IK$19,('7. Rép.Inattendues'!AJ31*IK$19)*-1),"")</f>
        <v/>
      </c>
      <c r="JS50" s="346" t="str">
        <f>IFERROR(IF(IL$23&lt;=$HH50,(1-'7. Rép.Inattendues'!AK31)*IL$19,('7. Rép.Inattendues'!AK31*IL$19)*-1),"")</f>
        <v/>
      </c>
      <c r="JT50" s="346" t="str">
        <f>IFERROR(IF(IM$23&lt;=$HH50,(1-'7. Rép.Inattendues'!AL31)*IM$19,('7. Rép.Inattendues'!AL31*IM$19)*-1),"")</f>
        <v/>
      </c>
      <c r="JU50" s="346" t="str">
        <f>IFERROR(IF(IN$23&lt;=$HH50,(1-'7. Rép.Inattendues'!AM31)*IN$19,('7. Rép.Inattendues'!AM31*IN$19)*-1),"")</f>
        <v/>
      </c>
      <c r="JW50" s="347" t="str">
        <f t="shared" si="170"/>
        <v/>
      </c>
      <c r="JY50" s="346" t="str">
        <f t="shared" si="171"/>
        <v/>
      </c>
      <c r="JZ50" s="346" t="str">
        <f t="shared" si="172"/>
        <v/>
      </c>
      <c r="KA50" s="346" t="str">
        <f t="shared" si="173"/>
        <v/>
      </c>
      <c r="KB50" s="346" t="str">
        <f t="shared" si="174"/>
        <v/>
      </c>
      <c r="KC50" s="346" t="str">
        <f t="shared" si="175"/>
        <v/>
      </c>
      <c r="KD50" s="346" t="str">
        <f t="shared" si="176"/>
        <v/>
      </c>
      <c r="KE50" s="346" t="str">
        <f t="shared" si="177"/>
        <v/>
      </c>
      <c r="KF50" s="346" t="str">
        <f t="shared" si="178"/>
        <v/>
      </c>
      <c r="KG50" s="346" t="str">
        <f t="shared" si="179"/>
        <v/>
      </c>
      <c r="KH50" s="346" t="str">
        <f t="shared" si="180"/>
        <v/>
      </c>
      <c r="KI50" s="346" t="str">
        <f t="shared" si="181"/>
        <v/>
      </c>
      <c r="KJ50" s="346" t="str">
        <f t="shared" si="182"/>
        <v/>
      </c>
      <c r="KK50" s="346" t="str">
        <f t="shared" si="183"/>
        <v/>
      </c>
      <c r="KL50" s="346" t="str">
        <f t="shared" si="184"/>
        <v/>
      </c>
      <c r="KM50" s="346" t="str">
        <f t="shared" si="185"/>
        <v/>
      </c>
      <c r="KN50" s="346" t="str">
        <f t="shared" si="186"/>
        <v/>
      </c>
      <c r="KO50" s="346" t="str">
        <f t="shared" si="187"/>
        <v/>
      </c>
      <c r="KP50" s="346" t="str">
        <f t="shared" si="188"/>
        <v/>
      </c>
      <c r="KQ50" s="346" t="str">
        <f t="shared" si="189"/>
        <v/>
      </c>
      <c r="KR50" s="346" t="str">
        <f t="shared" si="190"/>
        <v/>
      </c>
      <c r="KS50" s="346" t="str">
        <f t="shared" si="191"/>
        <v/>
      </c>
      <c r="KT50" s="346" t="str">
        <f t="shared" si="192"/>
        <v/>
      </c>
      <c r="KU50" s="346" t="str">
        <f t="shared" si="193"/>
        <v/>
      </c>
      <c r="KV50" s="346" t="str">
        <f t="shared" si="194"/>
        <v/>
      </c>
      <c r="KW50" s="346" t="str">
        <f t="shared" si="195"/>
        <v/>
      </c>
      <c r="KX50" s="346" t="str">
        <f t="shared" si="196"/>
        <v/>
      </c>
      <c r="KY50" s="346" t="str">
        <f t="shared" si="197"/>
        <v/>
      </c>
      <c r="KZ50" s="346" t="str">
        <f t="shared" si="198"/>
        <v/>
      </c>
      <c r="LA50" s="346" t="str">
        <f t="shared" si="199"/>
        <v/>
      </c>
      <c r="LB50" s="346" t="str">
        <f t="shared" si="200"/>
        <v/>
      </c>
      <c r="LD50" s="348" t="str">
        <f t="shared" si="201"/>
        <v/>
      </c>
      <c r="LF50" s="346" t="str">
        <f t="shared" si="86"/>
        <v/>
      </c>
      <c r="LH50" s="346" t="str">
        <f t="shared" si="202"/>
        <v/>
      </c>
      <c r="LI50" s="346" t="str">
        <f t="shared" si="203"/>
        <v/>
      </c>
      <c r="LJ50" s="346" t="str">
        <f t="shared" si="204"/>
        <v/>
      </c>
      <c r="LK50" s="346" t="str">
        <f t="shared" si="205"/>
        <v/>
      </c>
      <c r="LL50" s="346" t="str">
        <f t="shared" si="206"/>
        <v/>
      </c>
      <c r="LM50" s="346" t="str">
        <f t="shared" si="207"/>
        <v/>
      </c>
      <c r="LN50" s="346" t="str">
        <f t="shared" si="208"/>
        <v/>
      </c>
      <c r="LO50" s="346" t="str">
        <f t="shared" si="209"/>
        <v/>
      </c>
      <c r="LP50" s="346" t="str">
        <f t="shared" si="210"/>
        <v/>
      </c>
      <c r="LQ50" s="346" t="str">
        <f t="shared" si="211"/>
        <v/>
      </c>
      <c r="LR50" s="346" t="str">
        <f t="shared" si="212"/>
        <v/>
      </c>
      <c r="LS50" s="346" t="str">
        <f t="shared" si="213"/>
        <v/>
      </c>
      <c r="LT50" s="346" t="str">
        <f t="shared" si="214"/>
        <v/>
      </c>
      <c r="LU50" s="346" t="str">
        <f t="shared" si="215"/>
        <v/>
      </c>
      <c r="LV50" s="346" t="str">
        <f t="shared" si="216"/>
        <v/>
      </c>
      <c r="LW50" s="346" t="str">
        <f t="shared" si="217"/>
        <v/>
      </c>
      <c r="LX50" s="346" t="str">
        <f t="shared" si="218"/>
        <v/>
      </c>
      <c r="LY50" s="346" t="str">
        <f t="shared" si="219"/>
        <v/>
      </c>
      <c r="LZ50" s="346" t="str">
        <f t="shared" si="220"/>
        <v/>
      </c>
      <c r="MA50" s="346" t="str">
        <f t="shared" si="221"/>
        <v/>
      </c>
      <c r="MB50" s="346" t="str">
        <f t="shared" si="222"/>
        <v/>
      </c>
      <c r="MC50" s="346" t="str">
        <f t="shared" si="223"/>
        <v/>
      </c>
      <c r="MD50" s="346" t="str">
        <f t="shared" si="224"/>
        <v/>
      </c>
      <c r="ME50" s="346" t="str">
        <f t="shared" si="225"/>
        <v/>
      </c>
      <c r="MF50" s="346" t="str">
        <f t="shared" si="226"/>
        <v/>
      </c>
      <c r="MG50" s="346" t="str">
        <f t="shared" si="227"/>
        <v/>
      </c>
      <c r="MH50" s="346" t="str">
        <f t="shared" si="228"/>
        <v/>
      </c>
      <c r="MI50" s="346" t="str">
        <f t="shared" si="229"/>
        <v/>
      </c>
      <c r="MJ50" s="346" t="str">
        <f t="shared" si="230"/>
        <v/>
      </c>
      <c r="MK50" s="346" t="str">
        <f t="shared" si="231"/>
        <v/>
      </c>
      <c r="MM50" s="348" t="str">
        <f t="shared" si="232"/>
        <v/>
      </c>
      <c r="MT50" s="399" t="s">
        <v>554</v>
      </c>
      <c r="MU50" s="384" t="s">
        <v>475</v>
      </c>
      <c r="MV50" s="384" t="s">
        <v>476</v>
      </c>
      <c r="MW50" s="384" t="s">
        <v>479</v>
      </c>
      <c r="MY50" s="386" t="s">
        <v>283</v>
      </c>
    </row>
    <row r="51" spans="2:364" ht="18" x14ac:dyDescent="0.3">
      <c r="B51" s="38">
        <f t="shared" si="88"/>
        <v>0</v>
      </c>
      <c r="C51" s="4" t="s">
        <v>57</v>
      </c>
      <c r="D51" s="17" t="str">
        <f>IF(AND('2. Saisie'!$AF33&gt;=0,D$23&lt;='2. Saisie'!$AE$1,'2. Saisie'!$AL33&lt;=$B$11),IF(OR('2. Saisie'!B33="",'2. Saisie'!B33=9),0,'2. Saisie'!B33),"")</f>
        <v/>
      </c>
      <c r="E51" s="17" t="str">
        <f>IF(AND('2. Saisie'!$AF33&gt;=0,E$23&lt;='2. Saisie'!$AE$1,'2. Saisie'!$AL33&lt;=$B$11),IF(OR('2. Saisie'!C33="",'2. Saisie'!C33=9),0,'2. Saisie'!C33),"")</f>
        <v/>
      </c>
      <c r="F51" s="17" t="str">
        <f>IF(AND('2. Saisie'!$AF33&gt;=0,F$23&lt;='2. Saisie'!$AE$1,'2. Saisie'!$AL33&lt;=$B$11),IF(OR('2. Saisie'!D33="",'2. Saisie'!D33=9),0,'2. Saisie'!D33),"")</f>
        <v/>
      </c>
      <c r="G51" s="17" t="str">
        <f>IF(AND('2. Saisie'!$AF33&gt;=0,G$23&lt;='2. Saisie'!$AE$1,'2. Saisie'!$AL33&lt;=$B$11),IF(OR('2. Saisie'!E33="",'2. Saisie'!E33=9),0,'2. Saisie'!E33),"")</f>
        <v/>
      </c>
      <c r="H51" s="17" t="str">
        <f>IF(AND('2. Saisie'!$AF33&gt;=0,H$23&lt;='2. Saisie'!$AE$1,'2. Saisie'!$AL33&lt;=$B$11),IF(OR('2. Saisie'!F33="",'2. Saisie'!F33=9),0,'2. Saisie'!F33),"")</f>
        <v/>
      </c>
      <c r="I51" s="17" t="str">
        <f>IF(AND('2. Saisie'!$AF33&gt;=0,I$23&lt;='2. Saisie'!$AE$1,'2. Saisie'!$AL33&lt;=$B$11),IF(OR('2. Saisie'!G33="",'2. Saisie'!G33=9),0,'2. Saisie'!G33),"")</f>
        <v/>
      </c>
      <c r="J51" s="17" t="str">
        <f>IF(AND('2. Saisie'!$AF33&gt;=0,J$23&lt;='2. Saisie'!$AE$1,'2. Saisie'!$AL33&lt;=$B$11),IF(OR('2. Saisie'!H33="",'2. Saisie'!H33=9),0,'2. Saisie'!H33),"")</f>
        <v/>
      </c>
      <c r="K51" s="17" t="str">
        <f>IF(AND('2. Saisie'!$AF33&gt;=0,K$23&lt;='2. Saisie'!$AE$1,'2. Saisie'!$AL33&lt;=$B$11),IF(OR('2. Saisie'!I33="",'2. Saisie'!I33=9),0,'2. Saisie'!I33),"")</f>
        <v/>
      </c>
      <c r="L51" s="17" t="str">
        <f>IF(AND('2. Saisie'!$AF33&gt;=0,L$23&lt;='2. Saisie'!$AE$1,'2. Saisie'!$AL33&lt;=$B$11),IF(OR('2. Saisie'!J33="",'2. Saisie'!J33=9),0,'2. Saisie'!J33),"")</f>
        <v/>
      </c>
      <c r="M51" s="17" t="str">
        <f>IF(AND('2. Saisie'!$AF33&gt;=0,M$23&lt;='2. Saisie'!$AE$1,'2. Saisie'!$AL33&lt;=$B$11),IF(OR('2. Saisie'!K33="",'2. Saisie'!K33=9),0,'2. Saisie'!K33),"")</f>
        <v/>
      </c>
      <c r="N51" s="17" t="str">
        <f>IF(AND('2. Saisie'!$AF33&gt;=0,N$23&lt;='2. Saisie'!$AE$1,'2. Saisie'!$AL33&lt;=$B$11),IF(OR('2. Saisie'!L33="",'2. Saisie'!L33=9),0,'2. Saisie'!L33),"")</f>
        <v/>
      </c>
      <c r="O51" s="17" t="str">
        <f>IF(AND('2. Saisie'!$AF33&gt;=0,O$23&lt;='2. Saisie'!$AE$1,'2. Saisie'!$AL33&lt;=$B$11),IF(OR('2. Saisie'!M33="",'2. Saisie'!M33=9),0,'2. Saisie'!M33),"")</f>
        <v/>
      </c>
      <c r="P51" s="17" t="str">
        <f>IF(AND('2. Saisie'!$AF33&gt;=0,P$23&lt;='2. Saisie'!$AE$1,'2. Saisie'!$AL33&lt;=$B$11),IF(OR('2. Saisie'!N33="",'2. Saisie'!N33=9),0,'2. Saisie'!N33),"")</f>
        <v/>
      </c>
      <c r="Q51" s="17" t="str">
        <f>IF(AND('2. Saisie'!$AF33&gt;=0,Q$23&lt;='2. Saisie'!$AE$1,'2. Saisie'!$AL33&lt;=$B$11),IF(OR('2. Saisie'!O33="",'2. Saisie'!O33=9),0,'2. Saisie'!O33),"")</f>
        <v/>
      </c>
      <c r="R51" s="17" t="str">
        <f>IF(AND('2. Saisie'!$AF33&gt;=0,R$23&lt;='2. Saisie'!$AE$1,'2. Saisie'!$AL33&lt;=$B$11),IF(OR('2. Saisie'!P33="",'2. Saisie'!P33=9),0,'2. Saisie'!P33),"")</f>
        <v/>
      </c>
      <c r="S51" s="17" t="str">
        <f>IF(AND('2. Saisie'!$AF33&gt;=0,S$23&lt;='2. Saisie'!$AE$1,'2. Saisie'!$AL33&lt;=$B$11),IF(OR('2. Saisie'!Q33="",'2. Saisie'!Q33=9),0,'2. Saisie'!Q33),"")</f>
        <v/>
      </c>
      <c r="T51" s="17" t="str">
        <f>IF(AND('2. Saisie'!$AF33&gt;=0,T$23&lt;='2. Saisie'!$AE$1,'2. Saisie'!$AL33&lt;=$B$11),IF(OR('2. Saisie'!R33="",'2. Saisie'!R33=9),0,'2. Saisie'!R33),"")</f>
        <v/>
      </c>
      <c r="U51" s="17" t="str">
        <f>IF(AND('2. Saisie'!$AF33&gt;=0,U$23&lt;='2. Saisie'!$AE$1,'2. Saisie'!$AL33&lt;=$B$11),IF(OR('2. Saisie'!S33="",'2. Saisie'!S33=9),0,'2. Saisie'!S33),"")</f>
        <v/>
      </c>
      <c r="V51" s="17" t="str">
        <f>IF(AND('2. Saisie'!$AF33&gt;=0,V$23&lt;='2. Saisie'!$AE$1,'2. Saisie'!$AL33&lt;=$B$11),IF(OR('2. Saisie'!T33="",'2. Saisie'!T33=9),0,'2. Saisie'!T33),"")</f>
        <v/>
      </c>
      <c r="W51" s="17" t="str">
        <f>IF(AND('2. Saisie'!$AF33&gt;=0,W$23&lt;='2. Saisie'!$AE$1,'2. Saisie'!$AL33&lt;=$B$11),IF(OR('2. Saisie'!U33="",'2. Saisie'!U33=9),0,'2. Saisie'!U33),"")</f>
        <v/>
      </c>
      <c r="X51" s="17" t="str">
        <f>IF(AND('2. Saisie'!$AF33&gt;=0,X$23&lt;='2. Saisie'!$AE$1,'2. Saisie'!$AL33&lt;=$B$11),IF(OR('2. Saisie'!V33="",'2. Saisie'!V33=9),0,'2. Saisie'!V33),"")</f>
        <v/>
      </c>
      <c r="Y51" s="17" t="str">
        <f>IF(AND('2. Saisie'!$AF33&gt;=0,Y$23&lt;='2. Saisie'!$AE$1,'2. Saisie'!$AL33&lt;=$B$11),IF(OR('2. Saisie'!W33="",'2. Saisie'!W33=9),0,'2. Saisie'!W33),"")</f>
        <v/>
      </c>
      <c r="Z51" s="17" t="str">
        <f>IF(AND('2. Saisie'!$AF33&gt;=0,Z$23&lt;='2. Saisie'!$AE$1,'2. Saisie'!$AL33&lt;=$B$11),IF(OR('2. Saisie'!X33="",'2. Saisie'!X33=9),0,'2. Saisie'!X33),"")</f>
        <v/>
      </c>
      <c r="AA51" s="17" t="str">
        <f>IF(AND('2. Saisie'!$AF33&gt;=0,AA$23&lt;='2. Saisie'!$AE$1,'2. Saisie'!$AL33&lt;=$B$11),IF(OR('2. Saisie'!Y33="",'2. Saisie'!Y33=9),0,'2. Saisie'!Y33),"")</f>
        <v/>
      </c>
      <c r="AB51" s="17" t="str">
        <f>IF(AND('2. Saisie'!$AF33&gt;=0,AB$23&lt;='2. Saisie'!$AE$1,'2. Saisie'!$AL33&lt;=$B$11),IF(OR('2. Saisie'!Z33="",'2. Saisie'!Z33=9),0,'2. Saisie'!Z33),"")</f>
        <v/>
      </c>
      <c r="AC51" s="17" t="str">
        <f>IF(AND('2. Saisie'!$AF33&gt;=0,AC$23&lt;='2. Saisie'!$AE$1,'2. Saisie'!$AL33&lt;=$B$11),IF(OR('2. Saisie'!AA33="",'2. Saisie'!AA33=9),0,'2. Saisie'!AA33),"")</f>
        <v/>
      </c>
      <c r="AD51" s="17" t="str">
        <f>IF(AND('2. Saisie'!$AF33&gt;=0,AD$23&lt;='2. Saisie'!$AE$1,'2. Saisie'!$AL33&lt;=$B$11),IF(OR('2. Saisie'!AB33="",'2. Saisie'!AB33=9),0,'2. Saisie'!AB33),"")</f>
        <v/>
      </c>
      <c r="AE51" s="17" t="str">
        <f>IF(AND('2. Saisie'!$AF33&gt;=0,AE$23&lt;='2. Saisie'!$AE$1,'2. Saisie'!$AL33&lt;=$B$11),IF(OR('2. Saisie'!AC33="",'2. Saisie'!AC33=9),0,'2. Saisie'!AC33),"")</f>
        <v/>
      </c>
      <c r="AF51" s="17" t="str">
        <f>IF(AND('2. Saisie'!$AF33&gt;=0,AF$23&lt;='2. Saisie'!$AE$1,'2. Saisie'!$AL33&lt;=$B$11),IF(OR('2. Saisie'!AD33="",'2. Saisie'!AD33=9),0,'2. Saisie'!AD33),"")</f>
        <v/>
      </c>
      <c r="AG51" s="17" t="str">
        <f>IF(AND('2. Saisie'!$AF33&gt;=0,AG$23&lt;='2. Saisie'!$AE$1,'2. Saisie'!$AL33&lt;=$B$11),IF(OR('2. Saisie'!AE33="",'2. Saisie'!AE33=9),0,'2. Saisie'!AE33),"")</f>
        <v/>
      </c>
      <c r="AH51" s="17" t="s">
        <v>139</v>
      </c>
      <c r="AI51" s="330"/>
      <c r="AJ51" s="339" t="str">
        <f t="shared" si="89"/>
        <v/>
      </c>
      <c r="AK51" s="339" t="str">
        <f t="shared" si="90"/>
        <v/>
      </c>
      <c r="AL51" s="340" t="str">
        <f t="shared" si="44"/>
        <v/>
      </c>
      <c r="AM51" s="341">
        <v>27</v>
      </c>
      <c r="AN51" s="342" t="str">
        <f t="shared" si="45"/>
        <v/>
      </c>
      <c r="AO51" s="343" t="str">
        <f t="shared" si="91"/>
        <v/>
      </c>
      <c r="AP51" s="17" t="str">
        <f t="shared" si="92"/>
        <v/>
      </c>
      <c r="AQ51" s="17" t="str">
        <f t="shared" si="93"/>
        <v/>
      </c>
      <c r="AR51" s="17" t="str">
        <f t="shared" si="94"/>
        <v/>
      </c>
      <c r="AS51" s="17" t="str">
        <f t="shared" si="95"/>
        <v/>
      </c>
      <c r="AT51" s="17" t="str">
        <f t="shared" si="96"/>
        <v/>
      </c>
      <c r="AU51" s="17" t="str">
        <f t="shared" si="97"/>
        <v/>
      </c>
      <c r="AV51" s="17" t="str">
        <f t="shared" si="98"/>
        <v/>
      </c>
      <c r="AW51" s="17" t="str">
        <f t="shared" si="99"/>
        <v/>
      </c>
      <c r="AX51" s="17" t="str">
        <f t="shared" si="100"/>
        <v/>
      </c>
      <c r="AY51" s="17" t="str">
        <f t="shared" si="101"/>
        <v/>
      </c>
      <c r="AZ51" s="17" t="str">
        <f t="shared" si="102"/>
        <v/>
      </c>
      <c r="BA51" s="17" t="str">
        <f t="shared" si="103"/>
        <v/>
      </c>
      <c r="BB51" s="17" t="str">
        <f t="shared" si="104"/>
        <v/>
      </c>
      <c r="BC51" s="17" t="str">
        <f t="shared" si="105"/>
        <v/>
      </c>
      <c r="BD51" s="17" t="str">
        <f t="shared" si="106"/>
        <v/>
      </c>
      <c r="BE51" s="17" t="str">
        <f t="shared" si="107"/>
        <v/>
      </c>
      <c r="BF51" s="17" t="str">
        <f t="shared" si="108"/>
        <v/>
      </c>
      <c r="BG51" s="17" t="str">
        <f t="shared" si="109"/>
        <v/>
      </c>
      <c r="BH51" s="17" t="str">
        <f t="shared" si="110"/>
        <v/>
      </c>
      <c r="BI51" s="17" t="str">
        <f t="shared" si="111"/>
        <v/>
      </c>
      <c r="BJ51" s="17" t="str">
        <f t="shared" si="112"/>
        <v/>
      </c>
      <c r="BK51" s="17" t="str">
        <f t="shared" si="113"/>
        <v/>
      </c>
      <c r="BL51" s="17" t="str">
        <f t="shared" si="114"/>
        <v/>
      </c>
      <c r="BM51" s="17" t="str">
        <f t="shared" si="115"/>
        <v/>
      </c>
      <c r="BN51" s="17" t="str">
        <f t="shared" si="116"/>
        <v/>
      </c>
      <c r="BO51" s="17" t="str">
        <f t="shared" si="117"/>
        <v/>
      </c>
      <c r="BP51" s="17" t="str">
        <f t="shared" si="118"/>
        <v/>
      </c>
      <c r="BQ51" s="17" t="str">
        <f t="shared" si="119"/>
        <v/>
      </c>
      <c r="BR51" s="17" t="str">
        <f t="shared" si="120"/>
        <v/>
      </c>
      <c r="BS51" s="17" t="str">
        <f t="shared" si="121"/>
        <v/>
      </c>
      <c r="BT51" s="17" t="s">
        <v>139</v>
      </c>
      <c r="BV51" s="291" t="e">
        <f t="shared" si="47"/>
        <v>#VALUE!</v>
      </c>
      <c r="BW51" s="291" t="e">
        <f t="shared" si="122"/>
        <v>#VALUE!</v>
      </c>
      <c r="BX51" s="291" t="e">
        <f t="shared" si="233"/>
        <v>#VALUE!</v>
      </c>
      <c r="BY51" s="292" t="e">
        <f t="shared" si="48"/>
        <v>#VALUE!</v>
      </c>
      <c r="BZ51" s="292" t="e">
        <f t="shared" si="123"/>
        <v>#VALUE!</v>
      </c>
      <c r="CA51" s="294" t="str">
        <f t="shared" si="124"/>
        <v/>
      </c>
      <c r="CB51" s="293" t="e">
        <f t="shared" si="49"/>
        <v>#VALUE!</v>
      </c>
      <c r="CC51" s="291" t="e">
        <f t="shared" si="125"/>
        <v>#VALUE!</v>
      </c>
      <c r="CD51" s="291" t="e">
        <f t="shared" si="234"/>
        <v>#VALUE!</v>
      </c>
      <c r="CE51" s="292" t="e">
        <f t="shared" si="50"/>
        <v>#VALUE!</v>
      </c>
      <c r="CF51" s="292" t="e">
        <f t="shared" si="126"/>
        <v>#VALUE!</v>
      </c>
      <c r="CH51" s="32"/>
      <c r="CW51" s="330"/>
      <c r="CX51" s="341">
        <v>27</v>
      </c>
      <c r="CY51" s="58" t="str">
        <f t="shared" si="127"/>
        <v/>
      </c>
      <c r="CZ51" s="344" t="e">
        <f t="shared" si="272"/>
        <v>#N/A</v>
      </c>
      <c r="DA51" s="344" t="e">
        <f t="shared" si="272"/>
        <v>#N/A</v>
      </c>
      <c r="DB51" s="344" t="e">
        <f t="shared" si="272"/>
        <v>#N/A</v>
      </c>
      <c r="DC51" s="344" t="e">
        <f t="shared" si="272"/>
        <v>#N/A</v>
      </c>
      <c r="DD51" s="344" t="e">
        <f t="shared" si="272"/>
        <v>#N/A</v>
      </c>
      <c r="DE51" s="344" t="e">
        <f t="shared" si="272"/>
        <v>#N/A</v>
      </c>
      <c r="DF51" s="344" t="e">
        <f t="shared" si="272"/>
        <v>#N/A</v>
      </c>
      <c r="DG51" s="344" t="e">
        <f t="shared" si="272"/>
        <v>#N/A</v>
      </c>
      <c r="DH51" s="344" t="e">
        <f t="shared" si="272"/>
        <v>#N/A</v>
      </c>
      <c r="DI51" s="344" t="e">
        <f t="shared" si="272"/>
        <v>#N/A</v>
      </c>
      <c r="DJ51" s="344" t="e">
        <f t="shared" si="272"/>
        <v>#N/A</v>
      </c>
      <c r="DK51" s="344" t="e">
        <f t="shared" si="272"/>
        <v>#N/A</v>
      </c>
      <c r="DL51" s="344" t="e">
        <f t="shared" si="272"/>
        <v>#N/A</v>
      </c>
      <c r="DM51" s="344" t="e">
        <f t="shared" si="272"/>
        <v>#N/A</v>
      </c>
      <c r="DN51" s="344" t="e">
        <f t="shared" si="272"/>
        <v>#N/A</v>
      </c>
      <c r="DO51" s="344" t="e">
        <f t="shared" si="272"/>
        <v>#N/A</v>
      </c>
      <c r="DP51" s="344" t="e">
        <f t="shared" si="271"/>
        <v>#N/A</v>
      </c>
      <c r="DQ51" s="344" t="e">
        <f t="shared" si="271"/>
        <v>#N/A</v>
      </c>
      <c r="DR51" s="344" t="e">
        <f t="shared" si="271"/>
        <v>#N/A</v>
      </c>
      <c r="DS51" s="344" t="e">
        <f t="shared" si="271"/>
        <v>#N/A</v>
      </c>
      <c r="DT51" s="344" t="e">
        <f t="shared" si="271"/>
        <v>#N/A</v>
      </c>
      <c r="DU51" s="344" t="e">
        <f t="shared" si="271"/>
        <v>#N/A</v>
      </c>
      <c r="DV51" s="344" t="e">
        <f t="shared" si="271"/>
        <v>#N/A</v>
      </c>
      <c r="DW51" s="344" t="e">
        <f t="shared" si="268"/>
        <v>#N/A</v>
      </c>
      <c r="DX51" s="344" t="e">
        <f t="shared" si="268"/>
        <v>#N/A</v>
      </c>
      <c r="DY51" s="344" t="e">
        <f t="shared" si="268"/>
        <v>#N/A</v>
      </c>
      <c r="DZ51" s="344" t="e">
        <f t="shared" si="268"/>
        <v>#N/A</v>
      </c>
      <c r="EA51" s="344" t="e">
        <f t="shared" si="268"/>
        <v>#N/A</v>
      </c>
      <c r="EB51" s="344" t="e">
        <f t="shared" si="268"/>
        <v>#N/A</v>
      </c>
      <c r="EC51" s="344" t="e">
        <f t="shared" si="268"/>
        <v>#N/A</v>
      </c>
      <c r="ED51" s="59">
        <f t="shared" si="129"/>
        <v>0</v>
      </c>
      <c r="EE51" s="341">
        <v>27</v>
      </c>
      <c r="EF51" s="58" t="str">
        <f t="shared" si="130"/>
        <v/>
      </c>
      <c r="EG51" s="344" t="str">
        <f t="shared" si="235"/>
        <v/>
      </c>
      <c r="EH51" s="344" t="str">
        <f t="shared" si="236"/>
        <v/>
      </c>
      <c r="EI51" s="344" t="str">
        <f t="shared" si="237"/>
        <v/>
      </c>
      <c r="EJ51" s="344" t="str">
        <f t="shared" si="238"/>
        <v/>
      </c>
      <c r="EK51" s="344" t="str">
        <f t="shared" si="239"/>
        <v/>
      </c>
      <c r="EL51" s="344" t="str">
        <f t="shared" si="240"/>
        <v/>
      </c>
      <c r="EM51" s="344" t="str">
        <f t="shared" si="241"/>
        <v/>
      </c>
      <c r="EN51" s="344" t="str">
        <f t="shared" si="242"/>
        <v/>
      </c>
      <c r="EO51" s="344" t="str">
        <f t="shared" si="243"/>
        <v/>
      </c>
      <c r="EP51" s="344" t="str">
        <f t="shared" si="244"/>
        <v/>
      </c>
      <c r="EQ51" s="344" t="str">
        <f t="shared" si="245"/>
        <v/>
      </c>
      <c r="ER51" s="344" t="str">
        <f t="shared" si="246"/>
        <v/>
      </c>
      <c r="ES51" s="344" t="str">
        <f t="shared" si="247"/>
        <v/>
      </c>
      <c r="ET51" s="344" t="str">
        <f t="shared" si="248"/>
        <v/>
      </c>
      <c r="EU51" s="344" t="str">
        <f t="shared" si="249"/>
        <v/>
      </c>
      <c r="EV51" s="344" t="str">
        <f t="shared" si="250"/>
        <v/>
      </c>
      <c r="EW51" s="344" t="str">
        <f t="shared" si="251"/>
        <v/>
      </c>
      <c r="EX51" s="344" t="str">
        <f t="shared" si="252"/>
        <v/>
      </c>
      <c r="EY51" s="344" t="str">
        <f t="shared" si="253"/>
        <v/>
      </c>
      <c r="EZ51" s="344" t="str">
        <f t="shared" si="254"/>
        <v/>
      </c>
      <c r="FA51" s="344" t="str">
        <f t="shared" si="255"/>
        <v/>
      </c>
      <c r="FB51" s="344" t="str">
        <f t="shared" si="256"/>
        <v/>
      </c>
      <c r="FC51" s="344" t="str">
        <f t="shared" si="257"/>
        <v/>
      </c>
      <c r="FD51" s="344" t="str">
        <f t="shared" si="258"/>
        <v/>
      </c>
      <c r="FE51" s="344" t="str">
        <f t="shared" si="259"/>
        <v/>
      </c>
      <c r="FF51" s="344" t="str">
        <f t="shared" si="260"/>
        <v/>
      </c>
      <c r="FG51" s="344" t="str">
        <f t="shared" si="261"/>
        <v/>
      </c>
      <c r="FH51" s="344" t="str">
        <f t="shared" si="262"/>
        <v/>
      </c>
      <c r="FI51" s="344" t="str">
        <f t="shared" si="263"/>
        <v/>
      </c>
      <c r="FJ51" s="344" t="str">
        <f t="shared" si="264"/>
        <v/>
      </c>
      <c r="FK51" s="59">
        <f t="shared" si="160"/>
        <v>0</v>
      </c>
      <c r="FL51" s="345" t="str">
        <f t="shared" si="161"/>
        <v/>
      </c>
      <c r="FM51" s="3">
        <f t="shared" si="162"/>
        <v>0</v>
      </c>
      <c r="FO51" s="336" t="str">
        <f t="shared" si="53"/>
        <v/>
      </c>
      <c r="FP51" s="4" t="s">
        <v>57</v>
      </c>
      <c r="FQ51" s="17" t="str">
        <f t="shared" si="54"/>
        <v/>
      </c>
      <c r="FR51" s="17" t="str">
        <f t="shared" si="55"/>
        <v/>
      </c>
      <c r="FS51" s="17" t="str">
        <f t="shared" si="56"/>
        <v/>
      </c>
      <c r="FT51" s="17" t="str">
        <f t="shared" si="57"/>
        <v/>
      </c>
      <c r="FU51" s="17" t="str">
        <f t="shared" si="58"/>
        <v/>
      </c>
      <c r="FV51" s="17" t="str">
        <f t="shared" si="59"/>
        <v/>
      </c>
      <c r="FW51" s="17" t="str">
        <f t="shared" si="60"/>
        <v/>
      </c>
      <c r="FX51" s="17" t="str">
        <f t="shared" si="61"/>
        <v/>
      </c>
      <c r="FY51" s="17" t="str">
        <f t="shared" si="62"/>
        <v/>
      </c>
      <c r="FZ51" s="17" t="str">
        <f t="shared" si="63"/>
        <v/>
      </c>
      <c r="GA51" s="17" t="str">
        <f t="shared" si="64"/>
        <v/>
      </c>
      <c r="GB51" s="17" t="str">
        <f t="shared" si="65"/>
        <v/>
      </c>
      <c r="GC51" s="17" t="str">
        <f t="shared" si="66"/>
        <v/>
      </c>
      <c r="GD51" s="17" t="str">
        <f t="shared" si="67"/>
        <v/>
      </c>
      <c r="GE51" s="17" t="str">
        <f t="shared" si="68"/>
        <v/>
      </c>
      <c r="GF51" s="17" t="str">
        <f t="shared" si="69"/>
        <v/>
      </c>
      <c r="GG51" s="17" t="str">
        <f t="shared" si="70"/>
        <v/>
      </c>
      <c r="GH51" s="17" t="str">
        <f t="shared" si="71"/>
        <v/>
      </c>
      <c r="GI51" s="17" t="str">
        <f t="shared" si="72"/>
        <v/>
      </c>
      <c r="GJ51" s="17" t="str">
        <f t="shared" si="73"/>
        <v/>
      </c>
      <c r="GK51" s="17" t="str">
        <f t="shared" si="74"/>
        <v/>
      </c>
      <c r="GL51" s="17" t="str">
        <f t="shared" si="75"/>
        <v/>
      </c>
      <c r="GM51" s="17" t="str">
        <f t="shared" si="76"/>
        <v/>
      </c>
      <c r="GN51" s="17" t="str">
        <f t="shared" si="77"/>
        <v/>
      </c>
      <c r="GO51" s="17" t="str">
        <f t="shared" si="78"/>
        <v/>
      </c>
      <c r="GP51" s="17" t="str">
        <f t="shared" si="79"/>
        <v/>
      </c>
      <c r="GQ51" s="17" t="str">
        <f t="shared" si="80"/>
        <v/>
      </c>
      <c r="GR51" s="17" t="str">
        <f t="shared" si="81"/>
        <v/>
      </c>
      <c r="GS51" s="17" t="str">
        <f t="shared" si="82"/>
        <v/>
      </c>
      <c r="GT51" s="17" t="str">
        <f t="shared" si="83"/>
        <v/>
      </c>
      <c r="GU51" s="17" t="s">
        <v>139</v>
      </c>
      <c r="GV51" s="36"/>
      <c r="GW51" s="36" t="e">
        <f>RANK(AO51,AO$25:AO$124,0)+COUNTIF(AO$25:AO$51,AO51)-1</f>
        <v>#VALUE!</v>
      </c>
      <c r="GX51" s="36" t="s">
        <v>57</v>
      </c>
      <c r="GY51" s="3">
        <v>27</v>
      </c>
      <c r="GZ51" s="3" t="str">
        <f t="shared" si="84"/>
        <v/>
      </c>
      <c r="HA51" s="345" t="str">
        <f t="shared" si="163"/>
        <v/>
      </c>
      <c r="HB51" s="3">
        <f t="shared" si="164"/>
        <v>0</v>
      </c>
      <c r="HF51" s="3" t="e">
        <f t="shared" si="165"/>
        <v>#N/A</v>
      </c>
      <c r="HG51" s="3" t="e">
        <f t="shared" si="166"/>
        <v>#N/A</v>
      </c>
      <c r="HH51" s="294" t="e">
        <f t="shared" si="167"/>
        <v>#N/A</v>
      </c>
      <c r="HI51" s="336" t="e">
        <f t="shared" si="168"/>
        <v>#N/A</v>
      </c>
      <c r="HJ51" s="4" t="e">
        <f t="shared" si="169"/>
        <v>#N/A</v>
      </c>
      <c r="HK51" s="17" t="str">
        <f>IF(HK$23&lt;='2. Saisie'!$AE$1,INDEX($D$25:$AG$124,$HI51,HK$21),"")</f>
        <v/>
      </c>
      <c r="HL51" s="17" t="str">
        <f>IF(HL$23&lt;='2. Saisie'!$AE$1,INDEX($D$25:$AG$124,$HI51,HL$21),"")</f>
        <v/>
      </c>
      <c r="HM51" s="17" t="str">
        <f>IF(HM$23&lt;='2. Saisie'!$AE$1,INDEX($D$25:$AG$124,$HI51,HM$21),"")</f>
        <v/>
      </c>
      <c r="HN51" s="17" t="str">
        <f>IF(HN$23&lt;='2. Saisie'!$AE$1,INDEX($D$25:$AG$124,$HI51,HN$21),"")</f>
        <v/>
      </c>
      <c r="HO51" s="17" t="str">
        <f>IF(HO$23&lt;='2. Saisie'!$AE$1,INDEX($D$25:$AG$124,$HI51,HO$21),"")</f>
        <v/>
      </c>
      <c r="HP51" s="17" t="str">
        <f>IF(HP$23&lt;='2. Saisie'!$AE$1,INDEX($D$25:$AG$124,$HI51,HP$21),"")</f>
        <v/>
      </c>
      <c r="HQ51" s="17" t="str">
        <f>IF(HQ$23&lt;='2. Saisie'!$AE$1,INDEX($D$25:$AG$124,$HI51,HQ$21),"")</f>
        <v/>
      </c>
      <c r="HR51" s="17" t="str">
        <f>IF(HR$23&lt;='2. Saisie'!$AE$1,INDEX($D$25:$AG$124,$HI51,HR$21),"")</f>
        <v/>
      </c>
      <c r="HS51" s="17" t="str">
        <f>IF(HS$23&lt;='2. Saisie'!$AE$1,INDEX($D$25:$AG$124,$HI51,HS$21),"")</f>
        <v/>
      </c>
      <c r="HT51" s="17" t="str">
        <f>IF(HT$23&lt;='2. Saisie'!$AE$1,INDEX($D$25:$AG$124,$HI51,HT$21),"")</f>
        <v/>
      </c>
      <c r="HU51" s="17" t="str">
        <f>IF(HU$23&lt;='2. Saisie'!$AE$1,INDEX($D$25:$AG$124,$HI51,HU$21),"")</f>
        <v/>
      </c>
      <c r="HV51" s="17" t="str">
        <f>IF(HV$23&lt;='2. Saisie'!$AE$1,INDEX($D$25:$AG$124,$HI51,HV$21),"")</f>
        <v/>
      </c>
      <c r="HW51" s="17" t="str">
        <f>IF(HW$23&lt;='2. Saisie'!$AE$1,INDEX($D$25:$AG$124,$HI51,HW$21),"")</f>
        <v/>
      </c>
      <c r="HX51" s="17" t="str">
        <f>IF(HX$23&lt;='2. Saisie'!$AE$1,INDEX($D$25:$AG$124,$HI51,HX$21),"")</f>
        <v/>
      </c>
      <c r="HY51" s="17" t="str">
        <f>IF(HY$23&lt;='2. Saisie'!$AE$1,INDEX($D$25:$AG$124,$HI51,HY$21),"")</f>
        <v/>
      </c>
      <c r="HZ51" s="17" t="str">
        <f>IF(HZ$23&lt;='2. Saisie'!$AE$1,INDEX($D$25:$AG$124,$HI51,HZ$21),"")</f>
        <v/>
      </c>
      <c r="IA51" s="17" t="str">
        <f>IF(IA$23&lt;='2. Saisie'!$AE$1,INDEX($D$25:$AG$124,$HI51,IA$21),"")</f>
        <v/>
      </c>
      <c r="IB51" s="17" t="str">
        <f>IF(IB$23&lt;='2. Saisie'!$AE$1,INDEX($D$25:$AG$124,$HI51,IB$21),"")</f>
        <v/>
      </c>
      <c r="IC51" s="17" t="str">
        <f>IF(IC$23&lt;='2. Saisie'!$AE$1,INDEX($D$25:$AG$124,$HI51,IC$21),"")</f>
        <v/>
      </c>
      <c r="ID51" s="17" t="str">
        <f>IF(ID$23&lt;='2. Saisie'!$AE$1,INDEX($D$25:$AG$124,$HI51,ID$21),"")</f>
        <v/>
      </c>
      <c r="IE51" s="17" t="str">
        <f>IF(IE$23&lt;='2. Saisie'!$AE$1,INDEX($D$25:$AG$124,$HI51,IE$21),"")</f>
        <v/>
      </c>
      <c r="IF51" s="17" t="str">
        <f>IF(IF$23&lt;='2. Saisie'!$AE$1,INDEX($D$25:$AG$124,$HI51,IF$21),"")</f>
        <v/>
      </c>
      <c r="IG51" s="17" t="str">
        <f>IF(IG$23&lt;='2. Saisie'!$AE$1,INDEX($D$25:$AG$124,$HI51,IG$21),"")</f>
        <v/>
      </c>
      <c r="IH51" s="17" t="str">
        <f>IF(IH$23&lt;='2. Saisie'!$AE$1,INDEX($D$25:$AG$124,$HI51,IH$21),"")</f>
        <v/>
      </c>
      <c r="II51" s="17" t="str">
        <f>IF(II$23&lt;='2. Saisie'!$AE$1,INDEX($D$25:$AG$124,$HI51,II$21),"")</f>
        <v/>
      </c>
      <c r="IJ51" s="17" t="str">
        <f>IF(IJ$23&lt;='2. Saisie'!$AE$1,INDEX($D$25:$AG$124,$HI51,IJ$21),"")</f>
        <v/>
      </c>
      <c r="IK51" s="17" t="str">
        <f>IF(IK$23&lt;='2. Saisie'!$AE$1,INDEX($D$25:$AG$124,$HI51,IK$21),"")</f>
        <v/>
      </c>
      <c r="IL51" s="17" t="str">
        <f>IF(IL$23&lt;='2. Saisie'!$AE$1,INDEX($D$25:$AG$124,$HI51,IL$21),"")</f>
        <v/>
      </c>
      <c r="IM51" s="17" t="str">
        <f>IF(IM$23&lt;='2. Saisie'!$AE$1,INDEX($D$25:$AG$124,$HI51,IM$21),"")</f>
        <v/>
      </c>
      <c r="IN51" s="17" t="str">
        <f>IF(IN$23&lt;='2. Saisie'!$AE$1,INDEX($D$25:$AG$124,$HI51,IN$21),"")</f>
        <v/>
      </c>
      <c r="IO51" s="17" t="s">
        <v>139</v>
      </c>
      <c r="IR51" s="346" t="str">
        <f>IFERROR(IF(HK$23&lt;=$HH51,(1-'7. Rép.Inattendues'!J32)*HK$19,('7. Rép.Inattendues'!J32*HK$19)*-1),"")</f>
        <v/>
      </c>
      <c r="IS51" s="346" t="str">
        <f>IFERROR(IF(HL$23&lt;=$HH51,(1-'7. Rép.Inattendues'!K32)*HL$19,('7. Rép.Inattendues'!K32*HL$19)*-1),"")</f>
        <v/>
      </c>
      <c r="IT51" s="346" t="str">
        <f>IFERROR(IF(HM$23&lt;=$HH51,(1-'7. Rép.Inattendues'!L32)*HM$19,('7. Rép.Inattendues'!L32*HM$19)*-1),"")</f>
        <v/>
      </c>
      <c r="IU51" s="346" t="str">
        <f>IFERROR(IF(HN$23&lt;=$HH51,(1-'7. Rép.Inattendues'!M32)*HN$19,('7. Rép.Inattendues'!M32*HN$19)*-1),"")</f>
        <v/>
      </c>
      <c r="IV51" s="346" t="str">
        <f>IFERROR(IF(HO$23&lt;=$HH51,(1-'7. Rép.Inattendues'!N32)*HO$19,('7. Rép.Inattendues'!N32*HO$19)*-1),"")</f>
        <v/>
      </c>
      <c r="IW51" s="346" t="str">
        <f>IFERROR(IF(HP$23&lt;=$HH51,(1-'7. Rép.Inattendues'!O32)*HP$19,('7. Rép.Inattendues'!O32*HP$19)*-1),"")</f>
        <v/>
      </c>
      <c r="IX51" s="346" t="str">
        <f>IFERROR(IF(HQ$23&lt;=$HH51,(1-'7. Rép.Inattendues'!P32)*HQ$19,('7. Rép.Inattendues'!P32*HQ$19)*-1),"")</f>
        <v/>
      </c>
      <c r="IY51" s="346" t="str">
        <f>IFERROR(IF(HR$23&lt;=$HH51,(1-'7. Rép.Inattendues'!Q32)*HR$19,('7. Rép.Inattendues'!Q32*HR$19)*-1),"")</f>
        <v/>
      </c>
      <c r="IZ51" s="346" t="str">
        <f>IFERROR(IF(HS$23&lt;=$HH51,(1-'7. Rép.Inattendues'!R32)*HS$19,('7. Rép.Inattendues'!R32*HS$19)*-1),"")</f>
        <v/>
      </c>
      <c r="JA51" s="346" t="str">
        <f>IFERROR(IF(HT$23&lt;=$HH51,(1-'7. Rép.Inattendues'!S32)*HT$19,('7. Rép.Inattendues'!S32*HT$19)*-1),"")</f>
        <v/>
      </c>
      <c r="JB51" s="346" t="str">
        <f>IFERROR(IF(HU$23&lt;=$HH51,(1-'7. Rép.Inattendues'!T32)*HU$19,('7. Rép.Inattendues'!T32*HU$19)*-1),"")</f>
        <v/>
      </c>
      <c r="JC51" s="346" t="str">
        <f>IFERROR(IF(HV$23&lt;=$HH51,(1-'7. Rép.Inattendues'!U32)*HV$19,('7. Rép.Inattendues'!U32*HV$19)*-1),"")</f>
        <v/>
      </c>
      <c r="JD51" s="346" t="str">
        <f>IFERROR(IF(HW$23&lt;=$HH51,(1-'7. Rép.Inattendues'!V32)*HW$19,('7. Rép.Inattendues'!V32*HW$19)*-1),"")</f>
        <v/>
      </c>
      <c r="JE51" s="346" t="str">
        <f>IFERROR(IF(HX$23&lt;=$HH51,(1-'7. Rép.Inattendues'!W32)*HX$19,('7. Rép.Inattendues'!W32*HX$19)*-1),"")</f>
        <v/>
      </c>
      <c r="JF51" s="346" t="str">
        <f>IFERROR(IF(HY$23&lt;=$HH51,(1-'7. Rép.Inattendues'!X32)*HY$19,('7. Rép.Inattendues'!X32*HY$19)*-1),"")</f>
        <v/>
      </c>
      <c r="JG51" s="346" t="str">
        <f>IFERROR(IF(HZ$23&lt;=$HH51,(1-'7. Rép.Inattendues'!Y32)*HZ$19,('7. Rép.Inattendues'!Y32*HZ$19)*-1),"")</f>
        <v/>
      </c>
      <c r="JH51" s="346" t="str">
        <f>IFERROR(IF(IA$23&lt;=$HH51,(1-'7. Rép.Inattendues'!Z32)*IA$19,('7. Rép.Inattendues'!Z32*IA$19)*-1),"")</f>
        <v/>
      </c>
      <c r="JI51" s="346" t="str">
        <f>IFERROR(IF(IB$23&lt;=$HH51,(1-'7. Rép.Inattendues'!AA32)*IB$19,('7. Rép.Inattendues'!AA32*IB$19)*-1),"")</f>
        <v/>
      </c>
      <c r="JJ51" s="346" t="str">
        <f>IFERROR(IF(IC$23&lt;=$HH51,(1-'7. Rép.Inattendues'!AB32)*IC$19,('7. Rép.Inattendues'!AB32*IC$19)*-1),"")</f>
        <v/>
      </c>
      <c r="JK51" s="346" t="str">
        <f>IFERROR(IF(ID$23&lt;=$HH51,(1-'7. Rép.Inattendues'!AC32)*ID$19,('7. Rép.Inattendues'!AC32*ID$19)*-1),"")</f>
        <v/>
      </c>
      <c r="JL51" s="346" t="str">
        <f>IFERROR(IF(IE$23&lt;=$HH51,(1-'7. Rép.Inattendues'!AD32)*IE$19,('7. Rép.Inattendues'!AD32*IE$19)*-1),"")</f>
        <v/>
      </c>
      <c r="JM51" s="346" t="str">
        <f>IFERROR(IF(IF$23&lt;=$HH51,(1-'7. Rép.Inattendues'!AE32)*IF$19,('7. Rép.Inattendues'!AE32*IF$19)*-1),"")</f>
        <v/>
      </c>
      <c r="JN51" s="346" t="str">
        <f>IFERROR(IF(IG$23&lt;=$HH51,(1-'7. Rép.Inattendues'!AF32)*IG$19,('7. Rép.Inattendues'!AF32*IG$19)*-1),"")</f>
        <v/>
      </c>
      <c r="JO51" s="346" t="str">
        <f>IFERROR(IF(IH$23&lt;=$HH51,(1-'7. Rép.Inattendues'!AG32)*IH$19,('7. Rép.Inattendues'!AG32*IH$19)*-1),"")</f>
        <v/>
      </c>
      <c r="JP51" s="346" t="str">
        <f>IFERROR(IF(II$23&lt;=$HH51,(1-'7. Rép.Inattendues'!AH32)*II$19,('7. Rép.Inattendues'!AH32*II$19)*-1),"")</f>
        <v/>
      </c>
      <c r="JQ51" s="346" t="str">
        <f>IFERROR(IF(IJ$23&lt;=$HH51,(1-'7. Rép.Inattendues'!AI32)*IJ$19,('7. Rép.Inattendues'!AI32*IJ$19)*-1),"")</f>
        <v/>
      </c>
      <c r="JR51" s="346" t="str">
        <f>IFERROR(IF(IK$23&lt;=$HH51,(1-'7. Rép.Inattendues'!AJ32)*IK$19,('7. Rép.Inattendues'!AJ32*IK$19)*-1),"")</f>
        <v/>
      </c>
      <c r="JS51" s="346" t="str">
        <f>IFERROR(IF(IL$23&lt;=$HH51,(1-'7. Rép.Inattendues'!AK32)*IL$19,('7. Rép.Inattendues'!AK32*IL$19)*-1),"")</f>
        <v/>
      </c>
      <c r="JT51" s="346" t="str">
        <f>IFERROR(IF(IM$23&lt;=$HH51,(1-'7. Rép.Inattendues'!AL32)*IM$19,('7. Rép.Inattendues'!AL32*IM$19)*-1),"")</f>
        <v/>
      </c>
      <c r="JU51" s="346" t="str">
        <f>IFERROR(IF(IN$23&lt;=$HH51,(1-'7. Rép.Inattendues'!AM32)*IN$19,('7. Rép.Inattendues'!AM32*IN$19)*-1),"")</f>
        <v/>
      </c>
      <c r="JW51" s="347" t="str">
        <f t="shared" si="170"/>
        <v/>
      </c>
      <c r="JY51" s="346" t="str">
        <f t="shared" si="171"/>
        <v/>
      </c>
      <c r="JZ51" s="346" t="str">
        <f t="shared" si="172"/>
        <v/>
      </c>
      <c r="KA51" s="346" t="str">
        <f t="shared" si="173"/>
        <v/>
      </c>
      <c r="KB51" s="346" t="str">
        <f t="shared" si="174"/>
        <v/>
      </c>
      <c r="KC51" s="346" t="str">
        <f t="shared" si="175"/>
        <v/>
      </c>
      <c r="KD51" s="346" t="str">
        <f t="shared" si="176"/>
        <v/>
      </c>
      <c r="KE51" s="346" t="str">
        <f t="shared" si="177"/>
        <v/>
      </c>
      <c r="KF51" s="346" t="str">
        <f t="shared" si="178"/>
        <v/>
      </c>
      <c r="KG51" s="346" t="str">
        <f t="shared" si="179"/>
        <v/>
      </c>
      <c r="KH51" s="346" t="str">
        <f t="shared" si="180"/>
        <v/>
      </c>
      <c r="KI51" s="346" t="str">
        <f t="shared" si="181"/>
        <v/>
      </c>
      <c r="KJ51" s="346" t="str">
        <f t="shared" si="182"/>
        <v/>
      </c>
      <c r="KK51" s="346" t="str">
        <f t="shared" si="183"/>
        <v/>
      </c>
      <c r="KL51" s="346" t="str">
        <f t="shared" si="184"/>
        <v/>
      </c>
      <c r="KM51" s="346" t="str">
        <f t="shared" si="185"/>
        <v/>
      </c>
      <c r="KN51" s="346" t="str">
        <f t="shared" si="186"/>
        <v/>
      </c>
      <c r="KO51" s="346" t="str">
        <f t="shared" si="187"/>
        <v/>
      </c>
      <c r="KP51" s="346" t="str">
        <f t="shared" si="188"/>
        <v/>
      </c>
      <c r="KQ51" s="346" t="str">
        <f t="shared" si="189"/>
        <v/>
      </c>
      <c r="KR51" s="346" t="str">
        <f t="shared" si="190"/>
        <v/>
      </c>
      <c r="KS51" s="346" t="str">
        <f t="shared" si="191"/>
        <v/>
      </c>
      <c r="KT51" s="346" t="str">
        <f t="shared" si="192"/>
        <v/>
      </c>
      <c r="KU51" s="346" t="str">
        <f t="shared" si="193"/>
        <v/>
      </c>
      <c r="KV51" s="346" t="str">
        <f t="shared" si="194"/>
        <v/>
      </c>
      <c r="KW51" s="346" t="str">
        <f t="shared" si="195"/>
        <v/>
      </c>
      <c r="KX51" s="346" t="str">
        <f t="shared" si="196"/>
        <v/>
      </c>
      <c r="KY51" s="346" t="str">
        <f t="shared" si="197"/>
        <v/>
      </c>
      <c r="KZ51" s="346" t="str">
        <f t="shared" si="198"/>
        <v/>
      </c>
      <c r="LA51" s="346" t="str">
        <f t="shared" si="199"/>
        <v/>
      </c>
      <c r="LB51" s="346" t="str">
        <f t="shared" si="200"/>
        <v/>
      </c>
      <c r="LD51" s="348" t="str">
        <f t="shared" si="201"/>
        <v/>
      </c>
      <c r="LF51" s="346" t="str">
        <f t="shared" si="86"/>
        <v/>
      </c>
      <c r="LH51" s="346" t="str">
        <f t="shared" si="202"/>
        <v/>
      </c>
      <c r="LI51" s="346" t="str">
        <f t="shared" si="203"/>
        <v/>
      </c>
      <c r="LJ51" s="346" t="str">
        <f t="shared" si="204"/>
        <v/>
      </c>
      <c r="LK51" s="346" t="str">
        <f t="shared" si="205"/>
        <v/>
      </c>
      <c r="LL51" s="346" t="str">
        <f t="shared" si="206"/>
        <v/>
      </c>
      <c r="LM51" s="346" t="str">
        <f t="shared" si="207"/>
        <v/>
      </c>
      <c r="LN51" s="346" t="str">
        <f t="shared" si="208"/>
        <v/>
      </c>
      <c r="LO51" s="346" t="str">
        <f t="shared" si="209"/>
        <v/>
      </c>
      <c r="LP51" s="346" t="str">
        <f t="shared" si="210"/>
        <v/>
      </c>
      <c r="LQ51" s="346" t="str">
        <f t="shared" si="211"/>
        <v/>
      </c>
      <c r="LR51" s="346" t="str">
        <f t="shared" si="212"/>
        <v/>
      </c>
      <c r="LS51" s="346" t="str">
        <f t="shared" si="213"/>
        <v/>
      </c>
      <c r="LT51" s="346" t="str">
        <f t="shared" si="214"/>
        <v/>
      </c>
      <c r="LU51" s="346" t="str">
        <f t="shared" si="215"/>
        <v/>
      </c>
      <c r="LV51" s="346" t="str">
        <f t="shared" si="216"/>
        <v/>
      </c>
      <c r="LW51" s="346" t="str">
        <f t="shared" si="217"/>
        <v/>
      </c>
      <c r="LX51" s="346" t="str">
        <f t="shared" si="218"/>
        <v/>
      </c>
      <c r="LY51" s="346" t="str">
        <f t="shared" si="219"/>
        <v/>
      </c>
      <c r="LZ51" s="346" t="str">
        <f t="shared" si="220"/>
        <v/>
      </c>
      <c r="MA51" s="346" t="str">
        <f t="shared" si="221"/>
        <v/>
      </c>
      <c r="MB51" s="346" t="str">
        <f t="shared" si="222"/>
        <v/>
      </c>
      <c r="MC51" s="346" t="str">
        <f t="shared" si="223"/>
        <v/>
      </c>
      <c r="MD51" s="346" t="str">
        <f t="shared" si="224"/>
        <v/>
      </c>
      <c r="ME51" s="346" t="str">
        <f t="shared" si="225"/>
        <v/>
      </c>
      <c r="MF51" s="346" t="str">
        <f t="shared" si="226"/>
        <v/>
      </c>
      <c r="MG51" s="346" t="str">
        <f t="shared" si="227"/>
        <v/>
      </c>
      <c r="MH51" s="346" t="str">
        <f t="shared" si="228"/>
        <v/>
      </c>
      <c r="MI51" s="346" t="str">
        <f t="shared" si="229"/>
        <v/>
      </c>
      <c r="MJ51" s="346" t="str">
        <f t="shared" si="230"/>
        <v/>
      </c>
      <c r="MK51" s="346" t="str">
        <f t="shared" si="231"/>
        <v/>
      </c>
      <c r="MM51" s="348" t="str">
        <f t="shared" si="232"/>
        <v/>
      </c>
      <c r="MR51" s="483" t="s">
        <v>464</v>
      </c>
      <c r="MS51" s="305">
        <v>10</v>
      </c>
      <c r="MT51" s="395" t="s">
        <v>278</v>
      </c>
      <c r="MU51" s="15">
        <f>IF('8. Paramètres'!G52="Modérée à forte",1,IF('8. Paramètres'!G52="Faible",2,IF('8. Paramètres'!G52="Négligeable",3,IF('8. Paramètres'!G52="Problématique",4,"err"))))</f>
        <v>1</v>
      </c>
      <c r="MV51" s="15">
        <f>IF('8. Paramètres'!H52="Cliquer pour modifier",MU51,IF('8. Paramètres'!H52="Modérée à forte",1,IF('8. Paramètres'!H52="Faible",2,IF('8. Paramètres'!H52="Négligeable",3,IF('8. Paramètres'!H52="Problématique",4,"err")))))</f>
        <v>1</v>
      </c>
      <c r="MW51" s="15">
        <f>IF(MU$3=1,MU51,IF(MU$3=2,MV51,"err"))</f>
        <v>1</v>
      </c>
      <c r="MY51" s="380" t="str">
        <f>IF(MW51&gt;MW52,"err","ok")</f>
        <v>ok</v>
      </c>
      <c r="MZ51" s="296">
        <f>COUNTIF(MY51:MY61,"=err")</f>
        <v>0</v>
      </c>
    </row>
    <row r="52" spans="2:364" ht="18" x14ac:dyDescent="0.3">
      <c r="B52" s="38">
        <f t="shared" si="88"/>
        <v>0</v>
      </c>
      <c r="C52" s="4" t="s">
        <v>58</v>
      </c>
      <c r="D52" s="17" t="str">
        <f>IF(AND('2. Saisie'!$AF34&gt;=0,D$23&lt;='2. Saisie'!$AE$1,'2. Saisie'!$AL34&lt;=$B$11),IF(OR('2. Saisie'!B34="",'2. Saisie'!B34=9),0,'2. Saisie'!B34),"")</f>
        <v/>
      </c>
      <c r="E52" s="17" t="str">
        <f>IF(AND('2. Saisie'!$AF34&gt;=0,E$23&lt;='2. Saisie'!$AE$1,'2. Saisie'!$AL34&lt;=$B$11),IF(OR('2. Saisie'!C34="",'2. Saisie'!C34=9),0,'2. Saisie'!C34),"")</f>
        <v/>
      </c>
      <c r="F52" s="17" t="str">
        <f>IF(AND('2. Saisie'!$AF34&gt;=0,F$23&lt;='2. Saisie'!$AE$1,'2. Saisie'!$AL34&lt;=$B$11),IF(OR('2. Saisie'!D34="",'2. Saisie'!D34=9),0,'2. Saisie'!D34),"")</f>
        <v/>
      </c>
      <c r="G52" s="17" t="str">
        <f>IF(AND('2. Saisie'!$AF34&gt;=0,G$23&lt;='2. Saisie'!$AE$1,'2. Saisie'!$AL34&lt;=$B$11),IF(OR('2. Saisie'!E34="",'2. Saisie'!E34=9),0,'2. Saisie'!E34),"")</f>
        <v/>
      </c>
      <c r="H52" s="17" t="str">
        <f>IF(AND('2. Saisie'!$AF34&gt;=0,H$23&lt;='2. Saisie'!$AE$1,'2. Saisie'!$AL34&lt;=$B$11),IF(OR('2. Saisie'!F34="",'2. Saisie'!F34=9),0,'2. Saisie'!F34),"")</f>
        <v/>
      </c>
      <c r="I52" s="17" t="str">
        <f>IF(AND('2. Saisie'!$AF34&gt;=0,I$23&lt;='2. Saisie'!$AE$1,'2. Saisie'!$AL34&lt;=$B$11),IF(OR('2. Saisie'!G34="",'2. Saisie'!G34=9),0,'2. Saisie'!G34),"")</f>
        <v/>
      </c>
      <c r="J52" s="17" t="str">
        <f>IF(AND('2. Saisie'!$AF34&gt;=0,J$23&lt;='2. Saisie'!$AE$1,'2. Saisie'!$AL34&lt;=$B$11),IF(OR('2. Saisie'!H34="",'2. Saisie'!H34=9),0,'2. Saisie'!H34),"")</f>
        <v/>
      </c>
      <c r="K52" s="17" t="str">
        <f>IF(AND('2. Saisie'!$AF34&gt;=0,K$23&lt;='2. Saisie'!$AE$1,'2. Saisie'!$AL34&lt;=$B$11),IF(OR('2. Saisie'!I34="",'2. Saisie'!I34=9),0,'2. Saisie'!I34),"")</f>
        <v/>
      </c>
      <c r="L52" s="17" t="str">
        <f>IF(AND('2. Saisie'!$AF34&gt;=0,L$23&lt;='2. Saisie'!$AE$1,'2. Saisie'!$AL34&lt;=$B$11),IF(OR('2. Saisie'!J34="",'2. Saisie'!J34=9),0,'2. Saisie'!J34),"")</f>
        <v/>
      </c>
      <c r="M52" s="17" t="str">
        <f>IF(AND('2. Saisie'!$AF34&gt;=0,M$23&lt;='2. Saisie'!$AE$1,'2. Saisie'!$AL34&lt;=$B$11),IF(OR('2. Saisie'!K34="",'2. Saisie'!K34=9),0,'2. Saisie'!K34),"")</f>
        <v/>
      </c>
      <c r="N52" s="17" t="str">
        <f>IF(AND('2. Saisie'!$AF34&gt;=0,N$23&lt;='2. Saisie'!$AE$1,'2. Saisie'!$AL34&lt;=$B$11),IF(OR('2. Saisie'!L34="",'2. Saisie'!L34=9),0,'2. Saisie'!L34),"")</f>
        <v/>
      </c>
      <c r="O52" s="17" t="str">
        <f>IF(AND('2. Saisie'!$AF34&gt;=0,O$23&lt;='2. Saisie'!$AE$1,'2. Saisie'!$AL34&lt;=$B$11),IF(OR('2. Saisie'!M34="",'2. Saisie'!M34=9),0,'2. Saisie'!M34),"")</f>
        <v/>
      </c>
      <c r="P52" s="17" t="str">
        <f>IF(AND('2. Saisie'!$AF34&gt;=0,P$23&lt;='2. Saisie'!$AE$1,'2. Saisie'!$AL34&lt;=$B$11),IF(OR('2. Saisie'!N34="",'2. Saisie'!N34=9),0,'2. Saisie'!N34),"")</f>
        <v/>
      </c>
      <c r="Q52" s="17" t="str">
        <f>IF(AND('2. Saisie'!$AF34&gt;=0,Q$23&lt;='2. Saisie'!$AE$1,'2. Saisie'!$AL34&lt;=$B$11),IF(OR('2. Saisie'!O34="",'2. Saisie'!O34=9),0,'2. Saisie'!O34),"")</f>
        <v/>
      </c>
      <c r="R52" s="17" t="str">
        <f>IF(AND('2. Saisie'!$AF34&gt;=0,R$23&lt;='2. Saisie'!$AE$1,'2. Saisie'!$AL34&lt;=$B$11),IF(OR('2. Saisie'!P34="",'2. Saisie'!P34=9),0,'2. Saisie'!P34),"")</f>
        <v/>
      </c>
      <c r="S52" s="17" t="str">
        <f>IF(AND('2. Saisie'!$AF34&gt;=0,S$23&lt;='2. Saisie'!$AE$1,'2. Saisie'!$AL34&lt;=$B$11),IF(OR('2. Saisie'!Q34="",'2. Saisie'!Q34=9),0,'2. Saisie'!Q34),"")</f>
        <v/>
      </c>
      <c r="T52" s="17" t="str">
        <f>IF(AND('2. Saisie'!$AF34&gt;=0,T$23&lt;='2. Saisie'!$AE$1,'2. Saisie'!$AL34&lt;=$B$11),IF(OR('2. Saisie'!R34="",'2. Saisie'!R34=9),0,'2. Saisie'!R34),"")</f>
        <v/>
      </c>
      <c r="U52" s="17" t="str">
        <f>IF(AND('2. Saisie'!$AF34&gt;=0,U$23&lt;='2. Saisie'!$AE$1,'2. Saisie'!$AL34&lt;=$B$11),IF(OR('2. Saisie'!S34="",'2. Saisie'!S34=9),0,'2. Saisie'!S34),"")</f>
        <v/>
      </c>
      <c r="V52" s="17" t="str">
        <f>IF(AND('2. Saisie'!$AF34&gt;=0,V$23&lt;='2. Saisie'!$AE$1,'2. Saisie'!$AL34&lt;=$B$11),IF(OR('2. Saisie'!T34="",'2. Saisie'!T34=9),0,'2. Saisie'!T34),"")</f>
        <v/>
      </c>
      <c r="W52" s="17" t="str">
        <f>IF(AND('2. Saisie'!$AF34&gt;=0,W$23&lt;='2. Saisie'!$AE$1,'2. Saisie'!$AL34&lt;=$B$11),IF(OR('2. Saisie'!U34="",'2. Saisie'!U34=9),0,'2. Saisie'!U34),"")</f>
        <v/>
      </c>
      <c r="X52" s="17" t="str">
        <f>IF(AND('2. Saisie'!$AF34&gt;=0,X$23&lt;='2. Saisie'!$AE$1,'2. Saisie'!$AL34&lt;=$B$11),IF(OR('2. Saisie'!V34="",'2. Saisie'!V34=9),0,'2. Saisie'!V34),"")</f>
        <v/>
      </c>
      <c r="Y52" s="17" t="str">
        <f>IF(AND('2. Saisie'!$AF34&gt;=0,Y$23&lt;='2. Saisie'!$AE$1,'2. Saisie'!$AL34&lt;=$B$11),IF(OR('2. Saisie'!W34="",'2. Saisie'!W34=9),0,'2. Saisie'!W34),"")</f>
        <v/>
      </c>
      <c r="Z52" s="17" t="str">
        <f>IF(AND('2. Saisie'!$AF34&gt;=0,Z$23&lt;='2. Saisie'!$AE$1,'2. Saisie'!$AL34&lt;=$B$11),IF(OR('2. Saisie'!X34="",'2. Saisie'!X34=9),0,'2. Saisie'!X34),"")</f>
        <v/>
      </c>
      <c r="AA52" s="17" t="str">
        <f>IF(AND('2. Saisie'!$AF34&gt;=0,AA$23&lt;='2. Saisie'!$AE$1,'2. Saisie'!$AL34&lt;=$B$11),IF(OR('2. Saisie'!Y34="",'2. Saisie'!Y34=9),0,'2. Saisie'!Y34),"")</f>
        <v/>
      </c>
      <c r="AB52" s="17" t="str">
        <f>IF(AND('2. Saisie'!$AF34&gt;=0,AB$23&lt;='2. Saisie'!$AE$1,'2. Saisie'!$AL34&lt;=$B$11),IF(OR('2. Saisie'!Z34="",'2. Saisie'!Z34=9),0,'2. Saisie'!Z34),"")</f>
        <v/>
      </c>
      <c r="AC52" s="17" t="str">
        <f>IF(AND('2. Saisie'!$AF34&gt;=0,AC$23&lt;='2. Saisie'!$AE$1,'2. Saisie'!$AL34&lt;=$B$11),IF(OR('2. Saisie'!AA34="",'2. Saisie'!AA34=9),0,'2. Saisie'!AA34),"")</f>
        <v/>
      </c>
      <c r="AD52" s="17" t="str">
        <f>IF(AND('2. Saisie'!$AF34&gt;=0,AD$23&lt;='2. Saisie'!$AE$1,'2. Saisie'!$AL34&lt;=$B$11),IF(OR('2. Saisie'!AB34="",'2. Saisie'!AB34=9),0,'2. Saisie'!AB34),"")</f>
        <v/>
      </c>
      <c r="AE52" s="17" t="str">
        <f>IF(AND('2. Saisie'!$AF34&gt;=0,AE$23&lt;='2. Saisie'!$AE$1,'2. Saisie'!$AL34&lt;=$B$11),IF(OR('2. Saisie'!AC34="",'2. Saisie'!AC34=9),0,'2. Saisie'!AC34),"")</f>
        <v/>
      </c>
      <c r="AF52" s="17" t="str">
        <f>IF(AND('2. Saisie'!$AF34&gt;=0,AF$23&lt;='2. Saisie'!$AE$1,'2. Saisie'!$AL34&lt;=$B$11),IF(OR('2. Saisie'!AD34="",'2. Saisie'!AD34=9),0,'2. Saisie'!AD34),"")</f>
        <v/>
      </c>
      <c r="AG52" s="17" t="str">
        <f>IF(AND('2. Saisie'!$AF34&gt;=0,AG$23&lt;='2. Saisie'!$AE$1,'2. Saisie'!$AL34&lt;=$B$11),IF(OR('2. Saisie'!AE34="",'2. Saisie'!AE34=9),0,'2. Saisie'!AE34),"")</f>
        <v/>
      </c>
      <c r="AH52" s="17" t="s">
        <v>139</v>
      </c>
      <c r="AI52" s="330"/>
      <c r="AJ52" s="339" t="str">
        <f t="shared" si="89"/>
        <v/>
      </c>
      <c r="AK52" s="339" t="str">
        <f t="shared" si="90"/>
        <v/>
      </c>
      <c r="AL52" s="340" t="str">
        <f t="shared" si="44"/>
        <v/>
      </c>
      <c r="AM52" s="341">
        <v>28</v>
      </c>
      <c r="AN52" s="342" t="str">
        <f t="shared" si="45"/>
        <v/>
      </c>
      <c r="AO52" s="343" t="str">
        <f t="shared" si="91"/>
        <v/>
      </c>
      <c r="AP52" s="17" t="str">
        <f t="shared" si="92"/>
        <v/>
      </c>
      <c r="AQ52" s="17" t="str">
        <f t="shared" si="93"/>
        <v/>
      </c>
      <c r="AR52" s="17" t="str">
        <f t="shared" si="94"/>
        <v/>
      </c>
      <c r="AS52" s="17" t="str">
        <f t="shared" si="95"/>
        <v/>
      </c>
      <c r="AT52" s="17" t="str">
        <f t="shared" si="96"/>
        <v/>
      </c>
      <c r="AU52" s="17" t="str">
        <f t="shared" si="97"/>
        <v/>
      </c>
      <c r="AV52" s="17" t="str">
        <f t="shared" si="98"/>
        <v/>
      </c>
      <c r="AW52" s="17" t="str">
        <f t="shared" si="99"/>
        <v/>
      </c>
      <c r="AX52" s="17" t="str">
        <f t="shared" si="100"/>
        <v/>
      </c>
      <c r="AY52" s="17" t="str">
        <f t="shared" si="101"/>
        <v/>
      </c>
      <c r="AZ52" s="17" t="str">
        <f t="shared" si="102"/>
        <v/>
      </c>
      <c r="BA52" s="17" t="str">
        <f t="shared" si="103"/>
        <v/>
      </c>
      <c r="BB52" s="17" t="str">
        <f t="shared" si="104"/>
        <v/>
      </c>
      <c r="BC52" s="17" t="str">
        <f t="shared" si="105"/>
        <v/>
      </c>
      <c r="BD52" s="17" t="str">
        <f t="shared" si="106"/>
        <v/>
      </c>
      <c r="BE52" s="17" t="str">
        <f t="shared" si="107"/>
        <v/>
      </c>
      <c r="BF52" s="17" t="str">
        <f t="shared" si="108"/>
        <v/>
      </c>
      <c r="BG52" s="17" t="str">
        <f t="shared" si="109"/>
        <v/>
      </c>
      <c r="BH52" s="17" t="str">
        <f t="shared" si="110"/>
        <v/>
      </c>
      <c r="BI52" s="17" t="str">
        <f t="shared" si="111"/>
        <v/>
      </c>
      <c r="BJ52" s="17" t="str">
        <f t="shared" si="112"/>
        <v/>
      </c>
      <c r="BK52" s="17" t="str">
        <f t="shared" si="113"/>
        <v/>
      </c>
      <c r="BL52" s="17" t="str">
        <f t="shared" si="114"/>
        <v/>
      </c>
      <c r="BM52" s="17" t="str">
        <f t="shared" si="115"/>
        <v/>
      </c>
      <c r="BN52" s="17" t="str">
        <f t="shared" si="116"/>
        <v/>
      </c>
      <c r="BO52" s="17" t="str">
        <f t="shared" si="117"/>
        <v/>
      </c>
      <c r="BP52" s="17" t="str">
        <f t="shared" si="118"/>
        <v/>
      </c>
      <c r="BQ52" s="17" t="str">
        <f t="shared" si="119"/>
        <v/>
      </c>
      <c r="BR52" s="17" t="str">
        <f t="shared" si="120"/>
        <v/>
      </c>
      <c r="BS52" s="17" t="str">
        <f t="shared" si="121"/>
        <v/>
      </c>
      <c r="BT52" s="17" t="s">
        <v>139</v>
      </c>
      <c r="BV52" s="291" t="e">
        <f t="shared" si="47"/>
        <v>#VALUE!</v>
      </c>
      <c r="BW52" s="291" t="e">
        <f t="shared" si="122"/>
        <v>#VALUE!</v>
      </c>
      <c r="BX52" s="291" t="e">
        <f t="shared" si="233"/>
        <v>#VALUE!</v>
      </c>
      <c r="BY52" s="292" t="e">
        <f t="shared" si="48"/>
        <v>#VALUE!</v>
      </c>
      <c r="BZ52" s="292" t="e">
        <f t="shared" si="123"/>
        <v>#VALUE!</v>
      </c>
      <c r="CA52" s="294" t="str">
        <f t="shared" si="124"/>
        <v/>
      </c>
      <c r="CB52" s="293" t="e">
        <f t="shared" si="49"/>
        <v>#VALUE!</v>
      </c>
      <c r="CC52" s="291" t="e">
        <f t="shared" si="125"/>
        <v>#VALUE!</v>
      </c>
      <c r="CD52" s="291" t="e">
        <f t="shared" si="234"/>
        <v>#VALUE!</v>
      </c>
      <c r="CE52" s="292" t="e">
        <f t="shared" si="50"/>
        <v>#VALUE!</v>
      </c>
      <c r="CF52" s="292" t="e">
        <f t="shared" si="126"/>
        <v>#VALUE!</v>
      </c>
      <c r="CH52" s="32"/>
      <c r="CW52" s="330"/>
      <c r="CX52" s="341">
        <v>28</v>
      </c>
      <c r="CY52" s="58" t="str">
        <f t="shared" si="127"/>
        <v/>
      </c>
      <c r="CZ52" s="344" t="e">
        <f t="shared" si="272"/>
        <v>#N/A</v>
      </c>
      <c r="DA52" s="344" t="e">
        <f t="shared" si="272"/>
        <v>#N/A</v>
      </c>
      <c r="DB52" s="344" t="e">
        <f t="shared" si="272"/>
        <v>#N/A</v>
      </c>
      <c r="DC52" s="344" t="e">
        <f t="shared" si="272"/>
        <v>#N/A</v>
      </c>
      <c r="DD52" s="344" t="e">
        <f t="shared" si="272"/>
        <v>#N/A</v>
      </c>
      <c r="DE52" s="344" t="e">
        <f t="shared" si="272"/>
        <v>#N/A</v>
      </c>
      <c r="DF52" s="344" t="e">
        <f t="shared" si="272"/>
        <v>#N/A</v>
      </c>
      <c r="DG52" s="344" t="e">
        <f t="shared" si="272"/>
        <v>#N/A</v>
      </c>
      <c r="DH52" s="344" t="e">
        <f t="shared" si="272"/>
        <v>#N/A</v>
      </c>
      <c r="DI52" s="344" t="e">
        <f t="shared" si="272"/>
        <v>#N/A</v>
      </c>
      <c r="DJ52" s="344" t="e">
        <f t="shared" si="272"/>
        <v>#N/A</v>
      </c>
      <c r="DK52" s="344" t="e">
        <f t="shared" si="272"/>
        <v>#N/A</v>
      </c>
      <c r="DL52" s="344" t="e">
        <f t="shared" si="272"/>
        <v>#N/A</v>
      </c>
      <c r="DM52" s="344" t="e">
        <f t="shared" si="272"/>
        <v>#N/A</v>
      </c>
      <c r="DN52" s="344" t="e">
        <f t="shared" si="272"/>
        <v>#N/A</v>
      </c>
      <c r="DO52" s="344" t="e">
        <f t="shared" si="272"/>
        <v>#N/A</v>
      </c>
      <c r="DP52" s="344" t="e">
        <f t="shared" si="271"/>
        <v>#N/A</v>
      </c>
      <c r="DQ52" s="344" t="e">
        <f t="shared" si="271"/>
        <v>#N/A</v>
      </c>
      <c r="DR52" s="344" t="e">
        <f t="shared" si="271"/>
        <v>#N/A</v>
      </c>
      <c r="DS52" s="344" t="e">
        <f t="shared" si="271"/>
        <v>#N/A</v>
      </c>
      <c r="DT52" s="344" t="e">
        <f t="shared" si="271"/>
        <v>#N/A</v>
      </c>
      <c r="DU52" s="344" t="e">
        <f t="shared" si="271"/>
        <v>#N/A</v>
      </c>
      <c r="DV52" s="344" t="e">
        <f t="shared" si="271"/>
        <v>#N/A</v>
      </c>
      <c r="DW52" s="344" t="e">
        <f t="shared" si="268"/>
        <v>#N/A</v>
      </c>
      <c r="DX52" s="344" t="e">
        <f t="shared" si="268"/>
        <v>#N/A</v>
      </c>
      <c r="DY52" s="344" t="e">
        <f t="shared" si="268"/>
        <v>#N/A</v>
      </c>
      <c r="DZ52" s="344" t="e">
        <f t="shared" si="268"/>
        <v>#N/A</v>
      </c>
      <c r="EA52" s="344" t="e">
        <f t="shared" si="268"/>
        <v>#N/A</v>
      </c>
      <c r="EB52" s="344" t="e">
        <f t="shared" si="268"/>
        <v>#N/A</v>
      </c>
      <c r="EC52" s="344" t="e">
        <f t="shared" si="268"/>
        <v>#N/A</v>
      </c>
      <c r="ED52" s="59">
        <f t="shared" si="129"/>
        <v>0</v>
      </c>
      <c r="EE52" s="341">
        <v>28</v>
      </c>
      <c r="EF52" s="58" t="str">
        <f t="shared" si="130"/>
        <v/>
      </c>
      <c r="EG52" s="344" t="str">
        <f t="shared" si="235"/>
        <v/>
      </c>
      <c r="EH52" s="344" t="str">
        <f t="shared" si="236"/>
        <v/>
      </c>
      <c r="EI52" s="344" t="str">
        <f t="shared" si="237"/>
        <v/>
      </c>
      <c r="EJ52" s="344" t="str">
        <f t="shared" si="238"/>
        <v/>
      </c>
      <c r="EK52" s="344" t="str">
        <f t="shared" si="239"/>
        <v/>
      </c>
      <c r="EL52" s="344" t="str">
        <f t="shared" si="240"/>
        <v/>
      </c>
      <c r="EM52" s="344" t="str">
        <f t="shared" si="241"/>
        <v/>
      </c>
      <c r="EN52" s="344" t="str">
        <f t="shared" si="242"/>
        <v/>
      </c>
      <c r="EO52" s="344" t="str">
        <f t="shared" si="243"/>
        <v/>
      </c>
      <c r="EP52" s="344" t="str">
        <f t="shared" si="244"/>
        <v/>
      </c>
      <c r="EQ52" s="344" t="str">
        <f t="shared" si="245"/>
        <v/>
      </c>
      <c r="ER52" s="344" t="str">
        <f t="shared" si="246"/>
        <v/>
      </c>
      <c r="ES52" s="344" t="str">
        <f t="shared" si="247"/>
        <v/>
      </c>
      <c r="ET52" s="344" t="str">
        <f t="shared" si="248"/>
        <v/>
      </c>
      <c r="EU52" s="344" t="str">
        <f t="shared" si="249"/>
        <v/>
      </c>
      <c r="EV52" s="344" t="str">
        <f t="shared" si="250"/>
        <v/>
      </c>
      <c r="EW52" s="344" t="str">
        <f t="shared" si="251"/>
        <v/>
      </c>
      <c r="EX52" s="344" t="str">
        <f t="shared" si="252"/>
        <v/>
      </c>
      <c r="EY52" s="344" t="str">
        <f t="shared" si="253"/>
        <v/>
      </c>
      <c r="EZ52" s="344" t="str">
        <f t="shared" si="254"/>
        <v/>
      </c>
      <c r="FA52" s="344" t="str">
        <f t="shared" si="255"/>
        <v/>
      </c>
      <c r="FB52" s="344" t="str">
        <f t="shared" si="256"/>
        <v/>
      </c>
      <c r="FC52" s="344" t="str">
        <f t="shared" si="257"/>
        <v/>
      </c>
      <c r="FD52" s="344" t="str">
        <f t="shared" si="258"/>
        <v/>
      </c>
      <c r="FE52" s="344" t="str">
        <f t="shared" si="259"/>
        <v/>
      </c>
      <c r="FF52" s="344" t="str">
        <f t="shared" si="260"/>
        <v/>
      </c>
      <c r="FG52" s="344" t="str">
        <f t="shared" si="261"/>
        <v/>
      </c>
      <c r="FH52" s="344" t="str">
        <f t="shared" si="262"/>
        <v/>
      </c>
      <c r="FI52" s="344" t="str">
        <f t="shared" si="263"/>
        <v/>
      </c>
      <c r="FJ52" s="344" t="str">
        <f t="shared" si="264"/>
        <v/>
      </c>
      <c r="FK52" s="59">
        <f t="shared" si="160"/>
        <v>0</v>
      </c>
      <c r="FL52" s="345" t="str">
        <f t="shared" si="161"/>
        <v/>
      </c>
      <c r="FM52" s="3">
        <f t="shared" si="162"/>
        <v>0</v>
      </c>
      <c r="FO52" s="336" t="str">
        <f t="shared" si="53"/>
        <v/>
      </c>
      <c r="FP52" s="4" t="s">
        <v>58</v>
      </c>
      <c r="FQ52" s="17" t="str">
        <f t="shared" si="54"/>
        <v/>
      </c>
      <c r="FR52" s="17" t="str">
        <f t="shared" si="55"/>
        <v/>
      </c>
      <c r="FS52" s="17" t="str">
        <f t="shared" si="56"/>
        <v/>
      </c>
      <c r="FT52" s="17" t="str">
        <f t="shared" si="57"/>
        <v/>
      </c>
      <c r="FU52" s="17" t="str">
        <f t="shared" si="58"/>
        <v/>
      </c>
      <c r="FV52" s="17" t="str">
        <f t="shared" si="59"/>
        <v/>
      </c>
      <c r="FW52" s="17" t="str">
        <f t="shared" si="60"/>
        <v/>
      </c>
      <c r="FX52" s="17" t="str">
        <f t="shared" si="61"/>
        <v/>
      </c>
      <c r="FY52" s="17" t="str">
        <f t="shared" si="62"/>
        <v/>
      </c>
      <c r="FZ52" s="17" t="str">
        <f t="shared" si="63"/>
        <v/>
      </c>
      <c r="GA52" s="17" t="str">
        <f t="shared" si="64"/>
        <v/>
      </c>
      <c r="GB52" s="17" t="str">
        <f t="shared" si="65"/>
        <v/>
      </c>
      <c r="GC52" s="17" t="str">
        <f t="shared" si="66"/>
        <v/>
      </c>
      <c r="GD52" s="17" t="str">
        <f t="shared" si="67"/>
        <v/>
      </c>
      <c r="GE52" s="17" t="str">
        <f t="shared" si="68"/>
        <v/>
      </c>
      <c r="GF52" s="17" t="str">
        <f t="shared" si="69"/>
        <v/>
      </c>
      <c r="GG52" s="17" t="str">
        <f t="shared" si="70"/>
        <v/>
      </c>
      <c r="GH52" s="17" t="str">
        <f t="shared" si="71"/>
        <v/>
      </c>
      <c r="GI52" s="17" t="str">
        <f t="shared" si="72"/>
        <v/>
      </c>
      <c r="GJ52" s="17" t="str">
        <f t="shared" si="73"/>
        <v/>
      </c>
      <c r="GK52" s="17" t="str">
        <f t="shared" si="74"/>
        <v/>
      </c>
      <c r="GL52" s="17" t="str">
        <f t="shared" si="75"/>
        <v/>
      </c>
      <c r="GM52" s="17" t="str">
        <f t="shared" si="76"/>
        <v/>
      </c>
      <c r="GN52" s="17" t="str">
        <f t="shared" si="77"/>
        <v/>
      </c>
      <c r="GO52" s="17" t="str">
        <f t="shared" si="78"/>
        <v/>
      </c>
      <c r="GP52" s="17" t="str">
        <f t="shared" si="79"/>
        <v/>
      </c>
      <c r="GQ52" s="17" t="str">
        <f t="shared" si="80"/>
        <v/>
      </c>
      <c r="GR52" s="17" t="str">
        <f t="shared" si="81"/>
        <v/>
      </c>
      <c r="GS52" s="17" t="str">
        <f t="shared" si="82"/>
        <v/>
      </c>
      <c r="GT52" s="17" t="str">
        <f t="shared" si="83"/>
        <v/>
      </c>
      <c r="GU52" s="17" t="s">
        <v>139</v>
      </c>
      <c r="GV52" s="36"/>
      <c r="GW52" s="36" t="e">
        <f>RANK(AO52,AO$25:AO$124,0)+COUNTIF(AO$25:AO$52,AO52)-1</f>
        <v>#VALUE!</v>
      </c>
      <c r="GX52" s="36" t="s">
        <v>58</v>
      </c>
      <c r="GY52" s="3">
        <v>28</v>
      </c>
      <c r="GZ52" s="3" t="str">
        <f t="shared" si="84"/>
        <v/>
      </c>
      <c r="HA52" s="345" t="str">
        <f t="shared" si="163"/>
        <v/>
      </c>
      <c r="HB52" s="3">
        <f t="shared" si="164"/>
        <v>0</v>
      </c>
      <c r="HF52" s="3" t="e">
        <f t="shared" si="165"/>
        <v>#N/A</v>
      </c>
      <c r="HG52" s="3" t="e">
        <f t="shared" si="166"/>
        <v>#N/A</v>
      </c>
      <c r="HH52" s="294" t="e">
        <f t="shared" si="167"/>
        <v>#N/A</v>
      </c>
      <c r="HI52" s="336" t="e">
        <f t="shared" si="168"/>
        <v>#N/A</v>
      </c>
      <c r="HJ52" s="4" t="e">
        <f t="shared" si="169"/>
        <v>#N/A</v>
      </c>
      <c r="HK52" s="17" t="str">
        <f>IF(HK$23&lt;='2. Saisie'!$AE$1,INDEX($D$25:$AG$124,$HI52,HK$21),"")</f>
        <v/>
      </c>
      <c r="HL52" s="17" t="str">
        <f>IF(HL$23&lt;='2. Saisie'!$AE$1,INDEX($D$25:$AG$124,$HI52,HL$21),"")</f>
        <v/>
      </c>
      <c r="HM52" s="17" t="str">
        <f>IF(HM$23&lt;='2. Saisie'!$AE$1,INDEX($D$25:$AG$124,$HI52,HM$21),"")</f>
        <v/>
      </c>
      <c r="HN52" s="17" t="str">
        <f>IF(HN$23&lt;='2. Saisie'!$AE$1,INDEX($D$25:$AG$124,$HI52,HN$21),"")</f>
        <v/>
      </c>
      <c r="HO52" s="17" t="str">
        <f>IF(HO$23&lt;='2. Saisie'!$AE$1,INDEX($D$25:$AG$124,$HI52,HO$21),"")</f>
        <v/>
      </c>
      <c r="HP52" s="17" t="str">
        <f>IF(HP$23&lt;='2. Saisie'!$AE$1,INDEX($D$25:$AG$124,$HI52,HP$21),"")</f>
        <v/>
      </c>
      <c r="HQ52" s="17" t="str">
        <f>IF(HQ$23&lt;='2. Saisie'!$AE$1,INDEX($D$25:$AG$124,$HI52,HQ$21),"")</f>
        <v/>
      </c>
      <c r="HR52" s="17" t="str">
        <f>IF(HR$23&lt;='2. Saisie'!$AE$1,INDEX($D$25:$AG$124,$HI52,HR$21),"")</f>
        <v/>
      </c>
      <c r="HS52" s="17" t="str">
        <f>IF(HS$23&lt;='2. Saisie'!$AE$1,INDEX($D$25:$AG$124,$HI52,HS$21),"")</f>
        <v/>
      </c>
      <c r="HT52" s="17" t="str">
        <f>IF(HT$23&lt;='2. Saisie'!$AE$1,INDEX($D$25:$AG$124,$HI52,HT$21),"")</f>
        <v/>
      </c>
      <c r="HU52" s="17" t="str">
        <f>IF(HU$23&lt;='2. Saisie'!$AE$1,INDEX($D$25:$AG$124,$HI52,HU$21),"")</f>
        <v/>
      </c>
      <c r="HV52" s="17" t="str">
        <f>IF(HV$23&lt;='2. Saisie'!$AE$1,INDEX($D$25:$AG$124,$HI52,HV$21),"")</f>
        <v/>
      </c>
      <c r="HW52" s="17" t="str">
        <f>IF(HW$23&lt;='2. Saisie'!$AE$1,INDEX($D$25:$AG$124,$HI52,HW$21),"")</f>
        <v/>
      </c>
      <c r="HX52" s="17" t="str">
        <f>IF(HX$23&lt;='2. Saisie'!$AE$1,INDEX($D$25:$AG$124,$HI52,HX$21),"")</f>
        <v/>
      </c>
      <c r="HY52" s="17" t="str">
        <f>IF(HY$23&lt;='2. Saisie'!$AE$1,INDEX($D$25:$AG$124,$HI52,HY$21),"")</f>
        <v/>
      </c>
      <c r="HZ52" s="17" t="str">
        <f>IF(HZ$23&lt;='2. Saisie'!$AE$1,INDEX($D$25:$AG$124,$HI52,HZ$21),"")</f>
        <v/>
      </c>
      <c r="IA52" s="17" t="str">
        <f>IF(IA$23&lt;='2. Saisie'!$AE$1,INDEX($D$25:$AG$124,$HI52,IA$21),"")</f>
        <v/>
      </c>
      <c r="IB52" s="17" t="str">
        <f>IF(IB$23&lt;='2. Saisie'!$AE$1,INDEX($D$25:$AG$124,$HI52,IB$21),"")</f>
        <v/>
      </c>
      <c r="IC52" s="17" t="str">
        <f>IF(IC$23&lt;='2. Saisie'!$AE$1,INDEX($D$25:$AG$124,$HI52,IC$21),"")</f>
        <v/>
      </c>
      <c r="ID52" s="17" t="str">
        <f>IF(ID$23&lt;='2. Saisie'!$AE$1,INDEX($D$25:$AG$124,$HI52,ID$21),"")</f>
        <v/>
      </c>
      <c r="IE52" s="17" t="str">
        <f>IF(IE$23&lt;='2. Saisie'!$AE$1,INDEX($D$25:$AG$124,$HI52,IE$21),"")</f>
        <v/>
      </c>
      <c r="IF52" s="17" t="str">
        <f>IF(IF$23&lt;='2. Saisie'!$AE$1,INDEX($D$25:$AG$124,$HI52,IF$21),"")</f>
        <v/>
      </c>
      <c r="IG52" s="17" t="str">
        <f>IF(IG$23&lt;='2. Saisie'!$AE$1,INDEX($D$25:$AG$124,$HI52,IG$21),"")</f>
        <v/>
      </c>
      <c r="IH52" s="17" t="str">
        <f>IF(IH$23&lt;='2. Saisie'!$AE$1,INDEX($D$25:$AG$124,$HI52,IH$21),"")</f>
        <v/>
      </c>
      <c r="II52" s="17" t="str">
        <f>IF(II$23&lt;='2. Saisie'!$AE$1,INDEX($D$25:$AG$124,$HI52,II$21),"")</f>
        <v/>
      </c>
      <c r="IJ52" s="17" t="str">
        <f>IF(IJ$23&lt;='2. Saisie'!$AE$1,INDEX($D$25:$AG$124,$HI52,IJ$21),"")</f>
        <v/>
      </c>
      <c r="IK52" s="17" t="str">
        <f>IF(IK$23&lt;='2. Saisie'!$AE$1,INDEX($D$25:$AG$124,$HI52,IK$21),"")</f>
        <v/>
      </c>
      <c r="IL52" s="17" t="str">
        <f>IF(IL$23&lt;='2. Saisie'!$AE$1,INDEX($D$25:$AG$124,$HI52,IL$21),"")</f>
        <v/>
      </c>
      <c r="IM52" s="17" t="str">
        <f>IF(IM$23&lt;='2. Saisie'!$AE$1,INDEX($D$25:$AG$124,$HI52,IM$21),"")</f>
        <v/>
      </c>
      <c r="IN52" s="17" t="str">
        <f>IF(IN$23&lt;='2. Saisie'!$AE$1,INDEX($D$25:$AG$124,$HI52,IN$21),"")</f>
        <v/>
      </c>
      <c r="IO52" s="17" t="s">
        <v>139</v>
      </c>
      <c r="IR52" s="346" t="str">
        <f>IFERROR(IF(HK$23&lt;=$HH52,(1-'7. Rép.Inattendues'!J33)*HK$19,('7. Rép.Inattendues'!J33*HK$19)*-1),"")</f>
        <v/>
      </c>
      <c r="IS52" s="346" t="str">
        <f>IFERROR(IF(HL$23&lt;=$HH52,(1-'7. Rép.Inattendues'!K33)*HL$19,('7. Rép.Inattendues'!K33*HL$19)*-1),"")</f>
        <v/>
      </c>
      <c r="IT52" s="346" t="str">
        <f>IFERROR(IF(HM$23&lt;=$HH52,(1-'7. Rép.Inattendues'!L33)*HM$19,('7. Rép.Inattendues'!L33*HM$19)*-1),"")</f>
        <v/>
      </c>
      <c r="IU52" s="346" t="str">
        <f>IFERROR(IF(HN$23&lt;=$HH52,(1-'7. Rép.Inattendues'!M33)*HN$19,('7. Rép.Inattendues'!M33*HN$19)*-1),"")</f>
        <v/>
      </c>
      <c r="IV52" s="346" t="str">
        <f>IFERROR(IF(HO$23&lt;=$HH52,(1-'7. Rép.Inattendues'!N33)*HO$19,('7. Rép.Inattendues'!N33*HO$19)*-1),"")</f>
        <v/>
      </c>
      <c r="IW52" s="346" t="str">
        <f>IFERROR(IF(HP$23&lt;=$HH52,(1-'7. Rép.Inattendues'!O33)*HP$19,('7. Rép.Inattendues'!O33*HP$19)*-1),"")</f>
        <v/>
      </c>
      <c r="IX52" s="346" t="str">
        <f>IFERROR(IF(HQ$23&lt;=$HH52,(1-'7. Rép.Inattendues'!P33)*HQ$19,('7. Rép.Inattendues'!P33*HQ$19)*-1),"")</f>
        <v/>
      </c>
      <c r="IY52" s="346" t="str">
        <f>IFERROR(IF(HR$23&lt;=$HH52,(1-'7. Rép.Inattendues'!Q33)*HR$19,('7. Rép.Inattendues'!Q33*HR$19)*-1),"")</f>
        <v/>
      </c>
      <c r="IZ52" s="346" t="str">
        <f>IFERROR(IF(HS$23&lt;=$HH52,(1-'7. Rép.Inattendues'!R33)*HS$19,('7. Rép.Inattendues'!R33*HS$19)*-1),"")</f>
        <v/>
      </c>
      <c r="JA52" s="346" t="str">
        <f>IFERROR(IF(HT$23&lt;=$HH52,(1-'7. Rép.Inattendues'!S33)*HT$19,('7. Rép.Inattendues'!S33*HT$19)*-1),"")</f>
        <v/>
      </c>
      <c r="JB52" s="346" t="str">
        <f>IFERROR(IF(HU$23&lt;=$HH52,(1-'7. Rép.Inattendues'!T33)*HU$19,('7. Rép.Inattendues'!T33*HU$19)*-1),"")</f>
        <v/>
      </c>
      <c r="JC52" s="346" t="str">
        <f>IFERROR(IF(HV$23&lt;=$HH52,(1-'7. Rép.Inattendues'!U33)*HV$19,('7. Rép.Inattendues'!U33*HV$19)*-1),"")</f>
        <v/>
      </c>
      <c r="JD52" s="346" t="str">
        <f>IFERROR(IF(HW$23&lt;=$HH52,(1-'7. Rép.Inattendues'!V33)*HW$19,('7. Rép.Inattendues'!V33*HW$19)*-1),"")</f>
        <v/>
      </c>
      <c r="JE52" s="346" t="str">
        <f>IFERROR(IF(HX$23&lt;=$HH52,(1-'7. Rép.Inattendues'!W33)*HX$19,('7. Rép.Inattendues'!W33*HX$19)*-1),"")</f>
        <v/>
      </c>
      <c r="JF52" s="346" t="str">
        <f>IFERROR(IF(HY$23&lt;=$HH52,(1-'7. Rép.Inattendues'!X33)*HY$19,('7. Rép.Inattendues'!X33*HY$19)*-1),"")</f>
        <v/>
      </c>
      <c r="JG52" s="346" t="str">
        <f>IFERROR(IF(HZ$23&lt;=$HH52,(1-'7. Rép.Inattendues'!Y33)*HZ$19,('7. Rép.Inattendues'!Y33*HZ$19)*-1),"")</f>
        <v/>
      </c>
      <c r="JH52" s="346" t="str">
        <f>IFERROR(IF(IA$23&lt;=$HH52,(1-'7. Rép.Inattendues'!Z33)*IA$19,('7. Rép.Inattendues'!Z33*IA$19)*-1),"")</f>
        <v/>
      </c>
      <c r="JI52" s="346" t="str">
        <f>IFERROR(IF(IB$23&lt;=$HH52,(1-'7. Rép.Inattendues'!AA33)*IB$19,('7. Rép.Inattendues'!AA33*IB$19)*-1),"")</f>
        <v/>
      </c>
      <c r="JJ52" s="346" t="str">
        <f>IFERROR(IF(IC$23&lt;=$HH52,(1-'7. Rép.Inattendues'!AB33)*IC$19,('7. Rép.Inattendues'!AB33*IC$19)*-1),"")</f>
        <v/>
      </c>
      <c r="JK52" s="346" t="str">
        <f>IFERROR(IF(ID$23&lt;=$HH52,(1-'7. Rép.Inattendues'!AC33)*ID$19,('7. Rép.Inattendues'!AC33*ID$19)*-1),"")</f>
        <v/>
      </c>
      <c r="JL52" s="346" t="str">
        <f>IFERROR(IF(IE$23&lt;=$HH52,(1-'7. Rép.Inattendues'!AD33)*IE$19,('7. Rép.Inattendues'!AD33*IE$19)*-1),"")</f>
        <v/>
      </c>
      <c r="JM52" s="346" t="str">
        <f>IFERROR(IF(IF$23&lt;=$HH52,(1-'7. Rép.Inattendues'!AE33)*IF$19,('7. Rép.Inattendues'!AE33*IF$19)*-1),"")</f>
        <v/>
      </c>
      <c r="JN52" s="346" t="str">
        <f>IFERROR(IF(IG$23&lt;=$HH52,(1-'7. Rép.Inattendues'!AF33)*IG$19,('7. Rép.Inattendues'!AF33*IG$19)*-1),"")</f>
        <v/>
      </c>
      <c r="JO52" s="346" t="str">
        <f>IFERROR(IF(IH$23&lt;=$HH52,(1-'7. Rép.Inattendues'!AG33)*IH$19,('7. Rép.Inattendues'!AG33*IH$19)*-1),"")</f>
        <v/>
      </c>
      <c r="JP52" s="346" t="str">
        <f>IFERROR(IF(II$23&lt;=$HH52,(1-'7. Rép.Inattendues'!AH33)*II$19,('7. Rép.Inattendues'!AH33*II$19)*-1),"")</f>
        <v/>
      </c>
      <c r="JQ52" s="346" t="str">
        <f>IFERROR(IF(IJ$23&lt;=$HH52,(1-'7. Rép.Inattendues'!AI33)*IJ$19,('7. Rép.Inattendues'!AI33*IJ$19)*-1),"")</f>
        <v/>
      </c>
      <c r="JR52" s="346" t="str">
        <f>IFERROR(IF(IK$23&lt;=$HH52,(1-'7. Rép.Inattendues'!AJ33)*IK$19,('7. Rép.Inattendues'!AJ33*IK$19)*-1),"")</f>
        <v/>
      </c>
      <c r="JS52" s="346" t="str">
        <f>IFERROR(IF(IL$23&lt;=$HH52,(1-'7. Rép.Inattendues'!AK33)*IL$19,('7. Rép.Inattendues'!AK33*IL$19)*-1),"")</f>
        <v/>
      </c>
      <c r="JT52" s="346" t="str">
        <f>IFERROR(IF(IM$23&lt;=$HH52,(1-'7. Rép.Inattendues'!AL33)*IM$19,('7. Rép.Inattendues'!AL33*IM$19)*-1),"")</f>
        <v/>
      </c>
      <c r="JU52" s="346" t="str">
        <f>IFERROR(IF(IN$23&lt;=$HH52,(1-'7. Rép.Inattendues'!AM33)*IN$19,('7. Rép.Inattendues'!AM33*IN$19)*-1),"")</f>
        <v/>
      </c>
      <c r="JW52" s="347" t="str">
        <f t="shared" si="170"/>
        <v/>
      </c>
      <c r="JY52" s="346" t="str">
        <f t="shared" si="171"/>
        <v/>
      </c>
      <c r="JZ52" s="346" t="str">
        <f t="shared" si="172"/>
        <v/>
      </c>
      <c r="KA52" s="346" t="str">
        <f t="shared" si="173"/>
        <v/>
      </c>
      <c r="KB52" s="346" t="str">
        <f t="shared" si="174"/>
        <v/>
      </c>
      <c r="KC52" s="346" t="str">
        <f t="shared" si="175"/>
        <v/>
      </c>
      <c r="KD52" s="346" t="str">
        <f t="shared" si="176"/>
        <v/>
      </c>
      <c r="KE52" s="346" t="str">
        <f t="shared" si="177"/>
        <v/>
      </c>
      <c r="KF52" s="346" t="str">
        <f t="shared" si="178"/>
        <v/>
      </c>
      <c r="KG52" s="346" t="str">
        <f t="shared" si="179"/>
        <v/>
      </c>
      <c r="KH52" s="346" t="str">
        <f t="shared" si="180"/>
        <v/>
      </c>
      <c r="KI52" s="346" t="str">
        <f t="shared" si="181"/>
        <v/>
      </c>
      <c r="KJ52" s="346" t="str">
        <f t="shared" si="182"/>
        <v/>
      </c>
      <c r="KK52" s="346" t="str">
        <f t="shared" si="183"/>
        <v/>
      </c>
      <c r="KL52" s="346" t="str">
        <f t="shared" si="184"/>
        <v/>
      </c>
      <c r="KM52" s="346" t="str">
        <f t="shared" si="185"/>
        <v/>
      </c>
      <c r="KN52" s="346" t="str">
        <f t="shared" si="186"/>
        <v/>
      </c>
      <c r="KO52" s="346" t="str">
        <f t="shared" si="187"/>
        <v/>
      </c>
      <c r="KP52" s="346" t="str">
        <f t="shared" si="188"/>
        <v/>
      </c>
      <c r="KQ52" s="346" t="str">
        <f t="shared" si="189"/>
        <v/>
      </c>
      <c r="KR52" s="346" t="str">
        <f t="shared" si="190"/>
        <v/>
      </c>
      <c r="KS52" s="346" t="str">
        <f t="shared" si="191"/>
        <v/>
      </c>
      <c r="KT52" s="346" t="str">
        <f t="shared" si="192"/>
        <v/>
      </c>
      <c r="KU52" s="346" t="str">
        <f t="shared" si="193"/>
        <v/>
      </c>
      <c r="KV52" s="346" t="str">
        <f t="shared" si="194"/>
        <v/>
      </c>
      <c r="KW52" s="346" t="str">
        <f t="shared" si="195"/>
        <v/>
      </c>
      <c r="KX52" s="346" t="str">
        <f t="shared" si="196"/>
        <v/>
      </c>
      <c r="KY52" s="346" t="str">
        <f t="shared" si="197"/>
        <v/>
      </c>
      <c r="KZ52" s="346" t="str">
        <f t="shared" si="198"/>
        <v/>
      </c>
      <c r="LA52" s="346" t="str">
        <f t="shared" si="199"/>
        <v/>
      </c>
      <c r="LB52" s="346" t="str">
        <f t="shared" si="200"/>
        <v/>
      </c>
      <c r="LD52" s="348" t="str">
        <f t="shared" si="201"/>
        <v/>
      </c>
      <c r="LF52" s="346" t="str">
        <f t="shared" si="86"/>
        <v/>
      </c>
      <c r="LH52" s="346" t="str">
        <f t="shared" si="202"/>
        <v/>
      </c>
      <c r="LI52" s="346" t="str">
        <f t="shared" si="203"/>
        <v/>
      </c>
      <c r="LJ52" s="346" t="str">
        <f t="shared" si="204"/>
        <v/>
      </c>
      <c r="LK52" s="346" t="str">
        <f t="shared" si="205"/>
        <v/>
      </c>
      <c r="LL52" s="346" t="str">
        <f t="shared" si="206"/>
        <v/>
      </c>
      <c r="LM52" s="346" t="str">
        <f t="shared" si="207"/>
        <v/>
      </c>
      <c r="LN52" s="346" t="str">
        <f t="shared" si="208"/>
        <v/>
      </c>
      <c r="LO52" s="346" t="str">
        <f t="shared" si="209"/>
        <v/>
      </c>
      <c r="LP52" s="346" t="str">
        <f t="shared" si="210"/>
        <v/>
      </c>
      <c r="LQ52" s="346" t="str">
        <f t="shared" si="211"/>
        <v/>
      </c>
      <c r="LR52" s="346" t="str">
        <f t="shared" si="212"/>
        <v/>
      </c>
      <c r="LS52" s="346" t="str">
        <f t="shared" si="213"/>
        <v/>
      </c>
      <c r="LT52" s="346" t="str">
        <f t="shared" si="214"/>
        <v/>
      </c>
      <c r="LU52" s="346" t="str">
        <f t="shared" si="215"/>
        <v/>
      </c>
      <c r="LV52" s="346" t="str">
        <f t="shared" si="216"/>
        <v/>
      </c>
      <c r="LW52" s="346" t="str">
        <f t="shared" si="217"/>
        <v/>
      </c>
      <c r="LX52" s="346" t="str">
        <f t="shared" si="218"/>
        <v/>
      </c>
      <c r="LY52" s="346" t="str">
        <f t="shared" si="219"/>
        <v/>
      </c>
      <c r="LZ52" s="346" t="str">
        <f t="shared" si="220"/>
        <v/>
      </c>
      <c r="MA52" s="346" t="str">
        <f t="shared" si="221"/>
        <v/>
      </c>
      <c r="MB52" s="346" t="str">
        <f t="shared" si="222"/>
        <v/>
      </c>
      <c r="MC52" s="346" t="str">
        <f t="shared" si="223"/>
        <v/>
      </c>
      <c r="MD52" s="346" t="str">
        <f t="shared" si="224"/>
        <v/>
      </c>
      <c r="ME52" s="346" t="str">
        <f t="shared" si="225"/>
        <v/>
      </c>
      <c r="MF52" s="346" t="str">
        <f t="shared" si="226"/>
        <v/>
      </c>
      <c r="MG52" s="346" t="str">
        <f t="shared" si="227"/>
        <v/>
      </c>
      <c r="MH52" s="346" t="str">
        <f t="shared" si="228"/>
        <v/>
      </c>
      <c r="MI52" s="346" t="str">
        <f t="shared" si="229"/>
        <v/>
      </c>
      <c r="MJ52" s="346" t="str">
        <f t="shared" si="230"/>
        <v/>
      </c>
      <c r="MK52" s="346" t="str">
        <f t="shared" si="231"/>
        <v/>
      </c>
      <c r="MM52" s="348" t="str">
        <f t="shared" si="232"/>
        <v/>
      </c>
      <c r="MR52" s="483" t="s">
        <v>465</v>
      </c>
      <c r="MS52" s="305">
        <v>9</v>
      </c>
      <c r="MT52" s="395" t="s">
        <v>277</v>
      </c>
      <c r="MU52" s="15">
        <f>IF('8. Paramètres'!G53="Modérée à forte",1,IF('8. Paramètres'!G53="Faible",2,IF('8. Paramètres'!G53="Négligeable",3,IF('8. Paramètres'!G53="Problématique",4,"err"))))</f>
        <v>1</v>
      </c>
      <c r="MV52" s="15">
        <f>IF('8. Paramètres'!H53="Cliquer pour modifier",MU52,IF('8. Paramètres'!H53="Modérée à forte",1,IF('8. Paramètres'!H53="Faible",2,IF('8. Paramètres'!H53="Négligeable",3,IF('8. Paramètres'!H53="Problématique",4,"err")))))</f>
        <v>1</v>
      </c>
      <c r="MW52" s="15">
        <f t="shared" ref="MW52:MW60" si="273">IF(MU$3=1,MU52,IF(MU$3=2,MV52,"err"))</f>
        <v>1</v>
      </c>
      <c r="MY52" s="380" t="str">
        <f>IF(MW52&lt;MW51,"err","ok")</f>
        <v>ok</v>
      </c>
      <c r="MZ52" s="387" t="str">
        <f>IF(MZ51=0,"","corr. pt-bis ajustée")</f>
        <v/>
      </c>
    </row>
    <row r="53" spans="2:364" ht="18" x14ac:dyDescent="0.3">
      <c r="B53" s="38">
        <f t="shared" si="88"/>
        <v>0</v>
      </c>
      <c r="C53" s="4" t="s">
        <v>59</v>
      </c>
      <c r="D53" s="17" t="str">
        <f>IF(AND('2. Saisie'!$AF35&gt;=0,D$23&lt;='2. Saisie'!$AE$1,'2. Saisie'!$AL35&lt;=$B$11),IF(OR('2. Saisie'!B35="",'2. Saisie'!B35=9),0,'2. Saisie'!B35),"")</f>
        <v/>
      </c>
      <c r="E53" s="17" t="str">
        <f>IF(AND('2. Saisie'!$AF35&gt;=0,E$23&lt;='2. Saisie'!$AE$1,'2. Saisie'!$AL35&lt;=$B$11),IF(OR('2. Saisie'!C35="",'2. Saisie'!C35=9),0,'2. Saisie'!C35),"")</f>
        <v/>
      </c>
      <c r="F53" s="17" t="str">
        <f>IF(AND('2. Saisie'!$AF35&gt;=0,F$23&lt;='2. Saisie'!$AE$1,'2. Saisie'!$AL35&lt;=$B$11),IF(OR('2. Saisie'!D35="",'2. Saisie'!D35=9),0,'2. Saisie'!D35),"")</f>
        <v/>
      </c>
      <c r="G53" s="17" t="str">
        <f>IF(AND('2. Saisie'!$AF35&gt;=0,G$23&lt;='2. Saisie'!$AE$1,'2. Saisie'!$AL35&lt;=$B$11),IF(OR('2. Saisie'!E35="",'2. Saisie'!E35=9),0,'2. Saisie'!E35),"")</f>
        <v/>
      </c>
      <c r="H53" s="17" t="str">
        <f>IF(AND('2. Saisie'!$AF35&gt;=0,H$23&lt;='2. Saisie'!$AE$1,'2. Saisie'!$AL35&lt;=$B$11),IF(OR('2. Saisie'!F35="",'2. Saisie'!F35=9),0,'2. Saisie'!F35),"")</f>
        <v/>
      </c>
      <c r="I53" s="17" t="str">
        <f>IF(AND('2. Saisie'!$AF35&gt;=0,I$23&lt;='2. Saisie'!$AE$1,'2. Saisie'!$AL35&lt;=$B$11),IF(OR('2. Saisie'!G35="",'2. Saisie'!G35=9),0,'2. Saisie'!G35),"")</f>
        <v/>
      </c>
      <c r="J53" s="17" t="str">
        <f>IF(AND('2. Saisie'!$AF35&gt;=0,J$23&lt;='2. Saisie'!$AE$1,'2. Saisie'!$AL35&lt;=$B$11),IF(OR('2. Saisie'!H35="",'2. Saisie'!H35=9),0,'2. Saisie'!H35),"")</f>
        <v/>
      </c>
      <c r="K53" s="17" t="str">
        <f>IF(AND('2. Saisie'!$AF35&gt;=0,K$23&lt;='2. Saisie'!$AE$1,'2. Saisie'!$AL35&lt;=$B$11),IF(OR('2. Saisie'!I35="",'2. Saisie'!I35=9),0,'2. Saisie'!I35),"")</f>
        <v/>
      </c>
      <c r="L53" s="17" t="str">
        <f>IF(AND('2. Saisie'!$AF35&gt;=0,L$23&lt;='2. Saisie'!$AE$1,'2. Saisie'!$AL35&lt;=$B$11),IF(OR('2. Saisie'!J35="",'2. Saisie'!J35=9),0,'2. Saisie'!J35),"")</f>
        <v/>
      </c>
      <c r="M53" s="17" t="str">
        <f>IF(AND('2. Saisie'!$AF35&gt;=0,M$23&lt;='2. Saisie'!$AE$1,'2. Saisie'!$AL35&lt;=$B$11),IF(OR('2. Saisie'!K35="",'2. Saisie'!K35=9),0,'2. Saisie'!K35),"")</f>
        <v/>
      </c>
      <c r="N53" s="17" t="str">
        <f>IF(AND('2. Saisie'!$AF35&gt;=0,N$23&lt;='2. Saisie'!$AE$1,'2. Saisie'!$AL35&lt;=$B$11),IF(OR('2. Saisie'!L35="",'2. Saisie'!L35=9),0,'2. Saisie'!L35),"")</f>
        <v/>
      </c>
      <c r="O53" s="17" t="str">
        <f>IF(AND('2. Saisie'!$AF35&gt;=0,O$23&lt;='2. Saisie'!$AE$1,'2. Saisie'!$AL35&lt;=$B$11),IF(OR('2. Saisie'!M35="",'2. Saisie'!M35=9),0,'2. Saisie'!M35),"")</f>
        <v/>
      </c>
      <c r="P53" s="17" t="str">
        <f>IF(AND('2. Saisie'!$AF35&gt;=0,P$23&lt;='2. Saisie'!$AE$1,'2. Saisie'!$AL35&lt;=$B$11),IF(OR('2. Saisie'!N35="",'2. Saisie'!N35=9),0,'2. Saisie'!N35),"")</f>
        <v/>
      </c>
      <c r="Q53" s="17" t="str">
        <f>IF(AND('2. Saisie'!$AF35&gt;=0,Q$23&lt;='2. Saisie'!$AE$1,'2. Saisie'!$AL35&lt;=$B$11),IF(OR('2. Saisie'!O35="",'2. Saisie'!O35=9),0,'2. Saisie'!O35),"")</f>
        <v/>
      </c>
      <c r="R53" s="17" t="str">
        <f>IF(AND('2. Saisie'!$AF35&gt;=0,R$23&lt;='2. Saisie'!$AE$1,'2. Saisie'!$AL35&lt;=$B$11),IF(OR('2. Saisie'!P35="",'2. Saisie'!P35=9),0,'2. Saisie'!P35),"")</f>
        <v/>
      </c>
      <c r="S53" s="17" t="str">
        <f>IF(AND('2. Saisie'!$AF35&gt;=0,S$23&lt;='2. Saisie'!$AE$1,'2. Saisie'!$AL35&lt;=$B$11),IF(OR('2. Saisie'!Q35="",'2. Saisie'!Q35=9),0,'2. Saisie'!Q35),"")</f>
        <v/>
      </c>
      <c r="T53" s="17" t="str">
        <f>IF(AND('2. Saisie'!$AF35&gt;=0,T$23&lt;='2. Saisie'!$AE$1,'2. Saisie'!$AL35&lt;=$B$11),IF(OR('2. Saisie'!R35="",'2. Saisie'!R35=9),0,'2. Saisie'!R35),"")</f>
        <v/>
      </c>
      <c r="U53" s="17" t="str">
        <f>IF(AND('2. Saisie'!$AF35&gt;=0,U$23&lt;='2. Saisie'!$AE$1,'2. Saisie'!$AL35&lt;=$B$11),IF(OR('2. Saisie'!S35="",'2. Saisie'!S35=9),0,'2. Saisie'!S35),"")</f>
        <v/>
      </c>
      <c r="V53" s="17" t="str">
        <f>IF(AND('2. Saisie'!$AF35&gt;=0,V$23&lt;='2. Saisie'!$AE$1,'2. Saisie'!$AL35&lt;=$B$11),IF(OR('2. Saisie'!T35="",'2. Saisie'!T35=9),0,'2. Saisie'!T35),"")</f>
        <v/>
      </c>
      <c r="W53" s="17" t="str">
        <f>IF(AND('2. Saisie'!$AF35&gt;=0,W$23&lt;='2. Saisie'!$AE$1,'2. Saisie'!$AL35&lt;=$B$11),IF(OR('2. Saisie'!U35="",'2. Saisie'!U35=9),0,'2. Saisie'!U35),"")</f>
        <v/>
      </c>
      <c r="X53" s="17" t="str">
        <f>IF(AND('2. Saisie'!$AF35&gt;=0,X$23&lt;='2. Saisie'!$AE$1,'2. Saisie'!$AL35&lt;=$B$11),IF(OR('2. Saisie'!V35="",'2. Saisie'!V35=9),0,'2. Saisie'!V35),"")</f>
        <v/>
      </c>
      <c r="Y53" s="17" t="str">
        <f>IF(AND('2. Saisie'!$AF35&gt;=0,Y$23&lt;='2. Saisie'!$AE$1,'2. Saisie'!$AL35&lt;=$B$11),IF(OR('2. Saisie'!W35="",'2. Saisie'!W35=9),0,'2. Saisie'!W35),"")</f>
        <v/>
      </c>
      <c r="Z53" s="17" t="str">
        <f>IF(AND('2. Saisie'!$AF35&gt;=0,Z$23&lt;='2. Saisie'!$AE$1,'2. Saisie'!$AL35&lt;=$B$11),IF(OR('2. Saisie'!X35="",'2. Saisie'!X35=9),0,'2. Saisie'!X35),"")</f>
        <v/>
      </c>
      <c r="AA53" s="17" t="str">
        <f>IF(AND('2. Saisie'!$AF35&gt;=0,AA$23&lt;='2. Saisie'!$AE$1,'2. Saisie'!$AL35&lt;=$B$11),IF(OR('2. Saisie'!Y35="",'2. Saisie'!Y35=9),0,'2. Saisie'!Y35),"")</f>
        <v/>
      </c>
      <c r="AB53" s="17" t="str">
        <f>IF(AND('2. Saisie'!$AF35&gt;=0,AB$23&lt;='2. Saisie'!$AE$1,'2. Saisie'!$AL35&lt;=$B$11),IF(OR('2. Saisie'!Z35="",'2. Saisie'!Z35=9),0,'2. Saisie'!Z35),"")</f>
        <v/>
      </c>
      <c r="AC53" s="17" t="str">
        <f>IF(AND('2. Saisie'!$AF35&gt;=0,AC$23&lt;='2. Saisie'!$AE$1,'2. Saisie'!$AL35&lt;=$B$11),IF(OR('2. Saisie'!AA35="",'2. Saisie'!AA35=9),0,'2. Saisie'!AA35),"")</f>
        <v/>
      </c>
      <c r="AD53" s="17" t="str">
        <f>IF(AND('2. Saisie'!$AF35&gt;=0,AD$23&lt;='2. Saisie'!$AE$1,'2. Saisie'!$AL35&lt;=$B$11),IF(OR('2. Saisie'!AB35="",'2. Saisie'!AB35=9),0,'2. Saisie'!AB35),"")</f>
        <v/>
      </c>
      <c r="AE53" s="17" t="str">
        <f>IF(AND('2. Saisie'!$AF35&gt;=0,AE$23&lt;='2. Saisie'!$AE$1,'2. Saisie'!$AL35&lt;=$B$11),IF(OR('2. Saisie'!AC35="",'2. Saisie'!AC35=9),0,'2. Saisie'!AC35),"")</f>
        <v/>
      </c>
      <c r="AF53" s="17" t="str">
        <f>IF(AND('2. Saisie'!$AF35&gt;=0,AF$23&lt;='2. Saisie'!$AE$1,'2. Saisie'!$AL35&lt;=$B$11),IF(OR('2. Saisie'!AD35="",'2. Saisie'!AD35=9),0,'2. Saisie'!AD35),"")</f>
        <v/>
      </c>
      <c r="AG53" s="17" t="str">
        <f>IF(AND('2. Saisie'!$AF35&gt;=0,AG$23&lt;='2. Saisie'!$AE$1,'2. Saisie'!$AL35&lt;=$B$11),IF(OR('2. Saisie'!AE35="",'2. Saisie'!AE35=9),0,'2. Saisie'!AE35),"")</f>
        <v/>
      </c>
      <c r="AH53" s="17" t="s">
        <v>139</v>
      </c>
      <c r="AI53" s="330"/>
      <c r="AJ53" s="339" t="str">
        <f t="shared" si="89"/>
        <v/>
      </c>
      <c r="AK53" s="339" t="str">
        <f t="shared" si="90"/>
        <v/>
      </c>
      <c r="AL53" s="340" t="str">
        <f t="shared" si="44"/>
        <v/>
      </c>
      <c r="AM53" s="341">
        <v>29</v>
      </c>
      <c r="AN53" s="342" t="str">
        <f t="shared" si="45"/>
        <v/>
      </c>
      <c r="AO53" s="343" t="str">
        <f t="shared" si="91"/>
        <v/>
      </c>
      <c r="AP53" s="17" t="str">
        <f t="shared" si="92"/>
        <v/>
      </c>
      <c r="AQ53" s="17" t="str">
        <f t="shared" si="93"/>
        <v/>
      </c>
      <c r="AR53" s="17" t="str">
        <f t="shared" si="94"/>
        <v/>
      </c>
      <c r="AS53" s="17" t="str">
        <f t="shared" si="95"/>
        <v/>
      </c>
      <c r="AT53" s="17" t="str">
        <f t="shared" si="96"/>
        <v/>
      </c>
      <c r="AU53" s="17" t="str">
        <f t="shared" si="97"/>
        <v/>
      </c>
      <c r="AV53" s="17" t="str">
        <f t="shared" si="98"/>
        <v/>
      </c>
      <c r="AW53" s="17" t="str">
        <f t="shared" si="99"/>
        <v/>
      </c>
      <c r="AX53" s="17" t="str">
        <f t="shared" si="100"/>
        <v/>
      </c>
      <c r="AY53" s="17" t="str">
        <f t="shared" si="101"/>
        <v/>
      </c>
      <c r="AZ53" s="17" t="str">
        <f t="shared" si="102"/>
        <v/>
      </c>
      <c r="BA53" s="17" t="str">
        <f t="shared" si="103"/>
        <v/>
      </c>
      <c r="BB53" s="17" t="str">
        <f t="shared" si="104"/>
        <v/>
      </c>
      <c r="BC53" s="17" t="str">
        <f t="shared" si="105"/>
        <v/>
      </c>
      <c r="BD53" s="17" t="str">
        <f t="shared" si="106"/>
        <v/>
      </c>
      <c r="BE53" s="17" t="str">
        <f t="shared" si="107"/>
        <v/>
      </c>
      <c r="BF53" s="17" t="str">
        <f t="shared" si="108"/>
        <v/>
      </c>
      <c r="BG53" s="17" t="str">
        <f t="shared" si="109"/>
        <v/>
      </c>
      <c r="BH53" s="17" t="str">
        <f t="shared" si="110"/>
        <v/>
      </c>
      <c r="BI53" s="17" t="str">
        <f t="shared" si="111"/>
        <v/>
      </c>
      <c r="BJ53" s="17" t="str">
        <f t="shared" si="112"/>
        <v/>
      </c>
      <c r="BK53" s="17" t="str">
        <f t="shared" si="113"/>
        <v/>
      </c>
      <c r="BL53" s="17" t="str">
        <f t="shared" si="114"/>
        <v/>
      </c>
      <c r="BM53" s="17" t="str">
        <f t="shared" si="115"/>
        <v/>
      </c>
      <c r="BN53" s="17" t="str">
        <f t="shared" si="116"/>
        <v/>
      </c>
      <c r="BO53" s="17" t="str">
        <f t="shared" si="117"/>
        <v/>
      </c>
      <c r="BP53" s="17" t="str">
        <f t="shared" si="118"/>
        <v/>
      </c>
      <c r="BQ53" s="17" t="str">
        <f t="shared" si="119"/>
        <v/>
      </c>
      <c r="BR53" s="17" t="str">
        <f t="shared" si="120"/>
        <v/>
      </c>
      <c r="BS53" s="17" t="str">
        <f t="shared" si="121"/>
        <v/>
      </c>
      <c r="BT53" s="17" t="s">
        <v>139</v>
      </c>
      <c r="BV53" s="291" t="e">
        <f t="shared" si="47"/>
        <v>#VALUE!</v>
      </c>
      <c r="BW53" s="291" t="e">
        <f t="shared" si="122"/>
        <v>#VALUE!</v>
      </c>
      <c r="BX53" s="291" t="e">
        <f t="shared" si="233"/>
        <v>#VALUE!</v>
      </c>
      <c r="BY53" s="292" t="e">
        <f t="shared" si="48"/>
        <v>#VALUE!</v>
      </c>
      <c r="BZ53" s="292" t="e">
        <f t="shared" si="123"/>
        <v>#VALUE!</v>
      </c>
      <c r="CA53" s="294" t="str">
        <f t="shared" si="124"/>
        <v/>
      </c>
      <c r="CB53" s="293" t="e">
        <f t="shared" si="49"/>
        <v>#VALUE!</v>
      </c>
      <c r="CC53" s="291" t="e">
        <f t="shared" si="125"/>
        <v>#VALUE!</v>
      </c>
      <c r="CD53" s="291" t="e">
        <f t="shared" si="234"/>
        <v>#VALUE!</v>
      </c>
      <c r="CE53" s="292" t="e">
        <f t="shared" si="50"/>
        <v>#VALUE!</v>
      </c>
      <c r="CF53" s="292" t="e">
        <f t="shared" si="126"/>
        <v>#VALUE!</v>
      </c>
      <c r="CH53" s="32"/>
      <c r="CW53" s="330"/>
      <c r="CX53" s="341">
        <v>29</v>
      </c>
      <c r="CY53" s="58" t="str">
        <f t="shared" si="127"/>
        <v/>
      </c>
      <c r="CZ53" s="344" t="e">
        <f t="shared" si="272"/>
        <v>#N/A</v>
      </c>
      <c r="DA53" s="344" t="e">
        <f t="shared" si="272"/>
        <v>#N/A</v>
      </c>
      <c r="DB53" s="344" t="e">
        <f t="shared" si="272"/>
        <v>#N/A</v>
      </c>
      <c r="DC53" s="344" t="e">
        <f t="shared" si="272"/>
        <v>#N/A</v>
      </c>
      <c r="DD53" s="344" t="e">
        <f t="shared" si="272"/>
        <v>#N/A</v>
      </c>
      <c r="DE53" s="344" t="e">
        <f t="shared" si="272"/>
        <v>#N/A</v>
      </c>
      <c r="DF53" s="344" t="e">
        <f t="shared" si="272"/>
        <v>#N/A</v>
      </c>
      <c r="DG53" s="344" t="e">
        <f t="shared" si="272"/>
        <v>#N/A</v>
      </c>
      <c r="DH53" s="344" t="e">
        <f t="shared" si="272"/>
        <v>#N/A</v>
      </c>
      <c r="DI53" s="344" t="e">
        <f t="shared" si="272"/>
        <v>#N/A</v>
      </c>
      <c r="DJ53" s="344" t="e">
        <f t="shared" si="272"/>
        <v>#N/A</v>
      </c>
      <c r="DK53" s="344" t="e">
        <f t="shared" si="272"/>
        <v>#N/A</v>
      </c>
      <c r="DL53" s="344" t="e">
        <f t="shared" si="272"/>
        <v>#N/A</v>
      </c>
      <c r="DM53" s="344" t="e">
        <f t="shared" si="272"/>
        <v>#N/A</v>
      </c>
      <c r="DN53" s="344" t="e">
        <f t="shared" si="272"/>
        <v>#N/A</v>
      </c>
      <c r="DO53" s="344" t="e">
        <f t="shared" si="272"/>
        <v>#N/A</v>
      </c>
      <c r="DP53" s="344" t="e">
        <f t="shared" si="271"/>
        <v>#N/A</v>
      </c>
      <c r="DQ53" s="344" t="e">
        <f t="shared" si="271"/>
        <v>#N/A</v>
      </c>
      <c r="DR53" s="344" t="e">
        <f t="shared" si="271"/>
        <v>#N/A</v>
      </c>
      <c r="DS53" s="344" t="e">
        <f t="shared" si="271"/>
        <v>#N/A</v>
      </c>
      <c r="DT53" s="344" t="e">
        <f t="shared" si="271"/>
        <v>#N/A</v>
      </c>
      <c r="DU53" s="344" t="e">
        <f t="shared" si="271"/>
        <v>#N/A</v>
      </c>
      <c r="DV53" s="344" t="e">
        <f t="shared" si="271"/>
        <v>#N/A</v>
      </c>
      <c r="DW53" s="344" t="e">
        <f t="shared" si="268"/>
        <v>#N/A</v>
      </c>
      <c r="DX53" s="344" t="e">
        <f t="shared" si="268"/>
        <v>#N/A</v>
      </c>
      <c r="DY53" s="344" t="e">
        <f t="shared" si="268"/>
        <v>#N/A</v>
      </c>
      <c r="DZ53" s="344" t="e">
        <f t="shared" si="268"/>
        <v>#N/A</v>
      </c>
      <c r="EA53" s="344" t="e">
        <f t="shared" si="268"/>
        <v>#N/A</v>
      </c>
      <c r="EB53" s="344" t="e">
        <f t="shared" si="268"/>
        <v>#N/A</v>
      </c>
      <c r="EC53" s="344" t="e">
        <f t="shared" si="268"/>
        <v>#N/A</v>
      </c>
      <c r="ED53" s="59">
        <f t="shared" si="129"/>
        <v>0</v>
      </c>
      <c r="EE53" s="341">
        <v>29</v>
      </c>
      <c r="EF53" s="58" t="str">
        <f t="shared" si="130"/>
        <v/>
      </c>
      <c r="EG53" s="344" t="str">
        <f t="shared" si="235"/>
        <v/>
      </c>
      <c r="EH53" s="344" t="str">
        <f t="shared" si="236"/>
        <v/>
      </c>
      <c r="EI53" s="344" t="str">
        <f t="shared" si="237"/>
        <v/>
      </c>
      <c r="EJ53" s="344" t="str">
        <f t="shared" si="238"/>
        <v/>
      </c>
      <c r="EK53" s="344" t="str">
        <f t="shared" si="239"/>
        <v/>
      </c>
      <c r="EL53" s="344" t="str">
        <f t="shared" si="240"/>
        <v/>
      </c>
      <c r="EM53" s="344" t="str">
        <f t="shared" si="241"/>
        <v/>
      </c>
      <c r="EN53" s="344" t="str">
        <f t="shared" si="242"/>
        <v/>
      </c>
      <c r="EO53" s="344" t="str">
        <f t="shared" si="243"/>
        <v/>
      </c>
      <c r="EP53" s="344" t="str">
        <f t="shared" si="244"/>
        <v/>
      </c>
      <c r="EQ53" s="344" t="str">
        <f t="shared" si="245"/>
        <v/>
      </c>
      <c r="ER53" s="344" t="str">
        <f t="shared" si="246"/>
        <v/>
      </c>
      <c r="ES53" s="344" t="str">
        <f t="shared" si="247"/>
        <v/>
      </c>
      <c r="ET53" s="344" t="str">
        <f t="shared" si="248"/>
        <v/>
      </c>
      <c r="EU53" s="344" t="str">
        <f t="shared" si="249"/>
        <v/>
      </c>
      <c r="EV53" s="344" t="str">
        <f t="shared" si="250"/>
        <v/>
      </c>
      <c r="EW53" s="344" t="str">
        <f t="shared" si="251"/>
        <v/>
      </c>
      <c r="EX53" s="344" t="str">
        <f t="shared" si="252"/>
        <v/>
      </c>
      <c r="EY53" s="344" t="str">
        <f t="shared" si="253"/>
        <v/>
      </c>
      <c r="EZ53" s="344" t="str">
        <f t="shared" si="254"/>
        <v/>
      </c>
      <c r="FA53" s="344" t="str">
        <f t="shared" si="255"/>
        <v/>
      </c>
      <c r="FB53" s="344" t="str">
        <f t="shared" si="256"/>
        <v/>
      </c>
      <c r="FC53" s="344" t="str">
        <f t="shared" si="257"/>
        <v/>
      </c>
      <c r="FD53" s="344" t="str">
        <f t="shared" si="258"/>
        <v/>
      </c>
      <c r="FE53" s="344" t="str">
        <f t="shared" si="259"/>
        <v/>
      </c>
      <c r="FF53" s="344" t="str">
        <f t="shared" si="260"/>
        <v/>
      </c>
      <c r="FG53" s="344" t="str">
        <f t="shared" si="261"/>
        <v/>
      </c>
      <c r="FH53" s="344" t="str">
        <f t="shared" si="262"/>
        <v/>
      </c>
      <c r="FI53" s="344" t="str">
        <f t="shared" si="263"/>
        <v/>
      </c>
      <c r="FJ53" s="344" t="str">
        <f t="shared" si="264"/>
        <v/>
      </c>
      <c r="FK53" s="59">
        <f t="shared" si="160"/>
        <v>0</v>
      </c>
      <c r="FL53" s="345" t="str">
        <f t="shared" si="161"/>
        <v/>
      </c>
      <c r="FM53" s="3">
        <f t="shared" si="162"/>
        <v>0</v>
      </c>
      <c r="FO53" s="336" t="str">
        <f t="shared" si="53"/>
        <v/>
      </c>
      <c r="FP53" s="4" t="s">
        <v>59</v>
      </c>
      <c r="FQ53" s="17" t="str">
        <f t="shared" si="54"/>
        <v/>
      </c>
      <c r="FR53" s="17" t="str">
        <f t="shared" si="55"/>
        <v/>
      </c>
      <c r="FS53" s="17" t="str">
        <f t="shared" si="56"/>
        <v/>
      </c>
      <c r="FT53" s="17" t="str">
        <f t="shared" si="57"/>
        <v/>
      </c>
      <c r="FU53" s="17" t="str">
        <f t="shared" si="58"/>
        <v/>
      </c>
      <c r="FV53" s="17" t="str">
        <f t="shared" si="59"/>
        <v/>
      </c>
      <c r="FW53" s="17" t="str">
        <f t="shared" si="60"/>
        <v/>
      </c>
      <c r="FX53" s="17" t="str">
        <f t="shared" si="61"/>
        <v/>
      </c>
      <c r="FY53" s="17" t="str">
        <f t="shared" si="62"/>
        <v/>
      </c>
      <c r="FZ53" s="17" t="str">
        <f t="shared" si="63"/>
        <v/>
      </c>
      <c r="GA53" s="17" t="str">
        <f t="shared" si="64"/>
        <v/>
      </c>
      <c r="GB53" s="17" t="str">
        <f t="shared" si="65"/>
        <v/>
      </c>
      <c r="GC53" s="17" t="str">
        <f t="shared" si="66"/>
        <v/>
      </c>
      <c r="GD53" s="17" t="str">
        <f t="shared" si="67"/>
        <v/>
      </c>
      <c r="GE53" s="17" t="str">
        <f t="shared" si="68"/>
        <v/>
      </c>
      <c r="GF53" s="17" t="str">
        <f t="shared" si="69"/>
        <v/>
      </c>
      <c r="GG53" s="17" t="str">
        <f t="shared" si="70"/>
        <v/>
      </c>
      <c r="GH53" s="17" t="str">
        <f t="shared" si="71"/>
        <v/>
      </c>
      <c r="GI53" s="17" t="str">
        <f t="shared" si="72"/>
        <v/>
      </c>
      <c r="GJ53" s="17" t="str">
        <f t="shared" si="73"/>
        <v/>
      </c>
      <c r="GK53" s="17" t="str">
        <f t="shared" si="74"/>
        <v/>
      </c>
      <c r="GL53" s="17" t="str">
        <f t="shared" si="75"/>
        <v/>
      </c>
      <c r="GM53" s="17" t="str">
        <f t="shared" si="76"/>
        <v/>
      </c>
      <c r="GN53" s="17" t="str">
        <f t="shared" si="77"/>
        <v/>
      </c>
      <c r="GO53" s="17" t="str">
        <f t="shared" si="78"/>
        <v/>
      </c>
      <c r="GP53" s="17" t="str">
        <f t="shared" si="79"/>
        <v/>
      </c>
      <c r="GQ53" s="17" t="str">
        <f t="shared" si="80"/>
        <v/>
      </c>
      <c r="GR53" s="17" t="str">
        <f t="shared" si="81"/>
        <v/>
      </c>
      <c r="GS53" s="17" t="str">
        <f t="shared" si="82"/>
        <v/>
      </c>
      <c r="GT53" s="17" t="str">
        <f t="shared" si="83"/>
        <v/>
      </c>
      <c r="GU53" s="17" t="s">
        <v>139</v>
      </c>
      <c r="GV53" s="36"/>
      <c r="GW53" s="36" t="e">
        <f>RANK(AO53,AO$25:AO$124,0)+COUNTIF(AO$25:AO$53,AO53)-1</f>
        <v>#VALUE!</v>
      </c>
      <c r="GX53" s="36" t="s">
        <v>59</v>
      </c>
      <c r="GY53" s="3">
        <v>29</v>
      </c>
      <c r="GZ53" s="3" t="str">
        <f t="shared" si="84"/>
        <v/>
      </c>
      <c r="HA53" s="345" t="str">
        <f t="shared" si="163"/>
        <v/>
      </c>
      <c r="HB53" s="3">
        <f t="shared" si="164"/>
        <v>0</v>
      </c>
      <c r="HF53" s="3" t="e">
        <f t="shared" si="165"/>
        <v>#N/A</v>
      </c>
      <c r="HG53" s="3" t="e">
        <f t="shared" si="166"/>
        <v>#N/A</v>
      </c>
      <c r="HH53" s="294" t="e">
        <f t="shared" si="167"/>
        <v>#N/A</v>
      </c>
      <c r="HI53" s="336" t="e">
        <f t="shared" si="168"/>
        <v>#N/A</v>
      </c>
      <c r="HJ53" s="4" t="e">
        <f t="shared" si="169"/>
        <v>#N/A</v>
      </c>
      <c r="HK53" s="17" t="str">
        <f>IF(HK$23&lt;='2. Saisie'!$AE$1,INDEX($D$25:$AG$124,$HI53,HK$21),"")</f>
        <v/>
      </c>
      <c r="HL53" s="17" t="str">
        <f>IF(HL$23&lt;='2. Saisie'!$AE$1,INDEX($D$25:$AG$124,$HI53,HL$21),"")</f>
        <v/>
      </c>
      <c r="HM53" s="17" t="str">
        <f>IF(HM$23&lt;='2. Saisie'!$AE$1,INDEX($D$25:$AG$124,$HI53,HM$21),"")</f>
        <v/>
      </c>
      <c r="HN53" s="17" t="str">
        <f>IF(HN$23&lt;='2. Saisie'!$AE$1,INDEX($D$25:$AG$124,$HI53,HN$21),"")</f>
        <v/>
      </c>
      <c r="HO53" s="17" t="str">
        <f>IF(HO$23&lt;='2. Saisie'!$AE$1,INDEX($D$25:$AG$124,$HI53,HO$21),"")</f>
        <v/>
      </c>
      <c r="HP53" s="17" t="str">
        <f>IF(HP$23&lt;='2. Saisie'!$AE$1,INDEX($D$25:$AG$124,$HI53,HP$21),"")</f>
        <v/>
      </c>
      <c r="HQ53" s="17" t="str">
        <f>IF(HQ$23&lt;='2. Saisie'!$AE$1,INDEX($D$25:$AG$124,$HI53,HQ$21),"")</f>
        <v/>
      </c>
      <c r="HR53" s="17" t="str">
        <f>IF(HR$23&lt;='2. Saisie'!$AE$1,INDEX($D$25:$AG$124,$HI53,HR$21),"")</f>
        <v/>
      </c>
      <c r="HS53" s="17" t="str">
        <f>IF(HS$23&lt;='2. Saisie'!$AE$1,INDEX($D$25:$AG$124,$HI53,HS$21),"")</f>
        <v/>
      </c>
      <c r="HT53" s="17" t="str">
        <f>IF(HT$23&lt;='2. Saisie'!$AE$1,INDEX($D$25:$AG$124,$HI53,HT$21),"")</f>
        <v/>
      </c>
      <c r="HU53" s="17" t="str">
        <f>IF(HU$23&lt;='2. Saisie'!$AE$1,INDEX($D$25:$AG$124,$HI53,HU$21),"")</f>
        <v/>
      </c>
      <c r="HV53" s="17" t="str">
        <f>IF(HV$23&lt;='2. Saisie'!$AE$1,INDEX($D$25:$AG$124,$HI53,HV$21),"")</f>
        <v/>
      </c>
      <c r="HW53" s="17" t="str">
        <f>IF(HW$23&lt;='2. Saisie'!$AE$1,INDEX($D$25:$AG$124,$HI53,HW$21),"")</f>
        <v/>
      </c>
      <c r="HX53" s="17" t="str">
        <f>IF(HX$23&lt;='2. Saisie'!$AE$1,INDEX($D$25:$AG$124,$HI53,HX$21),"")</f>
        <v/>
      </c>
      <c r="HY53" s="17" t="str">
        <f>IF(HY$23&lt;='2. Saisie'!$AE$1,INDEX($D$25:$AG$124,$HI53,HY$21),"")</f>
        <v/>
      </c>
      <c r="HZ53" s="17" t="str">
        <f>IF(HZ$23&lt;='2. Saisie'!$AE$1,INDEX($D$25:$AG$124,$HI53,HZ$21),"")</f>
        <v/>
      </c>
      <c r="IA53" s="17" t="str">
        <f>IF(IA$23&lt;='2. Saisie'!$AE$1,INDEX($D$25:$AG$124,$HI53,IA$21),"")</f>
        <v/>
      </c>
      <c r="IB53" s="17" t="str">
        <f>IF(IB$23&lt;='2. Saisie'!$AE$1,INDEX($D$25:$AG$124,$HI53,IB$21),"")</f>
        <v/>
      </c>
      <c r="IC53" s="17" t="str">
        <f>IF(IC$23&lt;='2. Saisie'!$AE$1,INDEX($D$25:$AG$124,$HI53,IC$21),"")</f>
        <v/>
      </c>
      <c r="ID53" s="17" t="str">
        <f>IF(ID$23&lt;='2. Saisie'!$AE$1,INDEX($D$25:$AG$124,$HI53,ID$21),"")</f>
        <v/>
      </c>
      <c r="IE53" s="17" t="str">
        <f>IF(IE$23&lt;='2. Saisie'!$AE$1,INDEX($D$25:$AG$124,$HI53,IE$21),"")</f>
        <v/>
      </c>
      <c r="IF53" s="17" t="str">
        <f>IF(IF$23&lt;='2. Saisie'!$AE$1,INDEX($D$25:$AG$124,$HI53,IF$21),"")</f>
        <v/>
      </c>
      <c r="IG53" s="17" t="str">
        <f>IF(IG$23&lt;='2. Saisie'!$AE$1,INDEX($D$25:$AG$124,$HI53,IG$21),"")</f>
        <v/>
      </c>
      <c r="IH53" s="17" t="str">
        <f>IF(IH$23&lt;='2. Saisie'!$AE$1,INDEX($D$25:$AG$124,$HI53,IH$21),"")</f>
        <v/>
      </c>
      <c r="II53" s="17" t="str">
        <f>IF(II$23&lt;='2. Saisie'!$AE$1,INDEX($D$25:$AG$124,$HI53,II$21),"")</f>
        <v/>
      </c>
      <c r="IJ53" s="17" t="str">
        <f>IF(IJ$23&lt;='2. Saisie'!$AE$1,INDEX($D$25:$AG$124,$HI53,IJ$21),"")</f>
        <v/>
      </c>
      <c r="IK53" s="17" t="str">
        <f>IF(IK$23&lt;='2. Saisie'!$AE$1,INDEX($D$25:$AG$124,$HI53,IK$21),"")</f>
        <v/>
      </c>
      <c r="IL53" s="17" t="str">
        <f>IF(IL$23&lt;='2. Saisie'!$AE$1,INDEX($D$25:$AG$124,$HI53,IL$21),"")</f>
        <v/>
      </c>
      <c r="IM53" s="17" t="str">
        <f>IF(IM$23&lt;='2. Saisie'!$AE$1,INDEX($D$25:$AG$124,$HI53,IM$21),"")</f>
        <v/>
      </c>
      <c r="IN53" s="17" t="str">
        <f>IF(IN$23&lt;='2. Saisie'!$AE$1,INDEX($D$25:$AG$124,$HI53,IN$21),"")</f>
        <v/>
      </c>
      <c r="IO53" s="17" t="s">
        <v>139</v>
      </c>
      <c r="IR53" s="346" t="str">
        <f>IFERROR(IF(HK$23&lt;=$HH53,(1-'7. Rép.Inattendues'!J34)*HK$19,('7. Rép.Inattendues'!J34*HK$19)*-1),"")</f>
        <v/>
      </c>
      <c r="IS53" s="346" t="str">
        <f>IFERROR(IF(HL$23&lt;=$HH53,(1-'7. Rép.Inattendues'!K34)*HL$19,('7. Rép.Inattendues'!K34*HL$19)*-1),"")</f>
        <v/>
      </c>
      <c r="IT53" s="346" t="str">
        <f>IFERROR(IF(HM$23&lt;=$HH53,(1-'7. Rép.Inattendues'!L34)*HM$19,('7. Rép.Inattendues'!L34*HM$19)*-1),"")</f>
        <v/>
      </c>
      <c r="IU53" s="346" t="str">
        <f>IFERROR(IF(HN$23&lt;=$HH53,(1-'7. Rép.Inattendues'!M34)*HN$19,('7. Rép.Inattendues'!M34*HN$19)*-1),"")</f>
        <v/>
      </c>
      <c r="IV53" s="346" t="str">
        <f>IFERROR(IF(HO$23&lt;=$HH53,(1-'7. Rép.Inattendues'!N34)*HO$19,('7. Rép.Inattendues'!N34*HO$19)*-1),"")</f>
        <v/>
      </c>
      <c r="IW53" s="346" t="str">
        <f>IFERROR(IF(HP$23&lt;=$HH53,(1-'7. Rép.Inattendues'!O34)*HP$19,('7. Rép.Inattendues'!O34*HP$19)*-1),"")</f>
        <v/>
      </c>
      <c r="IX53" s="346" t="str">
        <f>IFERROR(IF(HQ$23&lt;=$HH53,(1-'7. Rép.Inattendues'!P34)*HQ$19,('7. Rép.Inattendues'!P34*HQ$19)*-1),"")</f>
        <v/>
      </c>
      <c r="IY53" s="346" t="str">
        <f>IFERROR(IF(HR$23&lt;=$HH53,(1-'7. Rép.Inattendues'!Q34)*HR$19,('7. Rép.Inattendues'!Q34*HR$19)*-1),"")</f>
        <v/>
      </c>
      <c r="IZ53" s="346" t="str">
        <f>IFERROR(IF(HS$23&lt;=$HH53,(1-'7. Rép.Inattendues'!R34)*HS$19,('7. Rép.Inattendues'!R34*HS$19)*-1),"")</f>
        <v/>
      </c>
      <c r="JA53" s="346" t="str">
        <f>IFERROR(IF(HT$23&lt;=$HH53,(1-'7. Rép.Inattendues'!S34)*HT$19,('7. Rép.Inattendues'!S34*HT$19)*-1),"")</f>
        <v/>
      </c>
      <c r="JB53" s="346" t="str">
        <f>IFERROR(IF(HU$23&lt;=$HH53,(1-'7. Rép.Inattendues'!T34)*HU$19,('7. Rép.Inattendues'!T34*HU$19)*-1),"")</f>
        <v/>
      </c>
      <c r="JC53" s="346" t="str">
        <f>IFERROR(IF(HV$23&lt;=$HH53,(1-'7. Rép.Inattendues'!U34)*HV$19,('7. Rép.Inattendues'!U34*HV$19)*-1),"")</f>
        <v/>
      </c>
      <c r="JD53" s="346" t="str">
        <f>IFERROR(IF(HW$23&lt;=$HH53,(1-'7. Rép.Inattendues'!V34)*HW$19,('7. Rép.Inattendues'!V34*HW$19)*-1),"")</f>
        <v/>
      </c>
      <c r="JE53" s="346" t="str">
        <f>IFERROR(IF(HX$23&lt;=$HH53,(1-'7. Rép.Inattendues'!W34)*HX$19,('7. Rép.Inattendues'!W34*HX$19)*-1),"")</f>
        <v/>
      </c>
      <c r="JF53" s="346" t="str">
        <f>IFERROR(IF(HY$23&lt;=$HH53,(1-'7. Rép.Inattendues'!X34)*HY$19,('7. Rép.Inattendues'!X34*HY$19)*-1),"")</f>
        <v/>
      </c>
      <c r="JG53" s="346" t="str">
        <f>IFERROR(IF(HZ$23&lt;=$HH53,(1-'7. Rép.Inattendues'!Y34)*HZ$19,('7. Rép.Inattendues'!Y34*HZ$19)*-1),"")</f>
        <v/>
      </c>
      <c r="JH53" s="346" t="str">
        <f>IFERROR(IF(IA$23&lt;=$HH53,(1-'7. Rép.Inattendues'!Z34)*IA$19,('7. Rép.Inattendues'!Z34*IA$19)*-1),"")</f>
        <v/>
      </c>
      <c r="JI53" s="346" t="str">
        <f>IFERROR(IF(IB$23&lt;=$HH53,(1-'7. Rép.Inattendues'!AA34)*IB$19,('7. Rép.Inattendues'!AA34*IB$19)*-1),"")</f>
        <v/>
      </c>
      <c r="JJ53" s="346" t="str">
        <f>IFERROR(IF(IC$23&lt;=$HH53,(1-'7. Rép.Inattendues'!AB34)*IC$19,('7. Rép.Inattendues'!AB34*IC$19)*-1),"")</f>
        <v/>
      </c>
      <c r="JK53" s="346" t="str">
        <f>IFERROR(IF(ID$23&lt;=$HH53,(1-'7. Rép.Inattendues'!AC34)*ID$19,('7. Rép.Inattendues'!AC34*ID$19)*-1),"")</f>
        <v/>
      </c>
      <c r="JL53" s="346" t="str">
        <f>IFERROR(IF(IE$23&lt;=$HH53,(1-'7. Rép.Inattendues'!AD34)*IE$19,('7. Rép.Inattendues'!AD34*IE$19)*-1),"")</f>
        <v/>
      </c>
      <c r="JM53" s="346" t="str">
        <f>IFERROR(IF(IF$23&lt;=$HH53,(1-'7. Rép.Inattendues'!AE34)*IF$19,('7. Rép.Inattendues'!AE34*IF$19)*-1),"")</f>
        <v/>
      </c>
      <c r="JN53" s="346" t="str">
        <f>IFERROR(IF(IG$23&lt;=$HH53,(1-'7. Rép.Inattendues'!AF34)*IG$19,('7. Rép.Inattendues'!AF34*IG$19)*-1),"")</f>
        <v/>
      </c>
      <c r="JO53" s="346" t="str">
        <f>IFERROR(IF(IH$23&lt;=$HH53,(1-'7. Rép.Inattendues'!AG34)*IH$19,('7. Rép.Inattendues'!AG34*IH$19)*-1),"")</f>
        <v/>
      </c>
      <c r="JP53" s="346" t="str">
        <f>IFERROR(IF(II$23&lt;=$HH53,(1-'7. Rép.Inattendues'!AH34)*II$19,('7. Rép.Inattendues'!AH34*II$19)*-1),"")</f>
        <v/>
      </c>
      <c r="JQ53" s="346" t="str">
        <f>IFERROR(IF(IJ$23&lt;=$HH53,(1-'7. Rép.Inattendues'!AI34)*IJ$19,('7. Rép.Inattendues'!AI34*IJ$19)*-1),"")</f>
        <v/>
      </c>
      <c r="JR53" s="346" t="str">
        <f>IFERROR(IF(IK$23&lt;=$HH53,(1-'7. Rép.Inattendues'!AJ34)*IK$19,('7. Rép.Inattendues'!AJ34*IK$19)*-1),"")</f>
        <v/>
      </c>
      <c r="JS53" s="346" t="str">
        <f>IFERROR(IF(IL$23&lt;=$HH53,(1-'7. Rép.Inattendues'!AK34)*IL$19,('7. Rép.Inattendues'!AK34*IL$19)*-1),"")</f>
        <v/>
      </c>
      <c r="JT53" s="346" t="str">
        <f>IFERROR(IF(IM$23&lt;=$HH53,(1-'7. Rép.Inattendues'!AL34)*IM$19,('7. Rép.Inattendues'!AL34*IM$19)*-1),"")</f>
        <v/>
      </c>
      <c r="JU53" s="346" t="str">
        <f>IFERROR(IF(IN$23&lt;=$HH53,(1-'7. Rép.Inattendues'!AM34)*IN$19,('7. Rép.Inattendues'!AM34*IN$19)*-1),"")</f>
        <v/>
      </c>
      <c r="JW53" s="347" t="str">
        <f t="shared" si="170"/>
        <v/>
      </c>
      <c r="JY53" s="346" t="str">
        <f t="shared" si="171"/>
        <v/>
      </c>
      <c r="JZ53" s="346" t="str">
        <f t="shared" si="172"/>
        <v/>
      </c>
      <c r="KA53" s="346" t="str">
        <f t="shared" si="173"/>
        <v/>
      </c>
      <c r="KB53" s="346" t="str">
        <f t="shared" si="174"/>
        <v/>
      </c>
      <c r="KC53" s="346" t="str">
        <f t="shared" si="175"/>
        <v/>
      </c>
      <c r="KD53" s="346" t="str">
        <f t="shared" si="176"/>
        <v/>
      </c>
      <c r="KE53" s="346" t="str">
        <f t="shared" si="177"/>
        <v/>
      </c>
      <c r="KF53" s="346" t="str">
        <f t="shared" si="178"/>
        <v/>
      </c>
      <c r="KG53" s="346" t="str">
        <f t="shared" si="179"/>
        <v/>
      </c>
      <c r="KH53" s="346" t="str">
        <f t="shared" si="180"/>
        <v/>
      </c>
      <c r="KI53" s="346" t="str">
        <f t="shared" si="181"/>
        <v/>
      </c>
      <c r="KJ53" s="346" t="str">
        <f t="shared" si="182"/>
        <v/>
      </c>
      <c r="KK53" s="346" t="str">
        <f t="shared" si="183"/>
        <v/>
      </c>
      <c r="KL53" s="346" t="str">
        <f t="shared" si="184"/>
        <v/>
      </c>
      <c r="KM53" s="346" t="str">
        <f t="shared" si="185"/>
        <v/>
      </c>
      <c r="KN53" s="346" t="str">
        <f t="shared" si="186"/>
        <v/>
      </c>
      <c r="KO53" s="346" t="str">
        <f t="shared" si="187"/>
        <v/>
      </c>
      <c r="KP53" s="346" t="str">
        <f t="shared" si="188"/>
        <v/>
      </c>
      <c r="KQ53" s="346" t="str">
        <f t="shared" si="189"/>
        <v/>
      </c>
      <c r="KR53" s="346" t="str">
        <f t="shared" si="190"/>
        <v/>
      </c>
      <c r="KS53" s="346" t="str">
        <f t="shared" si="191"/>
        <v/>
      </c>
      <c r="KT53" s="346" t="str">
        <f t="shared" si="192"/>
        <v/>
      </c>
      <c r="KU53" s="346" t="str">
        <f t="shared" si="193"/>
        <v/>
      </c>
      <c r="KV53" s="346" t="str">
        <f t="shared" si="194"/>
        <v/>
      </c>
      <c r="KW53" s="346" t="str">
        <f t="shared" si="195"/>
        <v/>
      </c>
      <c r="KX53" s="346" t="str">
        <f t="shared" si="196"/>
        <v/>
      </c>
      <c r="KY53" s="346" t="str">
        <f t="shared" si="197"/>
        <v/>
      </c>
      <c r="KZ53" s="346" t="str">
        <f t="shared" si="198"/>
        <v/>
      </c>
      <c r="LA53" s="346" t="str">
        <f t="shared" si="199"/>
        <v/>
      </c>
      <c r="LB53" s="346" t="str">
        <f t="shared" si="200"/>
        <v/>
      </c>
      <c r="LD53" s="348" t="str">
        <f t="shared" si="201"/>
        <v/>
      </c>
      <c r="LF53" s="346" t="str">
        <f t="shared" si="86"/>
        <v/>
      </c>
      <c r="LH53" s="346" t="str">
        <f t="shared" si="202"/>
        <v/>
      </c>
      <c r="LI53" s="346" t="str">
        <f t="shared" si="203"/>
        <v/>
      </c>
      <c r="LJ53" s="346" t="str">
        <f t="shared" si="204"/>
        <v/>
      </c>
      <c r="LK53" s="346" t="str">
        <f t="shared" si="205"/>
        <v/>
      </c>
      <c r="LL53" s="346" t="str">
        <f t="shared" si="206"/>
        <v/>
      </c>
      <c r="LM53" s="346" t="str">
        <f t="shared" si="207"/>
        <v/>
      </c>
      <c r="LN53" s="346" t="str">
        <f t="shared" si="208"/>
        <v/>
      </c>
      <c r="LO53" s="346" t="str">
        <f t="shared" si="209"/>
        <v/>
      </c>
      <c r="LP53" s="346" t="str">
        <f t="shared" si="210"/>
        <v/>
      </c>
      <c r="LQ53" s="346" t="str">
        <f t="shared" si="211"/>
        <v/>
      </c>
      <c r="LR53" s="346" t="str">
        <f t="shared" si="212"/>
        <v/>
      </c>
      <c r="LS53" s="346" t="str">
        <f t="shared" si="213"/>
        <v/>
      </c>
      <c r="LT53" s="346" t="str">
        <f t="shared" si="214"/>
        <v/>
      </c>
      <c r="LU53" s="346" t="str">
        <f t="shared" si="215"/>
        <v/>
      </c>
      <c r="LV53" s="346" t="str">
        <f t="shared" si="216"/>
        <v/>
      </c>
      <c r="LW53" s="346" t="str">
        <f t="shared" si="217"/>
        <v/>
      </c>
      <c r="LX53" s="346" t="str">
        <f t="shared" si="218"/>
        <v/>
      </c>
      <c r="LY53" s="346" t="str">
        <f t="shared" si="219"/>
        <v/>
      </c>
      <c r="LZ53" s="346" t="str">
        <f t="shared" si="220"/>
        <v/>
      </c>
      <c r="MA53" s="346" t="str">
        <f t="shared" si="221"/>
        <v/>
      </c>
      <c r="MB53" s="346" t="str">
        <f t="shared" si="222"/>
        <v/>
      </c>
      <c r="MC53" s="346" t="str">
        <f t="shared" si="223"/>
        <v/>
      </c>
      <c r="MD53" s="346" t="str">
        <f t="shared" si="224"/>
        <v/>
      </c>
      <c r="ME53" s="346" t="str">
        <f t="shared" si="225"/>
        <v/>
      </c>
      <c r="MF53" s="346" t="str">
        <f t="shared" si="226"/>
        <v/>
      </c>
      <c r="MG53" s="346" t="str">
        <f t="shared" si="227"/>
        <v/>
      </c>
      <c r="MH53" s="346" t="str">
        <f t="shared" si="228"/>
        <v/>
      </c>
      <c r="MI53" s="346" t="str">
        <f t="shared" si="229"/>
        <v/>
      </c>
      <c r="MJ53" s="346" t="str">
        <f t="shared" si="230"/>
        <v/>
      </c>
      <c r="MK53" s="346" t="str">
        <f t="shared" si="231"/>
        <v/>
      </c>
      <c r="MM53" s="348" t="str">
        <f t="shared" si="232"/>
        <v/>
      </c>
      <c r="MR53" s="483" t="s">
        <v>466</v>
      </c>
      <c r="MS53" s="305">
        <v>8</v>
      </c>
      <c r="MT53" s="395" t="s">
        <v>276</v>
      </c>
      <c r="MU53" s="15">
        <f>IF('8. Paramètres'!G54="Modérée à forte",1,IF('8. Paramètres'!G54="Faible",2,IF('8. Paramètres'!G54="Négligeable",3,IF('8. Paramètres'!G54="Problématique",4,"err"))))</f>
        <v>1</v>
      </c>
      <c r="MV53" s="15">
        <f>IF('8. Paramètres'!H54="Cliquer pour modifier",MU53,IF('8. Paramètres'!H54="Modérée à forte",1,IF('8. Paramètres'!H54="Faible",2,IF('8. Paramètres'!H54="Négligeable",3,IF('8. Paramètres'!H54="Problématique",4,"err")))))</f>
        <v>1</v>
      </c>
      <c r="MW53" s="15">
        <f t="shared" si="273"/>
        <v>1</v>
      </c>
      <c r="MY53" s="380" t="str">
        <f t="shared" ref="MY53:MY61" si="274">IF(MW53&lt;MW52,"err","ok")</f>
        <v>ok</v>
      </c>
    </row>
    <row r="54" spans="2:364" ht="18" x14ac:dyDescent="0.3">
      <c r="B54" s="38">
        <f t="shared" si="88"/>
        <v>0</v>
      </c>
      <c r="C54" s="4" t="s">
        <v>60</v>
      </c>
      <c r="D54" s="17" t="str">
        <f>IF(AND('2. Saisie'!$AF36&gt;=0,D$23&lt;='2. Saisie'!$AE$1,'2. Saisie'!$AL36&lt;=$B$11),IF(OR('2. Saisie'!B36="",'2. Saisie'!B36=9),0,'2. Saisie'!B36),"")</f>
        <v/>
      </c>
      <c r="E54" s="17" t="str">
        <f>IF(AND('2. Saisie'!$AF36&gt;=0,E$23&lt;='2. Saisie'!$AE$1,'2. Saisie'!$AL36&lt;=$B$11),IF(OR('2. Saisie'!C36="",'2. Saisie'!C36=9),0,'2. Saisie'!C36),"")</f>
        <v/>
      </c>
      <c r="F54" s="17" t="str">
        <f>IF(AND('2. Saisie'!$AF36&gt;=0,F$23&lt;='2. Saisie'!$AE$1,'2. Saisie'!$AL36&lt;=$B$11),IF(OR('2. Saisie'!D36="",'2. Saisie'!D36=9),0,'2. Saisie'!D36),"")</f>
        <v/>
      </c>
      <c r="G54" s="17" t="str">
        <f>IF(AND('2. Saisie'!$AF36&gt;=0,G$23&lt;='2. Saisie'!$AE$1,'2. Saisie'!$AL36&lt;=$B$11),IF(OR('2. Saisie'!E36="",'2. Saisie'!E36=9),0,'2. Saisie'!E36),"")</f>
        <v/>
      </c>
      <c r="H54" s="17" t="str">
        <f>IF(AND('2. Saisie'!$AF36&gt;=0,H$23&lt;='2. Saisie'!$AE$1,'2. Saisie'!$AL36&lt;=$B$11),IF(OR('2. Saisie'!F36="",'2. Saisie'!F36=9),0,'2. Saisie'!F36),"")</f>
        <v/>
      </c>
      <c r="I54" s="17" t="str">
        <f>IF(AND('2. Saisie'!$AF36&gt;=0,I$23&lt;='2. Saisie'!$AE$1,'2. Saisie'!$AL36&lt;=$B$11),IF(OR('2. Saisie'!G36="",'2. Saisie'!G36=9),0,'2. Saisie'!G36),"")</f>
        <v/>
      </c>
      <c r="J54" s="17" t="str">
        <f>IF(AND('2. Saisie'!$AF36&gt;=0,J$23&lt;='2. Saisie'!$AE$1,'2. Saisie'!$AL36&lt;=$B$11),IF(OR('2. Saisie'!H36="",'2. Saisie'!H36=9),0,'2. Saisie'!H36),"")</f>
        <v/>
      </c>
      <c r="K54" s="17" t="str">
        <f>IF(AND('2. Saisie'!$AF36&gt;=0,K$23&lt;='2. Saisie'!$AE$1,'2. Saisie'!$AL36&lt;=$B$11),IF(OR('2. Saisie'!I36="",'2. Saisie'!I36=9),0,'2. Saisie'!I36),"")</f>
        <v/>
      </c>
      <c r="L54" s="17" t="str">
        <f>IF(AND('2. Saisie'!$AF36&gt;=0,L$23&lt;='2. Saisie'!$AE$1,'2. Saisie'!$AL36&lt;=$B$11),IF(OR('2. Saisie'!J36="",'2. Saisie'!J36=9),0,'2. Saisie'!J36),"")</f>
        <v/>
      </c>
      <c r="M54" s="17" t="str">
        <f>IF(AND('2. Saisie'!$AF36&gt;=0,M$23&lt;='2. Saisie'!$AE$1,'2. Saisie'!$AL36&lt;=$B$11),IF(OR('2. Saisie'!K36="",'2. Saisie'!K36=9),0,'2. Saisie'!K36),"")</f>
        <v/>
      </c>
      <c r="N54" s="17" t="str">
        <f>IF(AND('2. Saisie'!$AF36&gt;=0,N$23&lt;='2. Saisie'!$AE$1,'2. Saisie'!$AL36&lt;=$B$11),IF(OR('2. Saisie'!L36="",'2. Saisie'!L36=9),0,'2. Saisie'!L36),"")</f>
        <v/>
      </c>
      <c r="O54" s="17" t="str">
        <f>IF(AND('2. Saisie'!$AF36&gt;=0,O$23&lt;='2. Saisie'!$AE$1,'2. Saisie'!$AL36&lt;=$B$11),IF(OR('2. Saisie'!M36="",'2. Saisie'!M36=9),0,'2. Saisie'!M36),"")</f>
        <v/>
      </c>
      <c r="P54" s="17" t="str">
        <f>IF(AND('2. Saisie'!$AF36&gt;=0,P$23&lt;='2. Saisie'!$AE$1,'2. Saisie'!$AL36&lt;=$B$11),IF(OR('2. Saisie'!N36="",'2. Saisie'!N36=9),0,'2. Saisie'!N36),"")</f>
        <v/>
      </c>
      <c r="Q54" s="17" t="str">
        <f>IF(AND('2. Saisie'!$AF36&gt;=0,Q$23&lt;='2. Saisie'!$AE$1,'2. Saisie'!$AL36&lt;=$B$11),IF(OR('2. Saisie'!O36="",'2. Saisie'!O36=9),0,'2. Saisie'!O36),"")</f>
        <v/>
      </c>
      <c r="R54" s="17" t="str">
        <f>IF(AND('2. Saisie'!$AF36&gt;=0,R$23&lt;='2. Saisie'!$AE$1,'2. Saisie'!$AL36&lt;=$B$11),IF(OR('2. Saisie'!P36="",'2. Saisie'!P36=9),0,'2. Saisie'!P36),"")</f>
        <v/>
      </c>
      <c r="S54" s="17" t="str">
        <f>IF(AND('2. Saisie'!$AF36&gt;=0,S$23&lt;='2. Saisie'!$AE$1,'2. Saisie'!$AL36&lt;=$B$11),IF(OR('2. Saisie'!Q36="",'2. Saisie'!Q36=9),0,'2. Saisie'!Q36),"")</f>
        <v/>
      </c>
      <c r="T54" s="17" t="str">
        <f>IF(AND('2. Saisie'!$AF36&gt;=0,T$23&lt;='2. Saisie'!$AE$1,'2. Saisie'!$AL36&lt;=$B$11),IF(OR('2. Saisie'!R36="",'2. Saisie'!R36=9),0,'2. Saisie'!R36),"")</f>
        <v/>
      </c>
      <c r="U54" s="17" t="str">
        <f>IF(AND('2. Saisie'!$AF36&gt;=0,U$23&lt;='2. Saisie'!$AE$1,'2. Saisie'!$AL36&lt;=$B$11),IF(OR('2. Saisie'!S36="",'2. Saisie'!S36=9),0,'2. Saisie'!S36),"")</f>
        <v/>
      </c>
      <c r="V54" s="17" t="str">
        <f>IF(AND('2. Saisie'!$AF36&gt;=0,V$23&lt;='2. Saisie'!$AE$1,'2. Saisie'!$AL36&lt;=$B$11),IF(OR('2. Saisie'!T36="",'2. Saisie'!T36=9),0,'2. Saisie'!T36),"")</f>
        <v/>
      </c>
      <c r="W54" s="17" t="str">
        <f>IF(AND('2. Saisie'!$AF36&gt;=0,W$23&lt;='2. Saisie'!$AE$1,'2. Saisie'!$AL36&lt;=$B$11),IF(OR('2. Saisie'!U36="",'2. Saisie'!U36=9),0,'2. Saisie'!U36),"")</f>
        <v/>
      </c>
      <c r="X54" s="17" t="str">
        <f>IF(AND('2. Saisie'!$AF36&gt;=0,X$23&lt;='2. Saisie'!$AE$1,'2. Saisie'!$AL36&lt;=$B$11),IF(OR('2. Saisie'!V36="",'2. Saisie'!V36=9),0,'2. Saisie'!V36),"")</f>
        <v/>
      </c>
      <c r="Y54" s="17" t="str">
        <f>IF(AND('2. Saisie'!$AF36&gt;=0,Y$23&lt;='2. Saisie'!$AE$1,'2. Saisie'!$AL36&lt;=$B$11),IF(OR('2. Saisie'!W36="",'2. Saisie'!W36=9),0,'2. Saisie'!W36),"")</f>
        <v/>
      </c>
      <c r="Z54" s="17" t="str">
        <f>IF(AND('2. Saisie'!$AF36&gt;=0,Z$23&lt;='2. Saisie'!$AE$1,'2. Saisie'!$AL36&lt;=$B$11),IF(OR('2. Saisie'!X36="",'2. Saisie'!X36=9),0,'2. Saisie'!X36),"")</f>
        <v/>
      </c>
      <c r="AA54" s="17" t="str">
        <f>IF(AND('2. Saisie'!$AF36&gt;=0,AA$23&lt;='2. Saisie'!$AE$1,'2. Saisie'!$AL36&lt;=$B$11),IF(OR('2. Saisie'!Y36="",'2. Saisie'!Y36=9),0,'2. Saisie'!Y36),"")</f>
        <v/>
      </c>
      <c r="AB54" s="17" t="str">
        <f>IF(AND('2. Saisie'!$AF36&gt;=0,AB$23&lt;='2. Saisie'!$AE$1,'2. Saisie'!$AL36&lt;=$B$11),IF(OR('2. Saisie'!Z36="",'2. Saisie'!Z36=9),0,'2. Saisie'!Z36),"")</f>
        <v/>
      </c>
      <c r="AC54" s="17" t="str">
        <f>IF(AND('2. Saisie'!$AF36&gt;=0,AC$23&lt;='2. Saisie'!$AE$1,'2. Saisie'!$AL36&lt;=$B$11),IF(OR('2. Saisie'!AA36="",'2. Saisie'!AA36=9),0,'2. Saisie'!AA36),"")</f>
        <v/>
      </c>
      <c r="AD54" s="17" t="str">
        <f>IF(AND('2. Saisie'!$AF36&gt;=0,AD$23&lt;='2. Saisie'!$AE$1,'2. Saisie'!$AL36&lt;=$B$11),IF(OR('2. Saisie'!AB36="",'2. Saisie'!AB36=9),0,'2. Saisie'!AB36),"")</f>
        <v/>
      </c>
      <c r="AE54" s="17" t="str">
        <f>IF(AND('2. Saisie'!$AF36&gt;=0,AE$23&lt;='2. Saisie'!$AE$1,'2. Saisie'!$AL36&lt;=$B$11),IF(OR('2. Saisie'!AC36="",'2. Saisie'!AC36=9),0,'2. Saisie'!AC36),"")</f>
        <v/>
      </c>
      <c r="AF54" s="17" t="str">
        <f>IF(AND('2. Saisie'!$AF36&gt;=0,AF$23&lt;='2. Saisie'!$AE$1,'2. Saisie'!$AL36&lt;=$B$11),IF(OR('2. Saisie'!AD36="",'2. Saisie'!AD36=9),0,'2. Saisie'!AD36),"")</f>
        <v/>
      </c>
      <c r="AG54" s="17" t="str">
        <f>IF(AND('2. Saisie'!$AF36&gt;=0,AG$23&lt;='2. Saisie'!$AE$1,'2. Saisie'!$AL36&lt;=$B$11),IF(OR('2. Saisie'!AE36="",'2. Saisie'!AE36=9),0,'2. Saisie'!AE36),"")</f>
        <v/>
      </c>
      <c r="AH54" s="17" t="s">
        <v>139</v>
      </c>
      <c r="AI54" s="330"/>
      <c r="AJ54" s="339" t="str">
        <f t="shared" si="89"/>
        <v/>
      </c>
      <c r="AK54" s="339" t="str">
        <f t="shared" si="90"/>
        <v/>
      </c>
      <c r="AL54" s="340" t="str">
        <f t="shared" si="44"/>
        <v/>
      </c>
      <c r="AM54" s="341">
        <v>30</v>
      </c>
      <c r="AN54" s="342" t="str">
        <f t="shared" si="45"/>
        <v/>
      </c>
      <c r="AO54" s="343" t="str">
        <f t="shared" si="91"/>
        <v/>
      </c>
      <c r="AP54" s="17" t="str">
        <f t="shared" si="92"/>
        <v/>
      </c>
      <c r="AQ54" s="17" t="str">
        <f t="shared" si="93"/>
        <v/>
      </c>
      <c r="AR54" s="17" t="str">
        <f t="shared" si="94"/>
        <v/>
      </c>
      <c r="AS54" s="17" t="str">
        <f t="shared" si="95"/>
        <v/>
      </c>
      <c r="AT54" s="17" t="str">
        <f t="shared" si="96"/>
        <v/>
      </c>
      <c r="AU54" s="17" t="str">
        <f t="shared" si="97"/>
        <v/>
      </c>
      <c r="AV54" s="17" t="str">
        <f t="shared" si="98"/>
        <v/>
      </c>
      <c r="AW54" s="17" t="str">
        <f t="shared" si="99"/>
        <v/>
      </c>
      <c r="AX54" s="17" t="str">
        <f t="shared" si="100"/>
        <v/>
      </c>
      <c r="AY54" s="17" t="str">
        <f t="shared" si="101"/>
        <v/>
      </c>
      <c r="AZ54" s="17" t="str">
        <f t="shared" si="102"/>
        <v/>
      </c>
      <c r="BA54" s="17" t="str">
        <f t="shared" si="103"/>
        <v/>
      </c>
      <c r="BB54" s="17" t="str">
        <f t="shared" si="104"/>
        <v/>
      </c>
      <c r="BC54" s="17" t="str">
        <f t="shared" si="105"/>
        <v/>
      </c>
      <c r="BD54" s="17" t="str">
        <f t="shared" si="106"/>
        <v/>
      </c>
      <c r="BE54" s="17" t="str">
        <f t="shared" si="107"/>
        <v/>
      </c>
      <c r="BF54" s="17" t="str">
        <f t="shared" si="108"/>
        <v/>
      </c>
      <c r="BG54" s="17" t="str">
        <f t="shared" si="109"/>
        <v/>
      </c>
      <c r="BH54" s="17" t="str">
        <f t="shared" si="110"/>
        <v/>
      </c>
      <c r="BI54" s="17" t="str">
        <f t="shared" si="111"/>
        <v/>
      </c>
      <c r="BJ54" s="17" t="str">
        <f t="shared" si="112"/>
        <v/>
      </c>
      <c r="BK54" s="17" t="str">
        <f t="shared" si="113"/>
        <v/>
      </c>
      <c r="BL54" s="17" t="str">
        <f t="shared" si="114"/>
        <v/>
      </c>
      <c r="BM54" s="17" t="str">
        <f t="shared" si="115"/>
        <v/>
      </c>
      <c r="BN54" s="17" t="str">
        <f t="shared" si="116"/>
        <v/>
      </c>
      <c r="BO54" s="17" t="str">
        <f t="shared" si="117"/>
        <v/>
      </c>
      <c r="BP54" s="17" t="str">
        <f t="shared" si="118"/>
        <v/>
      </c>
      <c r="BQ54" s="17" t="str">
        <f t="shared" si="119"/>
        <v/>
      </c>
      <c r="BR54" s="17" t="str">
        <f t="shared" si="120"/>
        <v/>
      </c>
      <c r="BS54" s="17" t="str">
        <f t="shared" si="121"/>
        <v/>
      </c>
      <c r="BT54" s="17" t="s">
        <v>139</v>
      </c>
      <c r="BV54" s="291" t="e">
        <f t="shared" si="47"/>
        <v>#VALUE!</v>
      </c>
      <c r="BW54" s="291" t="e">
        <f t="shared" si="122"/>
        <v>#VALUE!</v>
      </c>
      <c r="BX54" s="291" t="e">
        <f t="shared" si="233"/>
        <v>#VALUE!</v>
      </c>
      <c r="BY54" s="292" t="e">
        <f t="shared" si="48"/>
        <v>#VALUE!</v>
      </c>
      <c r="BZ54" s="292" t="e">
        <f t="shared" si="123"/>
        <v>#VALUE!</v>
      </c>
      <c r="CA54" s="294" t="str">
        <f t="shared" si="124"/>
        <v/>
      </c>
      <c r="CB54" s="293" t="e">
        <f t="shared" si="49"/>
        <v>#VALUE!</v>
      </c>
      <c r="CC54" s="291" t="e">
        <f t="shared" si="125"/>
        <v>#VALUE!</v>
      </c>
      <c r="CD54" s="291" t="e">
        <f t="shared" si="234"/>
        <v>#VALUE!</v>
      </c>
      <c r="CE54" s="292" t="e">
        <f t="shared" si="50"/>
        <v>#VALUE!</v>
      </c>
      <c r="CF54" s="292" t="e">
        <f t="shared" si="126"/>
        <v>#VALUE!</v>
      </c>
      <c r="CH54" s="32"/>
      <c r="CW54" s="330"/>
      <c r="CX54" s="341">
        <v>30</v>
      </c>
      <c r="CY54" s="58" t="str">
        <f t="shared" si="127"/>
        <v/>
      </c>
      <c r="CZ54" s="344" t="e">
        <f t="shared" si="272"/>
        <v>#N/A</v>
      </c>
      <c r="DA54" s="344" t="e">
        <f t="shared" si="272"/>
        <v>#N/A</v>
      </c>
      <c r="DB54" s="344" t="e">
        <f t="shared" si="272"/>
        <v>#N/A</v>
      </c>
      <c r="DC54" s="344" t="e">
        <f t="shared" si="272"/>
        <v>#N/A</v>
      </c>
      <c r="DD54" s="344" t="e">
        <f t="shared" si="272"/>
        <v>#N/A</v>
      </c>
      <c r="DE54" s="344" t="e">
        <f t="shared" si="272"/>
        <v>#N/A</v>
      </c>
      <c r="DF54" s="344" t="e">
        <f t="shared" si="272"/>
        <v>#N/A</v>
      </c>
      <c r="DG54" s="344" t="e">
        <f t="shared" si="272"/>
        <v>#N/A</v>
      </c>
      <c r="DH54" s="344" t="e">
        <f t="shared" si="272"/>
        <v>#N/A</v>
      </c>
      <c r="DI54" s="344" t="e">
        <f t="shared" si="272"/>
        <v>#N/A</v>
      </c>
      <c r="DJ54" s="344" t="e">
        <f t="shared" si="272"/>
        <v>#N/A</v>
      </c>
      <c r="DK54" s="344" t="e">
        <f t="shared" si="272"/>
        <v>#N/A</v>
      </c>
      <c r="DL54" s="344" t="e">
        <f t="shared" si="272"/>
        <v>#N/A</v>
      </c>
      <c r="DM54" s="344" t="e">
        <f t="shared" si="272"/>
        <v>#N/A</v>
      </c>
      <c r="DN54" s="344" t="e">
        <f t="shared" si="272"/>
        <v>#N/A</v>
      </c>
      <c r="DO54" s="344" t="e">
        <f t="shared" si="272"/>
        <v>#N/A</v>
      </c>
      <c r="DP54" s="344" t="e">
        <f t="shared" si="271"/>
        <v>#N/A</v>
      </c>
      <c r="DQ54" s="344" t="e">
        <f t="shared" si="271"/>
        <v>#N/A</v>
      </c>
      <c r="DR54" s="344" t="e">
        <f t="shared" si="271"/>
        <v>#N/A</v>
      </c>
      <c r="DS54" s="344" t="e">
        <f t="shared" si="271"/>
        <v>#N/A</v>
      </c>
      <c r="DT54" s="344" t="e">
        <f t="shared" si="271"/>
        <v>#N/A</v>
      </c>
      <c r="DU54" s="344" t="e">
        <f t="shared" si="271"/>
        <v>#N/A</v>
      </c>
      <c r="DV54" s="344" t="e">
        <f t="shared" si="271"/>
        <v>#N/A</v>
      </c>
      <c r="DW54" s="344" t="e">
        <f t="shared" si="268"/>
        <v>#N/A</v>
      </c>
      <c r="DX54" s="344" t="e">
        <f t="shared" si="268"/>
        <v>#N/A</v>
      </c>
      <c r="DY54" s="344" t="e">
        <f t="shared" si="268"/>
        <v>#N/A</v>
      </c>
      <c r="DZ54" s="344" t="e">
        <f t="shared" si="268"/>
        <v>#N/A</v>
      </c>
      <c r="EA54" s="344" t="e">
        <f t="shared" si="268"/>
        <v>#N/A</v>
      </c>
      <c r="EB54" s="344" t="e">
        <f t="shared" si="268"/>
        <v>#N/A</v>
      </c>
      <c r="EC54" s="344" t="e">
        <f t="shared" si="268"/>
        <v>#N/A</v>
      </c>
      <c r="ED54" s="59">
        <f t="shared" si="129"/>
        <v>0</v>
      </c>
      <c r="EE54" s="341">
        <v>30</v>
      </c>
      <c r="EF54" s="58" t="str">
        <f t="shared" si="130"/>
        <v/>
      </c>
      <c r="EG54" s="344" t="str">
        <f t="shared" si="235"/>
        <v/>
      </c>
      <c r="EH54" s="344" t="str">
        <f t="shared" si="236"/>
        <v/>
      </c>
      <c r="EI54" s="344" t="str">
        <f t="shared" si="237"/>
        <v/>
      </c>
      <c r="EJ54" s="344" t="str">
        <f t="shared" si="238"/>
        <v/>
      </c>
      <c r="EK54" s="344" t="str">
        <f t="shared" si="239"/>
        <v/>
      </c>
      <c r="EL54" s="344" t="str">
        <f t="shared" si="240"/>
        <v/>
      </c>
      <c r="EM54" s="344" t="str">
        <f t="shared" si="241"/>
        <v/>
      </c>
      <c r="EN54" s="344" t="str">
        <f t="shared" si="242"/>
        <v/>
      </c>
      <c r="EO54" s="344" t="str">
        <f t="shared" si="243"/>
        <v/>
      </c>
      <c r="EP54" s="344" t="str">
        <f t="shared" si="244"/>
        <v/>
      </c>
      <c r="EQ54" s="344" t="str">
        <f t="shared" si="245"/>
        <v/>
      </c>
      <c r="ER54" s="344" t="str">
        <f t="shared" si="246"/>
        <v/>
      </c>
      <c r="ES54" s="344" t="str">
        <f t="shared" si="247"/>
        <v/>
      </c>
      <c r="ET54" s="344" t="str">
        <f t="shared" si="248"/>
        <v/>
      </c>
      <c r="EU54" s="344" t="str">
        <f t="shared" si="249"/>
        <v/>
      </c>
      <c r="EV54" s="344" t="str">
        <f t="shared" si="250"/>
        <v/>
      </c>
      <c r="EW54" s="344" t="str">
        <f t="shared" si="251"/>
        <v/>
      </c>
      <c r="EX54" s="344" t="str">
        <f t="shared" si="252"/>
        <v/>
      </c>
      <c r="EY54" s="344" t="str">
        <f t="shared" si="253"/>
        <v/>
      </c>
      <c r="EZ54" s="344" t="str">
        <f t="shared" si="254"/>
        <v/>
      </c>
      <c r="FA54" s="344" t="str">
        <f t="shared" si="255"/>
        <v/>
      </c>
      <c r="FB54" s="344" t="str">
        <f t="shared" si="256"/>
        <v/>
      </c>
      <c r="FC54" s="344" t="str">
        <f t="shared" si="257"/>
        <v/>
      </c>
      <c r="FD54" s="344" t="str">
        <f t="shared" si="258"/>
        <v/>
      </c>
      <c r="FE54" s="344" t="str">
        <f t="shared" si="259"/>
        <v/>
      </c>
      <c r="FF54" s="344" t="str">
        <f t="shared" si="260"/>
        <v/>
      </c>
      <c r="FG54" s="344" t="str">
        <f t="shared" si="261"/>
        <v/>
      </c>
      <c r="FH54" s="344" t="str">
        <f t="shared" si="262"/>
        <v/>
      </c>
      <c r="FI54" s="344" t="str">
        <f t="shared" si="263"/>
        <v/>
      </c>
      <c r="FJ54" s="344" t="str">
        <f t="shared" si="264"/>
        <v/>
      </c>
      <c r="FK54" s="59">
        <f t="shared" si="160"/>
        <v>0</v>
      </c>
      <c r="FL54" s="345" t="str">
        <f t="shared" si="161"/>
        <v/>
      </c>
      <c r="FM54" s="3">
        <f t="shared" si="162"/>
        <v>0</v>
      </c>
      <c r="FO54" s="336" t="str">
        <f t="shared" si="53"/>
        <v/>
      </c>
      <c r="FP54" s="4" t="s">
        <v>60</v>
      </c>
      <c r="FQ54" s="17" t="str">
        <f t="shared" si="54"/>
        <v/>
      </c>
      <c r="FR54" s="17" t="str">
        <f t="shared" si="55"/>
        <v/>
      </c>
      <c r="FS54" s="17" t="str">
        <f t="shared" si="56"/>
        <v/>
      </c>
      <c r="FT54" s="17" t="str">
        <f t="shared" si="57"/>
        <v/>
      </c>
      <c r="FU54" s="17" t="str">
        <f t="shared" si="58"/>
        <v/>
      </c>
      <c r="FV54" s="17" t="str">
        <f t="shared" si="59"/>
        <v/>
      </c>
      <c r="FW54" s="17" t="str">
        <f t="shared" si="60"/>
        <v/>
      </c>
      <c r="FX54" s="17" t="str">
        <f t="shared" si="61"/>
        <v/>
      </c>
      <c r="FY54" s="17" t="str">
        <f t="shared" si="62"/>
        <v/>
      </c>
      <c r="FZ54" s="17" t="str">
        <f t="shared" si="63"/>
        <v/>
      </c>
      <c r="GA54" s="17" t="str">
        <f t="shared" si="64"/>
        <v/>
      </c>
      <c r="GB54" s="17" t="str">
        <f t="shared" si="65"/>
        <v/>
      </c>
      <c r="GC54" s="17" t="str">
        <f t="shared" si="66"/>
        <v/>
      </c>
      <c r="GD54" s="17" t="str">
        <f t="shared" si="67"/>
        <v/>
      </c>
      <c r="GE54" s="17" t="str">
        <f t="shared" si="68"/>
        <v/>
      </c>
      <c r="GF54" s="17" t="str">
        <f t="shared" si="69"/>
        <v/>
      </c>
      <c r="GG54" s="17" t="str">
        <f t="shared" si="70"/>
        <v/>
      </c>
      <c r="GH54" s="17" t="str">
        <f t="shared" si="71"/>
        <v/>
      </c>
      <c r="GI54" s="17" t="str">
        <f t="shared" si="72"/>
        <v/>
      </c>
      <c r="GJ54" s="17" t="str">
        <f t="shared" si="73"/>
        <v/>
      </c>
      <c r="GK54" s="17" t="str">
        <f t="shared" si="74"/>
        <v/>
      </c>
      <c r="GL54" s="17" t="str">
        <f t="shared" si="75"/>
        <v/>
      </c>
      <c r="GM54" s="17" t="str">
        <f t="shared" si="76"/>
        <v/>
      </c>
      <c r="GN54" s="17" t="str">
        <f t="shared" si="77"/>
        <v/>
      </c>
      <c r="GO54" s="17" t="str">
        <f t="shared" si="78"/>
        <v/>
      </c>
      <c r="GP54" s="17" t="str">
        <f t="shared" si="79"/>
        <v/>
      </c>
      <c r="GQ54" s="17" t="str">
        <f t="shared" si="80"/>
        <v/>
      </c>
      <c r="GR54" s="17" t="str">
        <f t="shared" si="81"/>
        <v/>
      </c>
      <c r="GS54" s="17" t="str">
        <f t="shared" si="82"/>
        <v/>
      </c>
      <c r="GT54" s="17" t="str">
        <f t="shared" si="83"/>
        <v/>
      </c>
      <c r="GU54" s="17" t="s">
        <v>139</v>
      </c>
      <c r="GV54" s="36"/>
      <c r="GW54" s="36" t="e">
        <f>RANK(AO54,AO$25:AO$124,0)+COUNTIF(AO$25:AO$54,AO54)-1</f>
        <v>#VALUE!</v>
      </c>
      <c r="GX54" s="36" t="s">
        <v>60</v>
      </c>
      <c r="GY54" s="3">
        <v>30</v>
      </c>
      <c r="GZ54" s="3" t="str">
        <f t="shared" si="84"/>
        <v/>
      </c>
      <c r="HA54" s="345" t="str">
        <f t="shared" si="163"/>
        <v/>
      </c>
      <c r="HB54" s="3">
        <f t="shared" si="164"/>
        <v>0</v>
      </c>
      <c r="HF54" s="3" t="e">
        <f t="shared" si="165"/>
        <v>#N/A</v>
      </c>
      <c r="HG54" s="3" t="e">
        <f t="shared" si="166"/>
        <v>#N/A</v>
      </c>
      <c r="HH54" s="294" t="e">
        <f t="shared" si="167"/>
        <v>#N/A</v>
      </c>
      <c r="HI54" s="336" t="e">
        <f t="shared" si="168"/>
        <v>#N/A</v>
      </c>
      <c r="HJ54" s="4" t="e">
        <f t="shared" si="169"/>
        <v>#N/A</v>
      </c>
      <c r="HK54" s="17" t="str">
        <f>IF(HK$23&lt;='2. Saisie'!$AE$1,INDEX($D$25:$AG$124,$HI54,HK$21),"")</f>
        <v/>
      </c>
      <c r="HL54" s="17" t="str">
        <f>IF(HL$23&lt;='2. Saisie'!$AE$1,INDEX($D$25:$AG$124,$HI54,HL$21),"")</f>
        <v/>
      </c>
      <c r="HM54" s="17" t="str">
        <f>IF(HM$23&lt;='2. Saisie'!$AE$1,INDEX($D$25:$AG$124,$HI54,HM$21),"")</f>
        <v/>
      </c>
      <c r="HN54" s="17" t="str">
        <f>IF(HN$23&lt;='2. Saisie'!$AE$1,INDEX($D$25:$AG$124,$HI54,HN$21),"")</f>
        <v/>
      </c>
      <c r="HO54" s="17" t="str">
        <f>IF(HO$23&lt;='2. Saisie'!$AE$1,INDEX($D$25:$AG$124,$HI54,HO$21),"")</f>
        <v/>
      </c>
      <c r="HP54" s="17" t="str">
        <f>IF(HP$23&lt;='2. Saisie'!$AE$1,INDEX($D$25:$AG$124,$HI54,HP$21),"")</f>
        <v/>
      </c>
      <c r="HQ54" s="17" t="str">
        <f>IF(HQ$23&lt;='2. Saisie'!$AE$1,INDEX($D$25:$AG$124,$HI54,HQ$21),"")</f>
        <v/>
      </c>
      <c r="HR54" s="17" t="str">
        <f>IF(HR$23&lt;='2. Saisie'!$AE$1,INDEX($D$25:$AG$124,$HI54,HR$21),"")</f>
        <v/>
      </c>
      <c r="HS54" s="17" t="str">
        <f>IF(HS$23&lt;='2. Saisie'!$AE$1,INDEX($D$25:$AG$124,$HI54,HS$21),"")</f>
        <v/>
      </c>
      <c r="HT54" s="17" t="str">
        <f>IF(HT$23&lt;='2. Saisie'!$AE$1,INDEX($D$25:$AG$124,$HI54,HT$21),"")</f>
        <v/>
      </c>
      <c r="HU54" s="17" t="str">
        <f>IF(HU$23&lt;='2. Saisie'!$AE$1,INDEX($D$25:$AG$124,$HI54,HU$21),"")</f>
        <v/>
      </c>
      <c r="HV54" s="17" t="str">
        <f>IF(HV$23&lt;='2. Saisie'!$AE$1,INDEX($D$25:$AG$124,$HI54,HV$21),"")</f>
        <v/>
      </c>
      <c r="HW54" s="17" t="str">
        <f>IF(HW$23&lt;='2. Saisie'!$AE$1,INDEX($D$25:$AG$124,$HI54,HW$21),"")</f>
        <v/>
      </c>
      <c r="HX54" s="17" t="str">
        <f>IF(HX$23&lt;='2. Saisie'!$AE$1,INDEX($D$25:$AG$124,$HI54,HX$21),"")</f>
        <v/>
      </c>
      <c r="HY54" s="17" t="str">
        <f>IF(HY$23&lt;='2. Saisie'!$AE$1,INDEX($D$25:$AG$124,$HI54,HY$21),"")</f>
        <v/>
      </c>
      <c r="HZ54" s="17" t="str">
        <f>IF(HZ$23&lt;='2. Saisie'!$AE$1,INDEX($D$25:$AG$124,$HI54,HZ$21),"")</f>
        <v/>
      </c>
      <c r="IA54" s="17" t="str">
        <f>IF(IA$23&lt;='2. Saisie'!$AE$1,INDEX($D$25:$AG$124,$HI54,IA$21),"")</f>
        <v/>
      </c>
      <c r="IB54" s="17" t="str">
        <f>IF(IB$23&lt;='2. Saisie'!$AE$1,INDEX($D$25:$AG$124,$HI54,IB$21),"")</f>
        <v/>
      </c>
      <c r="IC54" s="17" t="str">
        <f>IF(IC$23&lt;='2. Saisie'!$AE$1,INDEX($D$25:$AG$124,$HI54,IC$21),"")</f>
        <v/>
      </c>
      <c r="ID54" s="17" t="str">
        <f>IF(ID$23&lt;='2. Saisie'!$AE$1,INDEX($D$25:$AG$124,$HI54,ID$21),"")</f>
        <v/>
      </c>
      <c r="IE54" s="17" t="str">
        <f>IF(IE$23&lt;='2. Saisie'!$AE$1,INDEX($D$25:$AG$124,$HI54,IE$21),"")</f>
        <v/>
      </c>
      <c r="IF54" s="17" t="str">
        <f>IF(IF$23&lt;='2. Saisie'!$AE$1,INDEX($D$25:$AG$124,$HI54,IF$21),"")</f>
        <v/>
      </c>
      <c r="IG54" s="17" t="str">
        <f>IF(IG$23&lt;='2. Saisie'!$AE$1,INDEX($D$25:$AG$124,$HI54,IG$21),"")</f>
        <v/>
      </c>
      <c r="IH54" s="17" t="str">
        <f>IF(IH$23&lt;='2. Saisie'!$AE$1,INDEX($D$25:$AG$124,$HI54,IH$21),"")</f>
        <v/>
      </c>
      <c r="II54" s="17" t="str">
        <f>IF(II$23&lt;='2. Saisie'!$AE$1,INDEX($D$25:$AG$124,$HI54,II$21),"")</f>
        <v/>
      </c>
      <c r="IJ54" s="17" t="str">
        <f>IF(IJ$23&lt;='2. Saisie'!$AE$1,INDEX($D$25:$AG$124,$HI54,IJ$21),"")</f>
        <v/>
      </c>
      <c r="IK54" s="17" t="str">
        <f>IF(IK$23&lt;='2. Saisie'!$AE$1,INDEX($D$25:$AG$124,$HI54,IK$21),"")</f>
        <v/>
      </c>
      <c r="IL54" s="17" t="str">
        <f>IF(IL$23&lt;='2. Saisie'!$AE$1,INDEX($D$25:$AG$124,$HI54,IL$21),"")</f>
        <v/>
      </c>
      <c r="IM54" s="17" t="str">
        <f>IF(IM$23&lt;='2. Saisie'!$AE$1,INDEX($D$25:$AG$124,$HI54,IM$21),"")</f>
        <v/>
      </c>
      <c r="IN54" s="17" t="str">
        <f>IF(IN$23&lt;='2. Saisie'!$AE$1,INDEX($D$25:$AG$124,$HI54,IN$21),"")</f>
        <v/>
      </c>
      <c r="IO54" s="17" t="s">
        <v>139</v>
      </c>
      <c r="IR54" s="346" t="str">
        <f>IFERROR(IF(HK$23&lt;=$HH54,(1-'7. Rép.Inattendues'!J35)*HK$19,('7. Rép.Inattendues'!J35*HK$19)*-1),"")</f>
        <v/>
      </c>
      <c r="IS54" s="346" t="str">
        <f>IFERROR(IF(HL$23&lt;=$HH54,(1-'7. Rép.Inattendues'!K35)*HL$19,('7. Rép.Inattendues'!K35*HL$19)*-1),"")</f>
        <v/>
      </c>
      <c r="IT54" s="346" t="str">
        <f>IFERROR(IF(HM$23&lt;=$HH54,(1-'7. Rép.Inattendues'!L35)*HM$19,('7. Rép.Inattendues'!L35*HM$19)*-1),"")</f>
        <v/>
      </c>
      <c r="IU54" s="346" t="str">
        <f>IFERROR(IF(HN$23&lt;=$HH54,(1-'7. Rép.Inattendues'!M35)*HN$19,('7. Rép.Inattendues'!M35*HN$19)*-1),"")</f>
        <v/>
      </c>
      <c r="IV54" s="346" t="str">
        <f>IFERROR(IF(HO$23&lt;=$HH54,(1-'7. Rép.Inattendues'!N35)*HO$19,('7. Rép.Inattendues'!N35*HO$19)*-1),"")</f>
        <v/>
      </c>
      <c r="IW54" s="346" t="str">
        <f>IFERROR(IF(HP$23&lt;=$HH54,(1-'7. Rép.Inattendues'!O35)*HP$19,('7. Rép.Inattendues'!O35*HP$19)*-1),"")</f>
        <v/>
      </c>
      <c r="IX54" s="346" t="str">
        <f>IFERROR(IF(HQ$23&lt;=$HH54,(1-'7. Rép.Inattendues'!P35)*HQ$19,('7. Rép.Inattendues'!P35*HQ$19)*-1),"")</f>
        <v/>
      </c>
      <c r="IY54" s="346" t="str">
        <f>IFERROR(IF(HR$23&lt;=$HH54,(1-'7. Rép.Inattendues'!Q35)*HR$19,('7. Rép.Inattendues'!Q35*HR$19)*-1),"")</f>
        <v/>
      </c>
      <c r="IZ54" s="346" t="str">
        <f>IFERROR(IF(HS$23&lt;=$HH54,(1-'7. Rép.Inattendues'!R35)*HS$19,('7. Rép.Inattendues'!R35*HS$19)*-1),"")</f>
        <v/>
      </c>
      <c r="JA54" s="346" t="str">
        <f>IFERROR(IF(HT$23&lt;=$HH54,(1-'7. Rép.Inattendues'!S35)*HT$19,('7. Rép.Inattendues'!S35*HT$19)*-1),"")</f>
        <v/>
      </c>
      <c r="JB54" s="346" t="str">
        <f>IFERROR(IF(HU$23&lt;=$HH54,(1-'7. Rép.Inattendues'!T35)*HU$19,('7. Rép.Inattendues'!T35*HU$19)*-1),"")</f>
        <v/>
      </c>
      <c r="JC54" s="346" t="str">
        <f>IFERROR(IF(HV$23&lt;=$HH54,(1-'7. Rép.Inattendues'!U35)*HV$19,('7. Rép.Inattendues'!U35*HV$19)*-1),"")</f>
        <v/>
      </c>
      <c r="JD54" s="346" t="str">
        <f>IFERROR(IF(HW$23&lt;=$HH54,(1-'7. Rép.Inattendues'!V35)*HW$19,('7. Rép.Inattendues'!V35*HW$19)*-1),"")</f>
        <v/>
      </c>
      <c r="JE54" s="346" t="str">
        <f>IFERROR(IF(HX$23&lt;=$HH54,(1-'7. Rép.Inattendues'!W35)*HX$19,('7. Rép.Inattendues'!W35*HX$19)*-1),"")</f>
        <v/>
      </c>
      <c r="JF54" s="346" t="str">
        <f>IFERROR(IF(HY$23&lt;=$HH54,(1-'7. Rép.Inattendues'!X35)*HY$19,('7. Rép.Inattendues'!X35*HY$19)*-1),"")</f>
        <v/>
      </c>
      <c r="JG54" s="346" t="str">
        <f>IFERROR(IF(HZ$23&lt;=$HH54,(1-'7. Rép.Inattendues'!Y35)*HZ$19,('7. Rép.Inattendues'!Y35*HZ$19)*-1),"")</f>
        <v/>
      </c>
      <c r="JH54" s="346" t="str">
        <f>IFERROR(IF(IA$23&lt;=$HH54,(1-'7. Rép.Inattendues'!Z35)*IA$19,('7. Rép.Inattendues'!Z35*IA$19)*-1),"")</f>
        <v/>
      </c>
      <c r="JI54" s="346" t="str">
        <f>IFERROR(IF(IB$23&lt;=$HH54,(1-'7. Rép.Inattendues'!AA35)*IB$19,('7. Rép.Inattendues'!AA35*IB$19)*-1),"")</f>
        <v/>
      </c>
      <c r="JJ54" s="346" t="str">
        <f>IFERROR(IF(IC$23&lt;=$HH54,(1-'7. Rép.Inattendues'!AB35)*IC$19,('7. Rép.Inattendues'!AB35*IC$19)*-1),"")</f>
        <v/>
      </c>
      <c r="JK54" s="346" t="str">
        <f>IFERROR(IF(ID$23&lt;=$HH54,(1-'7. Rép.Inattendues'!AC35)*ID$19,('7. Rép.Inattendues'!AC35*ID$19)*-1),"")</f>
        <v/>
      </c>
      <c r="JL54" s="346" t="str">
        <f>IFERROR(IF(IE$23&lt;=$HH54,(1-'7. Rép.Inattendues'!AD35)*IE$19,('7. Rép.Inattendues'!AD35*IE$19)*-1),"")</f>
        <v/>
      </c>
      <c r="JM54" s="346" t="str">
        <f>IFERROR(IF(IF$23&lt;=$HH54,(1-'7. Rép.Inattendues'!AE35)*IF$19,('7. Rép.Inattendues'!AE35*IF$19)*-1),"")</f>
        <v/>
      </c>
      <c r="JN54" s="346" t="str">
        <f>IFERROR(IF(IG$23&lt;=$HH54,(1-'7. Rép.Inattendues'!AF35)*IG$19,('7. Rép.Inattendues'!AF35*IG$19)*-1),"")</f>
        <v/>
      </c>
      <c r="JO54" s="346" t="str">
        <f>IFERROR(IF(IH$23&lt;=$HH54,(1-'7. Rép.Inattendues'!AG35)*IH$19,('7. Rép.Inattendues'!AG35*IH$19)*-1),"")</f>
        <v/>
      </c>
      <c r="JP54" s="346" t="str">
        <f>IFERROR(IF(II$23&lt;=$HH54,(1-'7. Rép.Inattendues'!AH35)*II$19,('7. Rép.Inattendues'!AH35*II$19)*-1),"")</f>
        <v/>
      </c>
      <c r="JQ54" s="346" t="str">
        <f>IFERROR(IF(IJ$23&lt;=$HH54,(1-'7. Rép.Inattendues'!AI35)*IJ$19,('7. Rép.Inattendues'!AI35*IJ$19)*-1),"")</f>
        <v/>
      </c>
      <c r="JR54" s="346" t="str">
        <f>IFERROR(IF(IK$23&lt;=$HH54,(1-'7. Rép.Inattendues'!AJ35)*IK$19,('7. Rép.Inattendues'!AJ35*IK$19)*-1),"")</f>
        <v/>
      </c>
      <c r="JS54" s="346" t="str">
        <f>IFERROR(IF(IL$23&lt;=$HH54,(1-'7. Rép.Inattendues'!AK35)*IL$19,('7. Rép.Inattendues'!AK35*IL$19)*-1),"")</f>
        <v/>
      </c>
      <c r="JT54" s="346" t="str">
        <f>IFERROR(IF(IM$23&lt;=$HH54,(1-'7. Rép.Inattendues'!AL35)*IM$19,('7. Rép.Inattendues'!AL35*IM$19)*-1),"")</f>
        <v/>
      </c>
      <c r="JU54" s="346" t="str">
        <f>IFERROR(IF(IN$23&lt;=$HH54,(1-'7. Rép.Inattendues'!AM35)*IN$19,('7. Rép.Inattendues'!AM35*IN$19)*-1),"")</f>
        <v/>
      </c>
      <c r="JW54" s="347" t="str">
        <f t="shared" si="170"/>
        <v/>
      </c>
      <c r="JY54" s="346" t="str">
        <f t="shared" si="171"/>
        <v/>
      </c>
      <c r="JZ54" s="346" t="str">
        <f t="shared" si="172"/>
        <v/>
      </c>
      <c r="KA54" s="346" t="str">
        <f t="shared" si="173"/>
        <v/>
      </c>
      <c r="KB54" s="346" t="str">
        <f t="shared" si="174"/>
        <v/>
      </c>
      <c r="KC54" s="346" t="str">
        <f t="shared" si="175"/>
        <v/>
      </c>
      <c r="KD54" s="346" t="str">
        <f t="shared" si="176"/>
        <v/>
      </c>
      <c r="KE54" s="346" t="str">
        <f t="shared" si="177"/>
        <v/>
      </c>
      <c r="KF54" s="346" t="str">
        <f t="shared" si="178"/>
        <v/>
      </c>
      <c r="KG54" s="346" t="str">
        <f t="shared" si="179"/>
        <v/>
      </c>
      <c r="KH54" s="346" t="str">
        <f t="shared" si="180"/>
        <v/>
      </c>
      <c r="KI54" s="346" t="str">
        <f t="shared" si="181"/>
        <v/>
      </c>
      <c r="KJ54" s="346" t="str">
        <f t="shared" si="182"/>
        <v/>
      </c>
      <c r="KK54" s="346" t="str">
        <f t="shared" si="183"/>
        <v/>
      </c>
      <c r="KL54" s="346" t="str">
        <f t="shared" si="184"/>
        <v/>
      </c>
      <c r="KM54" s="346" t="str">
        <f t="shared" si="185"/>
        <v/>
      </c>
      <c r="KN54" s="346" t="str">
        <f t="shared" si="186"/>
        <v/>
      </c>
      <c r="KO54" s="346" t="str">
        <f t="shared" si="187"/>
        <v/>
      </c>
      <c r="KP54" s="346" t="str">
        <f t="shared" si="188"/>
        <v/>
      </c>
      <c r="KQ54" s="346" t="str">
        <f t="shared" si="189"/>
        <v/>
      </c>
      <c r="KR54" s="346" t="str">
        <f t="shared" si="190"/>
        <v/>
      </c>
      <c r="KS54" s="346" t="str">
        <f t="shared" si="191"/>
        <v/>
      </c>
      <c r="KT54" s="346" t="str">
        <f t="shared" si="192"/>
        <v/>
      </c>
      <c r="KU54" s="346" t="str">
        <f t="shared" si="193"/>
        <v/>
      </c>
      <c r="KV54" s="346" t="str">
        <f t="shared" si="194"/>
        <v/>
      </c>
      <c r="KW54" s="346" t="str">
        <f t="shared" si="195"/>
        <v/>
      </c>
      <c r="KX54" s="346" t="str">
        <f t="shared" si="196"/>
        <v/>
      </c>
      <c r="KY54" s="346" t="str">
        <f t="shared" si="197"/>
        <v/>
      </c>
      <c r="KZ54" s="346" t="str">
        <f t="shared" si="198"/>
        <v/>
      </c>
      <c r="LA54" s="346" t="str">
        <f t="shared" si="199"/>
        <v/>
      </c>
      <c r="LB54" s="346" t="str">
        <f t="shared" si="200"/>
        <v/>
      </c>
      <c r="LD54" s="348" t="str">
        <f t="shared" si="201"/>
        <v/>
      </c>
      <c r="LF54" s="346" t="str">
        <f t="shared" si="86"/>
        <v/>
      </c>
      <c r="LH54" s="346" t="str">
        <f t="shared" si="202"/>
        <v/>
      </c>
      <c r="LI54" s="346" t="str">
        <f t="shared" si="203"/>
        <v/>
      </c>
      <c r="LJ54" s="346" t="str">
        <f t="shared" si="204"/>
        <v/>
      </c>
      <c r="LK54" s="346" t="str">
        <f t="shared" si="205"/>
        <v/>
      </c>
      <c r="LL54" s="346" t="str">
        <f t="shared" si="206"/>
        <v/>
      </c>
      <c r="LM54" s="346" t="str">
        <f t="shared" si="207"/>
        <v/>
      </c>
      <c r="LN54" s="346" t="str">
        <f t="shared" si="208"/>
        <v/>
      </c>
      <c r="LO54" s="346" t="str">
        <f t="shared" si="209"/>
        <v/>
      </c>
      <c r="LP54" s="346" t="str">
        <f t="shared" si="210"/>
        <v/>
      </c>
      <c r="LQ54" s="346" t="str">
        <f t="shared" si="211"/>
        <v/>
      </c>
      <c r="LR54" s="346" t="str">
        <f t="shared" si="212"/>
        <v/>
      </c>
      <c r="LS54" s="346" t="str">
        <f t="shared" si="213"/>
        <v/>
      </c>
      <c r="LT54" s="346" t="str">
        <f t="shared" si="214"/>
        <v/>
      </c>
      <c r="LU54" s="346" t="str">
        <f t="shared" si="215"/>
        <v/>
      </c>
      <c r="LV54" s="346" t="str">
        <f t="shared" si="216"/>
        <v/>
      </c>
      <c r="LW54" s="346" t="str">
        <f t="shared" si="217"/>
        <v/>
      </c>
      <c r="LX54" s="346" t="str">
        <f t="shared" si="218"/>
        <v/>
      </c>
      <c r="LY54" s="346" t="str">
        <f t="shared" si="219"/>
        <v/>
      </c>
      <c r="LZ54" s="346" t="str">
        <f t="shared" si="220"/>
        <v/>
      </c>
      <c r="MA54" s="346" t="str">
        <f t="shared" si="221"/>
        <v/>
      </c>
      <c r="MB54" s="346" t="str">
        <f t="shared" si="222"/>
        <v/>
      </c>
      <c r="MC54" s="346" t="str">
        <f t="shared" si="223"/>
        <v/>
      </c>
      <c r="MD54" s="346" t="str">
        <f t="shared" si="224"/>
        <v/>
      </c>
      <c r="ME54" s="346" t="str">
        <f t="shared" si="225"/>
        <v/>
      </c>
      <c r="MF54" s="346" t="str">
        <f t="shared" si="226"/>
        <v/>
      </c>
      <c r="MG54" s="346" t="str">
        <f t="shared" si="227"/>
        <v/>
      </c>
      <c r="MH54" s="346" t="str">
        <f t="shared" si="228"/>
        <v/>
      </c>
      <c r="MI54" s="346" t="str">
        <f t="shared" si="229"/>
        <v/>
      </c>
      <c r="MJ54" s="346" t="str">
        <f t="shared" si="230"/>
        <v/>
      </c>
      <c r="MK54" s="346" t="str">
        <f t="shared" si="231"/>
        <v/>
      </c>
      <c r="MM54" s="348" t="str">
        <f t="shared" si="232"/>
        <v/>
      </c>
      <c r="MR54" s="483" t="s">
        <v>467</v>
      </c>
      <c r="MS54" s="305">
        <v>7</v>
      </c>
      <c r="MT54" s="395" t="s">
        <v>289</v>
      </c>
      <c r="MU54" s="15">
        <f>IF('8. Paramètres'!G55="Modérée à forte",1,IF('8. Paramètres'!G55="Faible",2,IF('8. Paramètres'!G55="Négligeable",3,IF('8. Paramètres'!G55="Problématique",4,"err"))))</f>
        <v>1</v>
      </c>
      <c r="MV54" s="15">
        <f>IF('8. Paramètres'!H55="Cliquer pour modifier",MU54,IF('8. Paramètres'!H55="Modérée à forte",1,IF('8. Paramètres'!H55="Faible",2,IF('8. Paramètres'!H55="Négligeable",3,IF('8. Paramètres'!H55="Problématique",4,"err")))))</f>
        <v>1</v>
      </c>
      <c r="MW54" s="15">
        <f t="shared" si="273"/>
        <v>1</v>
      </c>
      <c r="MY54" s="380" t="str">
        <f t="shared" si="274"/>
        <v>ok</v>
      </c>
    </row>
    <row r="55" spans="2:364" ht="18" x14ac:dyDescent="0.3">
      <c r="B55" s="38">
        <f t="shared" si="88"/>
        <v>0</v>
      </c>
      <c r="C55" s="4" t="s">
        <v>61</v>
      </c>
      <c r="D55" s="17" t="str">
        <f>IF(AND('2. Saisie'!$AF37&gt;=0,D$23&lt;='2. Saisie'!$AE$1,'2. Saisie'!$AL37&lt;=$B$11),IF(OR('2. Saisie'!B37="",'2. Saisie'!B37=9),0,'2. Saisie'!B37),"")</f>
        <v/>
      </c>
      <c r="E55" s="17" t="str">
        <f>IF(AND('2. Saisie'!$AF37&gt;=0,E$23&lt;='2. Saisie'!$AE$1,'2. Saisie'!$AL37&lt;=$B$11),IF(OR('2. Saisie'!C37="",'2. Saisie'!C37=9),0,'2. Saisie'!C37),"")</f>
        <v/>
      </c>
      <c r="F55" s="17" t="str">
        <f>IF(AND('2. Saisie'!$AF37&gt;=0,F$23&lt;='2. Saisie'!$AE$1,'2. Saisie'!$AL37&lt;=$B$11),IF(OR('2. Saisie'!D37="",'2. Saisie'!D37=9),0,'2. Saisie'!D37),"")</f>
        <v/>
      </c>
      <c r="G55" s="17" t="str">
        <f>IF(AND('2. Saisie'!$AF37&gt;=0,G$23&lt;='2. Saisie'!$AE$1,'2. Saisie'!$AL37&lt;=$B$11),IF(OR('2. Saisie'!E37="",'2. Saisie'!E37=9),0,'2. Saisie'!E37),"")</f>
        <v/>
      </c>
      <c r="H55" s="17" t="str">
        <f>IF(AND('2. Saisie'!$AF37&gt;=0,H$23&lt;='2. Saisie'!$AE$1,'2. Saisie'!$AL37&lt;=$B$11),IF(OR('2. Saisie'!F37="",'2. Saisie'!F37=9),0,'2. Saisie'!F37),"")</f>
        <v/>
      </c>
      <c r="I55" s="17" t="str">
        <f>IF(AND('2. Saisie'!$AF37&gt;=0,I$23&lt;='2. Saisie'!$AE$1,'2. Saisie'!$AL37&lt;=$B$11),IF(OR('2. Saisie'!G37="",'2. Saisie'!G37=9),0,'2. Saisie'!G37),"")</f>
        <v/>
      </c>
      <c r="J55" s="17" t="str">
        <f>IF(AND('2. Saisie'!$AF37&gt;=0,J$23&lt;='2. Saisie'!$AE$1,'2. Saisie'!$AL37&lt;=$B$11),IF(OR('2. Saisie'!H37="",'2. Saisie'!H37=9),0,'2. Saisie'!H37),"")</f>
        <v/>
      </c>
      <c r="K55" s="17" t="str">
        <f>IF(AND('2. Saisie'!$AF37&gt;=0,K$23&lt;='2. Saisie'!$AE$1,'2. Saisie'!$AL37&lt;=$B$11),IF(OR('2. Saisie'!I37="",'2. Saisie'!I37=9),0,'2. Saisie'!I37),"")</f>
        <v/>
      </c>
      <c r="L55" s="17" t="str">
        <f>IF(AND('2. Saisie'!$AF37&gt;=0,L$23&lt;='2. Saisie'!$AE$1,'2. Saisie'!$AL37&lt;=$B$11),IF(OR('2. Saisie'!J37="",'2. Saisie'!J37=9),0,'2. Saisie'!J37),"")</f>
        <v/>
      </c>
      <c r="M55" s="17" t="str">
        <f>IF(AND('2. Saisie'!$AF37&gt;=0,M$23&lt;='2. Saisie'!$AE$1,'2. Saisie'!$AL37&lt;=$B$11),IF(OR('2. Saisie'!K37="",'2. Saisie'!K37=9),0,'2. Saisie'!K37),"")</f>
        <v/>
      </c>
      <c r="N55" s="17" t="str">
        <f>IF(AND('2. Saisie'!$AF37&gt;=0,N$23&lt;='2. Saisie'!$AE$1,'2. Saisie'!$AL37&lt;=$B$11),IF(OR('2. Saisie'!L37="",'2. Saisie'!L37=9),0,'2. Saisie'!L37),"")</f>
        <v/>
      </c>
      <c r="O55" s="17" t="str">
        <f>IF(AND('2. Saisie'!$AF37&gt;=0,O$23&lt;='2. Saisie'!$AE$1,'2. Saisie'!$AL37&lt;=$B$11),IF(OR('2. Saisie'!M37="",'2. Saisie'!M37=9),0,'2. Saisie'!M37),"")</f>
        <v/>
      </c>
      <c r="P55" s="17" t="str">
        <f>IF(AND('2. Saisie'!$AF37&gt;=0,P$23&lt;='2. Saisie'!$AE$1,'2. Saisie'!$AL37&lt;=$B$11),IF(OR('2. Saisie'!N37="",'2. Saisie'!N37=9),0,'2. Saisie'!N37),"")</f>
        <v/>
      </c>
      <c r="Q55" s="17" t="str">
        <f>IF(AND('2. Saisie'!$AF37&gt;=0,Q$23&lt;='2. Saisie'!$AE$1,'2. Saisie'!$AL37&lt;=$B$11),IF(OR('2. Saisie'!O37="",'2. Saisie'!O37=9),0,'2. Saisie'!O37),"")</f>
        <v/>
      </c>
      <c r="R55" s="17" t="str">
        <f>IF(AND('2. Saisie'!$AF37&gt;=0,R$23&lt;='2. Saisie'!$AE$1,'2. Saisie'!$AL37&lt;=$B$11),IF(OR('2. Saisie'!P37="",'2. Saisie'!P37=9),0,'2. Saisie'!P37),"")</f>
        <v/>
      </c>
      <c r="S55" s="17" t="str">
        <f>IF(AND('2. Saisie'!$AF37&gt;=0,S$23&lt;='2. Saisie'!$AE$1,'2. Saisie'!$AL37&lt;=$B$11),IF(OR('2. Saisie'!Q37="",'2. Saisie'!Q37=9),0,'2. Saisie'!Q37),"")</f>
        <v/>
      </c>
      <c r="T55" s="17" t="str">
        <f>IF(AND('2. Saisie'!$AF37&gt;=0,T$23&lt;='2. Saisie'!$AE$1,'2. Saisie'!$AL37&lt;=$B$11),IF(OR('2. Saisie'!R37="",'2. Saisie'!R37=9),0,'2. Saisie'!R37),"")</f>
        <v/>
      </c>
      <c r="U55" s="17" t="str">
        <f>IF(AND('2. Saisie'!$AF37&gt;=0,U$23&lt;='2. Saisie'!$AE$1,'2. Saisie'!$AL37&lt;=$B$11),IF(OR('2. Saisie'!S37="",'2. Saisie'!S37=9),0,'2. Saisie'!S37),"")</f>
        <v/>
      </c>
      <c r="V55" s="17" t="str">
        <f>IF(AND('2. Saisie'!$AF37&gt;=0,V$23&lt;='2. Saisie'!$AE$1,'2. Saisie'!$AL37&lt;=$B$11),IF(OR('2. Saisie'!T37="",'2. Saisie'!T37=9),0,'2. Saisie'!T37),"")</f>
        <v/>
      </c>
      <c r="W55" s="17" t="str">
        <f>IF(AND('2. Saisie'!$AF37&gt;=0,W$23&lt;='2. Saisie'!$AE$1,'2. Saisie'!$AL37&lt;=$B$11),IF(OR('2. Saisie'!U37="",'2. Saisie'!U37=9),0,'2. Saisie'!U37),"")</f>
        <v/>
      </c>
      <c r="X55" s="17" t="str">
        <f>IF(AND('2. Saisie'!$AF37&gt;=0,X$23&lt;='2. Saisie'!$AE$1,'2. Saisie'!$AL37&lt;=$B$11),IF(OR('2. Saisie'!V37="",'2. Saisie'!V37=9),0,'2. Saisie'!V37),"")</f>
        <v/>
      </c>
      <c r="Y55" s="17" t="str">
        <f>IF(AND('2. Saisie'!$AF37&gt;=0,Y$23&lt;='2. Saisie'!$AE$1,'2. Saisie'!$AL37&lt;=$B$11),IF(OR('2. Saisie'!W37="",'2. Saisie'!W37=9),0,'2. Saisie'!W37),"")</f>
        <v/>
      </c>
      <c r="Z55" s="17" t="str">
        <f>IF(AND('2. Saisie'!$AF37&gt;=0,Z$23&lt;='2. Saisie'!$AE$1,'2. Saisie'!$AL37&lt;=$B$11),IF(OR('2. Saisie'!X37="",'2. Saisie'!X37=9),0,'2. Saisie'!X37),"")</f>
        <v/>
      </c>
      <c r="AA55" s="17" t="str">
        <f>IF(AND('2. Saisie'!$AF37&gt;=0,AA$23&lt;='2. Saisie'!$AE$1,'2. Saisie'!$AL37&lt;=$B$11),IF(OR('2. Saisie'!Y37="",'2. Saisie'!Y37=9),0,'2. Saisie'!Y37),"")</f>
        <v/>
      </c>
      <c r="AB55" s="17" t="str">
        <f>IF(AND('2. Saisie'!$AF37&gt;=0,AB$23&lt;='2. Saisie'!$AE$1,'2. Saisie'!$AL37&lt;=$B$11),IF(OR('2. Saisie'!Z37="",'2. Saisie'!Z37=9),0,'2. Saisie'!Z37),"")</f>
        <v/>
      </c>
      <c r="AC55" s="17" t="str">
        <f>IF(AND('2. Saisie'!$AF37&gt;=0,AC$23&lt;='2. Saisie'!$AE$1,'2. Saisie'!$AL37&lt;=$B$11),IF(OR('2. Saisie'!AA37="",'2. Saisie'!AA37=9),0,'2. Saisie'!AA37),"")</f>
        <v/>
      </c>
      <c r="AD55" s="17" t="str">
        <f>IF(AND('2. Saisie'!$AF37&gt;=0,AD$23&lt;='2. Saisie'!$AE$1,'2. Saisie'!$AL37&lt;=$B$11),IF(OR('2. Saisie'!AB37="",'2. Saisie'!AB37=9),0,'2. Saisie'!AB37),"")</f>
        <v/>
      </c>
      <c r="AE55" s="17" t="str">
        <f>IF(AND('2. Saisie'!$AF37&gt;=0,AE$23&lt;='2. Saisie'!$AE$1,'2. Saisie'!$AL37&lt;=$B$11),IF(OR('2. Saisie'!AC37="",'2. Saisie'!AC37=9),0,'2. Saisie'!AC37),"")</f>
        <v/>
      </c>
      <c r="AF55" s="17" t="str">
        <f>IF(AND('2. Saisie'!$AF37&gt;=0,AF$23&lt;='2. Saisie'!$AE$1,'2. Saisie'!$AL37&lt;=$B$11),IF(OR('2. Saisie'!AD37="",'2. Saisie'!AD37=9),0,'2. Saisie'!AD37),"")</f>
        <v/>
      </c>
      <c r="AG55" s="17" t="str">
        <f>IF(AND('2. Saisie'!$AF37&gt;=0,AG$23&lt;='2. Saisie'!$AE$1,'2. Saisie'!$AL37&lt;=$B$11),IF(OR('2. Saisie'!AE37="",'2. Saisie'!AE37=9),0,'2. Saisie'!AE37),"")</f>
        <v/>
      </c>
      <c r="AH55" s="17" t="s">
        <v>139</v>
      </c>
      <c r="AI55" s="330"/>
      <c r="AJ55" s="339" t="str">
        <f t="shared" si="89"/>
        <v/>
      </c>
      <c r="AK55" s="339" t="str">
        <f t="shared" si="90"/>
        <v/>
      </c>
      <c r="AL55" s="340" t="str">
        <f t="shared" si="44"/>
        <v/>
      </c>
      <c r="AM55" s="341">
        <v>31</v>
      </c>
      <c r="AN55" s="342" t="str">
        <f t="shared" si="45"/>
        <v/>
      </c>
      <c r="AO55" s="343" t="str">
        <f t="shared" si="91"/>
        <v/>
      </c>
      <c r="AP55" s="17" t="str">
        <f t="shared" si="92"/>
        <v/>
      </c>
      <c r="AQ55" s="17" t="str">
        <f t="shared" si="93"/>
        <v/>
      </c>
      <c r="AR55" s="17" t="str">
        <f t="shared" si="94"/>
        <v/>
      </c>
      <c r="AS55" s="17" t="str">
        <f t="shared" si="95"/>
        <v/>
      </c>
      <c r="AT55" s="17" t="str">
        <f t="shared" si="96"/>
        <v/>
      </c>
      <c r="AU55" s="17" t="str">
        <f t="shared" si="97"/>
        <v/>
      </c>
      <c r="AV55" s="17" t="str">
        <f t="shared" si="98"/>
        <v/>
      </c>
      <c r="AW55" s="17" t="str">
        <f t="shared" si="99"/>
        <v/>
      </c>
      <c r="AX55" s="17" t="str">
        <f t="shared" si="100"/>
        <v/>
      </c>
      <c r="AY55" s="17" t="str">
        <f t="shared" si="101"/>
        <v/>
      </c>
      <c r="AZ55" s="17" t="str">
        <f t="shared" si="102"/>
        <v/>
      </c>
      <c r="BA55" s="17" t="str">
        <f t="shared" si="103"/>
        <v/>
      </c>
      <c r="BB55" s="17" t="str">
        <f t="shared" si="104"/>
        <v/>
      </c>
      <c r="BC55" s="17" t="str">
        <f t="shared" si="105"/>
        <v/>
      </c>
      <c r="BD55" s="17" t="str">
        <f t="shared" si="106"/>
        <v/>
      </c>
      <c r="BE55" s="17" t="str">
        <f t="shared" si="107"/>
        <v/>
      </c>
      <c r="BF55" s="17" t="str">
        <f t="shared" si="108"/>
        <v/>
      </c>
      <c r="BG55" s="17" t="str">
        <f t="shared" si="109"/>
        <v/>
      </c>
      <c r="BH55" s="17" t="str">
        <f t="shared" si="110"/>
        <v/>
      </c>
      <c r="BI55" s="17" t="str">
        <f t="shared" si="111"/>
        <v/>
      </c>
      <c r="BJ55" s="17" t="str">
        <f t="shared" si="112"/>
        <v/>
      </c>
      <c r="BK55" s="17" t="str">
        <f t="shared" si="113"/>
        <v/>
      </c>
      <c r="BL55" s="17" t="str">
        <f t="shared" si="114"/>
        <v/>
      </c>
      <c r="BM55" s="17" t="str">
        <f t="shared" si="115"/>
        <v/>
      </c>
      <c r="BN55" s="17" t="str">
        <f t="shared" si="116"/>
        <v/>
      </c>
      <c r="BO55" s="17" t="str">
        <f t="shared" si="117"/>
        <v/>
      </c>
      <c r="BP55" s="17" t="str">
        <f t="shared" si="118"/>
        <v/>
      </c>
      <c r="BQ55" s="17" t="str">
        <f t="shared" si="119"/>
        <v/>
      </c>
      <c r="BR55" s="17" t="str">
        <f t="shared" si="120"/>
        <v/>
      </c>
      <c r="BS55" s="17" t="str">
        <f t="shared" si="121"/>
        <v/>
      </c>
      <c r="BT55" s="17" t="s">
        <v>139</v>
      </c>
      <c r="BV55" s="291" t="e">
        <f t="shared" si="47"/>
        <v>#VALUE!</v>
      </c>
      <c r="BW55" s="291" t="e">
        <f t="shared" si="122"/>
        <v>#VALUE!</v>
      </c>
      <c r="BX55" s="291" t="e">
        <f t="shared" si="233"/>
        <v>#VALUE!</v>
      </c>
      <c r="BY55" s="292" t="e">
        <f t="shared" si="48"/>
        <v>#VALUE!</v>
      </c>
      <c r="BZ55" s="292" t="e">
        <f t="shared" si="123"/>
        <v>#VALUE!</v>
      </c>
      <c r="CA55" s="294" t="str">
        <f t="shared" si="124"/>
        <v/>
      </c>
      <c r="CB55" s="293" t="e">
        <f t="shared" si="49"/>
        <v>#VALUE!</v>
      </c>
      <c r="CC55" s="291" t="e">
        <f t="shared" si="125"/>
        <v>#VALUE!</v>
      </c>
      <c r="CD55" s="291" t="e">
        <f t="shared" si="234"/>
        <v>#VALUE!</v>
      </c>
      <c r="CE55" s="292" t="e">
        <f t="shared" si="50"/>
        <v>#VALUE!</v>
      </c>
      <c r="CF55" s="292" t="e">
        <f t="shared" si="126"/>
        <v>#VALUE!</v>
      </c>
      <c r="CH55" s="32"/>
      <c r="CW55" s="330"/>
      <c r="CX55" s="341">
        <v>31</v>
      </c>
      <c r="CY55" s="58" t="str">
        <f t="shared" si="127"/>
        <v/>
      </c>
      <c r="CZ55" s="344" t="e">
        <f t="shared" si="272"/>
        <v>#N/A</v>
      </c>
      <c r="DA55" s="344" t="e">
        <f t="shared" si="272"/>
        <v>#N/A</v>
      </c>
      <c r="DB55" s="344" t="e">
        <f t="shared" si="272"/>
        <v>#N/A</v>
      </c>
      <c r="DC55" s="344" t="e">
        <f t="shared" si="272"/>
        <v>#N/A</v>
      </c>
      <c r="DD55" s="344" t="e">
        <f t="shared" si="272"/>
        <v>#N/A</v>
      </c>
      <c r="DE55" s="344" t="e">
        <f t="shared" si="272"/>
        <v>#N/A</v>
      </c>
      <c r="DF55" s="344" t="e">
        <f t="shared" si="272"/>
        <v>#N/A</v>
      </c>
      <c r="DG55" s="344" t="e">
        <f t="shared" si="272"/>
        <v>#N/A</v>
      </c>
      <c r="DH55" s="344" t="e">
        <f t="shared" si="272"/>
        <v>#N/A</v>
      </c>
      <c r="DI55" s="344" t="e">
        <f t="shared" si="272"/>
        <v>#N/A</v>
      </c>
      <c r="DJ55" s="344" t="e">
        <f t="shared" si="272"/>
        <v>#N/A</v>
      </c>
      <c r="DK55" s="344" t="e">
        <f t="shared" si="272"/>
        <v>#N/A</v>
      </c>
      <c r="DL55" s="344" t="e">
        <f t="shared" si="272"/>
        <v>#N/A</v>
      </c>
      <c r="DM55" s="344" t="e">
        <f t="shared" si="272"/>
        <v>#N/A</v>
      </c>
      <c r="DN55" s="344" t="e">
        <f t="shared" si="272"/>
        <v>#N/A</v>
      </c>
      <c r="DO55" s="344" t="e">
        <f t="shared" si="272"/>
        <v>#N/A</v>
      </c>
      <c r="DP55" s="344" t="e">
        <f t="shared" si="271"/>
        <v>#N/A</v>
      </c>
      <c r="DQ55" s="344" t="e">
        <f t="shared" si="271"/>
        <v>#N/A</v>
      </c>
      <c r="DR55" s="344" t="e">
        <f t="shared" si="271"/>
        <v>#N/A</v>
      </c>
      <c r="DS55" s="344" t="e">
        <f t="shared" si="271"/>
        <v>#N/A</v>
      </c>
      <c r="DT55" s="344" t="e">
        <f t="shared" si="271"/>
        <v>#N/A</v>
      </c>
      <c r="DU55" s="344" t="e">
        <f t="shared" si="271"/>
        <v>#N/A</v>
      </c>
      <c r="DV55" s="344" t="e">
        <f t="shared" si="271"/>
        <v>#N/A</v>
      </c>
      <c r="DW55" s="344" t="e">
        <f t="shared" si="268"/>
        <v>#N/A</v>
      </c>
      <c r="DX55" s="344" t="e">
        <f t="shared" si="268"/>
        <v>#N/A</v>
      </c>
      <c r="DY55" s="344" t="e">
        <f t="shared" si="268"/>
        <v>#N/A</v>
      </c>
      <c r="DZ55" s="344" t="e">
        <f t="shared" ref="DZ55:EC55" si="275">IF(DZ$22&lt;=$HH55,1,0)</f>
        <v>#N/A</v>
      </c>
      <c r="EA55" s="344" t="e">
        <f t="shared" si="275"/>
        <v>#N/A</v>
      </c>
      <c r="EB55" s="344" t="e">
        <f t="shared" si="275"/>
        <v>#N/A</v>
      </c>
      <c r="EC55" s="344" t="e">
        <f t="shared" si="275"/>
        <v>#N/A</v>
      </c>
      <c r="ED55" s="59">
        <f t="shared" si="129"/>
        <v>0</v>
      </c>
      <c r="EE55" s="341">
        <v>31</v>
      </c>
      <c r="EF55" s="58" t="str">
        <f t="shared" si="130"/>
        <v/>
      </c>
      <c r="EG55" s="344" t="str">
        <f t="shared" si="235"/>
        <v/>
      </c>
      <c r="EH55" s="344" t="str">
        <f t="shared" si="236"/>
        <v/>
      </c>
      <c r="EI55" s="344" t="str">
        <f t="shared" si="237"/>
        <v/>
      </c>
      <c r="EJ55" s="344" t="str">
        <f t="shared" si="238"/>
        <v/>
      </c>
      <c r="EK55" s="344" t="str">
        <f t="shared" si="239"/>
        <v/>
      </c>
      <c r="EL55" s="344" t="str">
        <f t="shared" si="240"/>
        <v/>
      </c>
      <c r="EM55" s="344" t="str">
        <f t="shared" si="241"/>
        <v/>
      </c>
      <c r="EN55" s="344" t="str">
        <f t="shared" si="242"/>
        <v/>
      </c>
      <c r="EO55" s="344" t="str">
        <f t="shared" si="243"/>
        <v/>
      </c>
      <c r="EP55" s="344" t="str">
        <f t="shared" si="244"/>
        <v/>
      </c>
      <c r="EQ55" s="344" t="str">
        <f t="shared" si="245"/>
        <v/>
      </c>
      <c r="ER55" s="344" t="str">
        <f t="shared" si="246"/>
        <v/>
      </c>
      <c r="ES55" s="344" t="str">
        <f t="shared" si="247"/>
        <v/>
      </c>
      <c r="ET55" s="344" t="str">
        <f t="shared" si="248"/>
        <v/>
      </c>
      <c r="EU55" s="344" t="str">
        <f t="shared" si="249"/>
        <v/>
      </c>
      <c r="EV55" s="344" t="str">
        <f t="shared" si="250"/>
        <v/>
      </c>
      <c r="EW55" s="344" t="str">
        <f t="shared" si="251"/>
        <v/>
      </c>
      <c r="EX55" s="344" t="str">
        <f t="shared" si="252"/>
        <v/>
      </c>
      <c r="EY55" s="344" t="str">
        <f t="shared" si="253"/>
        <v/>
      </c>
      <c r="EZ55" s="344" t="str">
        <f t="shared" si="254"/>
        <v/>
      </c>
      <c r="FA55" s="344" t="str">
        <f t="shared" si="255"/>
        <v/>
      </c>
      <c r="FB55" s="344" t="str">
        <f t="shared" si="256"/>
        <v/>
      </c>
      <c r="FC55" s="344" t="str">
        <f t="shared" si="257"/>
        <v/>
      </c>
      <c r="FD55" s="344" t="str">
        <f t="shared" si="258"/>
        <v/>
      </c>
      <c r="FE55" s="344" t="str">
        <f t="shared" si="259"/>
        <v/>
      </c>
      <c r="FF55" s="344" t="str">
        <f t="shared" si="260"/>
        <v/>
      </c>
      <c r="FG55" s="344" t="str">
        <f t="shared" si="261"/>
        <v/>
      </c>
      <c r="FH55" s="344" t="str">
        <f t="shared" si="262"/>
        <v/>
      </c>
      <c r="FI55" s="344" t="str">
        <f t="shared" si="263"/>
        <v/>
      </c>
      <c r="FJ55" s="344" t="str">
        <f t="shared" si="264"/>
        <v/>
      </c>
      <c r="FK55" s="59">
        <f t="shared" si="160"/>
        <v>0</v>
      </c>
      <c r="FL55" s="345" t="str">
        <f t="shared" si="161"/>
        <v/>
      </c>
      <c r="FM55" s="3">
        <f t="shared" si="162"/>
        <v>0</v>
      </c>
      <c r="FO55" s="336" t="str">
        <f t="shared" si="53"/>
        <v/>
      </c>
      <c r="FP55" s="4" t="s">
        <v>61</v>
      </c>
      <c r="FQ55" s="17" t="str">
        <f t="shared" si="54"/>
        <v/>
      </c>
      <c r="FR55" s="17" t="str">
        <f t="shared" si="55"/>
        <v/>
      </c>
      <c r="FS55" s="17" t="str">
        <f t="shared" si="56"/>
        <v/>
      </c>
      <c r="FT55" s="17" t="str">
        <f t="shared" si="57"/>
        <v/>
      </c>
      <c r="FU55" s="17" t="str">
        <f t="shared" si="58"/>
        <v/>
      </c>
      <c r="FV55" s="17" t="str">
        <f t="shared" si="59"/>
        <v/>
      </c>
      <c r="FW55" s="17" t="str">
        <f t="shared" si="60"/>
        <v/>
      </c>
      <c r="FX55" s="17" t="str">
        <f t="shared" si="61"/>
        <v/>
      </c>
      <c r="FY55" s="17" t="str">
        <f t="shared" si="62"/>
        <v/>
      </c>
      <c r="FZ55" s="17" t="str">
        <f t="shared" si="63"/>
        <v/>
      </c>
      <c r="GA55" s="17" t="str">
        <f t="shared" si="64"/>
        <v/>
      </c>
      <c r="GB55" s="17" t="str">
        <f t="shared" si="65"/>
        <v/>
      </c>
      <c r="GC55" s="17" t="str">
        <f t="shared" si="66"/>
        <v/>
      </c>
      <c r="GD55" s="17" t="str">
        <f t="shared" si="67"/>
        <v/>
      </c>
      <c r="GE55" s="17" t="str">
        <f t="shared" si="68"/>
        <v/>
      </c>
      <c r="GF55" s="17" t="str">
        <f t="shared" si="69"/>
        <v/>
      </c>
      <c r="GG55" s="17" t="str">
        <f t="shared" si="70"/>
        <v/>
      </c>
      <c r="GH55" s="17" t="str">
        <f t="shared" si="71"/>
        <v/>
      </c>
      <c r="GI55" s="17" t="str">
        <f t="shared" si="72"/>
        <v/>
      </c>
      <c r="GJ55" s="17" t="str">
        <f t="shared" si="73"/>
        <v/>
      </c>
      <c r="GK55" s="17" t="str">
        <f t="shared" si="74"/>
        <v/>
      </c>
      <c r="GL55" s="17" t="str">
        <f t="shared" si="75"/>
        <v/>
      </c>
      <c r="GM55" s="17" t="str">
        <f t="shared" si="76"/>
        <v/>
      </c>
      <c r="GN55" s="17" t="str">
        <f t="shared" si="77"/>
        <v/>
      </c>
      <c r="GO55" s="17" t="str">
        <f t="shared" si="78"/>
        <v/>
      </c>
      <c r="GP55" s="17" t="str">
        <f t="shared" si="79"/>
        <v/>
      </c>
      <c r="GQ55" s="17" t="str">
        <f t="shared" si="80"/>
        <v/>
      </c>
      <c r="GR55" s="17" t="str">
        <f t="shared" si="81"/>
        <v/>
      </c>
      <c r="GS55" s="17" t="str">
        <f t="shared" si="82"/>
        <v/>
      </c>
      <c r="GT55" s="17" t="str">
        <f t="shared" si="83"/>
        <v/>
      </c>
      <c r="GU55" s="17" t="s">
        <v>139</v>
      </c>
      <c r="GV55" s="36"/>
      <c r="GW55" s="36" t="e">
        <f>RANK(AO55,AO$25:AO$124,0)+COUNTIF(AO$25:AO$55,AO55)-1</f>
        <v>#VALUE!</v>
      </c>
      <c r="GX55" s="36" t="s">
        <v>61</v>
      </c>
      <c r="GY55" s="3">
        <v>31</v>
      </c>
      <c r="GZ55" s="3" t="str">
        <f t="shared" si="84"/>
        <v/>
      </c>
      <c r="HA55" s="345" t="str">
        <f t="shared" si="163"/>
        <v/>
      </c>
      <c r="HB55" s="3">
        <f t="shared" si="164"/>
        <v>0</v>
      </c>
      <c r="HF55" s="3" t="e">
        <f t="shared" si="165"/>
        <v>#N/A</v>
      </c>
      <c r="HG55" s="3" t="e">
        <f t="shared" si="166"/>
        <v>#N/A</v>
      </c>
      <c r="HH55" s="294" t="e">
        <f t="shared" si="167"/>
        <v>#N/A</v>
      </c>
      <c r="HI55" s="336" t="e">
        <f t="shared" si="168"/>
        <v>#N/A</v>
      </c>
      <c r="HJ55" s="4" t="e">
        <f t="shared" si="169"/>
        <v>#N/A</v>
      </c>
      <c r="HK55" s="17" t="str">
        <f>IF(HK$23&lt;='2. Saisie'!$AE$1,INDEX($D$25:$AG$124,$HI55,HK$21),"")</f>
        <v/>
      </c>
      <c r="HL55" s="17" t="str">
        <f>IF(HL$23&lt;='2. Saisie'!$AE$1,INDEX($D$25:$AG$124,$HI55,HL$21),"")</f>
        <v/>
      </c>
      <c r="HM55" s="17" t="str">
        <f>IF(HM$23&lt;='2. Saisie'!$AE$1,INDEX($D$25:$AG$124,$HI55,HM$21),"")</f>
        <v/>
      </c>
      <c r="HN55" s="17" t="str">
        <f>IF(HN$23&lt;='2. Saisie'!$AE$1,INDEX($D$25:$AG$124,$HI55,HN$21),"")</f>
        <v/>
      </c>
      <c r="HO55" s="17" t="str">
        <f>IF(HO$23&lt;='2. Saisie'!$AE$1,INDEX($D$25:$AG$124,$HI55,HO$21),"")</f>
        <v/>
      </c>
      <c r="HP55" s="17" t="str">
        <f>IF(HP$23&lt;='2. Saisie'!$AE$1,INDEX($D$25:$AG$124,$HI55,HP$21),"")</f>
        <v/>
      </c>
      <c r="HQ55" s="17" t="str">
        <f>IF(HQ$23&lt;='2. Saisie'!$AE$1,INDEX($D$25:$AG$124,$HI55,HQ$21),"")</f>
        <v/>
      </c>
      <c r="HR55" s="17" t="str">
        <f>IF(HR$23&lt;='2. Saisie'!$AE$1,INDEX($D$25:$AG$124,$HI55,HR$21),"")</f>
        <v/>
      </c>
      <c r="HS55" s="17" t="str">
        <f>IF(HS$23&lt;='2. Saisie'!$AE$1,INDEX($D$25:$AG$124,$HI55,HS$21),"")</f>
        <v/>
      </c>
      <c r="HT55" s="17" t="str">
        <f>IF(HT$23&lt;='2. Saisie'!$AE$1,INDEX($D$25:$AG$124,$HI55,HT$21),"")</f>
        <v/>
      </c>
      <c r="HU55" s="17" t="str">
        <f>IF(HU$23&lt;='2. Saisie'!$AE$1,INDEX($D$25:$AG$124,$HI55,HU$21),"")</f>
        <v/>
      </c>
      <c r="HV55" s="17" t="str">
        <f>IF(HV$23&lt;='2. Saisie'!$AE$1,INDEX($D$25:$AG$124,$HI55,HV$21),"")</f>
        <v/>
      </c>
      <c r="HW55" s="17" t="str">
        <f>IF(HW$23&lt;='2. Saisie'!$AE$1,INDEX($D$25:$AG$124,$HI55,HW$21),"")</f>
        <v/>
      </c>
      <c r="HX55" s="17" t="str">
        <f>IF(HX$23&lt;='2. Saisie'!$AE$1,INDEX($D$25:$AG$124,$HI55,HX$21),"")</f>
        <v/>
      </c>
      <c r="HY55" s="17" t="str">
        <f>IF(HY$23&lt;='2. Saisie'!$AE$1,INDEX($D$25:$AG$124,$HI55,HY$21),"")</f>
        <v/>
      </c>
      <c r="HZ55" s="17" t="str">
        <f>IF(HZ$23&lt;='2. Saisie'!$AE$1,INDEX($D$25:$AG$124,$HI55,HZ$21),"")</f>
        <v/>
      </c>
      <c r="IA55" s="17" t="str">
        <f>IF(IA$23&lt;='2. Saisie'!$AE$1,INDEX($D$25:$AG$124,$HI55,IA$21),"")</f>
        <v/>
      </c>
      <c r="IB55" s="17" t="str">
        <f>IF(IB$23&lt;='2. Saisie'!$AE$1,INDEX($D$25:$AG$124,$HI55,IB$21),"")</f>
        <v/>
      </c>
      <c r="IC55" s="17" t="str">
        <f>IF(IC$23&lt;='2. Saisie'!$AE$1,INDEX($D$25:$AG$124,$HI55,IC$21),"")</f>
        <v/>
      </c>
      <c r="ID55" s="17" t="str">
        <f>IF(ID$23&lt;='2. Saisie'!$AE$1,INDEX($D$25:$AG$124,$HI55,ID$21),"")</f>
        <v/>
      </c>
      <c r="IE55" s="17" t="str">
        <f>IF(IE$23&lt;='2. Saisie'!$AE$1,INDEX($D$25:$AG$124,$HI55,IE$21),"")</f>
        <v/>
      </c>
      <c r="IF55" s="17" t="str">
        <f>IF(IF$23&lt;='2. Saisie'!$AE$1,INDEX($D$25:$AG$124,$HI55,IF$21),"")</f>
        <v/>
      </c>
      <c r="IG55" s="17" t="str">
        <f>IF(IG$23&lt;='2. Saisie'!$AE$1,INDEX($D$25:$AG$124,$HI55,IG$21),"")</f>
        <v/>
      </c>
      <c r="IH55" s="17" t="str">
        <f>IF(IH$23&lt;='2. Saisie'!$AE$1,INDEX($D$25:$AG$124,$HI55,IH$21),"")</f>
        <v/>
      </c>
      <c r="II55" s="17" t="str">
        <f>IF(II$23&lt;='2. Saisie'!$AE$1,INDEX($D$25:$AG$124,$HI55,II$21),"")</f>
        <v/>
      </c>
      <c r="IJ55" s="17" t="str">
        <f>IF(IJ$23&lt;='2. Saisie'!$AE$1,INDEX($D$25:$AG$124,$HI55,IJ$21),"")</f>
        <v/>
      </c>
      <c r="IK55" s="17" t="str">
        <f>IF(IK$23&lt;='2. Saisie'!$AE$1,INDEX($D$25:$AG$124,$HI55,IK$21),"")</f>
        <v/>
      </c>
      <c r="IL55" s="17" t="str">
        <f>IF(IL$23&lt;='2. Saisie'!$AE$1,INDEX($D$25:$AG$124,$HI55,IL$21),"")</f>
        <v/>
      </c>
      <c r="IM55" s="17" t="str">
        <f>IF(IM$23&lt;='2. Saisie'!$AE$1,INDEX($D$25:$AG$124,$HI55,IM$21),"")</f>
        <v/>
      </c>
      <c r="IN55" s="17" t="str">
        <f>IF(IN$23&lt;='2. Saisie'!$AE$1,INDEX($D$25:$AG$124,$HI55,IN$21),"")</f>
        <v/>
      </c>
      <c r="IO55" s="17" t="s">
        <v>139</v>
      </c>
      <c r="IR55" s="346" t="str">
        <f>IFERROR(IF(HK$23&lt;=$HH55,(1-'7. Rép.Inattendues'!J36)*HK$19,('7. Rép.Inattendues'!J36*HK$19)*-1),"")</f>
        <v/>
      </c>
      <c r="IS55" s="346" t="str">
        <f>IFERROR(IF(HL$23&lt;=$HH55,(1-'7. Rép.Inattendues'!K36)*HL$19,('7. Rép.Inattendues'!K36*HL$19)*-1),"")</f>
        <v/>
      </c>
      <c r="IT55" s="346" t="str">
        <f>IFERROR(IF(HM$23&lt;=$HH55,(1-'7. Rép.Inattendues'!L36)*HM$19,('7. Rép.Inattendues'!L36*HM$19)*-1),"")</f>
        <v/>
      </c>
      <c r="IU55" s="346" t="str">
        <f>IFERROR(IF(HN$23&lt;=$HH55,(1-'7. Rép.Inattendues'!M36)*HN$19,('7. Rép.Inattendues'!M36*HN$19)*-1),"")</f>
        <v/>
      </c>
      <c r="IV55" s="346" t="str">
        <f>IFERROR(IF(HO$23&lt;=$HH55,(1-'7. Rép.Inattendues'!N36)*HO$19,('7. Rép.Inattendues'!N36*HO$19)*-1),"")</f>
        <v/>
      </c>
      <c r="IW55" s="346" t="str">
        <f>IFERROR(IF(HP$23&lt;=$HH55,(1-'7. Rép.Inattendues'!O36)*HP$19,('7. Rép.Inattendues'!O36*HP$19)*-1),"")</f>
        <v/>
      </c>
      <c r="IX55" s="346" t="str">
        <f>IFERROR(IF(HQ$23&lt;=$HH55,(1-'7. Rép.Inattendues'!P36)*HQ$19,('7. Rép.Inattendues'!P36*HQ$19)*-1),"")</f>
        <v/>
      </c>
      <c r="IY55" s="346" t="str">
        <f>IFERROR(IF(HR$23&lt;=$HH55,(1-'7. Rép.Inattendues'!Q36)*HR$19,('7. Rép.Inattendues'!Q36*HR$19)*-1),"")</f>
        <v/>
      </c>
      <c r="IZ55" s="346" t="str">
        <f>IFERROR(IF(HS$23&lt;=$HH55,(1-'7. Rép.Inattendues'!R36)*HS$19,('7. Rép.Inattendues'!R36*HS$19)*-1),"")</f>
        <v/>
      </c>
      <c r="JA55" s="346" t="str">
        <f>IFERROR(IF(HT$23&lt;=$HH55,(1-'7. Rép.Inattendues'!S36)*HT$19,('7. Rép.Inattendues'!S36*HT$19)*-1),"")</f>
        <v/>
      </c>
      <c r="JB55" s="346" t="str">
        <f>IFERROR(IF(HU$23&lt;=$HH55,(1-'7. Rép.Inattendues'!T36)*HU$19,('7. Rép.Inattendues'!T36*HU$19)*-1),"")</f>
        <v/>
      </c>
      <c r="JC55" s="346" t="str">
        <f>IFERROR(IF(HV$23&lt;=$HH55,(1-'7. Rép.Inattendues'!U36)*HV$19,('7. Rép.Inattendues'!U36*HV$19)*-1),"")</f>
        <v/>
      </c>
      <c r="JD55" s="346" t="str">
        <f>IFERROR(IF(HW$23&lt;=$HH55,(1-'7. Rép.Inattendues'!V36)*HW$19,('7. Rép.Inattendues'!V36*HW$19)*-1),"")</f>
        <v/>
      </c>
      <c r="JE55" s="346" t="str">
        <f>IFERROR(IF(HX$23&lt;=$HH55,(1-'7. Rép.Inattendues'!W36)*HX$19,('7. Rép.Inattendues'!W36*HX$19)*-1),"")</f>
        <v/>
      </c>
      <c r="JF55" s="346" t="str">
        <f>IFERROR(IF(HY$23&lt;=$HH55,(1-'7. Rép.Inattendues'!X36)*HY$19,('7. Rép.Inattendues'!X36*HY$19)*-1),"")</f>
        <v/>
      </c>
      <c r="JG55" s="346" t="str">
        <f>IFERROR(IF(HZ$23&lt;=$HH55,(1-'7. Rép.Inattendues'!Y36)*HZ$19,('7. Rép.Inattendues'!Y36*HZ$19)*-1),"")</f>
        <v/>
      </c>
      <c r="JH55" s="346" t="str">
        <f>IFERROR(IF(IA$23&lt;=$HH55,(1-'7. Rép.Inattendues'!Z36)*IA$19,('7. Rép.Inattendues'!Z36*IA$19)*-1),"")</f>
        <v/>
      </c>
      <c r="JI55" s="346" t="str">
        <f>IFERROR(IF(IB$23&lt;=$HH55,(1-'7. Rép.Inattendues'!AA36)*IB$19,('7. Rép.Inattendues'!AA36*IB$19)*-1),"")</f>
        <v/>
      </c>
      <c r="JJ55" s="346" t="str">
        <f>IFERROR(IF(IC$23&lt;=$HH55,(1-'7. Rép.Inattendues'!AB36)*IC$19,('7. Rép.Inattendues'!AB36*IC$19)*-1),"")</f>
        <v/>
      </c>
      <c r="JK55" s="346" t="str">
        <f>IFERROR(IF(ID$23&lt;=$HH55,(1-'7. Rép.Inattendues'!AC36)*ID$19,('7. Rép.Inattendues'!AC36*ID$19)*-1),"")</f>
        <v/>
      </c>
      <c r="JL55" s="346" t="str">
        <f>IFERROR(IF(IE$23&lt;=$HH55,(1-'7. Rép.Inattendues'!AD36)*IE$19,('7. Rép.Inattendues'!AD36*IE$19)*-1),"")</f>
        <v/>
      </c>
      <c r="JM55" s="346" t="str">
        <f>IFERROR(IF(IF$23&lt;=$HH55,(1-'7. Rép.Inattendues'!AE36)*IF$19,('7. Rép.Inattendues'!AE36*IF$19)*-1),"")</f>
        <v/>
      </c>
      <c r="JN55" s="346" t="str">
        <f>IFERROR(IF(IG$23&lt;=$HH55,(1-'7. Rép.Inattendues'!AF36)*IG$19,('7. Rép.Inattendues'!AF36*IG$19)*-1),"")</f>
        <v/>
      </c>
      <c r="JO55" s="346" t="str">
        <f>IFERROR(IF(IH$23&lt;=$HH55,(1-'7. Rép.Inattendues'!AG36)*IH$19,('7. Rép.Inattendues'!AG36*IH$19)*-1),"")</f>
        <v/>
      </c>
      <c r="JP55" s="346" t="str">
        <f>IFERROR(IF(II$23&lt;=$HH55,(1-'7. Rép.Inattendues'!AH36)*II$19,('7. Rép.Inattendues'!AH36*II$19)*-1),"")</f>
        <v/>
      </c>
      <c r="JQ55" s="346" t="str">
        <f>IFERROR(IF(IJ$23&lt;=$HH55,(1-'7. Rép.Inattendues'!AI36)*IJ$19,('7. Rép.Inattendues'!AI36*IJ$19)*-1),"")</f>
        <v/>
      </c>
      <c r="JR55" s="346" t="str">
        <f>IFERROR(IF(IK$23&lt;=$HH55,(1-'7. Rép.Inattendues'!AJ36)*IK$19,('7. Rép.Inattendues'!AJ36*IK$19)*-1),"")</f>
        <v/>
      </c>
      <c r="JS55" s="346" t="str">
        <f>IFERROR(IF(IL$23&lt;=$HH55,(1-'7. Rép.Inattendues'!AK36)*IL$19,('7. Rép.Inattendues'!AK36*IL$19)*-1),"")</f>
        <v/>
      </c>
      <c r="JT55" s="346" t="str">
        <f>IFERROR(IF(IM$23&lt;=$HH55,(1-'7. Rép.Inattendues'!AL36)*IM$19,('7. Rép.Inattendues'!AL36*IM$19)*-1),"")</f>
        <v/>
      </c>
      <c r="JU55" s="346" t="str">
        <f>IFERROR(IF(IN$23&lt;=$HH55,(1-'7. Rép.Inattendues'!AM36)*IN$19,('7. Rép.Inattendues'!AM36*IN$19)*-1),"")</f>
        <v/>
      </c>
      <c r="JW55" s="347" t="str">
        <f t="shared" si="170"/>
        <v/>
      </c>
      <c r="JY55" s="346" t="str">
        <f t="shared" si="171"/>
        <v/>
      </c>
      <c r="JZ55" s="346" t="str">
        <f t="shared" si="172"/>
        <v/>
      </c>
      <c r="KA55" s="346" t="str">
        <f t="shared" si="173"/>
        <v/>
      </c>
      <c r="KB55" s="346" t="str">
        <f t="shared" si="174"/>
        <v/>
      </c>
      <c r="KC55" s="346" t="str">
        <f t="shared" si="175"/>
        <v/>
      </c>
      <c r="KD55" s="346" t="str">
        <f t="shared" si="176"/>
        <v/>
      </c>
      <c r="KE55" s="346" t="str">
        <f t="shared" si="177"/>
        <v/>
      </c>
      <c r="KF55" s="346" t="str">
        <f t="shared" si="178"/>
        <v/>
      </c>
      <c r="KG55" s="346" t="str">
        <f t="shared" si="179"/>
        <v/>
      </c>
      <c r="KH55" s="346" t="str">
        <f t="shared" si="180"/>
        <v/>
      </c>
      <c r="KI55" s="346" t="str">
        <f t="shared" si="181"/>
        <v/>
      </c>
      <c r="KJ55" s="346" t="str">
        <f t="shared" si="182"/>
        <v/>
      </c>
      <c r="KK55" s="346" t="str">
        <f t="shared" si="183"/>
        <v/>
      </c>
      <c r="KL55" s="346" t="str">
        <f t="shared" si="184"/>
        <v/>
      </c>
      <c r="KM55" s="346" t="str">
        <f t="shared" si="185"/>
        <v/>
      </c>
      <c r="KN55" s="346" t="str">
        <f t="shared" si="186"/>
        <v/>
      </c>
      <c r="KO55" s="346" t="str">
        <f t="shared" si="187"/>
        <v/>
      </c>
      <c r="KP55" s="346" t="str">
        <f t="shared" si="188"/>
        <v/>
      </c>
      <c r="KQ55" s="346" t="str">
        <f t="shared" si="189"/>
        <v/>
      </c>
      <c r="KR55" s="346" t="str">
        <f t="shared" si="190"/>
        <v/>
      </c>
      <c r="KS55" s="346" t="str">
        <f t="shared" si="191"/>
        <v/>
      </c>
      <c r="KT55" s="346" t="str">
        <f t="shared" si="192"/>
        <v/>
      </c>
      <c r="KU55" s="346" t="str">
        <f t="shared" si="193"/>
        <v/>
      </c>
      <c r="KV55" s="346" t="str">
        <f t="shared" si="194"/>
        <v/>
      </c>
      <c r="KW55" s="346" t="str">
        <f t="shared" si="195"/>
        <v/>
      </c>
      <c r="KX55" s="346" t="str">
        <f t="shared" si="196"/>
        <v/>
      </c>
      <c r="KY55" s="346" t="str">
        <f t="shared" si="197"/>
        <v/>
      </c>
      <c r="KZ55" s="346" t="str">
        <f t="shared" si="198"/>
        <v/>
      </c>
      <c r="LA55" s="346" t="str">
        <f t="shared" si="199"/>
        <v/>
      </c>
      <c r="LB55" s="346" t="str">
        <f t="shared" si="200"/>
        <v/>
      </c>
      <c r="LD55" s="348" t="str">
        <f t="shared" si="201"/>
        <v/>
      </c>
      <c r="LF55" s="346" t="str">
        <f t="shared" si="86"/>
        <v/>
      </c>
      <c r="LH55" s="346" t="str">
        <f t="shared" si="202"/>
        <v/>
      </c>
      <c r="LI55" s="346" t="str">
        <f t="shared" si="203"/>
        <v/>
      </c>
      <c r="LJ55" s="346" t="str">
        <f t="shared" si="204"/>
        <v/>
      </c>
      <c r="LK55" s="346" t="str">
        <f t="shared" si="205"/>
        <v/>
      </c>
      <c r="LL55" s="346" t="str">
        <f t="shared" si="206"/>
        <v/>
      </c>
      <c r="LM55" s="346" t="str">
        <f t="shared" si="207"/>
        <v/>
      </c>
      <c r="LN55" s="346" t="str">
        <f t="shared" si="208"/>
        <v/>
      </c>
      <c r="LO55" s="346" t="str">
        <f t="shared" si="209"/>
        <v/>
      </c>
      <c r="LP55" s="346" t="str">
        <f t="shared" si="210"/>
        <v/>
      </c>
      <c r="LQ55" s="346" t="str">
        <f t="shared" si="211"/>
        <v/>
      </c>
      <c r="LR55" s="346" t="str">
        <f t="shared" si="212"/>
        <v/>
      </c>
      <c r="LS55" s="346" t="str">
        <f t="shared" si="213"/>
        <v/>
      </c>
      <c r="LT55" s="346" t="str">
        <f t="shared" si="214"/>
        <v/>
      </c>
      <c r="LU55" s="346" t="str">
        <f t="shared" si="215"/>
        <v/>
      </c>
      <c r="LV55" s="346" t="str">
        <f t="shared" si="216"/>
        <v/>
      </c>
      <c r="LW55" s="346" t="str">
        <f t="shared" si="217"/>
        <v/>
      </c>
      <c r="LX55" s="346" t="str">
        <f t="shared" si="218"/>
        <v/>
      </c>
      <c r="LY55" s="346" t="str">
        <f t="shared" si="219"/>
        <v/>
      </c>
      <c r="LZ55" s="346" t="str">
        <f t="shared" si="220"/>
        <v/>
      </c>
      <c r="MA55" s="346" t="str">
        <f t="shared" si="221"/>
        <v/>
      </c>
      <c r="MB55" s="346" t="str">
        <f t="shared" si="222"/>
        <v/>
      </c>
      <c r="MC55" s="346" t="str">
        <f t="shared" si="223"/>
        <v/>
      </c>
      <c r="MD55" s="346" t="str">
        <f t="shared" si="224"/>
        <v/>
      </c>
      <c r="ME55" s="346" t="str">
        <f t="shared" si="225"/>
        <v/>
      </c>
      <c r="MF55" s="346" t="str">
        <f t="shared" si="226"/>
        <v/>
      </c>
      <c r="MG55" s="346" t="str">
        <f t="shared" si="227"/>
        <v/>
      </c>
      <c r="MH55" s="346" t="str">
        <f t="shared" si="228"/>
        <v/>
      </c>
      <c r="MI55" s="346" t="str">
        <f t="shared" si="229"/>
        <v/>
      </c>
      <c r="MJ55" s="346" t="str">
        <f t="shared" si="230"/>
        <v/>
      </c>
      <c r="MK55" s="346" t="str">
        <f t="shared" si="231"/>
        <v/>
      </c>
      <c r="MM55" s="348" t="str">
        <f t="shared" si="232"/>
        <v/>
      </c>
      <c r="MR55" s="483" t="s">
        <v>468</v>
      </c>
      <c r="MS55" s="305">
        <v>6</v>
      </c>
      <c r="MU55" s="15">
        <f>IF('8. Paramètres'!G56="Modérée à forte",1,IF('8. Paramètres'!G56="Faible",2,IF('8. Paramètres'!G56="Négligeable",3,IF('8. Paramètres'!G56="Problématique",4,"err"))))</f>
        <v>1</v>
      </c>
      <c r="MV55" s="15">
        <f>IF('8. Paramètres'!H56="Cliquer pour modifier",MU55,IF('8. Paramètres'!H56="Modérée à forte",1,IF('8. Paramètres'!H56="Faible",2,IF('8. Paramètres'!H56="Négligeable",3,IF('8. Paramètres'!H56="Problématique",4,"err")))))</f>
        <v>1</v>
      </c>
      <c r="MW55" s="15">
        <f t="shared" si="273"/>
        <v>1</v>
      </c>
      <c r="MY55" s="380" t="str">
        <f t="shared" si="274"/>
        <v>ok</v>
      </c>
    </row>
    <row r="56" spans="2:364" ht="18" x14ac:dyDescent="0.3">
      <c r="B56" s="38">
        <f t="shared" si="88"/>
        <v>0</v>
      </c>
      <c r="C56" s="4" t="s">
        <v>62</v>
      </c>
      <c r="D56" s="17" t="str">
        <f>IF(AND('2. Saisie'!$AF38&gt;=0,D$23&lt;='2. Saisie'!$AE$1,'2. Saisie'!$AL38&lt;=$B$11),IF(OR('2. Saisie'!B38="",'2. Saisie'!B38=9),0,'2. Saisie'!B38),"")</f>
        <v/>
      </c>
      <c r="E56" s="17" t="str">
        <f>IF(AND('2. Saisie'!$AF38&gt;=0,E$23&lt;='2. Saisie'!$AE$1,'2. Saisie'!$AL38&lt;=$B$11),IF(OR('2. Saisie'!C38="",'2. Saisie'!C38=9),0,'2. Saisie'!C38),"")</f>
        <v/>
      </c>
      <c r="F56" s="17" t="str">
        <f>IF(AND('2. Saisie'!$AF38&gt;=0,F$23&lt;='2. Saisie'!$AE$1,'2. Saisie'!$AL38&lt;=$B$11),IF(OR('2. Saisie'!D38="",'2. Saisie'!D38=9),0,'2. Saisie'!D38),"")</f>
        <v/>
      </c>
      <c r="G56" s="17" t="str">
        <f>IF(AND('2. Saisie'!$AF38&gt;=0,G$23&lt;='2. Saisie'!$AE$1,'2. Saisie'!$AL38&lt;=$B$11),IF(OR('2. Saisie'!E38="",'2. Saisie'!E38=9),0,'2. Saisie'!E38),"")</f>
        <v/>
      </c>
      <c r="H56" s="17" t="str">
        <f>IF(AND('2. Saisie'!$AF38&gt;=0,H$23&lt;='2. Saisie'!$AE$1,'2. Saisie'!$AL38&lt;=$B$11),IF(OR('2. Saisie'!F38="",'2. Saisie'!F38=9),0,'2. Saisie'!F38),"")</f>
        <v/>
      </c>
      <c r="I56" s="17" t="str">
        <f>IF(AND('2. Saisie'!$AF38&gt;=0,I$23&lt;='2. Saisie'!$AE$1,'2. Saisie'!$AL38&lt;=$B$11),IF(OR('2. Saisie'!G38="",'2. Saisie'!G38=9),0,'2. Saisie'!G38),"")</f>
        <v/>
      </c>
      <c r="J56" s="17" t="str">
        <f>IF(AND('2. Saisie'!$AF38&gt;=0,J$23&lt;='2. Saisie'!$AE$1,'2. Saisie'!$AL38&lt;=$B$11),IF(OR('2. Saisie'!H38="",'2. Saisie'!H38=9),0,'2. Saisie'!H38),"")</f>
        <v/>
      </c>
      <c r="K56" s="17" t="str">
        <f>IF(AND('2. Saisie'!$AF38&gt;=0,K$23&lt;='2. Saisie'!$AE$1,'2. Saisie'!$AL38&lt;=$B$11),IF(OR('2. Saisie'!I38="",'2. Saisie'!I38=9),0,'2. Saisie'!I38),"")</f>
        <v/>
      </c>
      <c r="L56" s="17" t="str">
        <f>IF(AND('2. Saisie'!$AF38&gt;=0,L$23&lt;='2. Saisie'!$AE$1,'2. Saisie'!$AL38&lt;=$B$11),IF(OR('2. Saisie'!J38="",'2. Saisie'!J38=9),0,'2. Saisie'!J38),"")</f>
        <v/>
      </c>
      <c r="M56" s="17" t="str">
        <f>IF(AND('2. Saisie'!$AF38&gt;=0,M$23&lt;='2. Saisie'!$AE$1,'2. Saisie'!$AL38&lt;=$B$11),IF(OR('2. Saisie'!K38="",'2. Saisie'!K38=9),0,'2. Saisie'!K38),"")</f>
        <v/>
      </c>
      <c r="N56" s="17" t="str">
        <f>IF(AND('2. Saisie'!$AF38&gt;=0,N$23&lt;='2. Saisie'!$AE$1,'2. Saisie'!$AL38&lt;=$B$11),IF(OR('2. Saisie'!L38="",'2. Saisie'!L38=9),0,'2. Saisie'!L38),"")</f>
        <v/>
      </c>
      <c r="O56" s="17" t="str">
        <f>IF(AND('2. Saisie'!$AF38&gt;=0,O$23&lt;='2. Saisie'!$AE$1,'2. Saisie'!$AL38&lt;=$B$11),IF(OR('2. Saisie'!M38="",'2. Saisie'!M38=9),0,'2. Saisie'!M38),"")</f>
        <v/>
      </c>
      <c r="P56" s="17" t="str">
        <f>IF(AND('2. Saisie'!$AF38&gt;=0,P$23&lt;='2. Saisie'!$AE$1,'2. Saisie'!$AL38&lt;=$B$11),IF(OR('2. Saisie'!N38="",'2. Saisie'!N38=9),0,'2. Saisie'!N38),"")</f>
        <v/>
      </c>
      <c r="Q56" s="17" t="str">
        <f>IF(AND('2. Saisie'!$AF38&gt;=0,Q$23&lt;='2. Saisie'!$AE$1,'2. Saisie'!$AL38&lt;=$B$11),IF(OR('2. Saisie'!O38="",'2. Saisie'!O38=9),0,'2. Saisie'!O38),"")</f>
        <v/>
      </c>
      <c r="R56" s="17" t="str">
        <f>IF(AND('2. Saisie'!$AF38&gt;=0,R$23&lt;='2. Saisie'!$AE$1,'2. Saisie'!$AL38&lt;=$B$11),IF(OR('2. Saisie'!P38="",'2. Saisie'!P38=9),0,'2. Saisie'!P38),"")</f>
        <v/>
      </c>
      <c r="S56" s="17" t="str">
        <f>IF(AND('2. Saisie'!$AF38&gt;=0,S$23&lt;='2. Saisie'!$AE$1,'2. Saisie'!$AL38&lt;=$B$11),IF(OR('2. Saisie'!Q38="",'2. Saisie'!Q38=9),0,'2. Saisie'!Q38),"")</f>
        <v/>
      </c>
      <c r="T56" s="17" t="str">
        <f>IF(AND('2. Saisie'!$AF38&gt;=0,T$23&lt;='2. Saisie'!$AE$1,'2. Saisie'!$AL38&lt;=$B$11),IF(OR('2. Saisie'!R38="",'2. Saisie'!R38=9),0,'2. Saisie'!R38),"")</f>
        <v/>
      </c>
      <c r="U56" s="17" t="str">
        <f>IF(AND('2. Saisie'!$AF38&gt;=0,U$23&lt;='2. Saisie'!$AE$1,'2. Saisie'!$AL38&lt;=$B$11),IF(OR('2. Saisie'!S38="",'2. Saisie'!S38=9),0,'2. Saisie'!S38),"")</f>
        <v/>
      </c>
      <c r="V56" s="17" t="str">
        <f>IF(AND('2. Saisie'!$AF38&gt;=0,V$23&lt;='2. Saisie'!$AE$1,'2. Saisie'!$AL38&lt;=$B$11),IF(OR('2. Saisie'!T38="",'2. Saisie'!T38=9),0,'2. Saisie'!T38),"")</f>
        <v/>
      </c>
      <c r="W56" s="17" t="str">
        <f>IF(AND('2. Saisie'!$AF38&gt;=0,W$23&lt;='2. Saisie'!$AE$1,'2. Saisie'!$AL38&lt;=$B$11),IF(OR('2. Saisie'!U38="",'2. Saisie'!U38=9),0,'2. Saisie'!U38),"")</f>
        <v/>
      </c>
      <c r="X56" s="17" t="str">
        <f>IF(AND('2. Saisie'!$AF38&gt;=0,X$23&lt;='2. Saisie'!$AE$1,'2. Saisie'!$AL38&lt;=$B$11),IF(OR('2. Saisie'!V38="",'2. Saisie'!V38=9),0,'2. Saisie'!V38),"")</f>
        <v/>
      </c>
      <c r="Y56" s="17" t="str">
        <f>IF(AND('2. Saisie'!$AF38&gt;=0,Y$23&lt;='2. Saisie'!$AE$1,'2. Saisie'!$AL38&lt;=$B$11),IF(OR('2. Saisie'!W38="",'2. Saisie'!W38=9),0,'2. Saisie'!W38),"")</f>
        <v/>
      </c>
      <c r="Z56" s="17" t="str">
        <f>IF(AND('2. Saisie'!$AF38&gt;=0,Z$23&lt;='2. Saisie'!$AE$1,'2. Saisie'!$AL38&lt;=$B$11),IF(OR('2. Saisie'!X38="",'2. Saisie'!X38=9),0,'2. Saisie'!X38),"")</f>
        <v/>
      </c>
      <c r="AA56" s="17" t="str">
        <f>IF(AND('2. Saisie'!$AF38&gt;=0,AA$23&lt;='2. Saisie'!$AE$1,'2. Saisie'!$AL38&lt;=$B$11),IF(OR('2. Saisie'!Y38="",'2. Saisie'!Y38=9),0,'2. Saisie'!Y38),"")</f>
        <v/>
      </c>
      <c r="AB56" s="17" t="str">
        <f>IF(AND('2. Saisie'!$AF38&gt;=0,AB$23&lt;='2. Saisie'!$AE$1,'2. Saisie'!$AL38&lt;=$B$11),IF(OR('2. Saisie'!Z38="",'2. Saisie'!Z38=9),0,'2. Saisie'!Z38),"")</f>
        <v/>
      </c>
      <c r="AC56" s="17" t="str">
        <f>IF(AND('2. Saisie'!$AF38&gt;=0,AC$23&lt;='2. Saisie'!$AE$1,'2. Saisie'!$AL38&lt;=$B$11),IF(OR('2. Saisie'!AA38="",'2. Saisie'!AA38=9),0,'2. Saisie'!AA38),"")</f>
        <v/>
      </c>
      <c r="AD56" s="17" t="str">
        <f>IF(AND('2. Saisie'!$AF38&gt;=0,AD$23&lt;='2. Saisie'!$AE$1,'2. Saisie'!$AL38&lt;=$B$11),IF(OR('2. Saisie'!AB38="",'2. Saisie'!AB38=9),0,'2. Saisie'!AB38),"")</f>
        <v/>
      </c>
      <c r="AE56" s="17" t="str">
        <f>IF(AND('2. Saisie'!$AF38&gt;=0,AE$23&lt;='2. Saisie'!$AE$1,'2. Saisie'!$AL38&lt;=$B$11),IF(OR('2. Saisie'!AC38="",'2. Saisie'!AC38=9),0,'2. Saisie'!AC38),"")</f>
        <v/>
      </c>
      <c r="AF56" s="17" t="str">
        <f>IF(AND('2. Saisie'!$AF38&gt;=0,AF$23&lt;='2. Saisie'!$AE$1,'2. Saisie'!$AL38&lt;=$B$11),IF(OR('2. Saisie'!AD38="",'2. Saisie'!AD38=9),0,'2. Saisie'!AD38),"")</f>
        <v/>
      </c>
      <c r="AG56" s="17" t="str">
        <f>IF(AND('2. Saisie'!$AF38&gt;=0,AG$23&lt;='2. Saisie'!$AE$1,'2. Saisie'!$AL38&lt;=$B$11),IF(OR('2. Saisie'!AE38="",'2. Saisie'!AE38=9),0,'2. Saisie'!AE38),"")</f>
        <v/>
      </c>
      <c r="AH56" s="17" t="s">
        <v>139</v>
      </c>
      <c r="AI56" s="330"/>
      <c r="AJ56" s="339" t="str">
        <f t="shared" si="89"/>
        <v/>
      </c>
      <c r="AK56" s="339" t="str">
        <f t="shared" si="90"/>
        <v/>
      </c>
      <c r="AL56" s="340" t="str">
        <f t="shared" si="44"/>
        <v/>
      </c>
      <c r="AM56" s="341">
        <v>32</v>
      </c>
      <c r="AN56" s="342" t="str">
        <f t="shared" si="45"/>
        <v/>
      </c>
      <c r="AO56" s="343" t="str">
        <f t="shared" si="91"/>
        <v/>
      </c>
      <c r="AP56" s="17" t="str">
        <f t="shared" si="92"/>
        <v/>
      </c>
      <c r="AQ56" s="17" t="str">
        <f t="shared" si="93"/>
        <v/>
      </c>
      <c r="AR56" s="17" t="str">
        <f t="shared" si="94"/>
        <v/>
      </c>
      <c r="AS56" s="17" t="str">
        <f t="shared" si="95"/>
        <v/>
      </c>
      <c r="AT56" s="17" t="str">
        <f t="shared" si="96"/>
        <v/>
      </c>
      <c r="AU56" s="17" t="str">
        <f t="shared" si="97"/>
        <v/>
      </c>
      <c r="AV56" s="17" t="str">
        <f t="shared" si="98"/>
        <v/>
      </c>
      <c r="AW56" s="17" t="str">
        <f t="shared" si="99"/>
        <v/>
      </c>
      <c r="AX56" s="17" t="str">
        <f t="shared" si="100"/>
        <v/>
      </c>
      <c r="AY56" s="17" t="str">
        <f t="shared" si="101"/>
        <v/>
      </c>
      <c r="AZ56" s="17" t="str">
        <f t="shared" si="102"/>
        <v/>
      </c>
      <c r="BA56" s="17" t="str">
        <f t="shared" si="103"/>
        <v/>
      </c>
      <c r="BB56" s="17" t="str">
        <f t="shared" si="104"/>
        <v/>
      </c>
      <c r="BC56" s="17" t="str">
        <f t="shared" si="105"/>
        <v/>
      </c>
      <c r="BD56" s="17" t="str">
        <f t="shared" si="106"/>
        <v/>
      </c>
      <c r="BE56" s="17" t="str">
        <f t="shared" si="107"/>
        <v/>
      </c>
      <c r="BF56" s="17" t="str">
        <f t="shared" si="108"/>
        <v/>
      </c>
      <c r="BG56" s="17" t="str">
        <f t="shared" si="109"/>
        <v/>
      </c>
      <c r="BH56" s="17" t="str">
        <f t="shared" si="110"/>
        <v/>
      </c>
      <c r="BI56" s="17" t="str">
        <f t="shared" si="111"/>
        <v/>
      </c>
      <c r="BJ56" s="17" t="str">
        <f t="shared" si="112"/>
        <v/>
      </c>
      <c r="BK56" s="17" t="str">
        <f t="shared" si="113"/>
        <v/>
      </c>
      <c r="BL56" s="17" t="str">
        <f t="shared" si="114"/>
        <v/>
      </c>
      <c r="BM56" s="17" t="str">
        <f t="shared" si="115"/>
        <v/>
      </c>
      <c r="BN56" s="17" t="str">
        <f t="shared" si="116"/>
        <v/>
      </c>
      <c r="BO56" s="17" t="str">
        <f t="shared" si="117"/>
        <v/>
      </c>
      <c r="BP56" s="17" t="str">
        <f t="shared" si="118"/>
        <v/>
      </c>
      <c r="BQ56" s="17" t="str">
        <f t="shared" si="119"/>
        <v/>
      </c>
      <c r="BR56" s="17" t="str">
        <f t="shared" si="120"/>
        <v/>
      </c>
      <c r="BS56" s="17" t="str">
        <f t="shared" si="121"/>
        <v/>
      </c>
      <c r="BT56" s="17" t="s">
        <v>139</v>
      </c>
      <c r="BV56" s="291" t="e">
        <f t="shared" si="47"/>
        <v>#VALUE!</v>
      </c>
      <c r="BW56" s="291" t="e">
        <f t="shared" si="122"/>
        <v>#VALUE!</v>
      </c>
      <c r="BX56" s="291" t="e">
        <f t="shared" si="233"/>
        <v>#VALUE!</v>
      </c>
      <c r="BY56" s="292" t="e">
        <f t="shared" si="48"/>
        <v>#VALUE!</v>
      </c>
      <c r="BZ56" s="292" t="e">
        <f t="shared" si="123"/>
        <v>#VALUE!</v>
      </c>
      <c r="CA56" s="294" t="str">
        <f t="shared" si="124"/>
        <v/>
      </c>
      <c r="CB56" s="293" t="e">
        <f t="shared" si="49"/>
        <v>#VALUE!</v>
      </c>
      <c r="CC56" s="291" t="e">
        <f t="shared" si="125"/>
        <v>#VALUE!</v>
      </c>
      <c r="CD56" s="291" t="e">
        <f t="shared" si="234"/>
        <v>#VALUE!</v>
      </c>
      <c r="CE56" s="292" t="e">
        <f t="shared" si="50"/>
        <v>#VALUE!</v>
      </c>
      <c r="CF56" s="292" t="e">
        <f t="shared" si="126"/>
        <v>#VALUE!</v>
      </c>
      <c r="CH56" s="32"/>
      <c r="CW56" s="330"/>
      <c r="CX56" s="341">
        <v>32</v>
      </c>
      <c r="CY56" s="58" t="str">
        <f t="shared" si="127"/>
        <v/>
      </c>
      <c r="CZ56" s="344" t="e">
        <f t="shared" si="272"/>
        <v>#N/A</v>
      </c>
      <c r="DA56" s="344" t="e">
        <f t="shared" si="272"/>
        <v>#N/A</v>
      </c>
      <c r="DB56" s="344" t="e">
        <f t="shared" si="272"/>
        <v>#N/A</v>
      </c>
      <c r="DC56" s="344" t="e">
        <f t="shared" si="272"/>
        <v>#N/A</v>
      </c>
      <c r="DD56" s="344" t="e">
        <f t="shared" si="272"/>
        <v>#N/A</v>
      </c>
      <c r="DE56" s="344" t="e">
        <f t="shared" si="272"/>
        <v>#N/A</v>
      </c>
      <c r="DF56" s="344" t="e">
        <f t="shared" si="272"/>
        <v>#N/A</v>
      </c>
      <c r="DG56" s="344" t="e">
        <f t="shared" si="272"/>
        <v>#N/A</v>
      </c>
      <c r="DH56" s="344" t="e">
        <f t="shared" si="272"/>
        <v>#N/A</v>
      </c>
      <c r="DI56" s="344" t="e">
        <f t="shared" si="272"/>
        <v>#N/A</v>
      </c>
      <c r="DJ56" s="344" t="e">
        <f t="shared" si="272"/>
        <v>#N/A</v>
      </c>
      <c r="DK56" s="344" t="e">
        <f t="shared" si="272"/>
        <v>#N/A</v>
      </c>
      <c r="DL56" s="344" t="e">
        <f t="shared" si="272"/>
        <v>#N/A</v>
      </c>
      <c r="DM56" s="344" t="e">
        <f t="shared" si="272"/>
        <v>#N/A</v>
      </c>
      <c r="DN56" s="344" t="e">
        <f t="shared" si="272"/>
        <v>#N/A</v>
      </c>
      <c r="DO56" s="344" t="e">
        <f t="shared" si="272"/>
        <v>#N/A</v>
      </c>
      <c r="DP56" s="344" t="e">
        <f t="shared" si="271"/>
        <v>#N/A</v>
      </c>
      <c r="DQ56" s="344" t="e">
        <f t="shared" si="271"/>
        <v>#N/A</v>
      </c>
      <c r="DR56" s="344" t="e">
        <f t="shared" si="271"/>
        <v>#N/A</v>
      </c>
      <c r="DS56" s="344" t="e">
        <f t="shared" si="271"/>
        <v>#N/A</v>
      </c>
      <c r="DT56" s="344" t="e">
        <f t="shared" si="271"/>
        <v>#N/A</v>
      </c>
      <c r="DU56" s="344" t="e">
        <f t="shared" si="271"/>
        <v>#N/A</v>
      </c>
      <c r="DV56" s="344" t="e">
        <f t="shared" si="271"/>
        <v>#N/A</v>
      </c>
      <c r="DW56" s="344" t="e">
        <f t="shared" ref="DW56:EC64" si="276">IF(DW$22&lt;=$HH56,1,0)</f>
        <v>#N/A</v>
      </c>
      <c r="DX56" s="344" t="e">
        <f t="shared" si="276"/>
        <v>#N/A</v>
      </c>
      <c r="DY56" s="344" t="e">
        <f t="shared" si="276"/>
        <v>#N/A</v>
      </c>
      <c r="DZ56" s="344" t="e">
        <f t="shared" si="276"/>
        <v>#N/A</v>
      </c>
      <c r="EA56" s="344" t="e">
        <f t="shared" si="276"/>
        <v>#N/A</v>
      </c>
      <c r="EB56" s="344" t="e">
        <f t="shared" si="276"/>
        <v>#N/A</v>
      </c>
      <c r="EC56" s="344" t="e">
        <f t="shared" si="276"/>
        <v>#N/A</v>
      </c>
      <c r="ED56" s="59">
        <f t="shared" si="129"/>
        <v>0</v>
      </c>
      <c r="EE56" s="341">
        <v>32</v>
      </c>
      <c r="EF56" s="58" t="str">
        <f t="shared" si="130"/>
        <v/>
      </c>
      <c r="EG56" s="344" t="str">
        <f t="shared" si="235"/>
        <v/>
      </c>
      <c r="EH56" s="344" t="str">
        <f t="shared" si="236"/>
        <v/>
      </c>
      <c r="EI56" s="344" t="str">
        <f t="shared" si="237"/>
        <v/>
      </c>
      <c r="EJ56" s="344" t="str">
        <f t="shared" si="238"/>
        <v/>
      </c>
      <c r="EK56" s="344" t="str">
        <f t="shared" si="239"/>
        <v/>
      </c>
      <c r="EL56" s="344" t="str">
        <f t="shared" si="240"/>
        <v/>
      </c>
      <c r="EM56" s="344" t="str">
        <f t="shared" si="241"/>
        <v/>
      </c>
      <c r="EN56" s="344" t="str">
        <f t="shared" si="242"/>
        <v/>
      </c>
      <c r="EO56" s="344" t="str">
        <f t="shared" si="243"/>
        <v/>
      </c>
      <c r="EP56" s="344" t="str">
        <f t="shared" si="244"/>
        <v/>
      </c>
      <c r="EQ56" s="344" t="str">
        <f t="shared" si="245"/>
        <v/>
      </c>
      <c r="ER56" s="344" t="str">
        <f t="shared" si="246"/>
        <v/>
      </c>
      <c r="ES56" s="344" t="str">
        <f t="shared" si="247"/>
        <v/>
      </c>
      <c r="ET56" s="344" t="str">
        <f t="shared" si="248"/>
        <v/>
      </c>
      <c r="EU56" s="344" t="str">
        <f t="shared" si="249"/>
        <v/>
      </c>
      <c r="EV56" s="344" t="str">
        <f t="shared" si="250"/>
        <v/>
      </c>
      <c r="EW56" s="344" t="str">
        <f t="shared" si="251"/>
        <v/>
      </c>
      <c r="EX56" s="344" t="str">
        <f t="shared" si="252"/>
        <v/>
      </c>
      <c r="EY56" s="344" t="str">
        <f t="shared" si="253"/>
        <v/>
      </c>
      <c r="EZ56" s="344" t="str">
        <f t="shared" si="254"/>
        <v/>
      </c>
      <c r="FA56" s="344" t="str">
        <f t="shared" si="255"/>
        <v/>
      </c>
      <c r="FB56" s="344" t="str">
        <f t="shared" si="256"/>
        <v/>
      </c>
      <c r="FC56" s="344" t="str">
        <f t="shared" si="257"/>
        <v/>
      </c>
      <c r="FD56" s="344" t="str">
        <f t="shared" si="258"/>
        <v/>
      </c>
      <c r="FE56" s="344" t="str">
        <f t="shared" si="259"/>
        <v/>
      </c>
      <c r="FF56" s="344" t="str">
        <f t="shared" si="260"/>
        <v/>
      </c>
      <c r="FG56" s="344" t="str">
        <f t="shared" si="261"/>
        <v/>
      </c>
      <c r="FH56" s="344" t="str">
        <f t="shared" si="262"/>
        <v/>
      </c>
      <c r="FI56" s="344" t="str">
        <f t="shared" si="263"/>
        <v/>
      </c>
      <c r="FJ56" s="344" t="str">
        <f t="shared" si="264"/>
        <v/>
      </c>
      <c r="FK56" s="59">
        <f t="shared" si="160"/>
        <v>0</v>
      </c>
      <c r="FL56" s="345" t="str">
        <f t="shared" si="161"/>
        <v/>
      </c>
      <c r="FM56" s="3">
        <f t="shared" si="162"/>
        <v>0</v>
      </c>
      <c r="FO56" s="336" t="str">
        <f t="shared" si="53"/>
        <v/>
      </c>
      <c r="FP56" s="4" t="s">
        <v>62</v>
      </c>
      <c r="FQ56" s="17" t="str">
        <f t="shared" si="54"/>
        <v/>
      </c>
      <c r="FR56" s="17" t="str">
        <f t="shared" si="55"/>
        <v/>
      </c>
      <c r="FS56" s="17" t="str">
        <f t="shared" si="56"/>
        <v/>
      </c>
      <c r="FT56" s="17" t="str">
        <f t="shared" si="57"/>
        <v/>
      </c>
      <c r="FU56" s="17" t="str">
        <f t="shared" si="58"/>
        <v/>
      </c>
      <c r="FV56" s="17" t="str">
        <f t="shared" si="59"/>
        <v/>
      </c>
      <c r="FW56" s="17" t="str">
        <f t="shared" si="60"/>
        <v/>
      </c>
      <c r="FX56" s="17" t="str">
        <f t="shared" si="61"/>
        <v/>
      </c>
      <c r="FY56" s="17" t="str">
        <f t="shared" si="62"/>
        <v/>
      </c>
      <c r="FZ56" s="17" t="str">
        <f t="shared" si="63"/>
        <v/>
      </c>
      <c r="GA56" s="17" t="str">
        <f t="shared" si="64"/>
        <v/>
      </c>
      <c r="GB56" s="17" t="str">
        <f t="shared" si="65"/>
        <v/>
      </c>
      <c r="GC56" s="17" t="str">
        <f t="shared" si="66"/>
        <v/>
      </c>
      <c r="GD56" s="17" t="str">
        <f t="shared" si="67"/>
        <v/>
      </c>
      <c r="GE56" s="17" t="str">
        <f t="shared" si="68"/>
        <v/>
      </c>
      <c r="GF56" s="17" t="str">
        <f t="shared" si="69"/>
        <v/>
      </c>
      <c r="GG56" s="17" t="str">
        <f t="shared" si="70"/>
        <v/>
      </c>
      <c r="GH56" s="17" t="str">
        <f t="shared" si="71"/>
        <v/>
      </c>
      <c r="GI56" s="17" t="str">
        <f t="shared" si="72"/>
        <v/>
      </c>
      <c r="GJ56" s="17" t="str">
        <f t="shared" si="73"/>
        <v/>
      </c>
      <c r="GK56" s="17" t="str">
        <f t="shared" si="74"/>
        <v/>
      </c>
      <c r="GL56" s="17" t="str">
        <f t="shared" si="75"/>
        <v/>
      </c>
      <c r="GM56" s="17" t="str">
        <f t="shared" si="76"/>
        <v/>
      </c>
      <c r="GN56" s="17" t="str">
        <f t="shared" si="77"/>
        <v/>
      </c>
      <c r="GO56" s="17" t="str">
        <f t="shared" si="78"/>
        <v/>
      </c>
      <c r="GP56" s="17" t="str">
        <f t="shared" si="79"/>
        <v/>
      </c>
      <c r="GQ56" s="17" t="str">
        <f t="shared" si="80"/>
        <v/>
      </c>
      <c r="GR56" s="17" t="str">
        <f t="shared" si="81"/>
        <v/>
      </c>
      <c r="GS56" s="17" t="str">
        <f t="shared" si="82"/>
        <v/>
      </c>
      <c r="GT56" s="17" t="str">
        <f t="shared" si="83"/>
        <v/>
      </c>
      <c r="GU56" s="17" t="s">
        <v>139</v>
      </c>
      <c r="GV56" s="36"/>
      <c r="GW56" s="36" t="e">
        <f>RANK(AO56,AO$25:AO$124,0)+COUNTIF(AO$25:AO$56,AO56)-1</f>
        <v>#VALUE!</v>
      </c>
      <c r="GX56" s="36" t="s">
        <v>62</v>
      </c>
      <c r="GY56" s="3">
        <v>32</v>
      </c>
      <c r="GZ56" s="3" t="str">
        <f t="shared" si="84"/>
        <v/>
      </c>
      <c r="HA56" s="345" t="str">
        <f t="shared" si="163"/>
        <v/>
      </c>
      <c r="HB56" s="3">
        <f t="shared" si="164"/>
        <v>0</v>
      </c>
      <c r="HF56" s="3" t="e">
        <f t="shared" si="165"/>
        <v>#N/A</v>
      </c>
      <c r="HG56" s="3" t="e">
        <f t="shared" si="166"/>
        <v>#N/A</v>
      </c>
      <c r="HH56" s="294" t="e">
        <f t="shared" si="167"/>
        <v>#N/A</v>
      </c>
      <c r="HI56" s="336" t="e">
        <f t="shared" si="168"/>
        <v>#N/A</v>
      </c>
      <c r="HJ56" s="4" t="e">
        <f t="shared" si="169"/>
        <v>#N/A</v>
      </c>
      <c r="HK56" s="17" t="str">
        <f>IF(HK$23&lt;='2. Saisie'!$AE$1,INDEX($D$25:$AG$124,$HI56,HK$21),"")</f>
        <v/>
      </c>
      <c r="HL56" s="17" t="str">
        <f>IF(HL$23&lt;='2. Saisie'!$AE$1,INDEX($D$25:$AG$124,$HI56,HL$21),"")</f>
        <v/>
      </c>
      <c r="HM56" s="17" t="str">
        <f>IF(HM$23&lt;='2. Saisie'!$AE$1,INDEX($D$25:$AG$124,$HI56,HM$21),"")</f>
        <v/>
      </c>
      <c r="HN56" s="17" t="str">
        <f>IF(HN$23&lt;='2. Saisie'!$AE$1,INDEX($D$25:$AG$124,$HI56,HN$21),"")</f>
        <v/>
      </c>
      <c r="HO56" s="17" t="str">
        <f>IF(HO$23&lt;='2. Saisie'!$AE$1,INDEX($D$25:$AG$124,$HI56,HO$21),"")</f>
        <v/>
      </c>
      <c r="HP56" s="17" t="str">
        <f>IF(HP$23&lt;='2. Saisie'!$AE$1,INDEX($D$25:$AG$124,$HI56,HP$21),"")</f>
        <v/>
      </c>
      <c r="HQ56" s="17" t="str">
        <f>IF(HQ$23&lt;='2. Saisie'!$AE$1,INDEX($D$25:$AG$124,$HI56,HQ$21),"")</f>
        <v/>
      </c>
      <c r="HR56" s="17" t="str">
        <f>IF(HR$23&lt;='2. Saisie'!$AE$1,INDEX($D$25:$AG$124,$HI56,HR$21),"")</f>
        <v/>
      </c>
      <c r="HS56" s="17" t="str">
        <f>IF(HS$23&lt;='2. Saisie'!$AE$1,INDEX($D$25:$AG$124,$HI56,HS$21),"")</f>
        <v/>
      </c>
      <c r="HT56" s="17" t="str">
        <f>IF(HT$23&lt;='2. Saisie'!$AE$1,INDEX($D$25:$AG$124,$HI56,HT$21),"")</f>
        <v/>
      </c>
      <c r="HU56" s="17" t="str">
        <f>IF(HU$23&lt;='2. Saisie'!$AE$1,INDEX($D$25:$AG$124,$HI56,HU$21),"")</f>
        <v/>
      </c>
      <c r="HV56" s="17" t="str">
        <f>IF(HV$23&lt;='2. Saisie'!$AE$1,INDEX($D$25:$AG$124,$HI56,HV$21),"")</f>
        <v/>
      </c>
      <c r="HW56" s="17" t="str">
        <f>IF(HW$23&lt;='2. Saisie'!$AE$1,INDEX($D$25:$AG$124,$HI56,HW$21),"")</f>
        <v/>
      </c>
      <c r="HX56" s="17" t="str">
        <f>IF(HX$23&lt;='2. Saisie'!$AE$1,INDEX($D$25:$AG$124,$HI56,HX$21),"")</f>
        <v/>
      </c>
      <c r="HY56" s="17" t="str">
        <f>IF(HY$23&lt;='2. Saisie'!$AE$1,INDEX($D$25:$AG$124,$HI56,HY$21),"")</f>
        <v/>
      </c>
      <c r="HZ56" s="17" t="str">
        <f>IF(HZ$23&lt;='2. Saisie'!$AE$1,INDEX($D$25:$AG$124,$HI56,HZ$21),"")</f>
        <v/>
      </c>
      <c r="IA56" s="17" t="str">
        <f>IF(IA$23&lt;='2. Saisie'!$AE$1,INDEX($D$25:$AG$124,$HI56,IA$21),"")</f>
        <v/>
      </c>
      <c r="IB56" s="17" t="str">
        <f>IF(IB$23&lt;='2. Saisie'!$AE$1,INDEX($D$25:$AG$124,$HI56,IB$21),"")</f>
        <v/>
      </c>
      <c r="IC56" s="17" t="str">
        <f>IF(IC$23&lt;='2. Saisie'!$AE$1,INDEX($D$25:$AG$124,$HI56,IC$21),"")</f>
        <v/>
      </c>
      <c r="ID56" s="17" t="str">
        <f>IF(ID$23&lt;='2. Saisie'!$AE$1,INDEX($D$25:$AG$124,$HI56,ID$21),"")</f>
        <v/>
      </c>
      <c r="IE56" s="17" t="str">
        <f>IF(IE$23&lt;='2. Saisie'!$AE$1,INDEX($D$25:$AG$124,$HI56,IE$21),"")</f>
        <v/>
      </c>
      <c r="IF56" s="17" t="str">
        <f>IF(IF$23&lt;='2. Saisie'!$AE$1,INDEX($D$25:$AG$124,$HI56,IF$21),"")</f>
        <v/>
      </c>
      <c r="IG56" s="17" t="str">
        <f>IF(IG$23&lt;='2. Saisie'!$AE$1,INDEX($D$25:$AG$124,$HI56,IG$21),"")</f>
        <v/>
      </c>
      <c r="IH56" s="17" t="str">
        <f>IF(IH$23&lt;='2. Saisie'!$AE$1,INDEX($D$25:$AG$124,$HI56,IH$21),"")</f>
        <v/>
      </c>
      <c r="II56" s="17" t="str">
        <f>IF(II$23&lt;='2. Saisie'!$AE$1,INDEX($D$25:$AG$124,$HI56,II$21),"")</f>
        <v/>
      </c>
      <c r="IJ56" s="17" t="str">
        <f>IF(IJ$23&lt;='2. Saisie'!$AE$1,INDEX($D$25:$AG$124,$HI56,IJ$21),"")</f>
        <v/>
      </c>
      <c r="IK56" s="17" t="str">
        <f>IF(IK$23&lt;='2. Saisie'!$AE$1,INDEX($D$25:$AG$124,$HI56,IK$21),"")</f>
        <v/>
      </c>
      <c r="IL56" s="17" t="str">
        <f>IF(IL$23&lt;='2. Saisie'!$AE$1,INDEX($D$25:$AG$124,$HI56,IL$21),"")</f>
        <v/>
      </c>
      <c r="IM56" s="17" t="str">
        <f>IF(IM$23&lt;='2. Saisie'!$AE$1,INDEX($D$25:$AG$124,$HI56,IM$21),"")</f>
        <v/>
      </c>
      <c r="IN56" s="17" t="str">
        <f>IF(IN$23&lt;='2. Saisie'!$AE$1,INDEX($D$25:$AG$124,$HI56,IN$21),"")</f>
        <v/>
      </c>
      <c r="IO56" s="17" t="s">
        <v>139</v>
      </c>
      <c r="IR56" s="346" t="str">
        <f>IFERROR(IF(HK$23&lt;=$HH56,(1-'7. Rép.Inattendues'!J37)*HK$19,('7. Rép.Inattendues'!J37*HK$19)*-1),"")</f>
        <v/>
      </c>
      <c r="IS56" s="346" t="str">
        <f>IFERROR(IF(HL$23&lt;=$HH56,(1-'7. Rép.Inattendues'!K37)*HL$19,('7. Rép.Inattendues'!K37*HL$19)*-1),"")</f>
        <v/>
      </c>
      <c r="IT56" s="346" t="str">
        <f>IFERROR(IF(HM$23&lt;=$HH56,(1-'7. Rép.Inattendues'!L37)*HM$19,('7. Rép.Inattendues'!L37*HM$19)*-1),"")</f>
        <v/>
      </c>
      <c r="IU56" s="346" t="str">
        <f>IFERROR(IF(HN$23&lt;=$HH56,(1-'7. Rép.Inattendues'!M37)*HN$19,('7. Rép.Inattendues'!M37*HN$19)*-1),"")</f>
        <v/>
      </c>
      <c r="IV56" s="346" t="str">
        <f>IFERROR(IF(HO$23&lt;=$HH56,(1-'7. Rép.Inattendues'!N37)*HO$19,('7. Rép.Inattendues'!N37*HO$19)*-1),"")</f>
        <v/>
      </c>
      <c r="IW56" s="346" t="str">
        <f>IFERROR(IF(HP$23&lt;=$HH56,(1-'7. Rép.Inattendues'!O37)*HP$19,('7. Rép.Inattendues'!O37*HP$19)*-1),"")</f>
        <v/>
      </c>
      <c r="IX56" s="346" t="str">
        <f>IFERROR(IF(HQ$23&lt;=$HH56,(1-'7. Rép.Inattendues'!P37)*HQ$19,('7. Rép.Inattendues'!P37*HQ$19)*-1),"")</f>
        <v/>
      </c>
      <c r="IY56" s="346" t="str">
        <f>IFERROR(IF(HR$23&lt;=$HH56,(1-'7. Rép.Inattendues'!Q37)*HR$19,('7. Rép.Inattendues'!Q37*HR$19)*-1),"")</f>
        <v/>
      </c>
      <c r="IZ56" s="346" t="str">
        <f>IFERROR(IF(HS$23&lt;=$HH56,(1-'7. Rép.Inattendues'!R37)*HS$19,('7. Rép.Inattendues'!R37*HS$19)*-1),"")</f>
        <v/>
      </c>
      <c r="JA56" s="346" t="str">
        <f>IFERROR(IF(HT$23&lt;=$HH56,(1-'7. Rép.Inattendues'!S37)*HT$19,('7. Rép.Inattendues'!S37*HT$19)*-1),"")</f>
        <v/>
      </c>
      <c r="JB56" s="346" t="str">
        <f>IFERROR(IF(HU$23&lt;=$HH56,(1-'7. Rép.Inattendues'!T37)*HU$19,('7. Rép.Inattendues'!T37*HU$19)*-1),"")</f>
        <v/>
      </c>
      <c r="JC56" s="346" t="str">
        <f>IFERROR(IF(HV$23&lt;=$HH56,(1-'7. Rép.Inattendues'!U37)*HV$19,('7. Rép.Inattendues'!U37*HV$19)*-1),"")</f>
        <v/>
      </c>
      <c r="JD56" s="346" t="str">
        <f>IFERROR(IF(HW$23&lt;=$HH56,(1-'7. Rép.Inattendues'!V37)*HW$19,('7. Rép.Inattendues'!V37*HW$19)*-1),"")</f>
        <v/>
      </c>
      <c r="JE56" s="346" t="str">
        <f>IFERROR(IF(HX$23&lt;=$HH56,(1-'7. Rép.Inattendues'!W37)*HX$19,('7. Rép.Inattendues'!W37*HX$19)*-1),"")</f>
        <v/>
      </c>
      <c r="JF56" s="346" t="str">
        <f>IFERROR(IF(HY$23&lt;=$HH56,(1-'7. Rép.Inattendues'!X37)*HY$19,('7. Rép.Inattendues'!X37*HY$19)*-1),"")</f>
        <v/>
      </c>
      <c r="JG56" s="346" t="str">
        <f>IFERROR(IF(HZ$23&lt;=$HH56,(1-'7. Rép.Inattendues'!Y37)*HZ$19,('7. Rép.Inattendues'!Y37*HZ$19)*-1),"")</f>
        <v/>
      </c>
      <c r="JH56" s="346" t="str">
        <f>IFERROR(IF(IA$23&lt;=$HH56,(1-'7. Rép.Inattendues'!Z37)*IA$19,('7. Rép.Inattendues'!Z37*IA$19)*-1),"")</f>
        <v/>
      </c>
      <c r="JI56" s="346" t="str">
        <f>IFERROR(IF(IB$23&lt;=$HH56,(1-'7. Rép.Inattendues'!AA37)*IB$19,('7. Rép.Inattendues'!AA37*IB$19)*-1),"")</f>
        <v/>
      </c>
      <c r="JJ56" s="346" t="str">
        <f>IFERROR(IF(IC$23&lt;=$HH56,(1-'7. Rép.Inattendues'!AB37)*IC$19,('7. Rép.Inattendues'!AB37*IC$19)*-1),"")</f>
        <v/>
      </c>
      <c r="JK56" s="346" t="str">
        <f>IFERROR(IF(ID$23&lt;=$HH56,(1-'7. Rép.Inattendues'!AC37)*ID$19,('7. Rép.Inattendues'!AC37*ID$19)*-1),"")</f>
        <v/>
      </c>
      <c r="JL56" s="346" t="str">
        <f>IFERROR(IF(IE$23&lt;=$HH56,(1-'7. Rép.Inattendues'!AD37)*IE$19,('7. Rép.Inattendues'!AD37*IE$19)*-1),"")</f>
        <v/>
      </c>
      <c r="JM56" s="346" t="str">
        <f>IFERROR(IF(IF$23&lt;=$HH56,(1-'7. Rép.Inattendues'!AE37)*IF$19,('7. Rép.Inattendues'!AE37*IF$19)*-1),"")</f>
        <v/>
      </c>
      <c r="JN56" s="346" t="str">
        <f>IFERROR(IF(IG$23&lt;=$HH56,(1-'7. Rép.Inattendues'!AF37)*IG$19,('7. Rép.Inattendues'!AF37*IG$19)*-1),"")</f>
        <v/>
      </c>
      <c r="JO56" s="346" t="str">
        <f>IFERROR(IF(IH$23&lt;=$HH56,(1-'7. Rép.Inattendues'!AG37)*IH$19,('7. Rép.Inattendues'!AG37*IH$19)*-1),"")</f>
        <v/>
      </c>
      <c r="JP56" s="346" t="str">
        <f>IFERROR(IF(II$23&lt;=$HH56,(1-'7. Rép.Inattendues'!AH37)*II$19,('7. Rép.Inattendues'!AH37*II$19)*-1),"")</f>
        <v/>
      </c>
      <c r="JQ56" s="346" t="str">
        <f>IFERROR(IF(IJ$23&lt;=$HH56,(1-'7. Rép.Inattendues'!AI37)*IJ$19,('7. Rép.Inattendues'!AI37*IJ$19)*-1),"")</f>
        <v/>
      </c>
      <c r="JR56" s="346" t="str">
        <f>IFERROR(IF(IK$23&lt;=$HH56,(1-'7. Rép.Inattendues'!AJ37)*IK$19,('7. Rép.Inattendues'!AJ37*IK$19)*-1),"")</f>
        <v/>
      </c>
      <c r="JS56" s="346" t="str">
        <f>IFERROR(IF(IL$23&lt;=$HH56,(1-'7. Rép.Inattendues'!AK37)*IL$19,('7. Rép.Inattendues'!AK37*IL$19)*-1),"")</f>
        <v/>
      </c>
      <c r="JT56" s="346" t="str">
        <f>IFERROR(IF(IM$23&lt;=$HH56,(1-'7. Rép.Inattendues'!AL37)*IM$19,('7. Rép.Inattendues'!AL37*IM$19)*-1),"")</f>
        <v/>
      </c>
      <c r="JU56" s="346" t="str">
        <f>IFERROR(IF(IN$23&lt;=$HH56,(1-'7. Rép.Inattendues'!AM37)*IN$19,('7. Rép.Inattendues'!AM37*IN$19)*-1),"")</f>
        <v/>
      </c>
      <c r="JW56" s="347" t="str">
        <f t="shared" si="170"/>
        <v/>
      </c>
      <c r="JY56" s="346" t="str">
        <f t="shared" si="171"/>
        <v/>
      </c>
      <c r="JZ56" s="346" t="str">
        <f t="shared" si="172"/>
        <v/>
      </c>
      <c r="KA56" s="346" t="str">
        <f t="shared" si="173"/>
        <v/>
      </c>
      <c r="KB56" s="346" t="str">
        <f t="shared" si="174"/>
        <v/>
      </c>
      <c r="KC56" s="346" t="str">
        <f t="shared" si="175"/>
        <v/>
      </c>
      <c r="KD56" s="346" t="str">
        <f t="shared" si="176"/>
        <v/>
      </c>
      <c r="KE56" s="346" t="str">
        <f t="shared" si="177"/>
        <v/>
      </c>
      <c r="KF56" s="346" t="str">
        <f t="shared" si="178"/>
        <v/>
      </c>
      <c r="KG56" s="346" t="str">
        <f t="shared" si="179"/>
        <v/>
      </c>
      <c r="KH56" s="346" t="str">
        <f t="shared" si="180"/>
        <v/>
      </c>
      <c r="KI56" s="346" t="str">
        <f t="shared" si="181"/>
        <v/>
      </c>
      <c r="KJ56" s="346" t="str">
        <f t="shared" si="182"/>
        <v/>
      </c>
      <c r="KK56" s="346" t="str">
        <f t="shared" si="183"/>
        <v/>
      </c>
      <c r="KL56" s="346" t="str">
        <f t="shared" si="184"/>
        <v/>
      </c>
      <c r="KM56" s="346" t="str">
        <f t="shared" si="185"/>
        <v/>
      </c>
      <c r="KN56" s="346" t="str">
        <f t="shared" si="186"/>
        <v/>
      </c>
      <c r="KO56" s="346" t="str">
        <f t="shared" si="187"/>
        <v/>
      </c>
      <c r="KP56" s="346" t="str">
        <f t="shared" si="188"/>
        <v/>
      </c>
      <c r="KQ56" s="346" t="str">
        <f t="shared" si="189"/>
        <v/>
      </c>
      <c r="KR56" s="346" t="str">
        <f t="shared" si="190"/>
        <v/>
      </c>
      <c r="KS56" s="346" t="str">
        <f t="shared" si="191"/>
        <v/>
      </c>
      <c r="KT56" s="346" t="str">
        <f t="shared" si="192"/>
        <v/>
      </c>
      <c r="KU56" s="346" t="str">
        <f t="shared" si="193"/>
        <v/>
      </c>
      <c r="KV56" s="346" t="str">
        <f t="shared" si="194"/>
        <v/>
      </c>
      <c r="KW56" s="346" t="str">
        <f t="shared" si="195"/>
        <v/>
      </c>
      <c r="KX56" s="346" t="str">
        <f t="shared" si="196"/>
        <v/>
      </c>
      <c r="KY56" s="346" t="str">
        <f t="shared" si="197"/>
        <v/>
      </c>
      <c r="KZ56" s="346" t="str">
        <f t="shared" si="198"/>
        <v/>
      </c>
      <c r="LA56" s="346" t="str">
        <f t="shared" si="199"/>
        <v/>
      </c>
      <c r="LB56" s="346" t="str">
        <f t="shared" si="200"/>
        <v/>
      </c>
      <c r="LD56" s="348" t="str">
        <f t="shared" si="201"/>
        <v/>
      </c>
      <c r="LF56" s="346" t="str">
        <f t="shared" si="86"/>
        <v/>
      </c>
      <c r="LH56" s="346" t="str">
        <f t="shared" si="202"/>
        <v/>
      </c>
      <c r="LI56" s="346" t="str">
        <f t="shared" si="203"/>
        <v/>
      </c>
      <c r="LJ56" s="346" t="str">
        <f t="shared" si="204"/>
        <v/>
      </c>
      <c r="LK56" s="346" t="str">
        <f t="shared" si="205"/>
        <v/>
      </c>
      <c r="LL56" s="346" t="str">
        <f t="shared" si="206"/>
        <v/>
      </c>
      <c r="LM56" s="346" t="str">
        <f t="shared" si="207"/>
        <v/>
      </c>
      <c r="LN56" s="346" t="str">
        <f t="shared" si="208"/>
        <v/>
      </c>
      <c r="LO56" s="346" t="str">
        <f t="shared" si="209"/>
        <v/>
      </c>
      <c r="LP56" s="346" t="str">
        <f t="shared" si="210"/>
        <v/>
      </c>
      <c r="LQ56" s="346" t="str">
        <f t="shared" si="211"/>
        <v/>
      </c>
      <c r="LR56" s="346" t="str">
        <f t="shared" si="212"/>
        <v/>
      </c>
      <c r="LS56" s="346" t="str">
        <f t="shared" si="213"/>
        <v/>
      </c>
      <c r="LT56" s="346" t="str">
        <f t="shared" si="214"/>
        <v/>
      </c>
      <c r="LU56" s="346" t="str">
        <f t="shared" si="215"/>
        <v/>
      </c>
      <c r="LV56" s="346" t="str">
        <f t="shared" si="216"/>
        <v/>
      </c>
      <c r="LW56" s="346" t="str">
        <f t="shared" si="217"/>
        <v/>
      </c>
      <c r="LX56" s="346" t="str">
        <f t="shared" si="218"/>
        <v/>
      </c>
      <c r="LY56" s="346" t="str">
        <f t="shared" si="219"/>
        <v/>
      </c>
      <c r="LZ56" s="346" t="str">
        <f t="shared" si="220"/>
        <v/>
      </c>
      <c r="MA56" s="346" t="str">
        <f t="shared" si="221"/>
        <v/>
      </c>
      <c r="MB56" s="346" t="str">
        <f t="shared" si="222"/>
        <v/>
      </c>
      <c r="MC56" s="346" t="str">
        <f t="shared" si="223"/>
        <v/>
      </c>
      <c r="MD56" s="346" t="str">
        <f t="shared" si="224"/>
        <v/>
      </c>
      <c r="ME56" s="346" t="str">
        <f t="shared" si="225"/>
        <v/>
      </c>
      <c r="MF56" s="346" t="str">
        <f t="shared" si="226"/>
        <v/>
      </c>
      <c r="MG56" s="346" t="str">
        <f t="shared" si="227"/>
        <v/>
      </c>
      <c r="MH56" s="346" t="str">
        <f t="shared" si="228"/>
        <v/>
      </c>
      <c r="MI56" s="346" t="str">
        <f t="shared" si="229"/>
        <v/>
      </c>
      <c r="MJ56" s="346" t="str">
        <f t="shared" si="230"/>
        <v/>
      </c>
      <c r="MK56" s="346" t="str">
        <f t="shared" si="231"/>
        <v/>
      </c>
      <c r="MM56" s="348" t="str">
        <f t="shared" si="232"/>
        <v/>
      </c>
      <c r="MR56" s="483" t="s">
        <v>469</v>
      </c>
      <c r="MS56" s="305">
        <v>5</v>
      </c>
      <c r="MU56" s="15">
        <f>IF('8. Paramètres'!G57="Modérée à forte",1,IF('8. Paramètres'!G57="Faible",2,IF('8. Paramètres'!G57="Négligeable",3,IF('8. Paramètres'!G57="Problématique",4,"err"))))</f>
        <v>1</v>
      </c>
      <c r="MV56" s="15">
        <f>IF('8. Paramètres'!H57="Cliquer pour modifier",MU56,IF('8. Paramètres'!H57="Modérée à forte",1,IF('8. Paramètres'!H57="Faible",2,IF('8. Paramètres'!H57="Négligeable",3,IF('8. Paramètres'!H57="Problématique",4,"err")))))</f>
        <v>1</v>
      </c>
      <c r="MW56" s="15">
        <f t="shared" si="273"/>
        <v>1</v>
      </c>
      <c r="MY56" s="380" t="str">
        <f t="shared" si="274"/>
        <v>ok</v>
      </c>
    </row>
    <row r="57" spans="2:364" ht="18" x14ac:dyDescent="0.3">
      <c r="B57" s="38">
        <f t="shared" si="88"/>
        <v>0</v>
      </c>
      <c r="C57" s="4" t="s">
        <v>63</v>
      </c>
      <c r="D57" s="17" t="str">
        <f>IF(AND('2. Saisie'!$AF39&gt;=0,D$23&lt;='2. Saisie'!$AE$1,'2. Saisie'!$AL39&lt;=$B$11),IF(OR('2. Saisie'!B39="",'2. Saisie'!B39=9),0,'2. Saisie'!B39),"")</f>
        <v/>
      </c>
      <c r="E57" s="17" t="str">
        <f>IF(AND('2. Saisie'!$AF39&gt;=0,E$23&lt;='2. Saisie'!$AE$1,'2. Saisie'!$AL39&lt;=$B$11),IF(OR('2. Saisie'!C39="",'2. Saisie'!C39=9),0,'2. Saisie'!C39),"")</f>
        <v/>
      </c>
      <c r="F57" s="17" t="str">
        <f>IF(AND('2. Saisie'!$AF39&gt;=0,F$23&lt;='2. Saisie'!$AE$1,'2. Saisie'!$AL39&lt;=$B$11),IF(OR('2. Saisie'!D39="",'2. Saisie'!D39=9),0,'2. Saisie'!D39),"")</f>
        <v/>
      </c>
      <c r="G57" s="17" t="str">
        <f>IF(AND('2. Saisie'!$AF39&gt;=0,G$23&lt;='2. Saisie'!$AE$1,'2. Saisie'!$AL39&lt;=$B$11),IF(OR('2. Saisie'!E39="",'2. Saisie'!E39=9),0,'2. Saisie'!E39),"")</f>
        <v/>
      </c>
      <c r="H57" s="17" t="str">
        <f>IF(AND('2. Saisie'!$AF39&gt;=0,H$23&lt;='2. Saisie'!$AE$1,'2. Saisie'!$AL39&lt;=$B$11),IF(OR('2. Saisie'!F39="",'2. Saisie'!F39=9),0,'2. Saisie'!F39),"")</f>
        <v/>
      </c>
      <c r="I57" s="17" t="str">
        <f>IF(AND('2. Saisie'!$AF39&gt;=0,I$23&lt;='2. Saisie'!$AE$1,'2. Saisie'!$AL39&lt;=$B$11),IF(OR('2. Saisie'!G39="",'2. Saisie'!G39=9),0,'2. Saisie'!G39),"")</f>
        <v/>
      </c>
      <c r="J57" s="17" t="str">
        <f>IF(AND('2. Saisie'!$AF39&gt;=0,J$23&lt;='2. Saisie'!$AE$1,'2. Saisie'!$AL39&lt;=$B$11),IF(OR('2. Saisie'!H39="",'2. Saisie'!H39=9),0,'2. Saisie'!H39),"")</f>
        <v/>
      </c>
      <c r="K57" s="17" t="str">
        <f>IF(AND('2. Saisie'!$AF39&gt;=0,K$23&lt;='2. Saisie'!$AE$1,'2. Saisie'!$AL39&lt;=$B$11),IF(OR('2. Saisie'!I39="",'2. Saisie'!I39=9),0,'2. Saisie'!I39),"")</f>
        <v/>
      </c>
      <c r="L57" s="17" t="str">
        <f>IF(AND('2. Saisie'!$AF39&gt;=0,L$23&lt;='2. Saisie'!$AE$1,'2. Saisie'!$AL39&lt;=$B$11),IF(OR('2. Saisie'!J39="",'2. Saisie'!J39=9),0,'2. Saisie'!J39),"")</f>
        <v/>
      </c>
      <c r="M57" s="17" t="str">
        <f>IF(AND('2. Saisie'!$AF39&gt;=0,M$23&lt;='2. Saisie'!$AE$1,'2. Saisie'!$AL39&lt;=$B$11),IF(OR('2. Saisie'!K39="",'2. Saisie'!K39=9),0,'2. Saisie'!K39),"")</f>
        <v/>
      </c>
      <c r="N57" s="17" t="str">
        <f>IF(AND('2. Saisie'!$AF39&gt;=0,N$23&lt;='2. Saisie'!$AE$1,'2. Saisie'!$AL39&lt;=$B$11),IF(OR('2. Saisie'!L39="",'2. Saisie'!L39=9),0,'2. Saisie'!L39),"")</f>
        <v/>
      </c>
      <c r="O57" s="17" t="str">
        <f>IF(AND('2. Saisie'!$AF39&gt;=0,O$23&lt;='2. Saisie'!$AE$1,'2. Saisie'!$AL39&lt;=$B$11),IF(OR('2. Saisie'!M39="",'2. Saisie'!M39=9),0,'2. Saisie'!M39),"")</f>
        <v/>
      </c>
      <c r="P57" s="17" t="str">
        <f>IF(AND('2. Saisie'!$AF39&gt;=0,P$23&lt;='2. Saisie'!$AE$1,'2. Saisie'!$AL39&lt;=$B$11),IF(OR('2. Saisie'!N39="",'2. Saisie'!N39=9),0,'2. Saisie'!N39),"")</f>
        <v/>
      </c>
      <c r="Q57" s="17" t="str">
        <f>IF(AND('2. Saisie'!$AF39&gt;=0,Q$23&lt;='2. Saisie'!$AE$1,'2. Saisie'!$AL39&lt;=$B$11),IF(OR('2. Saisie'!O39="",'2. Saisie'!O39=9),0,'2. Saisie'!O39),"")</f>
        <v/>
      </c>
      <c r="R57" s="17" t="str">
        <f>IF(AND('2. Saisie'!$AF39&gt;=0,R$23&lt;='2. Saisie'!$AE$1,'2. Saisie'!$AL39&lt;=$B$11),IF(OR('2. Saisie'!P39="",'2. Saisie'!P39=9),0,'2. Saisie'!P39),"")</f>
        <v/>
      </c>
      <c r="S57" s="17" t="str">
        <f>IF(AND('2. Saisie'!$AF39&gt;=0,S$23&lt;='2. Saisie'!$AE$1,'2. Saisie'!$AL39&lt;=$B$11),IF(OR('2. Saisie'!Q39="",'2. Saisie'!Q39=9),0,'2. Saisie'!Q39),"")</f>
        <v/>
      </c>
      <c r="T57" s="17" t="str">
        <f>IF(AND('2. Saisie'!$AF39&gt;=0,T$23&lt;='2. Saisie'!$AE$1,'2. Saisie'!$AL39&lt;=$B$11),IF(OR('2. Saisie'!R39="",'2. Saisie'!R39=9),0,'2. Saisie'!R39),"")</f>
        <v/>
      </c>
      <c r="U57" s="17" t="str">
        <f>IF(AND('2. Saisie'!$AF39&gt;=0,U$23&lt;='2. Saisie'!$AE$1,'2. Saisie'!$AL39&lt;=$B$11),IF(OR('2. Saisie'!S39="",'2. Saisie'!S39=9),0,'2. Saisie'!S39),"")</f>
        <v/>
      </c>
      <c r="V57" s="17" t="str">
        <f>IF(AND('2. Saisie'!$AF39&gt;=0,V$23&lt;='2. Saisie'!$AE$1,'2. Saisie'!$AL39&lt;=$B$11),IF(OR('2. Saisie'!T39="",'2. Saisie'!T39=9),0,'2. Saisie'!T39),"")</f>
        <v/>
      </c>
      <c r="W57" s="17" t="str">
        <f>IF(AND('2. Saisie'!$AF39&gt;=0,W$23&lt;='2. Saisie'!$AE$1,'2. Saisie'!$AL39&lt;=$B$11),IF(OR('2. Saisie'!U39="",'2. Saisie'!U39=9),0,'2. Saisie'!U39),"")</f>
        <v/>
      </c>
      <c r="X57" s="17" t="str">
        <f>IF(AND('2. Saisie'!$AF39&gt;=0,X$23&lt;='2. Saisie'!$AE$1,'2. Saisie'!$AL39&lt;=$B$11),IF(OR('2. Saisie'!V39="",'2. Saisie'!V39=9),0,'2. Saisie'!V39),"")</f>
        <v/>
      </c>
      <c r="Y57" s="17" t="str">
        <f>IF(AND('2. Saisie'!$AF39&gt;=0,Y$23&lt;='2. Saisie'!$AE$1,'2. Saisie'!$AL39&lt;=$B$11),IF(OR('2. Saisie'!W39="",'2. Saisie'!W39=9),0,'2. Saisie'!W39),"")</f>
        <v/>
      </c>
      <c r="Z57" s="17" t="str">
        <f>IF(AND('2. Saisie'!$AF39&gt;=0,Z$23&lt;='2. Saisie'!$AE$1,'2. Saisie'!$AL39&lt;=$B$11),IF(OR('2. Saisie'!X39="",'2. Saisie'!X39=9),0,'2. Saisie'!X39),"")</f>
        <v/>
      </c>
      <c r="AA57" s="17" t="str">
        <f>IF(AND('2. Saisie'!$AF39&gt;=0,AA$23&lt;='2. Saisie'!$AE$1,'2. Saisie'!$AL39&lt;=$B$11),IF(OR('2. Saisie'!Y39="",'2. Saisie'!Y39=9),0,'2. Saisie'!Y39),"")</f>
        <v/>
      </c>
      <c r="AB57" s="17" t="str">
        <f>IF(AND('2. Saisie'!$AF39&gt;=0,AB$23&lt;='2. Saisie'!$AE$1,'2. Saisie'!$AL39&lt;=$B$11),IF(OR('2. Saisie'!Z39="",'2. Saisie'!Z39=9),0,'2. Saisie'!Z39),"")</f>
        <v/>
      </c>
      <c r="AC57" s="17" t="str">
        <f>IF(AND('2. Saisie'!$AF39&gt;=0,AC$23&lt;='2. Saisie'!$AE$1,'2. Saisie'!$AL39&lt;=$B$11),IF(OR('2. Saisie'!AA39="",'2. Saisie'!AA39=9),0,'2. Saisie'!AA39),"")</f>
        <v/>
      </c>
      <c r="AD57" s="17" t="str">
        <f>IF(AND('2. Saisie'!$AF39&gt;=0,AD$23&lt;='2. Saisie'!$AE$1,'2. Saisie'!$AL39&lt;=$B$11),IF(OR('2. Saisie'!AB39="",'2. Saisie'!AB39=9),0,'2. Saisie'!AB39),"")</f>
        <v/>
      </c>
      <c r="AE57" s="17" t="str">
        <f>IF(AND('2. Saisie'!$AF39&gt;=0,AE$23&lt;='2. Saisie'!$AE$1,'2. Saisie'!$AL39&lt;=$B$11),IF(OR('2. Saisie'!AC39="",'2. Saisie'!AC39=9),0,'2. Saisie'!AC39),"")</f>
        <v/>
      </c>
      <c r="AF57" s="17" t="str">
        <f>IF(AND('2. Saisie'!$AF39&gt;=0,AF$23&lt;='2. Saisie'!$AE$1,'2. Saisie'!$AL39&lt;=$B$11),IF(OR('2. Saisie'!AD39="",'2. Saisie'!AD39=9),0,'2. Saisie'!AD39),"")</f>
        <v/>
      </c>
      <c r="AG57" s="17" t="str">
        <f>IF(AND('2. Saisie'!$AF39&gt;=0,AG$23&lt;='2. Saisie'!$AE$1,'2. Saisie'!$AL39&lt;=$B$11),IF(OR('2. Saisie'!AE39="",'2. Saisie'!AE39=9),0,'2. Saisie'!AE39),"")</f>
        <v/>
      </c>
      <c r="AH57" s="17" t="s">
        <v>139</v>
      </c>
      <c r="AI57" s="330"/>
      <c r="AJ57" s="339" t="str">
        <f t="shared" si="89"/>
        <v/>
      </c>
      <c r="AK57" s="339" t="str">
        <f t="shared" si="90"/>
        <v/>
      </c>
      <c r="AL57" s="340" t="str">
        <f t="shared" ref="AL57:AL88" si="277">IFERROR(IF(B$11&gt;0,IF(D57="","",IF(AJ57=AK57,"—",ROUND(CORREL(D57:AG57,D$7:AG$7),2))),""),"")</f>
        <v/>
      </c>
      <c r="AM57" s="341">
        <v>33</v>
      </c>
      <c r="AN57" s="342" t="str">
        <f t="shared" ref="AN57:AN88" si="278">IFERROR(IF(AO57="","",RANK(AO57,AO$25:AO$124,0)),"")</f>
        <v/>
      </c>
      <c r="AO57" s="343" t="str">
        <f t="shared" si="91"/>
        <v/>
      </c>
      <c r="AP57" s="17" t="str">
        <f t="shared" si="92"/>
        <v/>
      </c>
      <c r="AQ57" s="17" t="str">
        <f t="shared" si="93"/>
        <v/>
      </c>
      <c r="AR57" s="17" t="str">
        <f t="shared" si="94"/>
        <v/>
      </c>
      <c r="AS57" s="17" t="str">
        <f t="shared" si="95"/>
        <v/>
      </c>
      <c r="AT57" s="17" t="str">
        <f t="shared" si="96"/>
        <v/>
      </c>
      <c r="AU57" s="17" t="str">
        <f t="shared" si="97"/>
        <v/>
      </c>
      <c r="AV57" s="17" t="str">
        <f t="shared" si="98"/>
        <v/>
      </c>
      <c r="AW57" s="17" t="str">
        <f t="shared" si="99"/>
        <v/>
      </c>
      <c r="AX57" s="17" t="str">
        <f t="shared" si="100"/>
        <v/>
      </c>
      <c r="AY57" s="17" t="str">
        <f t="shared" si="101"/>
        <v/>
      </c>
      <c r="AZ57" s="17" t="str">
        <f t="shared" si="102"/>
        <v/>
      </c>
      <c r="BA57" s="17" t="str">
        <f t="shared" si="103"/>
        <v/>
      </c>
      <c r="BB57" s="17" t="str">
        <f t="shared" si="104"/>
        <v/>
      </c>
      <c r="BC57" s="17" t="str">
        <f t="shared" si="105"/>
        <v/>
      </c>
      <c r="BD57" s="17" t="str">
        <f t="shared" si="106"/>
        <v/>
      </c>
      <c r="BE57" s="17" t="str">
        <f t="shared" si="107"/>
        <v/>
      </c>
      <c r="BF57" s="17" t="str">
        <f t="shared" si="108"/>
        <v/>
      </c>
      <c r="BG57" s="17" t="str">
        <f t="shared" si="109"/>
        <v/>
      </c>
      <c r="BH57" s="17" t="str">
        <f t="shared" si="110"/>
        <v/>
      </c>
      <c r="BI57" s="17" t="str">
        <f t="shared" si="111"/>
        <v/>
      </c>
      <c r="BJ57" s="17" t="str">
        <f t="shared" si="112"/>
        <v/>
      </c>
      <c r="BK57" s="17" t="str">
        <f t="shared" si="113"/>
        <v/>
      </c>
      <c r="BL57" s="17" t="str">
        <f t="shared" si="114"/>
        <v/>
      </c>
      <c r="BM57" s="17" t="str">
        <f t="shared" si="115"/>
        <v/>
      </c>
      <c r="BN57" s="17" t="str">
        <f t="shared" si="116"/>
        <v/>
      </c>
      <c r="BO57" s="17" t="str">
        <f t="shared" si="117"/>
        <v/>
      </c>
      <c r="BP57" s="17" t="str">
        <f t="shared" si="118"/>
        <v/>
      </c>
      <c r="BQ57" s="17" t="str">
        <f t="shared" si="119"/>
        <v/>
      </c>
      <c r="BR57" s="17" t="str">
        <f t="shared" si="120"/>
        <v/>
      </c>
      <c r="BS57" s="17" t="str">
        <f t="shared" si="121"/>
        <v/>
      </c>
      <c r="BT57" s="17" t="s">
        <v>139</v>
      </c>
      <c r="BV57" s="291" t="e">
        <f t="shared" ref="BV57:BV88" si="279">RANK(AO57,AO$25:AO$124,0)</f>
        <v>#VALUE!</v>
      </c>
      <c r="BW57" s="291" t="e">
        <f t="shared" si="122"/>
        <v>#VALUE!</v>
      </c>
      <c r="BX57" s="291" t="e">
        <f t="shared" si="233"/>
        <v>#VALUE!</v>
      </c>
      <c r="BY57" s="292" t="e">
        <f t="shared" ref="BY57:BY88" si="280">IF(BX57&lt;$BX$12,"VRAI","FAUX")</f>
        <v>#VALUE!</v>
      </c>
      <c r="BZ57" s="292" t="e">
        <f t="shared" si="123"/>
        <v>#VALUE!</v>
      </c>
      <c r="CA57" s="294" t="str">
        <f t="shared" si="124"/>
        <v/>
      </c>
      <c r="CB57" s="293" t="e">
        <f t="shared" ref="CB57:CB88" si="281">RANK(AO57,AO$25:AO$124,1)</f>
        <v>#VALUE!</v>
      </c>
      <c r="CC57" s="291" t="e">
        <f t="shared" si="125"/>
        <v>#VALUE!</v>
      </c>
      <c r="CD57" s="291" t="e">
        <f t="shared" si="234"/>
        <v>#VALUE!</v>
      </c>
      <c r="CE57" s="292" t="e">
        <f t="shared" ref="CE57:CE88" si="282">IF(CD57&lt;$CD$12,"VRAI","FAUX")</f>
        <v>#VALUE!</v>
      </c>
      <c r="CF57" s="292" t="e">
        <f t="shared" si="126"/>
        <v>#VALUE!</v>
      </c>
      <c r="CH57" s="32"/>
      <c r="CW57" s="330"/>
      <c r="CX57" s="341">
        <v>33</v>
      </c>
      <c r="CY57" s="58" t="str">
        <f t="shared" si="127"/>
        <v/>
      </c>
      <c r="CZ57" s="344" t="e">
        <f t="shared" si="272"/>
        <v>#N/A</v>
      </c>
      <c r="DA57" s="344" t="e">
        <f t="shared" si="272"/>
        <v>#N/A</v>
      </c>
      <c r="DB57" s="344" t="e">
        <f t="shared" si="272"/>
        <v>#N/A</v>
      </c>
      <c r="DC57" s="344" t="e">
        <f t="shared" si="272"/>
        <v>#N/A</v>
      </c>
      <c r="DD57" s="344" t="e">
        <f t="shared" si="272"/>
        <v>#N/A</v>
      </c>
      <c r="DE57" s="344" t="e">
        <f t="shared" si="272"/>
        <v>#N/A</v>
      </c>
      <c r="DF57" s="344" t="e">
        <f t="shared" si="272"/>
        <v>#N/A</v>
      </c>
      <c r="DG57" s="344" t="e">
        <f t="shared" si="272"/>
        <v>#N/A</v>
      </c>
      <c r="DH57" s="344" t="e">
        <f t="shared" si="272"/>
        <v>#N/A</v>
      </c>
      <c r="DI57" s="344" t="e">
        <f t="shared" si="272"/>
        <v>#N/A</v>
      </c>
      <c r="DJ57" s="344" t="e">
        <f t="shared" si="272"/>
        <v>#N/A</v>
      </c>
      <c r="DK57" s="344" t="e">
        <f t="shared" si="272"/>
        <v>#N/A</v>
      </c>
      <c r="DL57" s="344" t="e">
        <f t="shared" si="272"/>
        <v>#N/A</v>
      </c>
      <c r="DM57" s="344" t="e">
        <f t="shared" si="272"/>
        <v>#N/A</v>
      </c>
      <c r="DN57" s="344" t="e">
        <f t="shared" si="272"/>
        <v>#N/A</v>
      </c>
      <c r="DO57" s="344" t="e">
        <f t="shared" si="272"/>
        <v>#N/A</v>
      </c>
      <c r="DP57" s="344" t="e">
        <f t="shared" si="271"/>
        <v>#N/A</v>
      </c>
      <c r="DQ57" s="344" t="e">
        <f t="shared" si="271"/>
        <v>#N/A</v>
      </c>
      <c r="DR57" s="344" t="e">
        <f t="shared" si="271"/>
        <v>#N/A</v>
      </c>
      <c r="DS57" s="344" t="e">
        <f t="shared" si="271"/>
        <v>#N/A</v>
      </c>
      <c r="DT57" s="344" t="e">
        <f t="shared" si="271"/>
        <v>#N/A</v>
      </c>
      <c r="DU57" s="344" t="e">
        <f t="shared" si="271"/>
        <v>#N/A</v>
      </c>
      <c r="DV57" s="344" t="e">
        <f t="shared" si="271"/>
        <v>#N/A</v>
      </c>
      <c r="DW57" s="344" t="e">
        <f t="shared" si="276"/>
        <v>#N/A</v>
      </c>
      <c r="DX57" s="344" t="e">
        <f t="shared" si="276"/>
        <v>#N/A</v>
      </c>
      <c r="DY57" s="344" t="e">
        <f t="shared" si="276"/>
        <v>#N/A</v>
      </c>
      <c r="DZ57" s="344" t="e">
        <f t="shared" si="276"/>
        <v>#N/A</v>
      </c>
      <c r="EA57" s="344" t="e">
        <f t="shared" si="276"/>
        <v>#N/A</v>
      </c>
      <c r="EB57" s="344" t="e">
        <f t="shared" si="276"/>
        <v>#N/A</v>
      </c>
      <c r="EC57" s="344" t="e">
        <f t="shared" si="276"/>
        <v>#N/A</v>
      </c>
      <c r="ED57" s="59">
        <f t="shared" si="129"/>
        <v>0</v>
      </c>
      <c r="EE57" s="341">
        <v>33</v>
      </c>
      <c r="EF57" s="58" t="str">
        <f t="shared" si="130"/>
        <v/>
      </c>
      <c r="EG57" s="344" t="str">
        <f t="shared" si="235"/>
        <v/>
      </c>
      <c r="EH57" s="344" t="str">
        <f t="shared" si="236"/>
        <v/>
      </c>
      <c r="EI57" s="344" t="str">
        <f t="shared" si="237"/>
        <v/>
      </c>
      <c r="EJ57" s="344" t="str">
        <f t="shared" si="238"/>
        <v/>
      </c>
      <c r="EK57" s="344" t="str">
        <f t="shared" si="239"/>
        <v/>
      </c>
      <c r="EL57" s="344" t="str">
        <f t="shared" si="240"/>
        <v/>
      </c>
      <c r="EM57" s="344" t="str">
        <f t="shared" si="241"/>
        <v/>
      </c>
      <c r="EN57" s="344" t="str">
        <f t="shared" si="242"/>
        <v/>
      </c>
      <c r="EO57" s="344" t="str">
        <f t="shared" si="243"/>
        <v/>
      </c>
      <c r="EP57" s="344" t="str">
        <f t="shared" si="244"/>
        <v/>
      </c>
      <c r="EQ57" s="344" t="str">
        <f t="shared" si="245"/>
        <v/>
      </c>
      <c r="ER57" s="344" t="str">
        <f t="shared" si="246"/>
        <v/>
      </c>
      <c r="ES57" s="344" t="str">
        <f t="shared" si="247"/>
        <v/>
      </c>
      <c r="ET57" s="344" t="str">
        <f t="shared" si="248"/>
        <v/>
      </c>
      <c r="EU57" s="344" t="str">
        <f t="shared" si="249"/>
        <v/>
      </c>
      <c r="EV57" s="344" t="str">
        <f t="shared" si="250"/>
        <v/>
      </c>
      <c r="EW57" s="344" t="str">
        <f t="shared" si="251"/>
        <v/>
      </c>
      <c r="EX57" s="344" t="str">
        <f t="shared" si="252"/>
        <v/>
      </c>
      <c r="EY57" s="344" t="str">
        <f t="shared" si="253"/>
        <v/>
      </c>
      <c r="EZ57" s="344" t="str">
        <f t="shared" si="254"/>
        <v/>
      </c>
      <c r="FA57" s="344" t="str">
        <f t="shared" si="255"/>
        <v/>
      </c>
      <c r="FB57" s="344" t="str">
        <f t="shared" si="256"/>
        <v/>
      </c>
      <c r="FC57" s="344" t="str">
        <f t="shared" si="257"/>
        <v/>
      </c>
      <c r="FD57" s="344" t="str">
        <f t="shared" si="258"/>
        <v/>
      </c>
      <c r="FE57" s="344" t="str">
        <f t="shared" si="259"/>
        <v/>
      </c>
      <c r="FF57" s="344" t="str">
        <f t="shared" si="260"/>
        <v/>
      </c>
      <c r="FG57" s="344" t="str">
        <f t="shared" si="261"/>
        <v/>
      </c>
      <c r="FH57" s="344" t="str">
        <f t="shared" si="262"/>
        <v/>
      </c>
      <c r="FI57" s="344" t="str">
        <f t="shared" si="263"/>
        <v/>
      </c>
      <c r="FJ57" s="344" t="str">
        <f t="shared" si="264"/>
        <v/>
      </c>
      <c r="FK57" s="59">
        <f t="shared" si="160"/>
        <v>0</v>
      </c>
      <c r="FL57" s="345" t="str">
        <f t="shared" si="161"/>
        <v/>
      </c>
      <c r="FM57" s="3">
        <f t="shared" si="162"/>
        <v>0</v>
      </c>
      <c r="FO57" s="336" t="str">
        <f t="shared" ref="FO57:FO88" si="283">AO57</f>
        <v/>
      </c>
      <c r="FP57" s="4" t="s">
        <v>63</v>
      </c>
      <c r="FQ57" s="17" t="str">
        <f t="shared" ref="FQ57:FQ88" si="284">IF(D57=1,0,IF(D57=0,1,""))</f>
        <v/>
      </c>
      <c r="FR57" s="17" t="str">
        <f t="shared" ref="FR57:FR88" si="285">IF(E57=1,0,IF(E57=0,1,""))</f>
        <v/>
      </c>
      <c r="FS57" s="17" t="str">
        <f t="shared" ref="FS57:FS88" si="286">IF(F57=1,0,IF(F57=0,1,""))</f>
        <v/>
      </c>
      <c r="FT57" s="17" t="str">
        <f t="shared" ref="FT57:FT88" si="287">IF(G57=1,0,IF(G57=0,1,""))</f>
        <v/>
      </c>
      <c r="FU57" s="17" t="str">
        <f t="shared" ref="FU57:FU88" si="288">IF(H57=1,0,IF(H57=0,1,""))</f>
        <v/>
      </c>
      <c r="FV57" s="17" t="str">
        <f t="shared" ref="FV57:FV88" si="289">IF(I57=1,0,IF(I57=0,1,""))</f>
        <v/>
      </c>
      <c r="FW57" s="17" t="str">
        <f t="shared" ref="FW57:FW88" si="290">IF(J57=1,0,IF(J57=0,1,""))</f>
        <v/>
      </c>
      <c r="FX57" s="17" t="str">
        <f t="shared" ref="FX57:FX88" si="291">IF(K57=1,0,IF(K57=0,1,""))</f>
        <v/>
      </c>
      <c r="FY57" s="17" t="str">
        <f t="shared" ref="FY57:FY88" si="292">IF(L57=1,0,IF(L57=0,1,""))</f>
        <v/>
      </c>
      <c r="FZ57" s="17" t="str">
        <f t="shared" ref="FZ57:FZ88" si="293">IF(M57=1,0,IF(M57=0,1,""))</f>
        <v/>
      </c>
      <c r="GA57" s="17" t="str">
        <f t="shared" ref="GA57:GA88" si="294">IF(N57=1,0,IF(N57=0,1,""))</f>
        <v/>
      </c>
      <c r="GB57" s="17" t="str">
        <f t="shared" ref="GB57:GB88" si="295">IF(O57=1,0,IF(O57=0,1,""))</f>
        <v/>
      </c>
      <c r="GC57" s="17" t="str">
        <f t="shared" ref="GC57:GC88" si="296">IF(P57=1,0,IF(P57=0,1,""))</f>
        <v/>
      </c>
      <c r="GD57" s="17" t="str">
        <f t="shared" ref="GD57:GD88" si="297">IF(Q57=1,0,IF(Q57=0,1,""))</f>
        <v/>
      </c>
      <c r="GE57" s="17" t="str">
        <f t="shared" ref="GE57:GE88" si="298">IF(R57=1,0,IF(R57=0,1,""))</f>
        <v/>
      </c>
      <c r="GF57" s="17" t="str">
        <f t="shared" ref="GF57:GF88" si="299">IF(S57=1,0,IF(S57=0,1,""))</f>
        <v/>
      </c>
      <c r="GG57" s="17" t="str">
        <f t="shared" ref="GG57:GG88" si="300">IF(T57=1,0,IF(T57=0,1,""))</f>
        <v/>
      </c>
      <c r="GH57" s="17" t="str">
        <f t="shared" ref="GH57:GH88" si="301">IF(U57=1,0,IF(U57=0,1,""))</f>
        <v/>
      </c>
      <c r="GI57" s="17" t="str">
        <f t="shared" ref="GI57:GI88" si="302">IF(V57=1,0,IF(V57=0,1,""))</f>
        <v/>
      </c>
      <c r="GJ57" s="17" t="str">
        <f t="shared" ref="GJ57:GJ88" si="303">IF(W57=1,0,IF(W57=0,1,""))</f>
        <v/>
      </c>
      <c r="GK57" s="17" t="str">
        <f t="shared" ref="GK57:GK88" si="304">IF(X57=1,0,IF(X57=0,1,""))</f>
        <v/>
      </c>
      <c r="GL57" s="17" t="str">
        <f t="shared" ref="GL57:GL88" si="305">IF(Y57=1,0,IF(Y57=0,1,""))</f>
        <v/>
      </c>
      <c r="GM57" s="17" t="str">
        <f t="shared" ref="GM57:GM88" si="306">IF(Z57=1,0,IF(Z57=0,1,""))</f>
        <v/>
      </c>
      <c r="GN57" s="17" t="str">
        <f t="shared" ref="GN57:GN88" si="307">IF(AA57=1,0,IF(AA57=0,1,""))</f>
        <v/>
      </c>
      <c r="GO57" s="17" t="str">
        <f t="shared" ref="GO57:GO88" si="308">IF(AB57=1,0,IF(AB57=0,1,""))</f>
        <v/>
      </c>
      <c r="GP57" s="17" t="str">
        <f t="shared" ref="GP57:GP88" si="309">IF(AC57=1,0,IF(AC57=0,1,""))</f>
        <v/>
      </c>
      <c r="GQ57" s="17" t="str">
        <f t="shared" ref="GQ57:GQ88" si="310">IF(AD57=1,0,IF(AD57=0,1,""))</f>
        <v/>
      </c>
      <c r="GR57" s="17" t="str">
        <f t="shared" ref="GR57:GR88" si="311">IF(AE57=1,0,IF(AE57=0,1,""))</f>
        <v/>
      </c>
      <c r="GS57" s="17" t="str">
        <f t="shared" ref="GS57:GS88" si="312">IF(AF57=1,0,IF(AF57=0,1,""))</f>
        <v/>
      </c>
      <c r="GT57" s="17" t="str">
        <f t="shared" ref="GT57:GT88" si="313">IF(AG57=1,0,IF(AG57=0,1,""))</f>
        <v/>
      </c>
      <c r="GU57" s="17" t="s">
        <v>139</v>
      </c>
      <c r="GV57" s="36"/>
      <c r="GW57" s="36" t="e">
        <f>RANK(AO57,AO$25:AO$124,0)+COUNTIF(AO$25:AO$57,AO57)-1</f>
        <v>#VALUE!</v>
      </c>
      <c r="GX57" s="36" t="s">
        <v>63</v>
      </c>
      <c r="GY57" s="3">
        <v>33</v>
      </c>
      <c r="GZ57" s="3" t="str">
        <f t="shared" ref="GZ57:GZ88" si="314">AO57</f>
        <v/>
      </c>
      <c r="HA57" s="345" t="str">
        <f t="shared" si="163"/>
        <v/>
      </c>
      <c r="HB57" s="3">
        <f t="shared" si="164"/>
        <v>0</v>
      </c>
      <c r="HF57" s="3" t="e">
        <f t="shared" si="165"/>
        <v>#N/A</v>
      </c>
      <c r="HG57" s="3" t="e">
        <f t="shared" si="166"/>
        <v>#N/A</v>
      </c>
      <c r="HH57" s="294" t="e">
        <f t="shared" si="167"/>
        <v>#N/A</v>
      </c>
      <c r="HI57" s="336" t="e">
        <f t="shared" si="168"/>
        <v>#N/A</v>
      </c>
      <c r="HJ57" s="4" t="e">
        <f t="shared" si="169"/>
        <v>#N/A</v>
      </c>
      <c r="HK57" s="17" t="str">
        <f>IF(HK$23&lt;='2. Saisie'!$AE$1,INDEX($D$25:$AG$124,$HI57,HK$21),"")</f>
        <v/>
      </c>
      <c r="HL57" s="17" t="str">
        <f>IF(HL$23&lt;='2. Saisie'!$AE$1,INDEX($D$25:$AG$124,$HI57,HL$21),"")</f>
        <v/>
      </c>
      <c r="HM57" s="17" t="str">
        <f>IF(HM$23&lt;='2. Saisie'!$AE$1,INDEX($D$25:$AG$124,$HI57,HM$21),"")</f>
        <v/>
      </c>
      <c r="HN57" s="17" t="str">
        <f>IF(HN$23&lt;='2. Saisie'!$AE$1,INDEX($D$25:$AG$124,$HI57,HN$21),"")</f>
        <v/>
      </c>
      <c r="HO57" s="17" t="str">
        <f>IF(HO$23&lt;='2. Saisie'!$AE$1,INDEX($D$25:$AG$124,$HI57,HO$21),"")</f>
        <v/>
      </c>
      <c r="HP57" s="17" t="str">
        <f>IF(HP$23&lt;='2. Saisie'!$AE$1,INDEX($D$25:$AG$124,$HI57,HP$21),"")</f>
        <v/>
      </c>
      <c r="HQ57" s="17" t="str">
        <f>IF(HQ$23&lt;='2. Saisie'!$AE$1,INDEX($D$25:$AG$124,$HI57,HQ$21),"")</f>
        <v/>
      </c>
      <c r="HR57" s="17" t="str">
        <f>IF(HR$23&lt;='2. Saisie'!$AE$1,INDEX($D$25:$AG$124,$HI57,HR$21),"")</f>
        <v/>
      </c>
      <c r="HS57" s="17" t="str">
        <f>IF(HS$23&lt;='2. Saisie'!$AE$1,INDEX($D$25:$AG$124,$HI57,HS$21),"")</f>
        <v/>
      </c>
      <c r="HT57" s="17" t="str">
        <f>IF(HT$23&lt;='2. Saisie'!$AE$1,INDEX($D$25:$AG$124,$HI57,HT$21),"")</f>
        <v/>
      </c>
      <c r="HU57" s="17" t="str">
        <f>IF(HU$23&lt;='2. Saisie'!$AE$1,INDEX($D$25:$AG$124,$HI57,HU$21),"")</f>
        <v/>
      </c>
      <c r="HV57" s="17" t="str">
        <f>IF(HV$23&lt;='2. Saisie'!$AE$1,INDEX($D$25:$AG$124,$HI57,HV$21),"")</f>
        <v/>
      </c>
      <c r="HW57" s="17" t="str">
        <f>IF(HW$23&lt;='2. Saisie'!$AE$1,INDEX($D$25:$AG$124,$HI57,HW$21),"")</f>
        <v/>
      </c>
      <c r="HX57" s="17" t="str">
        <f>IF(HX$23&lt;='2. Saisie'!$AE$1,INDEX($D$25:$AG$124,$HI57,HX$21),"")</f>
        <v/>
      </c>
      <c r="HY57" s="17" t="str">
        <f>IF(HY$23&lt;='2. Saisie'!$AE$1,INDEX($D$25:$AG$124,$HI57,HY$21),"")</f>
        <v/>
      </c>
      <c r="HZ57" s="17" t="str">
        <f>IF(HZ$23&lt;='2. Saisie'!$AE$1,INDEX($D$25:$AG$124,$HI57,HZ$21),"")</f>
        <v/>
      </c>
      <c r="IA57" s="17" t="str">
        <f>IF(IA$23&lt;='2. Saisie'!$AE$1,INDEX($D$25:$AG$124,$HI57,IA$21),"")</f>
        <v/>
      </c>
      <c r="IB57" s="17" t="str">
        <f>IF(IB$23&lt;='2. Saisie'!$AE$1,INDEX($D$25:$AG$124,$HI57,IB$21),"")</f>
        <v/>
      </c>
      <c r="IC57" s="17" t="str">
        <f>IF(IC$23&lt;='2. Saisie'!$AE$1,INDEX($D$25:$AG$124,$HI57,IC$21),"")</f>
        <v/>
      </c>
      <c r="ID57" s="17" t="str">
        <f>IF(ID$23&lt;='2. Saisie'!$AE$1,INDEX($D$25:$AG$124,$HI57,ID$21),"")</f>
        <v/>
      </c>
      <c r="IE57" s="17" t="str">
        <f>IF(IE$23&lt;='2. Saisie'!$AE$1,INDEX($D$25:$AG$124,$HI57,IE$21),"")</f>
        <v/>
      </c>
      <c r="IF57" s="17" t="str">
        <f>IF(IF$23&lt;='2. Saisie'!$AE$1,INDEX($D$25:$AG$124,$HI57,IF$21),"")</f>
        <v/>
      </c>
      <c r="IG57" s="17" t="str">
        <f>IF(IG$23&lt;='2. Saisie'!$AE$1,INDEX($D$25:$AG$124,$HI57,IG$21),"")</f>
        <v/>
      </c>
      <c r="IH57" s="17" t="str">
        <f>IF(IH$23&lt;='2. Saisie'!$AE$1,INDEX($D$25:$AG$124,$HI57,IH$21),"")</f>
        <v/>
      </c>
      <c r="II57" s="17" t="str">
        <f>IF(II$23&lt;='2. Saisie'!$AE$1,INDEX($D$25:$AG$124,$HI57,II$21),"")</f>
        <v/>
      </c>
      <c r="IJ57" s="17" t="str">
        <f>IF(IJ$23&lt;='2. Saisie'!$AE$1,INDEX($D$25:$AG$124,$HI57,IJ$21),"")</f>
        <v/>
      </c>
      <c r="IK57" s="17" t="str">
        <f>IF(IK$23&lt;='2. Saisie'!$AE$1,INDEX($D$25:$AG$124,$HI57,IK$21),"")</f>
        <v/>
      </c>
      <c r="IL57" s="17" t="str">
        <f>IF(IL$23&lt;='2. Saisie'!$AE$1,INDEX($D$25:$AG$124,$HI57,IL$21),"")</f>
        <v/>
      </c>
      <c r="IM57" s="17" t="str">
        <f>IF(IM$23&lt;='2. Saisie'!$AE$1,INDEX($D$25:$AG$124,$HI57,IM$21),"")</f>
        <v/>
      </c>
      <c r="IN57" s="17" t="str">
        <f>IF(IN$23&lt;='2. Saisie'!$AE$1,INDEX($D$25:$AG$124,$HI57,IN$21),"")</f>
        <v/>
      </c>
      <c r="IO57" s="17" t="s">
        <v>139</v>
      </c>
      <c r="IR57" s="346" t="str">
        <f>IFERROR(IF(HK$23&lt;=$HH57,(1-'7. Rép.Inattendues'!J38)*HK$19,('7. Rép.Inattendues'!J38*HK$19)*-1),"")</f>
        <v/>
      </c>
      <c r="IS57" s="346" t="str">
        <f>IFERROR(IF(HL$23&lt;=$HH57,(1-'7. Rép.Inattendues'!K38)*HL$19,('7. Rép.Inattendues'!K38*HL$19)*-1),"")</f>
        <v/>
      </c>
      <c r="IT57" s="346" t="str">
        <f>IFERROR(IF(HM$23&lt;=$HH57,(1-'7. Rép.Inattendues'!L38)*HM$19,('7. Rép.Inattendues'!L38*HM$19)*-1),"")</f>
        <v/>
      </c>
      <c r="IU57" s="346" t="str">
        <f>IFERROR(IF(HN$23&lt;=$HH57,(1-'7. Rép.Inattendues'!M38)*HN$19,('7. Rép.Inattendues'!M38*HN$19)*-1),"")</f>
        <v/>
      </c>
      <c r="IV57" s="346" t="str">
        <f>IFERROR(IF(HO$23&lt;=$HH57,(1-'7. Rép.Inattendues'!N38)*HO$19,('7. Rép.Inattendues'!N38*HO$19)*-1),"")</f>
        <v/>
      </c>
      <c r="IW57" s="346" t="str">
        <f>IFERROR(IF(HP$23&lt;=$HH57,(1-'7. Rép.Inattendues'!O38)*HP$19,('7. Rép.Inattendues'!O38*HP$19)*-1),"")</f>
        <v/>
      </c>
      <c r="IX57" s="346" t="str">
        <f>IFERROR(IF(HQ$23&lt;=$HH57,(1-'7. Rép.Inattendues'!P38)*HQ$19,('7. Rép.Inattendues'!P38*HQ$19)*-1),"")</f>
        <v/>
      </c>
      <c r="IY57" s="346" t="str">
        <f>IFERROR(IF(HR$23&lt;=$HH57,(1-'7. Rép.Inattendues'!Q38)*HR$19,('7. Rép.Inattendues'!Q38*HR$19)*-1),"")</f>
        <v/>
      </c>
      <c r="IZ57" s="346" t="str">
        <f>IFERROR(IF(HS$23&lt;=$HH57,(1-'7. Rép.Inattendues'!R38)*HS$19,('7. Rép.Inattendues'!R38*HS$19)*-1),"")</f>
        <v/>
      </c>
      <c r="JA57" s="346" t="str">
        <f>IFERROR(IF(HT$23&lt;=$HH57,(1-'7. Rép.Inattendues'!S38)*HT$19,('7. Rép.Inattendues'!S38*HT$19)*-1),"")</f>
        <v/>
      </c>
      <c r="JB57" s="346" t="str">
        <f>IFERROR(IF(HU$23&lt;=$HH57,(1-'7. Rép.Inattendues'!T38)*HU$19,('7. Rép.Inattendues'!T38*HU$19)*-1),"")</f>
        <v/>
      </c>
      <c r="JC57" s="346" t="str">
        <f>IFERROR(IF(HV$23&lt;=$HH57,(1-'7. Rép.Inattendues'!U38)*HV$19,('7. Rép.Inattendues'!U38*HV$19)*-1),"")</f>
        <v/>
      </c>
      <c r="JD57" s="346" t="str">
        <f>IFERROR(IF(HW$23&lt;=$HH57,(1-'7. Rép.Inattendues'!V38)*HW$19,('7. Rép.Inattendues'!V38*HW$19)*-1),"")</f>
        <v/>
      </c>
      <c r="JE57" s="346" t="str">
        <f>IFERROR(IF(HX$23&lt;=$HH57,(1-'7. Rép.Inattendues'!W38)*HX$19,('7. Rép.Inattendues'!W38*HX$19)*-1),"")</f>
        <v/>
      </c>
      <c r="JF57" s="346" t="str">
        <f>IFERROR(IF(HY$23&lt;=$HH57,(1-'7. Rép.Inattendues'!X38)*HY$19,('7. Rép.Inattendues'!X38*HY$19)*-1),"")</f>
        <v/>
      </c>
      <c r="JG57" s="346" t="str">
        <f>IFERROR(IF(HZ$23&lt;=$HH57,(1-'7. Rép.Inattendues'!Y38)*HZ$19,('7. Rép.Inattendues'!Y38*HZ$19)*-1),"")</f>
        <v/>
      </c>
      <c r="JH57" s="346" t="str">
        <f>IFERROR(IF(IA$23&lt;=$HH57,(1-'7. Rép.Inattendues'!Z38)*IA$19,('7. Rép.Inattendues'!Z38*IA$19)*-1),"")</f>
        <v/>
      </c>
      <c r="JI57" s="346" t="str">
        <f>IFERROR(IF(IB$23&lt;=$HH57,(1-'7. Rép.Inattendues'!AA38)*IB$19,('7. Rép.Inattendues'!AA38*IB$19)*-1),"")</f>
        <v/>
      </c>
      <c r="JJ57" s="346" t="str">
        <f>IFERROR(IF(IC$23&lt;=$HH57,(1-'7. Rép.Inattendues'!AB38)*IC$19,('7. Rép.Inattendues'!AB38*IC$19)*-1),"")</f>
        <v/>
      </c>
      <c r="JK57" s="346" t="str">
        <f>IFERROR(IF(ID$23&lt;=$HH57,(1-'7. Rép.Inattendues'!AC38)*ID$19,('7. Rép.Inattendues'!AC38*ID$19)*-1),"")</f>
        <v/>
      </c>
      <c r="JL57" s="346" t="str">
        <f>IFERROR(IF(IE$23&lt;=$HH57,(1-'7. Rép.Inattendues'!AD38)*IE$19,('7. Rép.Inattendues'!AD38*IE$19)*-1),"")</f>
        <v/>
      </c>
      <c r="JM57" s="346" t="str">
        <f>IFERROR(IF(IF$23&lt;=$HH57,(1-'7. Rép.Inattendues'!AE38)*IF$19,('7. Rép.Inattendues'!AE38*IF$19)*-1),"")</f>
        <v/>
      </c>
      <c r="JN57" s="346" t="str">
        <f>IFERROR(IF(IG$23&lt;=$HH57,(1-'7. Rép.Inattendues'!AF38)*IG$19,('7. Rép.Inattendues'!AF38*IG$19)*-1),"")</f>
        <v/>
      </c>
      <c r="JO57" s="346" t="str">
        <f>IFERROR(IF(IH$23&lt;=$HH57,(1-'7. Rép.Inattendues'!AG38)*IH$19,('7. Rép.Inattendues'!AG38*IH$19)*-1),"")</f>
        <v/>
      </c>
      <c r="JP57" s="346" t="str">
        <f>IFERROR(IF(II$23&lt;=$HH57,(1-'7. Rép.Inattendues'!AH38)*II$19,('7. Rép.Inattendues'!AH38*II$19)*-1),"")</f>
        <v/>
      </c>
      <c r="JQ57" s="346" t="str">
        <f>IFERROR(IF(IJ$23&lt;=$HH57,(1-'7. Rép.Inattendues'!AI38)*IJ$19,('7. Rép.Inattendues'!AI38*IJ$19)*-1),"")</f>
        <v/>
      </c>
      <c r="JR57" s="346" t="str">
        <f>IFERROR(IF(IK$23&lt;=$HH57,(1-'7. Rép.Inattendues'!AJ38)*IK$19,('7. Rép.Inattendues'!AJ38*IK$19)*-1),"")</f>
        <v/>
      </c>
      <c r="JS57" s="346" t="str">
        <f>IFERROR(IF(IL$23&lt;=$HH57,(1-'7. Rép.Inattendues'!AK38)*IL$19,('7. Rép.Inattendues'!AK38*IL$19)*-1),"")</f>
        <v/>
      </c>
      <c r="JT57" s="346" t="str">
        <f>IFERROR(IF(IM$23&lt;=$HH57,(1-'7. Rép.Inattendues'!AL38)*IM$19,('7. Rép.Inattendues'!AL38*IM$19)*-1),"")</f>
        <v/>
      </c>
      <c r="JU57" s="346" t="str">
        <f>IFERROR(IF(IN$23&lt;=$HH57,(1-'7. Rép.Inattendues'!AM38)*IN$19,('7. Rép.Inattendues'!AM38*IN$19)*-1),"")</f>
        <v/>
      </c>
      <c r="JW57" s="347" t="str">
        <f t="shared" si="170"/>
        <v/>
      </c>
      <c r="JY57" s="346" t="str">
        <f t="shared" si="171"/>
        <v/>
      </c>
      <c r="JZ57" s="346" t="str">
        <f t="shared" si="172"/>
        <v/>
      </c>
      <c r="KA57" s="346" t="str">
        <f t="shared" si="173"/>
        <v/>
      </c>
      <c r="KB57" s="346" t="str">
        <f t="shared" si="174"/>
        <v/>
      </c>
      <c r="KC57" s="346" t="str">
        <f t="shared" si="175"/>
        <v/>
      </c>
      <c r="KD57" s="346" t="str">
        <f t="shared" si="176"/>
        <v/>
      </c>
      <c r="KE57" s="346" t="str">
        <f t="shared" si="177"/>
        <v/>
      </c>
      <c r="KF57" s="346" t="str">
        <f t="shared" si="178"/>
        <v/>
      </c>
      <c r="KG57" s="346" t="str">
        <f t="shared" si="179"/>
        <v/>
      </c>
      <c r="KH57" s="346" t="str">
        <f t="shared" si="180"/>
        <v/>
      </c>
      <c r="KI57" s="346" t="str">
        <f t="shared" si="181"/>
        <v/>
      </c>
      <c r="KJ57" s="346" t="str">
        <f t="shared" si="182"/>
        <v/>
      </c>
      <c r="KK57" s="346" t="str">
        <f t="shared" si="183"/>
        <v/>
      </c>
      <c r="KL57" s="346" t="str">
        <f t="shared" si="184"/>
        <v/>
      </c>
      <c r="KM57" s="346" t="str">
        <f t="shared" si="185"/>
        <v/>
      </c>
      <c r="KN57" s="346" t="str">
        <f t="shared" si="186"/>
        <v/>
      </c>
      <c r="KO57" s="346" t="str">
        <f t="shared" si="187"/>
        <v/>
      </c>
      <c r="KP57" s="346" t="str">
        <f t="shared" si="188"/>
        <v/>
      </c>
      <c r="KQ57" s="346" t="str">
        <f t="shared" si="189"/>
        <v/>
      </c>
      <c r="KR57" s="346" t="str">
        <f t="shared" si="190"/>
        <v/>
      </c>
      <c r="KS57" s="346" t="str">
        <f t="shared" si="191"/>
        <v/>
      </c>
      <c r="KT57" s="346" t="str">
        <f t="shared" si="192"/>
        <v/>
      </c>
      <c r="KU57" s="346" t="str">
        <f t="shared" si="193"/>
        <v/>
      </c>
      <c r="KV57" s="346" t="str">
        <f t="shared" si="194"/>
        <v/>
      </c>
      <c r="KW57" s="346" t="str">
        <f t="shared" si="195"/>
        <v/>
      </c>
      <c r="KX57" s="346" t="str">
        <f t="shared" si="196"/>
        <v/>
      </c>
      <c r="KY57" s="346" t="str">
        <f t="shared" si="197"/>
        <v/>
      </c>
      <c r="KZ57" s="346" t="str">
        <f t="shared" si="198"/>
        <v/>
      </c>
      <c r="LA57" s="346" t="str">
        <f t="shared" si="199"/>
        <v/>
      </c>
      <c r="LB57" s="346" t="str">
        <f t="shared" si="200"/>
        <v/>
      </c>
      <c r="LD57" s="348" t="str">
        <f t="shared" si="201"/>
        <v/>
      </c>
      <c r="LF57" s="346" t="str">
        <f t="shared" ref="LF57:LF88" si="315">IFERROR(IF(HH57="","",B$8+1-HH57),"")</f>
        <v/>
      </c>
      <c r="LH57" s="346" t="str">
        <f t="shared" si="202"/>
        <v/>
      </c>
      <c r="LI57" s="346" t="str">
        <f t="shared" si="203"/>
        <v/>
      </c>
      <c r="LJ57" s="346" t="str">
        <f t="shared" si="204"/>
        <v/>
      </c>
      <c r="LK57" s="346" t="str">
        <f t="shared" si="205"/>
        <v/>
      </c>
      <c r="LL57" s="346" t="str">
        <f t="shared" si="206"/>
        <v/>
      </c>
      <c r="LM57" s="346" t="str">
        <f t="shared" si="207"/>
        <v/>
      </c>
      <c r="LN57" s="346" t="str">
        <f t="shared" si="208"/>
        <v/>
      </c>
      <c r="LO57" s="346" t="str">
        <f t="shared" si="209"/>
        <v/>
      </c>
      <c r="LP57" s="346" t="str">
        <f t="shared" si="210"/>
        <v/>
      </c>
      <c r="LQ57" s="346" t="str">
        <f t="shared" si="211"/>
        <v/>
      </c>
      <c r="LR57" s="346" t="str">
        <f t="shared" si="212"/>
        <v/>
      </c>
      <c r="LS57" s="346" t="str">
        <f t="shared" si="213"/>
        <v/>
      </c>
      <c r="LT57" s="346" t="str">
        <f t="shared" si="214"/>
        <v/>
      </c>
      <c r="LU57" s="346" t="str">
        <f t="shared" si="215"/>
        <v/>
      </c>
      <c r="LV57" s="346" t="str">
        <f t="shared" si="216"/>
        <v/>
      </c>
      <c r="LW57" s="346" t="str">
        <f t="shared" si="217"/>
        <v/>
      </c>
      <c r="LX57" s="346" t="str">
        <f t="shared" si="218"/>
        <v/>
      </c>
      <c r="LY57" s="346" t="str">
        <f t="shared" si="219"/>
        <v/>
      </c>
      <c r="LZ57" s="346" t="str">
        <f t="shared" si="220"/>
        <v/>
      </c>
      <c r="MA57" s="346" t="str">
        <f t="shared" si="221"/>
        <v/>
      </c>
      <c r="MB57" s="346" t="str">
        <f t="shared" si="222"/>
        <v/>
      </c>
      <c r="MC57" s="346" t="str">
        <f t="shared" si="223"/>
        <v/>
      </c>
      <c r="MD57" s="346" t="str">
        <f t="shared" si="224"/>
        <v/>
      </c>
      <c r="ME57" s="346" t="str">
        <f t="shared" si="225"/>
        <v/>
      </c>
      <c r="MF57" s="346" t="str">
        <f t="shared" si="226"/>
        <v/>
      </c>
      <c r="MG57" s="346" t="str">
        <f t="shared" si="227"/>
        <v/>
      </c>
      <c r="MH57" s="346" t="str">
        <f t="shared" si="228"/>
        <v/>
      </c>
      <c r="MI57" s="346" t="str">
        <f t="shared" si="229"/>
        <v/>
      </c>
      <c r="MJ57" s="346" t="str">
        <f t="shared" si="230"/>
        <v/>
      </c>
      <c r="MK57" s="346" t="str">
        <f t="shared" si="231"/>
        <v/>
      </c>
      <c r="MM57" s="348" t="str">
        <f t="shared" si="232"/>
        <v/>
      </c>
      <c r="MR57" s="483" t="s">
        <v>470</v>
      </c>
      <c r="MS57" s="305">
        <v>4</v>
      </c>
      <c r="MU57" s="15">
        <f>IF('8. Paramètres'!G58="Modérée à forte",1,IF('8. Paramètres'!G58="Faible",2,IF('8. Paramètres'!G58="Négligeable",3,IF('8. Paramètres'!G58="Problématique",4,"err"))))</f>
        <v>2</v>
      </c>
      <c r="MV57" s="15">
        <f>IF('8. Paramètres'!H58="Cliquer pour modifier",MU57,IF('8. Paramètres'!H58="Modérée à forte",1,IF('8. Paramètres'!H58="Faible",2,IF('8. Paramètres'!H58="Négligeable",3,IF('8. Paramètres'!H58="Problématique",4,"err")))))</f>
        <v>2</v>
      </c>
      <c r="MW57" s="15">
        <f t="shared" si="273"/>
        <v>2</v>
      </c>
      <c r="MY57" s="380" t="str">
        <f t="shared" si="274"/>
        <v>ok</v>
      </c>
    </row>
    <row r="58" spans="2:364" ht="18" x14ac:dyDescent="0.3">
      <c r="B58" s="38">
        <f t="shared" si="88"/>
        <v>0</v>
      </c>
      <c r="C58" s="4" t="s">
        <v>64</v>
      </c>
      <c r="D58" s="17" t="str">
        <f>IF(AND('2. Saisie'!$AF40&gt;=0,D$23&lt;='2. Saisie'!$AE$1,'2. Saisie'!$AL40&lt;=$B$11),IF(OR('2. Saisie'!B40="",'2. Saisie'!B40=9),0,'2. Saisie'!B40),"")</f>
        <v/>
      </c>
      <c r="E58" s="17" t="str">
        <f>IF(AND('2. Saisie'!$AF40&gt;=0,E$23&lt;='2. Saisie'!$AE$1,'2. Saisie'!$AL40&lt;=$B$11),IF(OR('2. Saisie'!C40="",'2. Saisie'!C40=9),0,'2. Saisie'!C40),"")</f>
        <v/>
      </c>
      <c r="F58" s="17" t="str">
        <f>IF(AND('2. Saisie'!$AF40&gt;=0,F$23&lt;='2. Saisie'!$AE$1,'2. Saisie'!$AL40&lt;=$B$11),IF(OR('2. Saisie'!D40="",'2. Saisie'!D40=9),0,'2. Saisie'!D40),"")</f>
        <v/>
      </c>
      <c r="G58" s="17" t="str">
        <f>IF(AND('2. Saisie'!$AF40&gt;=0,G$23&lt;='2. Saisie'!$AE$1,'2. Saisie'!$AL40&lt;=$B$11),IF(OR('2. Saisie'!E40="",'2. Saisie'!E40=9),0,'2. Saisie'!E40),"")</f>
        <v/>
      </c>
      <c r="H58" s="17" t="str">
        <f>IF(AND('2. Saisie'!$AF40&gt;=0,H$23&lt;='2. Saisie'!$AE$1,'2. Saisie'!$AL40&lt;=$B$11),IF(OR('2. Saisie'!F40="",'2. Saisie'!F40=9),0,'2. Saisie'!F40),"")</f>
        <v/>
      </c>
      <c r="I58" s="17" t="str">
        <f>IF(AND('2. Saisie'!$AF40&gt;=0,I$23&lt;='2. Saisie'!$AE$1,'2. Saisie'!$AL40&lt;=$B$11),IF(OR('2. Saisie'!G40="",'2. Saisie'!G40=9),0,'2. Saisie'!G40),"")</f>
        <v/>
      </c>
      <c r="J58" s="17" t="str">
        <f>IF(AND('2. Saisie'!$AF40&gt;=0,J$23&lt;='2. Saisie'!$AE$1,'2. Saisie'!$AL40&lt;=$B$11),IF(OR('2. Saisie'!H40="",'2. Saisie'!H40=9),0,'2. Saisie'!H40),"")</f>
        <v/>
      </c>
      <c r="K58" s="17" t="str">
        <f>IF(AND('2. Saisie'!$AF40&gt;=0,K$23&lt;='2. Saisie'!$AE$1,'2. Saisie'!$AL40&lt;=$B$11),IF(OR('2. Saisie'!I40="",'2. Saisie'!I40=9),0,'2. Saisie'!I40),"")</f>
        <v/>
      </c>
      <c r="L58" s="17" t="str">
        <f>IF(AND('2. Saisie'!$AF40&gt;=0,L$23&lt;='2. Saisie'!$AE$1,'2. Saisie'!$AL40&lt;=$B$11),IF(OR('2. Saisie'!J40="",'2. Saisie'!J40=9),0,'2. Saisie'!J40),"")</f>
        <v/>
      </c>
      <c r="M58" s="17" t="str">
        <f>IF(AND('2. Saisie'!$AF40&gt;=0,M$23&lt;='2. Saisie'!$AE$1,'2. Saisie'!$AL40&lt;=$B$11),IF(OR('2. Saisie'!K40="",'2. Saisie'!K40=9),0,'2. Saisie'!K40),"")</f>
        <v/>
      </c>
      <c r="N58" s="17" t="str">
        <f>IF(AND('2. Saisie'!$AF40&gt;=0,N$23&lt;='2. Saisie'!$AE$1,'2. Saisie'!$AL40&lt;=$B$11),IF(OR('2. Saisie'!L40="",'2. Saisie'!L40=9),0,'2. Saisie'!L40),"")</f>
        <v/>
      </c>
      <c r="O58" s="17" t="str">
        <f>IF(AND('2. Saisie'!$AF40&gt;=0,O$23&lt;='2. Saisie'!$AE$1,'2. Saisie'!$AL40&lt;=$B$11),IF(OR('2. Saisie'!M40="",'2. Saisie'!M40=9),0,'2. Saisie'!M40),"")</f>
        <v/>
      </c>
      <c r="P58" s="17" t="str">
        <f>IF(AND('2. Saisie'!$AF40&gt;=0,P$23&lt;='2. Saisie'!$AE$1,'2. Saisie'!$AL40&lt;=$B$11),IF(OR('2. Saisie'!N40="",'2. Saisie'!N40=9),0,'2. Saisie'!N40),"")</f>
        <v/>
      </c>
      <c r="Q58" s="17" t="str">
        <f>IF(AND('2. Saisie'!$AF40&gt;=0,Q$23&lt;='2. Saisie'!$AE$1,'2. Saisie'!$AL40&lt;=$B$11),IF(OR('2. Saisie'!O40="",'2. Saisie'!O40=9),0,'2. Saisie'!O40),"")</f>
        <v/>
      </c>
      <c r="R58" s="17" t="str">
        <f>IF(AND('2. Saisie'!$AF40&gt;=0,R$23&lt;='2. Saisie'!$AE$1,'2. Saisie'!$AL40&lt;=$B$11),IF(OR('2. Saisie'!P40="",'2. Saisie'!P40=9),0,'2. Saisie'!P40),"")</f>
        <v/>
      </c>
      <c r="S58" s="17" t="str">
        <f>IF(AND('2. Saisie'!$AF40&gt;=0,S$23&lt;='2. Saisie'!$AE$1,'2. Saisie'!$AL40&lt;=$B$11),IF(OR('2. Saisie'!Q40="",'2. Saisie'!Q40=9),0,'2. Saisie'!Q40),"")</f>
        <v/>
      </c>
      <c r="T58" s="17" t="str">
        <f>IF(AND('2. Saisie'!$AF40&gt;=0,T$23&lt;='2. Saisie'!$AE$1,'2. Saisie'!$AL40&lt;=$B$11),IF(OR('2. Saisie'!R40="",'2. Saisie'!R40=9),0,'2. Saisie'!R40),"")</f>
        <v/>
      </c>
      <c r="U58" s="17" t="str">
        <f>IF(AND('2. Saisie'!$AF40&gt;=0,U$23&lt;='2. Saisie'!$AE$1,'2. Saisie'!$AL40&lt;=$B$11),IF(OR('2. Saisie'!S40="",'2. Saisie'!S40=9),0,'2. Saisie'!S40),"")</f>
        <v/>
      </c>
      <c r="V58" s="17" t="str">
        <f>IF(AND('2. Saisie'!$AF40&gt;=0,V$23&lt;='2. Saisie'!$AE$1,'2. Saisie'!$AL40&lt;=$B$11),IF(OR('2. Saisie'!T40="",'2. Saisie'!T40=9),0,'2. Saisie'!T40),"")</f>
        <v/>
      </c>
      <c r="W58" s="17" t="str">
        <f>IF(AND('2. Saisie'!$AF40&gt;=0,W$23&lt;='2. Saisie'!$AE$1,'2. Saisie'!$AL40&lt;=$B$11),IF(OR('2. Saisie'!U40="",'2. Saisie'!U40=9),0,'2. Saisie'!U40),"")</f>
        <v/>
      </c>
      <c r="X58" s="17" t="str">
        <f>IF(AND('2. Saisie'!$AF40&gt;=0,X$23&lt;='2. Saisie'!$AE$1,'2. Saisie'!$AL40&lt;=$B$11),IF(OR('2. Saisie'!V40="",'2. Saisie'!V40=9),0,'2. Saisie'!V40),"")</f>
        <v/>
      </c>
      <c r="Y58" s="17" t="str">
        <f>IF(AND('2. Saisie'!$AF40&gt;=0,Y$23&lt;='2. Saisie'!$AE$1,'2. Saisie'!$AL40&lt;=$B$11),IF(OR('2. Saisie'!W40="",'2. Saisie'!W40=9),0,'2. Saisie'!W40),"")</f>
        <v/>
      </c>
      <c r="Z58" s="17" t="str">
        <f>IF(AND('2. Saisie'!$AF40&gt;=0,Z$23&lt;='2. Saisie'!$AE$1,'2. Saisie'!$AL40&lt;=$B$11),IF(OR('2. Saisie'!X40="",'2. Saisie'!X40=9),0,'2. Saisie'!X40),"")</f>
        <v/>
      </c>
      <c r="AA58" s="17" t="str">
        <f>IF(AND('2. Saisie'!$AF40&gt;=0,AA$23&lt;='2. Saisie'!$AE$1,'2. Saisie'!$AL40&lt;=$B$11),IF(OR('2. Saisie'!Y40="",'2. Saisie'!Y40=9),0,'2. Saisie'!Y40),"")</f>
        <v/>
      </c>
      <c r="AB58" s="17" t="str">
        <f>IF(AND('2. Saisie'!$AF40&gt;=0,AB$23&lt;='2. Saisie'!$AE$1,'2. Saisie'!$AL40&lt;=$B$11),IF(OR('2. Saisie'!Z40="",'2. Saisie'!Z40=9),0,'2. Saisie'!Z40),"")</f>
        <v/>
      </c>
      <c r="AC58" s="17" t="str">
        <f>IF(AND('2. Saisie'!$AF40&gt;=0,AC$23&lt;='2. Saisie'!$AE$1,'2. Saisie'!$AL40&lt;=$B$11),IF(OR('2. Saisie'!AA40="",'2. Saisie'!AA40=9),0,'2. Saisie'!AA40),"")</f>
        <v/>
      </c>
      <c r="AD58" s="17" t="str">
        <f>IF(AND('2. Saisie'!$AF40&gt;=0,AD$23&lt;='2. Saisie'!$AE$1,'2. Saisie'!$AL40&lt;=$B$11),IF(OR('2. Saisie'!AB40="",'2. Saisie'!AB40=9),0,'2. Saisie'!AB40),"")</f>
        <v/>
      </c>
      <c r="AE58" s="17" t="str">
        <f>IF(AND('2. Saisie'!$AF40&gt;=0,AE$23&lt;='2. Saisie'!$AE$1,'2. Saisie'!$AL40&lt;=$B$11),IF(OR('2. Saisie'!AC40="",'2. Saisie'!AC40=9),0,'2. Saisie'!AC40),"")</f>
        <v/>
      </c>
      <c r="AF58" s="17" t="str">
        <f>IF(AND('2. Saisie'!$AF40&gt;=0,AF$23&lt;='2. Saisie'!$AE$1,'2. Saisie'!$AL40&lt;=$B$11),IF(OR('2. Saisie'!AD40="",'2. Saisie'!AD40=9),0,'2. Saisie'!AD40),"")</f>
        <v/>
      </c>
      <c r="AG58" s="17" t="str">
        <f>IF(AND('2. Saisie'!$AF40&gt;=0,AG$23&lt;='2. Saisie'!$AE$1,'2. Saisie'!$AL40&lt;=$B$11),IF(OR('2. Saisie'!AE40="",'2. Saisie'!AE40=9),0,'2. Saisie'!AE40),"")</f>
        <v/>
      </c>
      <c r="AH58" s="17" t="s">
        <v>139</v>
      </c>
      <c r="AI58" s="330"/>
      <c r="AJ58" s="339" t="str">
        <f t="shared" si="89"/>
        <v/>
      </c>
      <c r="AK58" s="339" t="str">
        <f t="shared" si="90"/>
        <v/>
      </c>
      <c r="AL58" s="340" t="str">
        <f t="shared" si="277"/>
        <v/>
      </c>
      <c r="AM58" s="341">
        <v>34</v>
      </c>
      <c r="AN58" s="342" t="str">
        <f t="shared" si="278"/>
        <v/>
      </c>
      <c r="AO58" s="343" t="str">
        <f t="shared" si="91"/>
        <v/>
      </c>
      <c r="AP58" s="17" t="str">
        <f t="shared" si="92"/>
        <v/>
      </c>
      <c r="AQ58" s="17" t="str">
        <f t="shared" si="93"/>
        <v/>
      </c>
      <c r="AR58" s="17" t="str">
        <f t="shared" si="94"/>
        <v/>
      </c>
      <c r="AS58" s="17" t="str">
        <f t="shared" si="95"/>
        <v/>
      </c>
      <c r="AT58" s="17" t="str">
        <f t="shared" si="96"/>
        <v/>
      </c>
      <c r="AU58" s="17" t="str">
        <f t="shared" si="97"/>
        <v/>
      </c>
      <c r="AV58" s="17" t="str">
        <f t="shared" si="98"/>
        <v/>
      </c>
      <c r="AW58" s="17" t="str">
        <f t="shared" si="99"/>
        <v/>
      </c>
      <c r="AX58" s="17" t="str">
        <f t="shared" si="100"/>
        <v/>
      </c>
      <c r="AY58" s="17" t="str">
        <f t="shared" si="101"/>
        <v/>
      </c>
      <c r="AZ58" s="17" t="str">
        <f t="shared" si="102"/>
        <v/>
      </c>
      <c r="BA58" s="17" t="str">
        <f t="shared" si="103"/>
        <v/>
      </c>
      <c r="BB58" s="17" t="str">
        <f t="shared" si="104"/>
        <v/>
      </c>
      <c r="BC58" s="17" t="str">
        <f t="shared" si="105"/>
        <v/>
      </c>
      <c r="BD58" s="17" t="str">
        <f t="shared" si="106"/>
        <v/>
      </c>
      <c r="BE58" s="17" t="str">
        <f t="shared" si="107"/>
        <v/>
      </c>
      <c r="BF58" s="17" t="str">
        <f t="shared" si="108"/>
        <v/>
      </c>
      <c r="BG58" s="17" t="str">
        <f t="shared" si="109"/>
        <v/>
      </c>
      <c r="BH58" s="17" t="str">
        <f t="shared" si="110"/>
        <v/>
      </c>
      <c r="BI58" s="17" t="str">
        <f t="shared" si="111"/>
        <v/>
      </c>
      <c r="BJ58" s="17" t="str">
        <f t="shared" si="112"/>
        <v/>
      </c>
      <c r="BK58" s="17" t="str">
        <f t="shared" si="113"/>
        <v/>
      </c>
      <c r="BL58" s="17" t="str">
        <f t="shared" si="114"/>
        <v/>
      </c>
      <c r="BM58" s="17" t="str">
        <f t="shared" si="115"/>
        <v/>
      </c>
      <c r="BN58" s="17" t="str">
        <f t="shared" si="116"/>
        <v/>
      </c>
      <c r="BO58" s="17" t="str">
        <f t="shared" si="117"/>
        <v/>
      </c>
      <c r="BP58" s="17" t="str">
        <f t="shared" si="118"/>
        <v/>
      </c>
      <c r="BQ58" s="17" t="str">
        <f t="shared" si="119"/>
        <v/>
      </c>
      <c r="BR58" s="17" t="str">
        <f t="shared" si="120"/>
        <v/>
      </c>
      <c r="BS58" s="17" t="str">
        <f t="shared" si="121"/>
        <v/>
      </c>
      <c r="BT58" s="17" t="s">
        <v>139</v>
      </c>
      <c r="BV58" s="291" t="e">
        <f t="shared" si="279"/>
        <v>#VALUE!</v>
      </c>
      <c r="BW58" s="291" t="e">
        <f t="shared" si="122"/>
        <v>#VALUE!</v>
      </c>
      <c r="BX58" s="291" t="e">
        <f t="shared" si="233"/>
        <v>#VALUE!</v>
      </c>
      <c r="BY58" s="292" t="e">
        <f t="shared" si="280"/>
        <v>#VALUE!</v>
      </c>
      <c r="BZ58" s="292" t="e">
        <f t="shared" si="123"/>
        <v>#VALUE!</v>
      </c>
      <c r="CA58" s="294" t="str">
        <f t="shared" si="124"/>
        <v/>
      </c>
      <c r="CB58" s="293" t="e">
        <f t="shared" si="281"/>
        <v>#VALUE!</v>
      </c>
      <c r="CC58" s="291" t="e">
        <f t="shared" si="125"/>
        <v>#VALUE!</v>
      </c>
      <c r="CD58" s="291" t="e">
        <f t="shared" si="234"/>
        <v>#VALUE!</v>
      </c>
      <c r="CE58" s="292" t="e">
        <f t="shared" si="282"/>
        <v>#VALUE!</v>
      </c>
      <c r="CF58" s="292" t="e">
        <f t="shared" si="126"/>
        <v>#VALUE!</v>
      </c>
      <c r="CH58" s="32"/>
      <c r="CW58" s="330"/>
      <c r="CX58" s="341">
        <v>34</v>
      </c>
      <c r="CY58" s="58" t="str">
        <f t="shared" si="127"/>
        <v/>
      </c>
      <c r="CZ58" s="344" t="e">
        <f t="shared" si="272"/>
        <v>#N/A</v>
      </c>
      <c r="DA58" s="344" t="e">
        <f t="shared" si="272"/>
        <v>#N/A</v>
      </c>
      <c r="DB58" s="344" t="e">
        <f t="shared" si="272"/>
        <v>#N/A</v>
      </c>
      <c r="DC58" s="344" t="e">
        <f t="shared" si="272"/>
        <v>#N/A</v>
      </c>
      <c r="DD58" s="344" t="e">
        <f t="shared" si="272"/>
        <v>#N/A</v>
      </c>
      <c r="DE58" s="344" t="e">
        <f t="shared" si="272"/>
        <v>#N/A</v>
      </c>
      <c r="DF58" s="344" t="e">
        <f t="shared" si="272"/>
        <v>#N/A</v>
      </c>
      <c r="DG58" s="344" t="e">
        <f t="shared" si="272"/>
        <v>#N/A</v>
      </c>
      <c r="DH58" s="344" t="e">
        <f t="shared" si="272"/>
        <v>#N/A</v>
      </c>
      <c r="DI58" s="344" t="e">
        <f t="shared" si="272"/>
        <v>#N/A</v>
      </c>
      <c r="DJ58" s="344" t="e">
        <f t="shared" si="272"/>
        <v>#N/A</v>
      </c>
      <c r="DK58" s="344" t="e">
        <f t="shared" si="272"/>
        <v>#N/A</v>
      </c>
      <c r="DL58" s="344" t="e">
        <f t="shared" si="272"/>
        <v>#N/A</v>
      </c>
      <c r="DM58" s="344" t="e">
        <f t="shared" si="272"/>
        <v>#N/A</v>
      </c>
      <c r="DN58" s="344" t="e">
        <f t="shared" si="272"/>
        <v>#N/A</v>
      </c>
      <c r="DO58" s="344" t="e">
        <f t="shared" si="272"/>
        <v>#N/A</v>
      </c>
      <c r="DP58" s="344" t="e">
        <f t="shared" si="271"/>
        <v>#N/A</v>
      </c>
      <c r="DQ58" s="344" t="e">
        <f t="shared" si="271"/>
        <v>#N/A</v>
      </c>
      <c r="DR58" s="344" t="e">
        <f t="shared" si="271"/>
        <v>#N/A</v>
      </c>
      <c r="DS58" s="344" t="e">
        <f t="shared" si="271"/>
        <v>#N/A</v>
      </c>
      <c r="DT58" s="344" t="e">
        <f t="shared" si="271"/>
        <v>#N/A</v>
      </c>
      <c r="DU58" s="344" t="e">
        <f t="shared" si="271"/>
        <v>#N/A</v>
      </c>
      <c r="DV58" s="344" t="e">
        <f t="shared" si="271"/>
        <v>#N/A</v>
      </c>
      <c r="DW58" s="344" t="e">
        <f t="shared" si="276"/>
        <v>#N/A</v>
      </c>
      <c r="DX58" s="344" t="e">
        <f t="shared" si="276"/>
        <v>#N/A</v>
      </c>
      <c r="DY58" s="344" t="e">
        <f t="shared" si="276"/>
        <v>#N/A</v>
      </c>
      <c r="DZ58" s="344" t="e">
        <f t="shared" si="276"/>
        <v>#N/A</v>
      </c>
      <c r="EA58" s="344" t="e">
        <f t="shared" si="276"/>
        <v>#N/A</v>
      </c>
      <c r="EB58" s="344" t="e">
        <f t="shared" si="276"/>
        <v>#N/A</v>
      </c>
      <c r="EC58" s="344" t="e">
        <f t="shared" si="276"/>
        <v>#N/A</v>
      </c>
      <c r="ED58" s="59">
        <f t="shared" si="129"/>
        <v>0</v>
      </c>
      <c r="EE58" s="341">
        <v>34</v>
      </c>
      <c r="EF58" s="58" t="str">
        <f t="shared" si="130"/>
        <v/>
      </c>
      <c r="EG58" s="344" t="str">
        <f t="shared" si="235"/>
        <v/>
      </c>
      <c r="EH58" s="344" t="str">
        <f t="shared" si="236"/>
        <v/>
      </c>
      <c r="EI58" s="344" t="str">
        <f t="shared" si="237"/>
        <v/>
      </c>
      <c r="EJ58" s="344" t="str">
        <f t="shared" si="238"/>
        <v/>
      </c>
      <c r="EK58" s="344" t="str">
        <f t="shared" si="239"/>
        <v/>
      </c>
      <c r="EL58" s="344" t="str">
        <f t="shared" si="240"/>
        <v/>
      </c>
      <c r="EM58" s="344" t="str">
        <f t="shared" si="241"/>
        <v/>
      </c>
      <c r="EN58" s="344" t="str">
        <f t="shared" si="242"/>
        <v/>
      </c>
      <c r="EO58" s="344" t="str">
        <f t="shared" si="243"/>
        <v/>
      </c>
      <c r="EP58" s="344" t="str">
        <f t="shared" si="244"/>
        <v/>
      </c>
      <c r="EQ58" s="344" t="str">
        <f t="shared" si="245"/>
        <v/>
      </c>
      <c r="ER58" s="344" t="str">
        <f t="shared" si="246"/>
        <v/>
      </c>
      <c r="ES58" s="344" t="str">
        <f t="shared" si="247"/>
        <v/>
      </c>
      <c r="ET58" s="344" t="str">
        <f t="shared" si="248"/>
        <v/>
      </c>
      <c r="EU58" s="344" t="str">
        <f t="shared" si="249"/>
        <v/>
      </c>
      <c r="EV58" s="344" t="str">
        <f t="shared" si="250"/>
        <v/>
      </c>
      <c r="EW58" s="344" t="str">
        <f t="shared" si="251"/>
        <v/>
      </c>
      <c r="EX58" s="344" t="str">
        <f t="shared" si="252"/>
        <v/>
      </c>
      <c r="EY58" s="344" t="str">
        <f t="shared" si="253"/>
        <v/>
      </c>
      <c r="EZ58" s="344" t="str">
        <f t="shared" si="254"/>
        <v/>
      </c>
      <c r="FA58" s="344" t="str">
        <f t="shared" si="255"/>
        <v/>
      </c>
      <c r="FB58" s="344" t="str">
        <f t="shared" si="256"/>
        <v/>
      </c>
      <c r="FC58" s="344" t="str">
        <f t="shared" si="257"/>
        <v/>
      </c>
      <c r="FD58" s="344" t="str">
        <f t="shared" si="258"/>
        <v/>
      </c>
      <c r="FE58" s="344" t="str">
        <f t="shared" si="259"/>
        <v/>
      </c>
      <c r="FF58" s="344" t="str">
        <f t="shared" si="260"/>
        <v/>
      </c>
      <c r="FG58" s="344" t="str">
        <f t="shared" si="261"/>
        <v/>
      </c>
      <c r="FH58" s="344" t="str">
        <f t="shared" si="262"/>
        <v/>
      </c>
      <c r="FI58" s="344" t="str">
        <f t="shared" si="263"/>
        <v/>
      </c>
      <c r="FJ58" s="344" t="str">
        <f t="shared" si="264"/>
        <v/>
      </c>
      <c r="FK58" s="59">
        <f t="shared" si="160"/>
        <v>0</v>
      </c>
      <c r="FL58" s="345" t="str">
        <f t="shared" si="161"/>
        <v/>
      </c>
      <c r="FM58" s="3">
        <f t="shared" si="162"/>
        <v>0</v>
      </c>
      <c r="FO58" s="336" t="str">
        <f t="shared" si="283"/>
        <v/>
      </c>
      <c r="FP58" s="4" t="s">
        <v>64</v>
      </c>
      <c r="FQ58" s="17" t="str">
        <f t="shared" si="284"/>
        <v/>
      </c>
      <c r="FR58" s="17" t="str">
        <f t="shared" si="285"/>
        <v/>
      </c>
      <c r="FS58" s="17" t="str">
        <f t="shared" si="286"/>
        <v/>
      </c>
      <c r="FT58" s="17" t="str">
        <f t="shared" si="287"/>
        <v/>
      </c>
      <c r="FU58" s="17" t="str">
        <f t="shared" si="288"/>
        <v/>
      </c>
      <c r="FV58" s="17" t="str">
        <f t="shared" si="289"/>
        <v/>
      </c>
      <c r="FW58" s="17" t="str">
        <f t="shared" si="290"/>
        <v/>
      </c>
      <c r="FX58" s="17" t="str">
        <f t="shared" si="291"/>
        <v/>
      </c>
      <c r="FY58" s="17" t="str">
        <f t="shared" si="292"/>
        <v/>
      </c>
      <c r="FZ58" s="17" t="str">
        <f t="shared" si="293"/>
        <v/>
      </c>
      <c r="GA58" s="17" t="str">
        <f t="shared" si="294"/>
        <v/>
      </c>
      <c r="GB58" s="17" t="str">
        <f t="shared" si="295"/>
        <v/>
      </c>
      <c r="GC58" s="17" t="str">
        <f t="shared" si="296"/>
        <v/>
      </c>
      <c r="GD58" s="17" t="str">
        <f t="shared" si="297"/>
        <v/>
      </c>
      <c r="GE58" s="17" t="str">
        <f t="shared" si="298"/>
        <v/>
      </c>
      <c r="GF58" s="17" t="str">
        <f t="shared" si="299"/>
        <v/>
      </c>
      <c r="GG58" s="17" t="str">
        <f t="shared" si="300"/>
        <v/>
      </c>
      <c r="GH58" s="17" t="str">
        <f t="shared" si="301"/>
        <v/>
      </c>
      <c r="GI58" s="17" t="str">
        <f t="shared" si="302"/>
        <v/>
      </c>
      <c r="GJ58" s="17" t="str">
        <f t="shared" si="303"/>
        <v/>
      </c>
      <c r="GK58" s="17" t="str">
        <f t="shared" si="304"/>
        <v/>
      </c>
      <c r="GL58" s="17" t="str">
        <f t="shared" si="305"/>
        <v/>
      </c>
      <c r="GM58" s="17" t="str">
        <f t="shared" si="306"/>
        <v/>
      </c>
      <c r="GN58" s="17" t="str">
        <f t="shared" si="307"/>
        <v/>
      </c>
      <c r="GO58" s="17" t="str">
        <f t="shared" si="308"/>
        <v/>
      </c>
      <c r="GP58" s="17" t="str">
        <f t="shared" si="309"/>
        <v/>
      </c>
      <c r="GQ58" s="17" t="str">
        <f t="shared" si="310"/>
        <v/>
      </c>
      <c r="GR58" s="17" t="str">
        <f t="shared" si="311"/>
        <v/>
      </c>
      <c r="GS58" s="17" t="str">
        <f t="shared" si="312"/>
        <v/>
      </c>
      <c r="GT58" s="17" t="str">
        <f t="shared" si="313"/>
        <v/>
      </c>
      <c r="GU58" s="17" t="s">
        <v>139</v>
      </c>
      <c r="GV58" s="36"/>
      <c r="GW58" s="36" t="e">
        <f>RANK(AO58,AO$25:AO$124,0)+COUNTIF(AO$25:AO$58,AO58)-1</f>
        <v>#VALUE!</v>
      </c>
      <c r="GX58" s="36" t="s">
        <v>64</v>
      </c>
      <c r="GY58" s="3">
        <v>34</v>
      </c>
      <c r="GZ58" s="3" t="str">
        <f t="shared" si="314"/>
        <v/>
      </c>
      <c r="HA58" s="345" t="str">
        <f t="shared" si="163"/>
        <v/>
      </c>
      <c r="HB58" s="3">
        <f t="shared" si="164"/>
        <v>0</v>
      </c>
      <c r="HF58" s="3" t="e">
        <f t="shared" si="165"/>
        <v>#N/A</v>
      </c>
      <c r="HG58" s="3" t="e">
        <f t="shared" si="166"/>
        <v>#N/A</v>
      </c>
      <c r="HH58" s="294" t="e">
        <f t="shared" si="167"/>
        <v>#N/A</v>
      </c>
      <c r="HI58" s="336" t="e">
        <f t="shared" si="168"/>
        <v>#N/A</v>
      </c>
      <c r="HJ58" s="4" t="e">
        <f t="shared" si="169"/>
        <v>#N/A</v>
      </c>
      <c r="HK58" s="17" t="str">
        <f>IF(HK$23&lt;='2. Saisie'!$AE$1,INDEX($D$25:$AG$124,$HI58,HK$21),"")</f>
        <v/>
      </c>
      <c r="HL58" s="17" t="str">
        <f>IF(HL$23&lt;='2. Saisie'!$AE$1,INDEX($D$25:$AG$124,$HI58,HL$21),"")</f>
        <v/>
      </c>
      <c r="HM58" s="17" t="str">
        <f>IF(HM$23&lt;='2. Saisie'!$AE$1,INDEX($D$25:$AG$124,$HI58,HM$21),"")</f>
        <v/>
      </c>
      <c r="HN58" s="17" t="str">
        <f>IF(HN$23&lt;='2. Saisie'!$AE$1,INDEX($D$25:$AG$124,$HI58,HN$21),"")</f>
        <v/>
      </c>
      <c r="HO58" s="17" t="str">
        <f>IF(HO$23&lt;='2. Saisie'!$AE$1,INDEX($D$25:$AG$124,$HI58,HO$21),"")</f>
        <v/>
      </c>
      <c r="HP58" s="17" t="str">
        <f>IF(HP$23&lt;='2. Saisie'!$AE$1,INDEX($D$25:$AG$124,$HI58,HP$21),"")</f>
        <v/>
      </c>
      <c r="HQ58" s="17" t="str">
        <f>IF(HQ$23&lt;='2. Saisie'!$AE$1,INDEX($D$25:$AG$124,$HI58,HQ$21),"")</f>
        <v/>
      </c>
      <c r="HR58" s="17" t="str">
        <f>IF(HR$23&lt;='2. Saisie'!$AE$1,INDEX($D$25:$AG$124,$HI58,HR$21),"")</f>
        <v/>
      </c>
      <c r="HS58" s="17" t="str">
        <f>IF(HS$23&lt;='2. Saisie'!$AE$1,INDEX($D$25:$AG$124,$HI58,HS$21),"")</f>
        <v/>
      </c>
      <c r="HT58" s="17" t="str">
        <f>IF(HT$23&lt;='2. Saisie'!$AE$1,INDEX($D$25:$AG$124,$HI58,HT$21),"")</f>
        <v/>
      </c>
      <c r="HU58" s="17" t="str">
        <f>IF(HU$23&lt;='2. Saisie'!$AE$1,INDEX($D$25:$AG$124,$HI58,HU$21),"")</f>
        <v/>
      </c>
      <c r="HV58" s="17" t="str">
        <f>IF(HV$23&lt;='2. Saisie'!$AE$1,INDEX($D$25:$AG$124,$HI58,HV$21),"")</f>
        <v/>
      </c>
      <c r="HW58" s="17" t="str">
        <f>IF(HW$23&lt;='2. Saisie'!$AE$1,INDEX($D$25:$AG$124,$HI58,HW$21),"")</f>
        <v/>
      </c>
      <c r="HX58" s="17" t="str">
        <f>IF(HX$23&lt;='2. Saisie'!$AE$1,INDEX($D$25:$AG$124,$HI58,HX$21),"")</f>
        <v/>
      </c>
      <c r="HY58" s="17" t="str">
        <f>IF(HY$23&lt;='2. Saisie'!$AE$1,INDEX($D$25:$AG$124,$HI58,HY$21),"")</f>
        <v/>
      </c>
      <c r="HZ58" s="17" t="str">
        <f>IF(HZ$23&lt;='2. Saisie'!$AE$1,INDEX($D$25:$AG$124,$HI58,HZ$21),"")</f>
        <v/>
      </c>
      <c r="IA58" s="17" t="str">
        <f>IF(IA$23&lt;='2. Saisie'!$AE$1,INDEX($D$25:$AG$124,$HI58,IA$21),"")</f>
        <v/>
      </c>
      <c r="IB58" s="17" t="str">
        <f>IF(IB$23&lt;='2. Saisie'!$AE$1,INDEX($D$25:$AG$124,$HI58,IB$21),"")</f>
        <v/>
      </c>
      <c r="IC58" s="17" t="str">
        <f>IF(IC$23&lt;='2. Saisie'!$AE$1,INDEX($D$25:$AG$124,$HI58,IC$21),"")</f>
        <v/>
      </c>
      <c r="ID58" s="17" t="str">
        <f>IF(ID$23&lt;='2. Saisie'!$AE$1,INDEX($D$25:$AG$124,$HI58,ID$21),"")</f>
        <v/>
      </c>
      <c r="IE58" s="17" t="str">
        <f>IF(IE$23&lt;='2. Saisie'!$AE$1,INDEX($D$25:$AG$124,$HI58,IE$21),"")</f>
        <v/>
      </c>
      <c r="IF58" s="17" t="str">
        <f>IF(IF$23&lt;='2. Saisie'!$AE$1,INDEX($D$25:$AG$124,$HI58,IF$21),"")</f>
        <v/>
      </c>
      <c r="IG58" s="17" t="str">
        <f>IF(IG$23&lt;='2. Saisie'!$AE$1,INDEX($D$25:$AG$124,$HI58,IG$21),"")</f>
        <v/>
      </c>
      <c r="IH58" s="17" t="str">
        <f>IF(IH$23&lt;='2. Saisie'!$AE$1,INDEX($D$25:$AG$124,$HI58,IH$21),"")</f>
        <v/>
      </c>
      <c r="II58" s="17" t="str">
        <f>IF(II$23&lt;='2. Saisie'!$AE$1,INDEX($D$25:$AG$124,$HI58,II$21),"")</f>
        <v/>
      </c>
      <c r="IJ58" s="17" t="str">
        <f>IF(IJ$23&lt;='2. Saisie'!$AE$1,INDEX($D$25:$AG$124,$HI58,IJ$21),"")</f>
        <v/>
      </c>
      <c r="IK58" s="17" t="str">
        <f>IF(IK$23&lt;='2. Saisie'!$AE$1,INDEX($D$25:$AG$124,$HI58,IK$21),"")</f>
        <v/>
      </c>
      <c r="IL58" s="17" t="str">
        <f>IF(IL$23&lt;='2. Saisie'!$AE$1,INDEX($D$25:$AG$124,$HI58,IL$21),"")</f>
        <v/>
      </c>
      <c r="IM58" s="17" t="str">
        <f>IF(IM$23&lt;='2. Saisie'!$AE$1,INDEX($D$25:$AG$124,$HI58,IM$21),"")</f>
        <v/>
      </c>
      <c r="IN58" s="17" t="str">
        <f>IF(IN$23&lt;='2. Saisie'!$AE$1,INDEX($D$25:$AG$124,$HI58,IN$21),"")</f>
        <v/>
      </c>
      <c r="IO58" s="17" t="s">
        <v>139</v>
      </c>
      <c r="IR58" s="346" t="str">
        <f>IFERROR(IF(HK$23&lt;=$HH58,(1-'7. Rép.Inattendues'!J39)*HK$19,('7. Rép.Inattendues'!J39*HK$19)*-1),"")</f>
        <v/>
      </c>
      <c r="IS58" s="346" t="str">
        <f>IFERROR(IF(HL$23&lt;=$HH58,(1-'7. Rép.Inattendues'!K39)*HL$19,('7. Rép.Inattendues'!K39*HL$19)*-1),"")</f>
        <v/>
      </c>
      <c r="IT58" s="346" t="str">
        <f>IFERROR(IF(HM$23&lt;=$HH58,(1-'7. Rép.Inattendues'!L39)*HM$19,('7. Rép.Inattendues'!L39*HM$19)*-1),"")</f>
        <v/>
      </c>
      <c r="IU58" s="346" t="str">
        <f>IFERROR(IF(HN$23&lt;=$HH58,(1-'7. Rép.Inattendues'!M39)*HN$19,('7. Rép.Inattendues'!M39*HN$19)*-1),"")</f>
        <v/>
      </c>
      <c r="IV58" s="346" t="str">
        <f>IFERROR(IF(HO$23&lt;=$HH58,(1-'7. Rép.Inattendues'!N39)*HO$19,('7. Rép.Inattendues'!N39*HO$19)*-1),"")</f>
        <v/>
      </c>
      <c r="IW58" s="346" t="str">
        <f>IFERROR(IF(HP$23&lt;=$HH58,(1-'7. Rép.Inattendues'!O39)*HP$19,('7. Rép.Inattendues'!O39*HP$19)*-1),"")</f>
        <v/>
      </c>
      <c r="IX58" s="346" t="str">
        <f>IFERROR(IF(HQ$23&lt;=$HH58,(1-'7. Rép.Inattendues'!P39)*HQ$19,('7. Rép.Inattendues'!P39*HQ$19)*-1),"")</f>
        <v/>
      </c>
      <c r="IY58" s="346" t="str">
        <f>IFERROR(IF(HR$23&lt;=$HH58,(1-'7. Rép.Inattendues'!Q39)*HR$19,('7. Rép.Inattendues'!Q39*HR$19)*-1),"")</f>
        <v/>
      </c>
      <c r="IZ58" s="346" t="str">
        <f>IFERROR(IF(HS$23&lt;=$HH58,(1-'7. Rép.Inattendues'!R39)*HS$19,('7. Rép.Inattendues'!R39*HS$19)*-1),"")</f>
        <v/>
      </c>
      <c r="JA58" s="346" t="str">
        <f>IFERROR(IF(HT$23&lt;=$HH58,(1-'7. Rép.Inattendues'!S39)*HT$19,('7. Rép.Inattendues'!S39*HT$19)*-1),"")</f>
        <v/>
      </c>
      <c r="JB58" s="346" t="str">
        <f>IFERROR(IF(HU$23&lt;=$HH58,(1-'7. Rép.Inattendues'!T39)*HU$19,('7. Rép.Inattendues'!T39*HU$19)*-1),"")</f>
        <v/>
      </c>
      <c r="JC58" s="346" t="str">
        <f>IFERROR(IF(HV$23&lt;=$HH58,(1-'7. Rép.Inattendues'!U39)*HV$19,('7. Rép.Inattendues'!U39*HV$19)*-1),"")</f>
        <v/>
      </c>
      <c r="JD58" s="346" t="str">
        <f>IFERROR(IF(HW$23&lt;=$HH58,(1-'7. Rép.Inattendues'!V39)*HW$19,('7. Rép.Inattendues'!V39*HW$19)*-1),"")</f>
        <v/>
      </c>
      <c r="JE58" s="346" t="str">
        <f>IFERROR(IF(HX$23&lt;=$HH58,(1-'7. Rép.Inattendues'!W39)*HX$19,('7. Rép.Inattendues'!W39*HX$19)*-1),"")</f>
        <v/>
      </c>
      <c r="JF58" s="346" t="str">
        <f>IFERROR(IF(HY$23&lt;=$HH58,(1-'7. Rép.Inattendues'!X39)*HY$19,('7. Rép.Inattendues'!X39*HY$19)*-1),"")</f>
        <v/>
      </c>
      <c r="JG58" s="346" t="str">
        <f>IFERROR(IF(HZ$23&lt;=$HH58,(1-'7. Rép.Inattendues'!Y39)*HZ$19,('7. Rép.Inattendues'!Y39*HZ$19)*-1),"")</f>
        <v/>
      </c>
      <c r="JH58" s="346" t="str">
        <f>IFERROR(IF(IA$23&lt;=$HH58,(1-'7. Rép.Inattendues'!Z39)*IA$19,('7. Rép.Inattendues'!Z39*IA$19)*-1),"")</f>
        <v/>
      </c>
      <c r="JI58" s="346" t="str">
        <f>IFERROR(IF(IB$23&lt;=$HH58,(1-'7. Rép.Inattendues'!AA39)*IB$19,('7. Rép.Inattendues'!AA39*IB$19)*-1),"")</f>
        <v/>
      </c>
      <c r="JJ58" s="346" t="str">
        <f>IFERROR(IF(IC$23&lt;=$HH58,(1-'7. Rép.Inattendues'!AB39)*IC$19,('7. Rép.Inattendues'!AB39*IC$19)*-1),"")</f>
        <v/>
      </c>
      <c r="JK58" s="346" t="str">
        <f>IFERROR(IF(ID$23&lt;=$HH58,(1-'7. Rép.Inattendues'!AC39)*ID$19,('7. Rép.Inattendues'!AC39*ID$19)*-1),"")</f>
        <v/>
      </c>
      <c r="JL58" s="346" t="str">
        <f>IFERROR(IF(IE$23&lt;=$HH58,(1-'7. Rép.Inattendues'!AD39)*IE$19,('7. Rép.Inattendues'!AD39*IE$19)*-1),"")</f>
        <v/>
      </c>
      <c r="JM58" s="346" t="str">
        <f>IFERROR(IF(IF$23&lt;=$HH58,(1-'7. Rép.Inattendues'!AE39)*IF$19,('7. Rép.Inattendues'!AE39*IF$19)*-1),"")</f>
        <v/>
      </c>
      <c r="JN58" s="346" t="str">
        <f>IFERROR(IF(IG$23&lt;=$HH58,(1-'7. Rép.Inattendues'!AF39)*IG$19,('7. Rép.Inattendues'!AF39*IG$19)*-1),"")</f>
        <v/>
      </c>
      <c r="JO58" s="346" t="str">
        <f>IFERROR(IF(IH$23&lt;=$HH58,(1-'7. Rép.Inattendues'!AG39)*IH$19,('7. Rép.Inattendues'!AG39*IH$19)*-1),"")</f>
        <v/>
      </c>
      <c r="JP58" s="346" t="str">
        <f>IFERROR(IF(II$23&lt;=$HH58,(1-'7. Rép.Inattendues'!AH39)*II$19,('7. Rép.Inattendues'!AH39*II$19)*-1),"")</f>
        <v/>
      </c>
      <c r="JQ58" s="346" t="str">
        <f>IFERROR(IF(IJ$23&lt;=$HH58,(1-'7. Rép.Inattendues'!AI39)*IJ$19,('7. Rép.Inattendues'!AI39*IJ$19)*-1),"")</f>
        <v/>
      </c>
      <c r="JR58" s="346" t="str">
        <f>IFERROR(IF(IK$23&lt;=$HH58,(1-'7. Rép.Inattendues'!AJ39)*IK$19,('7. Rép.Inattendues'!AJ39*IK$19)*-1),"")</f>
        <v/>
      </c>
      <c r="JS58" s="346" t="str">
        <f>IFERROR(IF(IL$23&lt;=$HH58,(1-'7. Rép.Inattendues'!AK39)*IL$19,('7. Rép.Inattendues'!AK39*IL$19)*-1),"")</f>
        <v/>
      </c>
      <c r="JT58" s="346" t="str">
        <f>IFERROR(IF(IM$23&lt;=$HH58,(1-'7. Rép.Inattendues'!AL39)*IM$19,('7. Rép.Inattendues'!AL39*IM$19)*-1),"")</f>
        <v/>
      </c>
      <c r="JU58" s="346" t="str">
        <f>IFERROR(IF(IN$23&lt;=$HH58,(1-'7. Rép.Inattendues'!AM39)*IN$19,('7. Rép.Inattendues'!AM39*IN$19)*-1),"")</f>
        <v/>
      </c>
      <c r="JW58" s="347" t="str">
        <f t="shared" si="170"/>
        <v/>
      </c>
      <c r="JY58" s="346" t="str">
        <f t="shared" si="171"/>
        <v/>
      </c>
      <c r="JZ58" s="346" t="str">
        <f t="shared" si="172"/>
        <v/>
      </c>
      <c r="KA58" s="346" t="str">
        <f t="shared" si="173"/>
        <v/>
      </c>
      <c r="KB58" s="346" t="str">
        <f t="shared" si="174"/>
        <v/>
      </c>
      <c r="KC58" s="346" t="str">
        <f t="shared" si="175"/>
        <v/>
      </c>
      <c r="KD58" s="346" t="str">
        <f t="shared" si="176"/>
        <v/>
      </c>
      <c r="KE58" s="346" t="str">
        <f t="shared" si="177"/>
        <v/>
      </c>
      <c r="KF58" s="346" t="str">
        <f t="shared" si="178"/>
        <v/>
      </c>
      <c r="KG58" s="346" t="str">
        <f t="shared" si="179"/>
        <v/>
      </c>
      <c r="KH58" s="346" t="str">
        <f t="shared" si="180"/>
        <v/>
      </c>
      <c r="KI58" s="346" t="str">
        <f t="shared" si="181"/>
        <v/>
      </c>
      <c r="KJ58" s="346" t="str">
        <f t="shared" si="182"/>
        <v/>
      </c>
      <c r="KK58" s="346" t="str">
        <f t="shared" si="183"/>
        <v/>
      </c>
      <c r="KL58" s="346" t="str">
        <f t="shared" si="184"/>
        <v/>
      </c>
      <c r="KM58" s="346" t="str">
        <f t="shared" si="185"/>
        <v/>
      </c>
      <c r="KN58" s="346" t="str">
        <f t="shared" si="186"/>
        <v/>
      </c>
      <c r="KO58" s="346" t="str">
        <f t="shared" si="187"/>
        <v/>
      </c>
      <c r="KP58" s="346" t="str">
        <f t="shared" si="188"/>
        <v/>
      </c>
      <c r="KQ58" s="346" t="str">
        <f t="shared" si="189"/>
        <v/>
      </c>
      <c r="KR58" s="346" t="str">
        <f t="shared" si="190"/>
        <v/>
      </c>
      <c r="KS58" s="346" t="str">
        <f t="shared" si="191"/>
        <v/>
      </c>
      <c r="KT58" s="346" t="str">
        <f t="shared" si="192"/>
        <v/>
      </c>
      <c r="KU58" s="346" t="str">
        <f t="shared" si="193"/>
        <v/>
      </c>
      <c r="KV58" s="346" t="str">
        <f t="shared" si="194"/>
        <v/>
      </c>
      <c r="KW58" s="346" t="str">
        <f t="shared" si="195"/>
        <v/>
      </c>
      <c r="KX58" s="346" t="str">
        <f t="shared" si="196"/>
        <v/>
      </c>
      <c r="KY58" s="346" t="str">
        <f t="shared" si="197"/>
        <v/>
      </c>
      <c r="KZ58" s="346" t="str">
        <f t="shared" si="198"/>
        <v/>
      </c>
      <c r="LA58" s="346" t="str">
        <f t="shared" si="199"/>
        <v/>
      </c>
      <c r="LB58" s="346" t="str">
        <f t="shared" si="200"/>
        <v/>
      </c>
      <c r="LD58" s="348" t="str">
        <f t="shared" si="201"/>
        <v/>
      </c>
      <c r="LF58" s="346" t="str">
        <f t="shared" si="315"/>
        <v/>
      </c>
      <c r="LH58" s="346" t="str">
        <f t="shared" si="202"/>
        <v/>
      </c>
      <c r="LI58" s="346" t="str">
        <f t="shared" si="203"/>
        <v/>
      </c>
      <c r="LJ58" s="346" t="str">
        <f t="shared" si="204"/>
        <v/>
      </c>
      <c r="LK58" s="346" t="str">
        <f t="shared" si="205"/>
        <v/>
      </c>
      <c r="LL58" s="346" t="str">
        <f t="shared" si="206"/>
        <v/>
      </c>
      <c r="LM58" s="346" t="str">
        <f t="shared" si="207"/>
        <v/>
      </c>
      <c r="LN58" s="346" t="str">
        <f t="shared" si="208"/>
        <v/>
      </c>
      <c r="LO58" s="346" t="str">
        <f t="shared" si="209"/>
        <v/>
      </c>
      <c r="LP58" s="346" t="str">
        <f t="shared" si="210"/>
        <v/>
      </c>
      <c r="LQ58" s="346" t="str">
        <f t="shared" si="211"/>
        <v/>
      </c>
      <c r="LR58" s="346" t="str">
        <f t="shared" si="212"/>
        <v/>
      </c>
      <c r="LS58" s="346" t="str">
        <f t="shared" si="213"/>
        <v/>
      </c>
      <c r="LT58" s="346" t="str">
        <f t="shared" si="214"/>
        <v/>
      </c>
      <c r="LU58" s="346" t="str">
        <f t="shared" si="215"/>
        <v/>
      </c>
      <c r="LV58" s="346" t="str">
        <f t="shared" si="216"/>
        <v/>
      </c>
      <c r="LW58" s="346" t="str">
        <f t="shared" si="217"/>
        <v/>
      </c>
      <c r="LX58" s="346" t="str">
        <f t="shared" si="218"/>
        <v/>
      </c>
      <c r="LY58" s="346" t="str">
        <f t="shared" si="219"/>
        <v/>
      </c>
      <c r="LZ58" s="346" t="str">
        <f t="shared" si="220"/>
        <v/>
      </c>
      <c r="MA58" s="346" t="str">
        <f t="shared" si="221"/>
        <v/>
      </c>
      <c r="MB58" s="346" t="str">
        <f t="shared" si="222"/>
        <v/>
      </c>
      <c r="MC58" s="346" t="str">
        <f t="shared" si="223"/>
        <v/>
      </c>
      <c r="MD58" s="346" t="str">
        <f t="shared" si="224"/>
        <v/>
      </c>
      <c r="ME58" s="346" t="str">
        <f t="shared" si="225"/>
        <v/>
      </c>
      <c r="MF58" s="346" t="str">
        <f t="shared" si="226"/>
        <v/>
      </c>
      <c r="MG58" s="346" t="str">
        <f t="shared" si="227"/>
        <v/>
      </c>
      <c r="MH58" s="346" t="str">
        <f t="shared" si="228"/>
        <v/>
      </c>
      <c r="MI58" s="346" t="str">
        <f t="shared" si="229"/>
        <v/>
      </c>
      <c r="MJ58" s="346" t="str">
        <f t="shared" si="230"/>
        <v/>
      </c>
      <c r="MK58" s="346" t="str">
        <f t="shared" si="231"/>
        <v/>
      </c>
      <c r="MM58" s="348" t="str">
        <f t="shared" si="232"/>
        <v/>
      </c>
      <c r="MR58" s="483" t="s">
        <v>471</v>
      </c>
      <c r="MS58" s="305">
        <v>3</v>
      </c>
      <c r="MU58" s="15">
        <f>IF('8. Paramètres'!G59="Modérée à forte",1,IF('8. Paramètres'!G59="Faible",2,IF('8. Paramètres'!G59="Négligeable",3,IF('8. Paramètres'!G59="Problématique",4,"err"))))</f>
        <v>2</v>
      </c>
      <c r="MV58" s="15">
        <f>IF('8. Paramètres'!H59="Cliquer pour modifier",MU58,IF('8. Paramètres'!H59="Modérée à forte",1,IF('8. Paramètres'!H59="Faible",2,IF('8. Paramètres'!H59="Négligeable",3,IF('8. Paramètres'!H59="Problématique",4,"err")))))</f>
        <v>2</v>
      </c>
      <c r="MW58" s="15">
        <f t="shared" si="273"/>
        <v>2</v>
      </c>
      <c r="MY58" s="380" t="str">
        <f t="shared" si="274"/>
        <v>ok</v>
      </c>
    </row>
    <row r="59" spans="2:364" ht="18" x14ac:dyDescent="0.3">
      <c r="B59" s="38">
        <f t="shared" si="88"/>
        <v>0</v>
      </c>
      <c r="C59" s="4" t="s">
        <v>65</v>
      </c>
      <c r="D59" s="17" t="str">
        <f>IF(AND('2. Saisie'!$AF41&gt;=0,D$23&lt;='2. Saisie'!$AE$1,'2. Saisie'!$AL41&lt;=$B$11),IF(OR('2. Saisie'!B41="",'2. Saisie'!B41=9),0,'2. Saisie'!B41),"")</f>
        <v/>
      </c>
      <c r="E59" s="17" t="str">
        <f>IF(AND('2. Saisie'!$AF41&gt;=0,E$23&lt;='2. Saisie'!$AE$1,'2. Saisie'!$AL41&lt;=$B$11),IF(OR('2. Saisie'!C41="",'2. Saisie'!C41=9),0,'2. Saisie'!C41),"")</f>
        <v/>
      </c>
      <c r="F59" s="17" t="str">
        <f>IF(AND('2. Saisie'!$AF41&gt;=0,F$23&lt;='2. Saisie'!$AE$1,'2. Saisie'!$AL41&lt;=$B$11),IF(OR('2. Saisie'!D41="",'2. Saisie'!D41=9),0,'2. Saisie'!D41),"")</f>
        <v/>
      </c>
      <c r="G59" s="17" t="str">
        <f>IF(AND('2. Saisie'!$AF41&gt;=0,G$23&lt;='2. Saisie'!$AE$1,'2. Saisie'!$AL41&lt;=$B$11),IF(OR('2. Saisie'!E41="",'2. Saisie'!E41=9),0,'2. Saisie'!E41),"")</f>
        <v/>
      </c>
      <c r="H59" s="17" t="str">
        <f>IF(AND('2. Saisie'!$AF41&gt;=0,H$23&lt;='2. Saisie'!$AE$1,'2. Saisie'!$AL41&lt;=$B$11),IF(OR('2. Saisie'!F41="",'2. Saisie'!F41=9),0,'2. Saisie'!F41),"")</f>
        <v/>
      </c>
      <c r="I59" s="17" t="str">
        <f>IF(AND('2. Saisie'!$AF41&gt;=0,I$23&lt;='2. Saisie'!$AE$1,'2. Saisie'!$AL41&lt;=$B$11),IF(OR('2. Saisie'!G41="",'2. Saisie'!G41=9),0,'2. Saisie'!G41),"")</f>
        <v/>
      </c>
      <c r="J59" s="17" t="str">
        <f>IF(AND('2. Saisie'!$AF41&gt;=0,J$23&lt;='2. Saisie'!$AE$1,'2. Saisie'!$AL41&lt;=$B$11),IF(OR('2. Saisie'!H41="",'2. Saisie'!H41=9),0,'2. Saisie'!H41),"")</f>
        <v/>
      </c>
      <c r="K59" s="17" t="str">
        <f>IF(AND('2. Saisie'!$AF41&gt;=0,K$23&lt;='2. Saisie'!$AE$1,'2. Saisie'!$AL41&lt;=$B$11),IF(OR('2. Saisie'!I41="",'2. Saisie'!I41=9),0,'2. Saisie'!I41),"")</f>
        <v/>
      </c>
      <c r="L59" s="17" t="str">
        <f>IF(AND('2. Saisie'!$AF41&gt;=0,L$23&lt;='2. Saisie'!$AE$1,'2. Saisie'!$AL41&lt;=$B$11),IF(OR('2. Saisie'!J41="",'2. Saisie'!J41=9),0,'2. Saisie'!J41),"")</f>
        <v/>
      </c>
      <c r="M59" s="17" t="str">
        <f>IF(AND('2. Saisie'!$AF41&gt;=0,M$23&lt;='2. Saisie'!$AE$1,'2. Saisie'!$AL41&lt;=$B$11),IF(OR('2. Saisie'!K41="",'2. Saisie'!K41=9),0,'2. Saisie'!K41),"")</f>
        <v/>
      </c>
      <c r="N59" s="17" t="str">
        <f>IF(AND('2. Saisie'!$AF41&gt;=0,N$23&lt;='2. Saisie'!$AE$1,'2. Saisie'!$AL41&lt;=$B$11),IF(OR('2. Saisie'!L41="",'2. Saisie'!L41=9),0,'2. Saisie'!L41),"")</f>
        <v/>
      </c>
      <c r="O59" s="17" t="str">
        <f>IF(AND('2. Saisie'!$AF41&gt;=0,O$23&lt;='2. Saisie'!$AE$1,'2. Saisie'!$AL41&lt;=$B$11),IF(OR('2. Saisie'!M41="",'2. Saisie'!M41=9),0,'2. Saisie'!M41),"")</f>
        <v/>
      </c>
      <c r="P59" s="17" t="str">
        <f>IF(AND('2. Saisie'!$AF41&gt;=0,P$23&lt;='2. Saisie'!$AE$1,'2. Saisie'!$AL41&lt;=$B$11),IF(OR('2. Saisie'!N41="",'2. Saisie'!N41=9),0,'2. Saisie'!N41),"")</f>
        <v/>
      </c>
      <c r="Q59" s="17" t="str">
        <f>IF(AND('2. Saisie'!$AF41&gt;=0,Q$23&lt;='2. Saisie'!$AE$1,'2. Saisie'!$AL41&lt;=$B$11),IF(OR('2. Saisie'!O41="",'2. Saisie'!O41=9),0,'2. Saisie'!O41),"")</f>
        <v/>
      </c>
      <c r="R59" s="17" t="str">
        <f>IF(AND('2. Saisie'!$AF41&gt;=0,R$23&lt;='2. Saisie'!$AE$1,'2. Saisie'!$AL41&lt;=$B$11),IF(OR('2. Saisie'!P41="",'2. Saisie'!P41=9),0,'2. Saisie'!P41),"")</f>
        <v/>
      </c>
      <c r="S59" s="17" t="str">
        <f>IF(AND('2. Saisie'!$AF41&gt;=0,S$23&lt;='2. Saisie'!$AE$1,'2. Saisie'!$AL41&lt;=$B$11),IF(OR('2. Saisie'!Q41="",'2. Saisie'!Q41=9),0,'2. Saisie'!Q41),"")</f>
        <v/>
      </c>
      <c r="T59" s="17" t="str">
        <f>IF(AND('2. Saisie'!$AF41&gt;=0,T$23&lt;='2. Saisie'!$AE$1,'2. Saisie'!$AL41&lt;=$B$11),IF(OR('2. Saisie'!R41="",'2. Saisie'!R41=9),0,'2. Saisie'!R41),"")</f>
        <v/>
      </c>
      <c r="U59" s="17" t="str">
        <f>IF(AND('2. Saisie'!$AF41&gt;=0,U$23&lt;='2. Saisie'!$AE$1,'2. Saisie'!$AL41&lt;=$B$11),IF(OR('2. Saisie'!S41="",'2. Saisie'!S41=9),0,'2. Saisie'!S41),"")</f>
        <v/>
      </c>
      <c r="V59" s="17" t="str">
        <f>IF(AND('2. Saisie'!$AF41&gt;=0,V$23&lt;='2. Saisie'!$AE$1,'2. Saisie'!$AL41&lt;=$B$11),IF(OR('2. Saisie'!T41="",'2. Saisie'!T41=9),0,'2. Saisie'!T41),"")</f>
        <v/>
      </c>
      <c r="W59" s="17" t="str">
        <f>IF(AND('2. Saisie'!$AF41&gt;=0,W$23&lt;='2. Saisie'!$AE$1,'2. Saisie'!$AL41&lt;=$B$11),IF(OR('2. Saisie'!U41="",'2. Saisie'!U41=9),0,'2. Saisie'!U41),"")</f>
        <v/>
      </c>
      <c r="X59" s="17" t="str">
        <f>IF(AND('2. Saisie'!$AF41&gt;=0,X$23&lt;='2. Saisie'!$AE$1,'2. Saisie'!$AL41&lt;=$B$11),IF(OR('2. Saisie'!V41="",'2. Saisie'!V41=9),0,'2. Saisie'!V41),"")</f>
        <v/>
      </c>
      <c r="Y59" s="17" t="str">
        <f>IF(AND('2. Saisie'!$AF41&gt;=0,Y$23&lt;='2. Saisie'!$AE$1,'2. Saisie'!$AL41&lt;=$B$11),IF(OR('2. Saisie'!W41="",'2. Saisie'!W41=9),0,'2. Saisie'!W41),"")</f>
        <v/>
      </c>
      <c r="Z59" s="17" t="str">
        <f>IF(AND('2. Saisie'!$AF41&gt;=0,Z$23&lt;='2. Saisie'!$AE$1,'2. Saisie'!$AL41&lt;=$B$11),IF(OR('2. Saisie'!X41="",'2. Saisie'!X41=9),0,'2. Saisie'!X41),"")</f>
        <v/>
      </c>
      <c r="AA59" s="17" t="str">
        <f>IF(AND('2. Saisie'!$AF41&gt;=0,AA$23&lt;='2. Saisie'!$AE$1,'2. Saisie'!$AL41&lt;=$B$11),IF(OR('2. Saisie'!Y41="",'2. Saisie'!Y41=9),0,'2. Saisie'!Y41),"")</f>
        <v/>
      </c>
      <c r="AB59" s="17" t="str">
        <f>IF(AND('2. Saisie'!$AF41&gt;=0,AB$23&lt;='2. Saisie'!$AE$1,'2. Saisie'!$AL41&lt;=$B$11),IF(OR('2. Saisie'!Z41="",'2. Saisie'!Z41=9),0,'2. Saisie'!Z41),"")</f>
        <v/>
      </c>
      <c r="AC59" s="17" t="str">
        <f>IF(AND('2. Saisie'!$AF41&gt;=0,AC$23&lt;='2. Saisie'!$AE$1,'2. Saisie'!$AL41&lt;=$B$11),IF(OR('2. Saisie'!AA41="",'2. Saisie'!AA41=9),0,'2. Saisie'!AA41),"")</f>
        <v/>
      </c>
      <c r="AD59" s="17" t="str">
        <f>IF(AND('2. Saisie'!$AF41&gt;=0,AD$23&lt;='2. Saisie'!$AE$1,'2. Saisie'!$AL41&lt;=$B$11),IF(OR('2. Saisie'!AB41="",'2. Saisie'!AB41=9),0,'2. Saisie'!AB41),"")</f>
        <v/>
      </c>
      <c r="AE59" s="17" t="str">
        <f>IF(AND('2. Saisie'!$AF41&gt;=0,AE$23&lt;='2. Saisie'!$AE$1,'2. Saisie'!$AL41&lt;=$B$11),IF(OR('2. Saisie'!AC41="",'2. Saisie'!AC41=9),0,'2. Saisie'!AC41),"")</f>
        <v/>
      </c>
      <c r="AF59" s="17" t="str">
        <f>IF(AND('2. Saisie'!$AF41&gt;=0,AF$23&lt;='2. Saisie'!$AE$1,'2. Saisie'!$AL41&lt;=$B$11),IF(OR('2. Saisie'!AD41="",'2. Saisie'!AD41=9),0,'2. Saisie'!AD41),"")</f>
        <v/>
      </c>
      <c r="AG59" s="17" t="str">
        <f>IF(AND('2. Saisie'!$AF41&gt;=0,AG$23&lt;='2. Saisie'!$AE$1,'2. Saisie'!$AL41&lt;=$B$11),IF(OR('2. Saisie'!AE41="",'2. Saisie'!AE41=9),0,'2. Saisie'!AE41),"")</f>
        <v/>
      </c>
      <c r="AH59" s="17" t="s">
        <v>139</v>
      </c>
      <c r="AI59" s="330"/>
      <c r="AJ59" s="339" t="str">
        <f t="shared" si="89"/>
        <v/>
      </c>
      <c r="AK59" s="339" t="str">
        <f t="shared" si="90"/>
        <v/>
      </c>
      <c r="AL59" s="340" t="str">
        <f t="shared" si="277"/>
        <v/>
      </c>
      <c r="AM59" s="341">
        <v>35</v>
      </c>
      <c r="AN59" s="342" t="str">
        <f t="shared" si="278"/>
        <v/>
      </c>
      <c r="AO59" s="343" t="str">
        <f t="shared" si="91"/>
        <v/>
      </c>
      <c r="AP59" s="17" t="str">
        <f t="shared" si="92"/>
        <v/>
      </c>
      <c r="AQ59" s="17" t="str">
        <f t="shared" si="93"/>
        <v/>
      </c>
      <c r="AR59" s="17" t="str">
        <f t="shared" si="94"/>
        <v/>
      </c>
      <c r="AS59" s="17" t="str">
        <f t="shared" si="95"/>
        <v/>
      </c>
      <c r="AT59" s="17" t="str">
        <f t="shared" si="96"/>
        <v/>
      </c>
      <c r="AU59" s="17" t="str">
        <f t="shared" si="97"/>
        <v/>
      </c>
      <c r="AV59" s="17" t="str">
        <f t="shared" si="98"/>
        <v/>
      </c>
      <c r="AW59" s="17" t="str">
        <f t="shared" si="99"/>
        <v/>
      </c>
      <c r="AX59" s="17" t="str">
        <f t="shared" si="100"/>
        <v/>
      </c>
      <c r="AY59" s="17" t="str">
        <f t="shared" si="101"/>
        <v/>
      </c>
      <c r="AZ59" s="17" t="str">
        <f t="shared" si="102"/>
        <v/>
      </c>
      <c r="BA59" s="17" t="str">
        <f t="shared" si="103"/>
        <v/>
      </c>
      <c r="BB59" s="17" t="str">
        <f t="shared" si="104"/>
        <v/>
      </c>
      <c r="BC59" s="17" t="str">
        <f t="shared" si="105"/>
        <v/>
      </c>
      <c r="BD59" s="17" t="str">
        <f t="shared" si="106"/>
        <v/>
      </c>
      <c r="BE59" s="17" t="str">
        <f t="shared" si="107"/>
        <v/>
      </c>
      <c r="BF59" s="17" t="str">
        <f t="shared" si="108"/>
        <v/>
      </c>
      <c r="BG59" s="17" t="str">
        <f t="shared" si="109"/>
        <v/>
      </c>
      <c r="BH59" s="17" t="str">
        <f t="shared" si="110"/>
        <v/>
      </c>
      <c r="BI59" s="17" t="str">
        <f t="shared" si="111"/>
        <v/>
      </c>
      <c r="BJ59" s="17" t="str">
        <f t="shared" si="112"/>
        <v/>
      </c>
      <c r="BK59" s="17" t="str">
        <f t="shared" si="113"/>
        <v/>
      </c>
      <c r="BL59" s="17" t="str">
        <f t="shared" si="114"/>
        <v/>
      </c>
      <c r="BM59" s="17" t="str">
        <f t="shared" si="115"/>
        <v/>
      </c>
      <c r="BN59" s="17" t="str">
        <f t="shared" si="116"/>
        <v/>
      </c>
      <c r="BO59" s="17" t="str">
        <f t="shared" si="117"/>
        <v/>
      </c>
      <c r="BP59" s="17" t="str">
        <f t="shared" si="118"/>
        <v/>
      </c>
      <c r="BQ59" s="17" t="str">
        <f t="shared" si="119"/>
        <v/>
      </c>
      <c r="BR59" s="17" t="str">
        <f t="shared" si="120"/>
        <v/>
      </c>
      <c r="BS59" s="17" t="str">
        <f t="shared" si="121"/>
        <v/>
      </c>
      <c r="BT59" s="17" t="s">
        <v>139</v>
      </c>
      <c r="BV59" s="291" t="e">
        <f t="shared" si="279"/>
        <v>#VALUE!</v>
      </c>
      <c r="BW59" s="291" t="e">
        <f t="shared" si="122"/>
        <v>#VALUE!</v>
      </c>
      <c r="BX59" s="291" t="e">
        <f t="shared" si="233"/>
        <v>#VALUE!</v>
      </c>
      <c r="BY59" s="292" t="e">
        <f t="shared" si="280"/>
        <v>#VALUE!</v>
      </c>
      <c r="BZ59" s="292" t="e">
        <f t="shared" si="123"/>
        <v>#VALUE!</v>
      </c>
      <c r="CA59" s="294" t="str">
        <f t="shared" si="124"/>
        <v/>
      </c>
      <c r="CB59" s="293" t="e">
        <f t="shared" si="281"/>
        <v>#VALUE!</v>
      </c>
      <c r="CC59" s="291" t="e">
        <f t="shared" si="125"/>
        <v>#VALUE!</v>
      </c>
      <c r="CD59" s="291" t="e">
        <f t="shared" si="234"/>
        <v>#VALUE!</v>
      </c>
      <c r="CE59" s="292" t="e">
        <f t="shared" si="282"/>
        <v>#VALUE!</v>
      </c>
      <c r="CF59" s="292" t="e">
        <f t="shared" si="126"/>
        <v>#VALUE!</v>
      </c>
      <c r="CH59" s="32"/>
      <c r="CW59" s="330"/>
      <c r="CX59" s="341">
        <v>35</v>
      </c>
      <c r="CY59" s="58" t="str">
        <f t="shared" si="127"/>
        <v/>
      </c>
      <c r="CZ59" s="344" t="e">
        <f t="shared" si="272"/>
        <v>#N/A</v>
      </c>
      <c r="DA59" s="344" t="e">
        <f t="shared" si="272"/>
        <v>#N/A</v>
      </c>
      <c r="DB59" s="344" t="e">
        <f t="shared" si="272"/>
        <v>#N/A</v>
      </c>
      <c r="DC59" s="344" t="e">
        <f t="shared" si="272"/>
        <v>#N/A</v>
      </c>
      <c r="DD59" s="344" t="e">
        <f t="shared" si="272"/>
        <v>#N/A</v>
      </c>
      <c r="DE59" s="344" t="e">
        <f t="shared" si="272"/>
        <v>#N/A</v>
      </c>
      <c r="DF59" s="344" t="e">
        <f t="shared" si="272"/>
        <v>#N/A</v>
      </c>
      <c r="DG59" s="344" t="e">
        <f t="shared" si="272"/>
        <v>#N/A</v>
      </c>
      <c r="DH59" s="344" t="e">
        <f t="shared" si="272"/>
        <v>#N/A</v>
      </c>
      <c r="DI59" s="344" t="e">
        <f t="shared" si="272"/>
        <v>#N/A</v>
      </c>
      <c r="DJ59" s="344" t="e">
        <f t="shared" si="272"/>
        <v>#N/A</v>
      </c>
      <c r="DK59" s="344" t="e">
        <f t="shared" si="272"/>
        <v>#N/A</v>
      </c>
      <c r="DL59" s="344" t="e">
        <f t="shared" si="272"/>
        <v>#N/A</v>
      </c>
      <c r="DM59" s="344" t="e">
        <f t="shared" si="272"/>
        <v>#N/A</v>
      </c>
      <c r="DN59" s="344" t="e">
        <f t="shared" si="272"/>
        <v>#N/A</v>
      </c>
      <c r="DO59" s="344" t="e">
        <f t="shared" si="272"/>
        <v>#N/A</v>
      </c>
      <c r="DP59" s="344" t="e">
        <f t="shared" si="271"/>
        <v>#N/A</v>
      </c>
      <c r="DQ59" s="344" t="e">
        <f t="shared" si="271"/>
        <v>#N/A</v>
      </c>
      <c r="DR59" s="344" t="e">
        <f t="shared" si="271"/>
        <v>#N/A</v>
      </c>
      <c r="DS59" s="344" t="e">
        <f t="shared" si="271"/>
        <v>#N/A</v>
      </c>
      <c r="DT59" s="344" t="e">
        <f t="shared" si="271"/>
        <v>#N/A</v>
      </c>
      <c r="DU59" s="344" t="e">
        <f t="shared" si="271"/>
        <v>#N/A</v>
      </c>
      <c r="DV59" s="344" t="e">
        <f t="shared" si="271"/>
        <v>#N/A</v>
      </c>
      <c r="DW59" s="344" t="e">
        <f t="shared" si="276"/>
        <v>#N/A</v>
      </c>
      <c r="DX59" s="344" t="e">
        <f t="shared" si="276"/>
        <v>#N/A</v>
      </c>
      <c r="DY59" s="344" t="e">
        <f t="shared" si="276"/>
        <v>#N/A</v>
      </c>
      <c r="DZ59" s="344" t="e">
        <f t="shared" si="276"/>
        <v>#N/A</v>
      </c>
      <c r="EA59" s="344" t="e">
        <f t="shared" si="276"/>
        <v>#N/A</v>
      </c>
      <c r="EB59" s="344" t="e">
        <f t="shared" si="276"/>
        <v>#N/A</v>
      </c>
      <c r="EC59" s="344" t="e">
        <f t="shared" si="276"/>
        <v>#N/A</v>
      </c>
      <c r="ED59" s="59">
        <f t="shared" si="129"/>
        <v>0</v>
      </c>
      <c r="EE59" s="341">
        <v>35</v>
      </c>
      <c r="EF59" s="58" t="str">
        <f t="shared" si="130"/>
        <v/>
      </c>
      <c r="EG59" s="344" t="str">
        <f t="shared" si="235"/>
        <v/>
      </c>
      <c r="EH59" s="344" t="str">
        <f t="shared" si="236"/>
        <v/>
      </c>
      <c r="EI59" s="344" t="str">
        <f t="shared" si="237"/>
        <v/>
      </c>
      <c r="EJ59" s="344" t="str">
        <f t="shared" si="238"/>
        <v/>
      </c>
      <c r="EK59" s="344" t="str">
        <f t="shared" si="239"/>
        <v/>
      </c>
      <c r="EL59" s="344" t="str">
        <f t="shared" si="240"/>
        <v/>
      </c>
      <c r="EM59" s="344" t="str">
        <f t="shared" si="241"/>
        <v/>
      </c>
      <c r="EN59" s="344" t="str">
        <f t="shared" si="242"/>
        <v/>
      </c>
      <c r="EO59" s="344" t="str">
        <f t="shared" si="243"/>
        <v/>
      </c>
      <c r="EP59" s="344" t="str">
        <f t="shared" si="244"/>
        <v/>
      </c>
      <c r="EQ59" s="344" t="str">
        <f t="shared" si="245"/>
        <v/>
      </c>
      <c r="ER59" s="344" t="str">
        <f t="shared" si="246"/>
        <v/>
      </c>
      <c r="ES59" s="344" t="str">
        <f t="shared" si="247"/>
        <v/>
      </c>
      <c r="ET59" s="344" t="str">
        <f t="shared" si="248"/>
        <v/>
      </c>
      <c r="EU59" s="344" t="str">
        <f t="shared" si="249"/>
        <v/>
      </c>
      <c r="EV59" s="344" t="str">
        <f t="shared" si="250"/>
        <v/>
      </c>
      <c r="EW59" s="344" t="str">
        <f t="shared" si="251"/>
        <v/>
      </c>
      <c r="EX59" s="344" t="str">
        <f t="shared" si="252"/>
        <v/>
      </c>
      <c r="EY59" s="344" t="str">
        <f t="shared" si="253"/>
        <v/>
      </c>
      <c r="EZ59" s="344" t="str">
        <f t="shared" si="254"/>
        <v/>
      </c>
      <c r="FA59" s="344" t="str">
        <f t="shared" si="255"/>
        <v/>
      </c>
      <c r="FB59" s="344" t="str">
        <f t="shared" si="256"/>
        <v/>
      </c>
      <c r="FC59" s="344" t="str">
        <f t="shared" si="257"/>
        <v/>
      </c>
      <c r="FD59" s="344" t="str">
        <f t="shared" si="258"/>
        <v/>
      </c>
      <c r="FE59" s="344" t="str">
        <f t="shared" si="259"/>
        <v/>
      </c>
      <c r="FF59" s="344" t="str">
        <f t="shared" si="260"/>
        <v/>
      </c>
      <c r="FG59" s="344" t="str">
        <f t="shared" si="261"/>
        <v/>
      </c>
      <c r="FH59" s="344" t="str">
        <f t="shared" si="262"/>
        <v/>
      </c>
      <c r="FI59" s="344" t="str">
        <f t="shared" si="263"/>
        <v/>
      </c>
      <c r="FJ59" s="344" t="str">
        <f t="shared" si="264"/>
        <v/>
      </c>
      <c r="FK59" s="59">
        <f t="shared" si="160"/>
        <v>0</v>
      </c>
      <c r="FL59" s="345" t="str">
        <f t="shared" si="161"/>
        <v/>
      </c>
      <c r="FM59" s="3">
        <f t="shared" si="162"/>
        <v>0</v>
      </c>
      <c r="FO59" s="336" t="str">
        <f t="shared" si="283"/>
        <v/>
      </c>
      <c r="FP59" s="4" t="s">
        <v>65</v>
      </c>
      <c r="FQ59" s="17" t="str">
        <f t="shared" si="284"/>
        <v/>
      </c>
      <c r="FR59" s="17" t="str">
        <f t="shared" si="285"/>
        <v/>
      </c>
      <c r="FS59" s="17" t="str">
        <f t="shared" si="286"/>
        <v/>
      </c>
      <c r="FT59" s="17" t="str">
        <f t="shared" si="287"/>
        <v/>
      </c>
      <c r="FU59" s="17" t="str">
        <f t="shared" si="288"/>
        <v/>
      </c>
      <c r="FV59" s="17" t="str">
        <f t="shared" si="289"/>
        <v/>
      </c>
      <c r="FW59" s="17" t="str">
        <f t="shared" si="290"/>
        <v/>
      </c>
      <c r="FX59" s="17" t="str">
        <f t="shared" si="291"/>
        <v/>
      </c>
      <c r="FY59" s="17" t="str">
        <f t="shared" si="292"/>
        <v/>
      </c>
      <c r="FZ59" s="17" t="str">
        <f t="shared" si="293"/>
        <v/>
      </c>
      <c r="GA59" s="17" t="str">
        <f t="shared" si="294"/>
        <v/>
      </c>
      <c r="GB59" s="17" t="str">
        <f t="shared" si="295"/>
        <v/>
      </c>
      <c r="GC59" s="17" t="str">
        <f t="shared" si="296"/>
        <v/>
      </c>
      <c r="GD59" s="17" t="str">
        <f t="shared" si="297"/>
        <v/>
      </c>
      <c r="GE59" s="17" t="str">
        <f t="shared" si="298"/>
        <v/>
      </c>
      <c r="GF59" s="17" t="str">
        <f t="shared" si="299"/>
        <v/>
      </c>
      <c r="GG59" s="17" t="str">
        <f t="shared" si="300"/>
        <v/>
      </c>
      <c r="GH59" s="17" t="str">
        <f t="shared" si="301"/>
        <v/>
      </c>
      <c r="GI59" s="17" t="str">
        <f t="shared" si="302"/>
        <v/>
      </c>
      <c r="GJ59" s="17" t="str">
        <f t="shared" si="303"/>
        <v/>
      </c>
      <c r="GK59" s="17" t="str">
        <f t="shared" si="304"/>
        <v/>
      </c>
      <c r="GL59" s="17" t="str">
        <f t="shared" si="305"/>
        <v/>
      </c>
      <c r="GM59" s="17" t="str">
        <f t="shared" si="306"/>
        <v/>
      </c>
      <c r="GN59" s="17" t="str">
        <f t="shared" si="307"/>
        <v/>
      </c>
      <c r="GO59" s="17" t="str">
        <f t="shared" si="308"/>
        <v/>
      </c>
      <c r="GP59" s="17" t="str">
        <f t="shared" si="309"/>
        <v/>
      </c>
      <c r="GQ59" s="17" t="str">
        <f t="shared" si="310"/>
        <v/>
      </c>
      <c r="GR59" s="17" t="str">
        <f t="shared" si="311"/>
        <v/>
      </c>
      <c r="GS59" s="17" t="str">
        <f t="shared" si="312"/>
        <v/>
      </c>
      <c r="GT59" s="17" t="str">
        <f t="shared" si="313"/>
        <v/>
      </c>
      <c r="GU59" s="17" t="s">
        <v>139</v>
      </c>
      <c r="GV59" s="36"/>
      <c r="GW59" s="36" t="e">
        <f>RANK(AO59,AO$25:AO$124,0)+COUNTIF(AO$25:AO$59,AO59)-1</f>
        <v>#VALUE!</v>
      </c>
      <c r="GX59" s="36" t="s">
        <v>65</v>
      </c>
      <c r="GY59" s="3">
        <v>35</v>
      </c>
      <c r="GZ59" s="3" t="str">
        <f t="shared" si="314"/>
        <v/>
      </c>
      <c r="HA59" s="345" t="str">
        <f t="shared" si="163"/>
        <v/>
      </c>
      <c r="HB59" s="3">
        <f t="shared" si="164"/>
        <v>0</v>
      </c>
      <c r="HF59" s="3" t="e">
        <f t="shared" si="165"/>
        <v>#N/A</v>
      </c>
      <c r="HG59" s="3" t="e">
        <f t="shared" si="166"/>
        <v>#N/A</v>
      </c>
      <c r="HH59" s="294" t="e">
        <f t="shared" si="167"/>
        <v>#N/A</v>
      </c>
      <c r="HI59" s="336" t="e">
        <f t="shared" si="168"/>
        <v>#N/A</v>
      </c>
      <c r="HJ59" s="4" t="e">
        <f t="shared" si="169"/>
        <v>#N/A</v>
      </c>
      <c r="HK59" s="17" t="str">
        <f>IF(HK$23&lt;='2. Saisie'!$AE$1,INDEX($D$25:$AG$124,$HI59,HK$21),"")</f>
        <v/>
      </c>
      <c r="HL59" s="17" t="str">
        <f>IF(HL$23&lt;='2. Saisie'!$AE$1,INDEX($D$25:$AG$124,$HI59,HL$21),"")</f>
        <v/>
      </c>
      <c r="HM59" s="17" t="str">
        <f>IF(HM$23&lt;='2. Saisie'!$AE$1,INDEX($D$25:$AG$124,$HI59,HM$21),"")</f>
        <v/>
      </c>
      <c r="HN59" s="17" t="str">
        <f>IF(HN$23&lt;='2. Saisie'!$AE$1,INDEX($D$25:$AG$124,$HI59,HN$21),"")</f>
        <v/>
      </c>
      <c r="HO59" s="17" t="str">
        <f>IF(HO$23&lt;='2. Saisie'!$AE$1,INDEX($D$25:$AG$124,$HI59,HO$21),"")</f>
        <v/>
      </c>
      <c r="HP59" s="17" t="str">
        <f>IF(HP$23&lt;='2. Saisie'!$AE$1,INDEX($D$25:$AG$124,$HI59,HP$21),"")</f>
        <v/>
      </c>
      <c r="HQ59" s="17" t="str">
        <f>IF(HQ$23&lt;='2. Saisie'!$AE$1,INDEX($D$25:$AG$124,$HI59,HQ$21),"")</f>
        <v/>
      </c>
      <c r="HR59" s="17" t="str">
        <f>IF(HR$23&lt;='2. Saisie'!$AE$1,INDEX($D$25:$AG$124,$HI59,HR$21),"")</f>
        <v/>
      </c>
      <c r="HS59" s="17" t="str">
        <f>IF(HS$23&lt;='2. Saisie'!$AE$1,INDEX($D$25:$AG$124,$HI59,HS$21),"")</f>
        <v/>
      </c>
      <c r="HT59" s="17" t="str">
        <f>IF(HT$23&lt;='2. Saisie'!$AE$1,INDEX($D$25:$AG$124,$HI59,HT$21),"")</f>
        <v/>
      </c>
      <c r="HU59" s="17" t="str">
        <f>IF(HU$23&lt;='2. Saisie'!$AE$1,INDEX($D$25:$AG$124,$HI59,HU$21),"")</f>
        <v/>
      </c>
      <c r="HV59" s="17" t="str">
        <f>IF(HV$23&lt;='2. Saisie'!$AE$1,INDEX($D$25:$AG$124,$HI59,HV$21),"")</f>
        <v/>
      </c>
      <c r="HW59" s="17" t="str">
        <f>IF(HW$23&lt;='2. Saisie'!$AE$1,INDEX($D$25:$AG$124,$HI59,HW$21),"")</f>
        <v/>
      </c>
      <c r="HX59" s="17" t="str">
        <f>IF(HX$23&lt;='2. Saisie'!$AE$1,INDEX($D$25:$AG$124,$HI59,HX$21),"")</f>
        <v/>
      </c>
      <c r="HY59" s="17" t="str">
        <f>IF(HY$23&lt;='2. Saisie'!$AE$1,INDEX($D$25:$AG$124,$HI59,HY$21),"")</f>
        <v/>
      </c>
      <c r="HZ59" s="17" t="str">
        <f>IF(HZ$23&lt;='2. Saisie'!$AE$1,INDEX($D$25:$AG$124,$HI59,HZ$21),"")</f>
        <v/>
      </c>
      <c r="IA59" s="17" t="str">
        <f>IF(IA$23&lt;='2. Saisie'!$AE$1,INDEX($D$25:$AG$124,$HI59,IA$21),"")</f>
        <v/>
      </c>
      <c r="IB59" s="17" t="str">
        <f>IF(IB$23&lt;='2. Saisie'!$AE$1,INDEX($D$25:$AG$124,$HI59,IB$21),"")</f>
        <v/>
      </c>
      <c r="IC59" s="17" t="str">
        <f>IF(IC$23&lt;='2. Saisie'!$AE$1,INDEX($D$25:$AG$124,$HI59,IC$21),"")</f>
        <v/>
      </c>
      <c r="ID59" s="17" t="str">
        <f>IF(ID$23&lt;='2. Saisie'!$AE$1,INDEX($D$25:$AG$124,$HI59,ID$21),"")</f>
        <v/>
      </c>
      <c r="IE59" s="17" t="str">
        <f>IF(IE$23&lt;='2. Saisie'!$AE$1,INDEX($D$25:$AG$124,$HI59,IE$21),"")</f>
        <v/>
      </c>
      <c r="IF59" s="17" t="str">
        <f>IF(IF$23&lt;='2. Saisie'!$AE$1,INDEX($D$25:$AG$124,$HI59,IF$21),"")</f>
        <v/>
      </c>
      <c r="IG59" s="17" t="str">
        <f>IF(IG$23&lt;='2. Saisie'!$AE$1,INDEX($D$25:$AG$124,$HI59,IG$21),"")</f>
        <v/>
      </c>
      <c r="IH59" s="17" t="str">
        <f>IF(IH$23&lt;='2. Saisie'!$AE$1,INDEX($D$25:$AG$124,$HI59,IH$21),"")</f>
        <v/>
      </c>
      <c r="II59" s="17" t="str">
        <f>IF(II$23&lt;='2. Saisie'!$AE$1,INDEX($D$25:$AG$124,$HI59,II$21),"")</f>
        <v/>
      </c>
      <c r="IJ59" s="17" t="str">
        <f>IF(IJ$23&lt;='2. Saisie'!$AE$1,INDEX($D$25:$AG$124,$HI59,IJ$21),"")</f>
        <v/>
      </c>
      <c r="IK59" s="17" t="str">
        <f>IF(IK$23&lt;='2. Saisie'!$AE$1,INDEX($D$25:$AG$124,$HI59,IK$21),"")</f>
        <v/>
      </c>
      <c r="IL59" s="17" t="str">
        <f>IF(IL$23&lt;='2. Saisie'!$AE$1,INDEX($D$25:$AG$124,$HI59,IL$21),"")</f>
        <v/>
      </c>
      <c r="IM59" s="17" t="str">
        <f>IF(IM$23&lt;='2. Saisie'!$AE$1,INDEX($D$25:$AG$124,$HI59,IM$21),"")</f>
        <v/>
      </c>
      <c r="IN59" s="17" t="str">
        <f>IF(IN$23&lt;='2. Saisie'!$AE$1,INDEX($D$25:$AG$124,$HI59,IN$21),"")</f>
        <v/>
      </c>
      <c r="IO59" s="17" t="s">
        <v>139</v>
      </c>
      <c r="IR59" s="346" t="str">
        <f>IFERROR(IF(HK$23&lt;=$HH59,(1-'7. Rép.Inattendues'!J40)*HK$19,('7. Rép.Inattendues'!J40*HK$19)*-1),"")</f>
        <v/>
      </c>
      <c r="IS59" s="346" t="str">
        <f>IFERROR(IF(HL$23&lt;=$HH59,(1-'7. Rép.Inattendues'!K40)*HL$19,('7. Rép.Inattendues'!K40*HL$19)*-1),"")</f>
        <v/>
      </c>
      <c r="IT59" s="346" t="str">
        <f>IFERROR(IF(HM$23&lt;=$HH59,(1-'7. Rép.Inattendues'!L40)*HM$19,('7. Rép.Inattendues'!L40*HM$19)*-1),"")</f>
        <v/>
      </c>
      <c r="IU59" s="346" t="str">
        <f>IFERROR(IF(HN$23&lt;=$HH59,(1-'7. Rép.Inattendues'!M40)*HN$19,('7. Rép.Inattendues'!M40*HN$19)*-1),"")</f>
        <v/>
      </c>
      <c r="IV59" s="346" t="str">
        <f>IFERROR(IF(HO$23&lt;=$HH59,(1-'7. Rép.Inattendues'!N40)*HO$19,('7. Rép.Inattendues'!N40*HO$19)*-1),"")</f>
        <v/>
      </c>
      <c r="IW59" s="346" t="str">
        <f>IFERROR(IF(HP$23&lt;=$HH59,(1-'7. Rép.Inattendues'!O40)*HP$19,('7. Rép.Inattendues'!O40*HP$19)*-1),"")</f>
        <v/>
      </c>
      <c r="IX59" s="346" t="str">
        <f>IFERROR(IF(HQ$23&lt;=$HH59,(1-'7. Rép.Inattendues'!P40)*HQ$19,('7. Rép.Inattendues'!P40*HQ$19)*-1),"")</f>
        <v/>
      </c>
      <c r="IY59" s="346" t="str">
        <f>IFERROR(IF(HR$23&lt;=$HH59,(1-'7. Rép.Inattendues'!Q40)*HR$19,('7. Rép.Inattendues'!Q40*HR$19)*-1),"")</f>
        <v/>
      </c>
      <c r="IZ59" s="346" t="str">
        <f>IFERROR(IF(HS$23&lt;=$HH59,(1-'7. Rép.Inattendues'!R40)*HS$19,('7. Rép.Inattendues'!R40*HS$19)*-1),"")</f>
        <v/>
      </c>
      <c r="JA59" s="346" t="str">
        <f>IFERROR(IF(HT$23&lt;=$HH59,(1-'7. Rép.Inattendues'!S40)*HT$19,('7. Rép.Inattendues'!S40*HT$19)*-1),"")</f>
        <v/>
      </c>
      <c r="JB59" s="346" t="str">
        <f>IFERROR(IF(HU$23&lt;=$HH59,(1-'7. Rép.Inattendues'!T40)*HU$19,('7. Rép.Inattendues'!T40*HU$19)*-1),"")</f>
        <v/>
      </c>
      <c r="JC59" s="346" t="str">
        <f>IFERROR(IF(HV$23&lt;=$HH59,(1-'7. Rép.Inattendues'!U40)*HV$19,('7. Rép.Inattendues'!U40*HV$19)*-1),"")</f>
        <v/>
      </c>
      <c r="JD59" s="346" t="str">
        <f>IFERROR(IF(HW$23&lt;=$HH59,(1-'7. Rép.Inattendues'!V40)*HW$19,('7. Rép.Inattendues'!V40*HW$19)*-1),"")</f>
        <v/>
      </c>
      <c r="JE59" s="346" t="str">
        <f>IFERROR(IF(HX$23&lt;=$HH59,(1-'7. Rép.Inattendues'!W40)*HX$19,('7. Rép.Inattendues'!W40*HX$19)*-1),"")</f>
        <v/>
      </c>
      <c r="JF59" s="346" t="str">
        <f>IFERROR(IF(HY$23&lt;=$HH59,(1-'7. Rép.Inattendues'!X40)*HY$19,('7. Rép.Inattendues'!X40*HY$19)*-1),"")</f>
        <v/>
      </c>
      <c r="JG59" s="346" t="str">
        <f>IFERROR(IF(HZ$23&lt;=$HH59,(1-'7. Rép.Inattendues'!Y40)*HZ$19,('7. Rép.Inattendues'!Y40*HZ$19)*-1),"")</f>
        <v/>
      </c>
      <c r="JH59" s="346" t="str">
        <f>IFERROR(IF(IA$23&lt;=$HH59,(1-'7. Rép.Inattendues'!Z40)*IA$19,('7. Rép.Inattendues'!Z40*IA$19)*-1),"")</f>
        <v/>
      </c>
      <c r="JI59" s="346" t="str">
        <f>IFERROR(IF(IB$23&lt;=$HH59,(1-'7. Rép.Inattendues'!AA40)*IB$19,('7. Rép.Inattendues'!AA40*IB$19)*-1),"")</f>
        <v/>
      </c>
      <c r="JJ59" s="346" t="str">
        <f>IFERROR(IF(IC$23&lt;=$HH59,(1-'7. Rép.Inattendues'!AB40)*IC$19,('7. Rép.Inattendues'!AB40*IC$19)*-1),"")</f>
        <v/>
      </c>
      <c r="JK59" s="346" t="str">
        <f>IFERROR(IF(ID$23&lt;=$HH59,(1-'7. Rép.Inattendues'!AC40)*ID$19,('7. Rép.Inattendues'!AC40*ID$19)*-1),"")</f>
        <v/>
      </c>
      <c r="JL59" s="346" t="str">
        <f>IFERROR(IF(IE$23&lt;=$HH59,(1-'7. Rép.Inattendues'!AD40)*IE$19,('7. Rép.Inattendues'!AD40*IE$19)*-1),"")</f>
        <v/>
      </c>
      <c r="JM59" s="346" t="str">
        <f>IFERROR(IF(IF$23&lt;=$HH59,(1-'7. Rép.Inattendues'!AE40)*IF$19,('7. Rép.Inattendues'!AE40*IF$19)*-1),"")</f>
        <v/>
      </c>
      <c r="JN59" s="346" t="str">
        <f>IFERROR(IF(IG$23&lt;=$HH59,(1-'7. Rép.Inattendues'!AF40)*IG$19,('7. Rép.Inattendues'!AF40*IG$19)*-1),"")</f>
        <v/>
      </c>
      <c r="JO59" s="346" t="str">
        <f>IFERROR(IF(IH$23&lt;=$HH59,(1-'7. Rép.Inattendues'!AG40)*IH$19,('7. Rép.Inattendues'!AG40*IH$19)*-1),"")</f>
        <v/>
      </c>
      <c r="JP59" s="346" t="str">
        <f>IFERROR(IF(II$23&lt;=$HH59,(1-'7. Rép.Inattendues'!AH40)*II$19,('7. Rép.Inattendues'!AH40*II$19)*-1),"")</f>
        <v/>
      </c>
      <c r="JQ59" s="346" t="str">
        <f>IFERROR(IF(IJ$23&lt;=$HH59,(1-'7. Rép.Inattendues'!AI40)*IJ$19,('7. Rép.Inattendues'!AI40*IJ$19)*-1),"")</f>
        <v/>
      </c>
      <c r="JR59" s="346" t="str">
        <f>IFERROR(IF(IK$23&lt;=$HH59,(1-'7. Rép.Inattendues'!AJ40)*IK$19,('7. Rép.Inattendues'!AJ40*IK$19)*-1),"")</f>
        <v/>
      </c>
      <c r="JS59" s="346" t="str">
        <f>IFERROR(IF(IL$23&lt;=$HH59,(1-'7. Rép.Inattendues'!AK40)*IL$19,('7. Rép.Inattendues'!AK40*IL$19)*-1),"")</f>
        <v/>
      </c>
      <c r="JT59" s="346" t="str">
        <f>IFERROR(IF(IM$23&lt;=$HH59,(1-'7. Rép.Inattendues'!AL40)*IM$19,('7. Rép.Inattendues'!AL40*IM$19)*-1),"")</f>
        <v/>
      </c>
      <c r="JU59" s="346" t="str">
        <f>IFERROR(IF(IN$23&lt;=$HH59,(1-'7. Rép.Inattendues'!AM40)*IN$19,('7. Rép.Inattendues'!AM40*IN$19)*-1),"")</f>
        <v/>
      </c>
      <c r="JW59" s="347" t="str">
        <f t="shared" si="170"/>
        <v/>
      </c>
      <c r="JY59" s="346" t="str">
        <f t="shared" si="171"/>
        <v/>
      </c>
      <c r="JZ59" s="346" t="str">
        <f t="shared" si="172"/>
        <v/>
      </c>
      <c r="KA59" s="346" t="str">
        <f t="shared" si="173"/>
        <v/>
      </c>
      <c r="KB59" s="346" t="str">
        <f t="shared" si="174"/>
        <v/>
      </c>
      <c r="KC59" s="346" t="str">
        <f t="shared" si="175"/>
        <v/>
      </c>
      <c r="KD59" s="346" t="str">
        <f t="shared" si="176"/>
        <v/>
      </c>
      <c r="KE59" s="346" t="str">
        <f t="shared" si="177"/>
        <v/>
      </c>
      <c r="KF59" s="346" t="str">
        <f t="shared" si="178"/>
        <v/>
      </c>
      <c r="KG59" s="346" t="str">
        <f t="shared" si="179"/>
        <v/>
      </c>
      <c r="KH59" s="346" t="str">
        <f t="shared" si="180"/>
        <v/>
      </c>
      <c r="KI59" s="346" t="str">
        <f t="shared" si="181"/>
        <v/>
      </c>
      <c r="KJ59" s="346" t="str">
        <f t="shared" si="182"/>
        <v/>
      </c>
      <c r="KK59" s="346" t="str">
        <f t="shared" si="183"/>
        <v/>
      </c>
      <c r="KL59" s="346" t="str">
        <f t="shared" si="184"/>
        <v/>
      </c>
      <c r="KM59" s="346" t="str">
        <f t="shared" si="185"/>
        <v/>
      </c>
      <c r="KN59" s="346" t="str">
        <f t="shared" si="186"/>
        <v/>
      </c>
      <c r="KO59" s="346" t="str">
        <f t="shared" si="187"/>
        <v/>
      </c>
      <c r="KP59" s="346" t="str">
        <f t="shared" si="188"/>
        <v/>
      </c>
      <c r="KQ59" s="346" t="str">
        <f t="shared" si="189"/>
        <v/>
      </c>
      <c r="KR59" s="346" t="str">
        <f t="shared" si="190"/>
        <v/>
      </c>
      <c r="KS59" s="346" t="str">
        <f t="shared" si="191"/>
        <v/>
      </c>
      <c r="KT59" s="346" t="str">
        <f t="shared" si="192"/>
        <v/>
      </c>
      <c r="KU59" s="346" t="str">
        <f t="shared" si="193"/>
        <v/>
      </c>
      <c r="KV59" s="346" t="str">
        <f t="shared" si="194"/>
        <v/>
      </c>
      <c r="KW59" s="346" t="str">
        <f t="shared" si="195"/>
        <v/>
      </c>
      <c r="KX59" s="346" t="str">
        <f t="shared" si="196"/>
        <v/>
      </c>
      <c r="KY59" s="346" t="str">
        <f t="shared" si="197"/>
        <v/>
      </c>
      <c r="KZ59" s="346" t="str">
        <f t="shared" si="198"/>
        <v/>
      </c>
      <c r="LA59" s="346" t="str">
        <f t="shared" si="199"/>
        <v/>
      </c>
      <c r="LB59" s="346" t="str">
        <f t="shared" si="200"/>
        <v/>
      </c>
      <c r="LD59" s="348" t="str">
        <f t="shared" si="201"/>
        <v/>
      </c>
      <c r="LF59" s="346" t="str">
        <f t="shared" si="315"/>
        <v/>
      </c>
      <c r="LH59" s="346" t="str">
        <f t="shared" si="202"/>
        <v/>
      </c>
      <c r="LI59" s="346" t="str">
        <f t="shared" si="203"/>
        <v/>
      </c>
      <c r="LJ59" s="346" t="str">
        <f t="shared" si="204"/>
        <v/>
      </c>
      <c r="LK59" s="346" t="str">
        <f t="shared" si="205"/>
        <v/>
      </c>
      <c r="LL59" s="346" t="str">
        <f t="shared" si="206"/>
        <v/>
      </c>
      <c r="LM59" s="346" t="str">
        <f t="shared" si="207"/>
        <v/>
      </c>
      <c r="LN59" s="346" t="str">
        <f t="shared" si="208"/>
        <v/>
      </c>
      <c r="LO59" s="346" t="str">
        <f t="shared" si="209"/>
        <v/>
      </c>
      <c r="LP59" s="346" t="str">
        <f t="shared" si="210"/>
        <v/>
      </c>
      <c r="LQ59" s="346" t="str">
        <f t="shared" si="211"/>
        <v/>
      </c>
      <c r="LR59" s="346" t="str">
        <f t="shared" si="212"/>
        <v/>
      </c>
      <c r="LS59" s="346" t="str">
        <f t="shared" si="213"/>
        <v/>
      </c>
      <c r="LT59" s="346" t="str">
        <f t="shared" si="214"/>
        <v/>
      </c>
      <c r="LU59" s="346" t="str">
        <f t="shared" si="215"/>
        <v/>
      </c>
      <c r="LV59" s="346" t="str">
        <f t="shared" si="216"/>
        <v/>
      </c>
      <c r="LW59" s="346" t="str">
        <f t="shared" si="217"/>
        <v/>
      </c>
      <c r="LX59" s="346" t="str">
        <f t="shared" si="218"/>
        <v/>
      </c>
      <c r="LY59" s="346" t="str">
        <f t="shared" si="219"/>
        <v/>
      </c>
      <c r="LZ59" s="346" t="str">
        <f t="shared" si="220"/>
        <v/>
      </c>
      <c r="MA59" s="346" t="str">
        <f t="shared" si="221"/>
        <v/>
      </c>
      <c r="MB59" s="346" t="str">
        <f t="shared" si="222"/>
        <v/>
      </c>
      <c r="MC59" s="346" t="str">
        <f t="shared" si="223"/>
        <v/>
      </c>
      <c r="MD59" s="346" t="str">
        <f t="shared" si="224"/>
        <v/>
      </c>
      <c r="ME59" s="346" t="str">
        <f t="shared" si="225"/>
        <v/>
      </c>
      <c r="MF59" s="346" t="str">
        <f t="shared" si="226"/>
        <v/>
      </c>
      <c r="MG59" s="346" t="str">
        <f t="shared" si="227"/>
        <v/>
      </c>
      <c r="MH59" s="346" t="str">
        <f t="shared" si="228"/>
        <v/>
      </c>
      <c r="MI59" s="346" t="str">
        <f t="shared" si="229"/>
        <v/>
      </c>
      <c r="MJ59" s="346" t="str">
        <f t="shared" si="230"/>
        <v/>
      </c>
      <c r="MK59" s="346" t="str">
        <f t="shared" si="231"/>
        <v/>
      </c>
      <c r="MM59" s="348" t="str">
        <f t="shared" si="232"/>
        <v/>
      </c>
      <c r="MR59" s="483" t="s">
        <v>472</v>
      </c>
      <c r="MS59" s="305">
        <v>2</v>
      </c>
      <c r="MU59" s="15">
        <f>IF('8. Paramètres'!G60="Modérée à forte",1,IF('8. Paramètres'!G60="Faible",2,IF('8. Paramètres'!G60="Négligeable",3,IF('8. Paramètres'!G60="Problématique",4,"err"))))</f>
        <v>3</v>
      </c>
      <c r="MV59" s="15">
        <f>IF('8. Paramètres'!H60="Cliquer pour modifier",MU59,IF('8. Paramètres'!H60="Modérée à forte",1,IF('8. Paramètres'!H60="Faible",2,IF('8. Paramètres'!H60="Négligeable",3,IF('8. Paramètres'!H60="Problématique",4,"err")))))</f>
        <v>3</v>
      </c>
      <c r="MW59" s="15">
        <f t="shared" si="273"/>
        <v>3</v>
      </c>
      <c r="MY59" s="380" t="str">
        <f t="shared" si="274"/>
        <v>ok</v>
      </c>
    </row>
    <row r="60" spans="2:364" ht="18" x14ac:dyDescent="0.3">
      <c r="B60" s="38">
        <f t="shared" si="88"/>
        <v>0</v>
      </c>
      <c r="C60" s="4" t="s">
        <v>66</v>
      </c>
      <c r="D60" s="17" t="str">
        <f>IF(AND('2. Saisie'!$AF42&gt;=0,D$23&lt;='2. Saisie'!$AE$1,'2. Saisie'!$AL42&lt;=$B$11),IF(OR('2. Saisie'!B42="",'2. Saisie'!B42=9),0,'2. Saisie'!B42),"")</f>
        <v/>
      </c>
      <c r="E60" s="17" t="str">
        <f>IF(AND('2. Saisie'!$AF42&gt;=0,E$23&lt;='2. Saisie'!$AE$1,'2. Saisie'!$AL42&lt;=$B$11),IF(OR('2. Saisie'!C42="",'2. Saisie'!C42=9),0,'2. Saisie'!C42),"")</f>
        <v/>
      </c>
      <c r="F60" s="17" t="str">
        <f>IF(AND('2. Saisie'!$AF42&gt;=0,F$23&lt;='2. Saisie'!$AE$1,'2. Saisie'!$AL42&lt;=$B$11),IF(OR('2. Saisie'!D42="",'2. Saisie'!D42=9),0,'2. Saisie'!D42),"")</f>
        <v/>
      </c>
      <c r="G60" s="17" t="str">
        <f>IF(AND('2. Saisie'!$AF42&gt;=0,G$23&lt;='2. Saisie'!$AE$1,'2. Saisie'!$AL42&lt;=$B$11),IF(OR('2. Saisie'!E42="",'2. Saisie'!E42=9),0,'2. Saisie'!E42),"")</f>
        <v/>
      </c>
      <c r="H60" s="17" t="str">
        <f>IF(AND('2. Saisie'!$AF42&gt;=0,H$23&lt;='2. Saisie'!$AE$1,'2. Saisie'!$AL42&lt;=$B$11),IF(OR('2. Saisie'!F42="",'2. Saisie'!F42=9),0,'2. Saisie'!F42),"")</f>
        <v/>
      </c>
      <c r="I60" s="17" t="str">
        <f>IF(AND('2. Saisie'!$AF42&gt;=0,I$23&lt;='2. Saisie'!$AE$1,'2. Saisie'!$AL42&lt;=$B$11),IF(OR('2. Saisie'!G42="",'2. Saisie'!G42=9),0,'2. Saisie'!G42),"")</f>
        <v/>
      </c>
      <c r="J60" s="17" t="str">
        <f>IF(AND('2. Saisie'!$AF42&gt;=0,J$23&lt;='2. Saisie'!$AE$1,'2. Saisie'!$AL42&lt;=$B$11),IF(OR('2. Saisie'!H42="",'2. Saisie'!H42=9),0,'2. Saisie'!H42),"")</f>
        <v/>
      </c>
      <c r="K60" s="17" t="str">
        <f>IF(AND('2. Saisie'!$AF42&gt;=0,K$23&lt;='2. Saisie'!$AE$1,'2. Saisie'!$AL42&lt;=$B$11),IF(OR('2. Saisie'!I42="",'2. Saisie'!I42=9),0,'2. Saisie'!I42),"")</f>
        <v/>
      </c>
      <c r="L60" s="17" t="str">
        <f>IF(AND('2. Saisie'!$AF42&gt;=0,L$23&lt;='2. Saisie'!$AE$1,'2. Saisie'!$AL42&lt;=$B$11),IF(OR('2. Saisie'!J42="",'2. Saisie'!J42=9),0,'2. Saisie'!J42),"")</f>
        <v/>
      </c>
      <c r="M60" s="17" t="str">
        <f>IF(AND('2. Saisie'!$AF42&gt;=0,M$23&lt;='2. Saisie'!$AE$1,'2. Saisie'!$AL42&lt;=$B$11),IF(OR('2. Saisie'!K42="",'2. Saisie'!K42=9),0,'2. Saisie'!K42),"")</f>
        <v/>
      </c>
      <c r="N60" s="17" t="str">
        <f>IF(AND('2. Saisie'!$AF42&gt;=0,N$23&lt;='2. Saisie'!$AE$1,'2. Saisie'!$AL42&lt;=$B$11),IF(OR('2. Saisie'!L42="",'2. Saisie'!L42=9),0,'2. Saisie'!L42),"")</f>
        <v/>
      </c>
      <c r="O60" s="17" t="str">
        <f>IF(AND('2. Saisie'!$AF42&gt;=0,O$23&lt;='2. Saisie'!$AE$1,'2. Saisie'!$AL42&lt;=$B$11),IF(OR('2. Saisie'!M42="",'2. Saisie'!M42=9),0,'2. Saisie'!M42),"")</f>
        <v/>
      </c>
      <c r="P60" s="17" t="str">
        <f>IF(AND('2. Saisie'!$AF42&gt;=0,P$23&lt;='2. Saisie'!$AE$1,'2. Saisie'!$AL42&lt;=$B$11),IF(OR('2. Saisie'!N42="",'2. Saisie'!N42=9),0,'2. Saisie'!N42),"")</f>
        <v/>
      </c>
      <c r="Q60" s="17" t="str">
        <f>IF(AND('2. Saisie'!$AF42&gt;=0,Q$23&lt;='2. Saisie'!$AE$1,'2. Saisie'!$AL42&lt;=$B$11),IF(OR('2. Saisie'!O42="",'2. Saisie'!O42=9),0,'2. Saisie'!O42),"")</f>
        <v/>
      </c>
      <c r="R60" s="17" t="str">
        <f>IF(AND('2. Saisie'!$AF42&gt;=0,R$23&lt;='2. Saisie'!$AE$1,'2. Saisie'!$AL42&lt;=$B$11),IF(OR('2. Saisie'!P42="",'2. Saisie'!P42=9),0,'2. Saisie'!P42),"")</f>
        <v/>
      </c>
      <c r="S60" s="17" t="str">
        <f>IF(AND('2. Saisie'!$AF42&gt;=0,S$23&lt;='2. Saisie'!$AE$1,'2. Saisie'!$AL42&lt;=$B$11),IF(OR('2. Saisie'!Q42="",'2. Saisie'!Q42=9),0,'2. Saisie'!Q42),"")</f>
        <v/>
      </c>
      <c r="T60" s="17" t="str">
        <f>IF(AND('2. Saisie'!$AF42&gt;=0,T$23&lt;='2. Saisie'!$AE$1,'2. Saisie'!$AL42&lt;=$B$11),IF(OR('2. Saisie'!R42="",'2. Saisie'!R42=9),0,'2. Saisie'!R42),"")</f>
        <v/>
      </c>
      <c r="U60" s="17" t="str">
        <f>IF(AND('2. Saisie'!$AF42&gt;=0,U$23&lt;='2. Saisie'!$AE$1,'2. Saisie'!$AL42&lt;=$B$11),IF(OR('2. Saisie'!S42="",'2. Saisie'!S42=9),0,'2. Saisie'!S42),"")</f>
        <v/>
      </c>
      <c r="V60" s="17" t="str">
        <f>IF(AND('2. Saisie'!$AF42&gt;=0,V$23&lt;='2. Saisie'!$AE$1,'2. Saisie'!$AL42&lt;=$B$11),IF(OR('2. Saisie'!T42="",'2. Saisie'!T42=9),0,'2. Saisie'!T42),"")</f>
        <v/>
      </c>
      <c r="W60" s="17" t="str">
        <f>IF(AND('2. Saisie'!$AF42&gt;=0,W$23&lt;='2. Saisie'!$AE$1,'2. Saisie'!$AL42&lt;=$B$11),IF(OR('2. Saisie'!U42="",'2. Saisie'!U42=9),0,'2. Saisie'!U42),"")</f>
        <v/>
      </c>
      <c r="X60" s="17" t="str">
        <f>IF(AND('2. Saisie'!$AF42&gt;=0,X$23&lt;='2. Saisie'!$AE$1,'2. Saisie'!$AL42&lt;=$B$11),IF(OR('2. Saisie'!V42="",'2. Saisie'!V42=9),0,'2. Saisie'!V42),"")</f>
        <v/>
      </c>
      <c r="Y60" s="17" t="str">
        <f>IF(AND('2. Saisie'!$AF42&gt;=0,Y$23&lt;='2. Saisie'!$AE$1,'2. Saisie'!$AL42&lt;=$B$11),IF(OR('2. Saisie'!W42="",'2. Saisie'!W42=9),0,'2. Saisie'!W42),"")</f>
        <v/>
      </c>
      <c r="Z60" s="17" t="str">
        <f>IF(AND('2. Saisie'!$AF42&gt;=0,Z$23&lt;='2. Saisie'!$AE$1,'2. Saisie'!$AL42&lt;=$B$11),IF(OR('2. Saisie'!X42="",'2. Saisie'!X42=9),0,'2. Saisie'!X42),"")</f>
        <v/>
      </c>
      <c r="AA60" s="17" t="str">
        <f>IF(AND('2. Saisie'!$AF42&gt;=0,AA$23&lt;='2. Saisie'!$AE$1,'2. Saisie'!$AL42&lt;=$B$11),IF(OR('2. Saisie'!Y42="",'2. Saisie'!Y42=9),0,'2. Saisie'!Y42),"")</f>
        <v/>
      </c>
      <c r="AB60" s="17" t="str">
        <f>IF(AND('2. Saisie'!$AF42&gt;=0,AB$23&lt;='2. Saisie'!$AE$1,'2. Saisie'!$AL42&lt;=$B$11),IF(OR('2. Saisie'!Z42="",'2. Saisie'!Z42=9),0,'2. Saisie'!Z42),"")</f>
        <v/>
      </c>
      <c r="AC60" s="17" t="str">
        <f>IF(AND('2. Saisie'!$AF42&gt;=0,AC$23&lt;='2. Saisie'!$AE$1,'2. Saisie'!$AL42&lt;=$B$11),IF(OR('2. Saisie'!AA42="",'2. Saisie'!AA42=9),0,'2. Saisie'!AA42),"")</f>
        <v/>
      </c>
      <c r="AD60" s="17" t="str">
        <f>IF(AND('2. Saisie'!$AF42&gt;=0,AD$23&lt;='2. Saisie'!$AE$1,'2. Saisie'!$AL42&lt;=$B$11),IF(OR('2. Saisie'!AB42="",'2. Saisie'!AB42=9),0,'2. Saisie'!AB42),"")</f>
        <v/>
      </c>
      <c r="AE60" s="17" t="str">
        <f>IF(AND('2. Saisie'!$AF42&gt;=0,AE$23&lt;='2. Saisie'!$AE$1,'2. Saisie'!$AL42&lt;=$B$11),IF(OR('2. Saisie'!AC42="",'2. Saisie'!AC42=9),0,'2. Saisie'!AC42),"")</f>
        <v/>
      </c>
      <c r="AF60" s="17" t="str">
        <f>IF(AND('2. Saisie'!$AF42&gt;=0,AF$23&lt;='2. Saisie'!$AE$1,'2. Saisie'!$AL42&lt;=$B$11),IF(OR('2. Saisie'!AD42="",'2. Saisie'!AD42=9),0,'2. Saisie'!AD42),"")</f>
        <v/>
      </c>
      <c r="AG60" s="17" t="str">
        <f>IF(AND('2. Saisie'!$AF42&gt;=0,AG$23&lt;='2. Saisie'!$AE$1,'2. Saisie'!$AL42&lt;=$B$11),IF(OR('2. Saisie'!AE42="",'2. Saisie'!AE42=9),0,'2. Saisie'!AE42),"")</f>
        <v/>
      </c>
      <c r="AH60" s="17" t="s">
        <v>139</v>
      </c>
      <c r="AI60" s="330"/>
      <c r="AJ60" s="339" t="str">
        <f t="shared" si="89"/>
        <v/>
      </c>
      <c r="AK60" s="339" t="str">
        <f t="shared" si="90"/>
        <v/>
      </c>
      <c r="AL60" s="340" t="str">
        <f t="shared" si="277"/>
        <v/>
      </c>
      <c r="AM60" s="341">
        <v>36</v>
      </c>
      <c r="AN60" s="342" t="str">
        <f t="shared" si="278"/>
        <v/>
      </c>
      <c r="AO60" s="343" t="str">
        <f t="shared" si="91"/>
        <v/>
      </c>
      <c r="AP60" s="17" t="str">
        <f t="shared" si="92"/>
        <v/>
      </c>
      <c r="AQ60" s="17" t="str">
        <f t="shared" si="93"/>
        <v/>
      </c>
      <c r="AR60" s="17" t="str">
        <f t="shared" si="94"/>
        <v/>
      </c>
      <c r="AS60" s="17" t="str">
        <f t="shared" si="95"/>
        <v/>
      </c>
      <c r="AT60" s="17" t="str">
        <f t="shared" si="96"/>
        <v/>
      </c>
      <c r="AU60" s="17" t="str">
        <f t="shared" si="97"/>
        <v/>
      </c>
      <c r="AV60" s="17" t="str">
        <f t="shared" si="98"/>
        <v/>
      </c>
      <c r="AW60" s="17" t="str">
        <f t="shared" si="99"/>
        <v/>
      </c>
      <c r="AX60" s="17" t="str">
        <f t="shared" si="100"/>
        <v/>
      </c>
      <c r="AY60" s="17" t="str">
        <f t="shared" si="101"/>
        <v/>
      </c>
      <c r="AZ60" s="17" t="str">
        <f t="shared" si="102"/>
        <v/>
      </c>
      <c r="BA60" s="17" t="str">
        <f t="shared" si="103"/>
        <v/>
      </c>
      <c r="BB60" s="17" t="str">
        <f t="shared" si="104"/>
        <v/>
      </c>
      <c r="BC60" s="17" t="str">
        <f t="shared" si="105"/>
        <v/>
      </c>
      <c r="BD60" s="17" t="str">
        <f t="shared" si="106"/>
        <v/>
      </c>
      <c r="BE60" s="17" t="str">
        <f t="shared" si="107"/>
        <v/>
      </c>
      <c r="BF60" s="17" t="str">
        <f t="shared" si="108"/>
        <v/>
      </c>
      <c r="BG60" s="17" t="str">
        <f t="shared" si="109"/>
        <v/>
      </c>
      <c r="BH60" s="17" t="str">
        <f t="shared" si="110"/>
        <v/>
      </c>
      <c r="BI60" s="17" t="str">
        <f t="shared" si="111"/>
        <v/>
      </c>
      <c r="BJ60" s="17" t="str">
        <f t="shared" si="112"/>
        <v/>
      </c>
      <c r="BK60" s="17" t="str">
        <f t="shared" si="113"/>
        <v/>
      </c>
      <c r="BL60" s="17" t="str">
        <f t="shared" si="114"/>
        <v/>
      </c>
      <c r="BM60" s="17" t="str">
        <f t="shared" si="115"/>
        <v/>
      </c>
      <c r="BN60" s="17" t="str">
        <f t="shared" si="116"/>
        <v/>
      </c>
      <c r="BO60" s="17" t="str">
        <f t="shared" si="117"/>
        <v/>
      </c>
      <c r="BP60" s="17" t="str">
        <f t="shared" si="118"/>
        <v/>
      </c>
      <c r="BQ60" s="17" t="str">
        <f t="shared" si="119"/>
        <v/>
      </c>
      <c r="BR60" s="17" t="str">
        <f t="shared" si="120"/>
        <v/>
      </c>
      <c r="BS60" s="17" t="str">
        <f t="shared" si="121"/>
        <v/>
      </c>
      <c r="BT60" s="17" t="s">
        <v>139</v>
      </c>
      <c r="BV60" s="291" t="e">
        <f t="shared" si="279"/>
        <v>#VALUE!</v>
      </c>
      <c r="BW60" s="291" t="e">
        <f t="shared" si="122"/>
        <v>#VALUE!</v>
      </c>
      <c r="BX60" s="291" t="e">
        <f t="shared" si="233"/>
        <v>#VALUE!</v>
      </c>
      <c r="BY60" s="292" t="e">
        <f t="shared" si="280"/>
        <v>#VALUE!</v>
      </c>
      <c r="BZ60" s="292" t="e">
        <f t="shared" si="123"/>
        <v>#VALUE!</v>
      </c>
      <c r="CA60" s="294" t="str">
        <f t="shared" si="124"/>
        <v/>
      </c>
      <c r="CB60" s="293" t="e">
        <f t="shared" si="281"/>
        <v>#VALUE!</v>
      </c>
      <c r="CC60" s="291" t="e">
        <f t="shared" si="125"/>
        <v>#VALUE!</v>
      </c>
      <c r="CD60" s="291" t="e">
        <f t="shared" si="234"/>
        <v>#VALUE!</v>
      </c>
      <c r="CE60" s="292" t="e">
        <f t="shared" si="282"/>
        <v>#VALUE!</v>
      </c>
      <c r="CF60" s="292" t="e">
        <f t="shared" si="126"/>
        <v>#VALUE!</v>
      </c>
      <c r="CH60" s="32"/>
      <c r="CW60" s="330"/>
      <c r="CX60" s="341">
        <v>36</v>
      </c>
      <c r="CY60" s="58" t="str">
        <f t="shared" si="127"/>
        <v/>
      </c>
      <c r="CZ60" s="344" t="e">
        <f t="shared" si="272"/>
        <v>#N/A</v>
      </c>
      <c r="DA60" s="344" t="e">
        <f t="shared" si="272"/>
        <v>#N/A</v>
      </c>
      <c r="DB60" s="344" t="e">
        <f t="shared" si="272"/>
        <v>#N/A</v>
      </c>
      <c r="DC60" s="344" t="e">
        <f t="shared" si="272"/>
        <v>#N/A</v>
      </c>
      <c r="DD60" s="344" t="e">
        <f t="shared" si="272"/>
        <v>#N/A</v>
      </c>
      <c r="DE60" s="344" t="e">
        <f t="shared" si="272"/>
        <v>#N/A</v>
      </c>
      <c r="DF60" s="344" t="e">
        <f t="shared" si="272"/>
        <v>#N/A</v>
      </c>
      <c r="DG60" s="344" t="e">
        <f t="shared" si="272"/>
        <v>#N/A</v>
      </c>
      <c r="DH60" s="344" t="e">
        <f t="shared" si="272"/>
        <v>#N/A</v>
      </c>
      <c r="DI60" s="344" t="e">
        <f t="shared" si="272"/>
        <v>#N/A</v>
      </c>
      <c r="DJ60" s="344" t="e">
        <f t="shared" si="272"/>
        <v>#N/A</v>
      </c>
      <c r="DK60" s="344" t="e">
        <f t="shared" si="272"/>
        <v>#N/A</v>
      </c>
      <c r="DL60" s="344" t="e">
        <f t="shared" si="272"/>
        <v>#N/A</v>
      </c>
      <c r="DM60" s="344" t="e">
        <f t="shared" si="272"/>
        <v>#N/A</v>
      </c>
      <c r="DN60" s="344" t="e">
        <f t="shared" si="272"/>
        <v>#N/A</v>
      </c>
      <c r="DO60" s="344" t="e">
        <f t="shared" si="272"/>
        <v>#N/A</v>
      </c>
      <c r="DP60" s="344" t="e">
        <f t="shared" si="271"/>
        <v>#N/A</v>
      </c>
      <c r="DQ60" s="344" t="e">
        <f t="shared" si="271"/>
        <v>#N/A</v>
      </c>
      <c r="DR60" s="344" t="e">
        <f t="shared" si="271"/>
        <v>#N/A</v>
      </c>
      <c r="DS60" s="344" t="e">
        <f t="shared" si="271"/>
        <v>#N/A</v>
      </c>
      <c r="DT60" s="344" t="e">
        <f t="shared" si="271"/>
        <v>#N/A</v>
      </c>
      <c r="DU60" s="344" t="e">
        <f t="shared" si="271"/>
        <v>#N/A</v>
      </c>
      <c r="DV60" s="344" t="e">
        <f t="shared" si="271"/>
        <v>#N/A</v>
      </c>
      <c r="DW60" s="344" t="e">
        <f t="shared" si="276"/>
        <v>#N/A</v>
      </c>
      <c r="DX60" s="344" t="e">
        <f t="shared" si="276"/>
        <v>#N/A</v>
      </c>
      <c r="DY60" s="344" t="e">
        <f t="shared" si="276"/>
        <v>#N/A</v>
      </c>
      <c r="DZ60" s="344" t="e">
        <f t="shared" si="276"/>
        <v>#N/A</v>
      </c>
      <c r="EA60" s="344" t="e">
        <f t="shared" si="276"/>
        <v>#N/A</v>
      </c>
      <c r="EB60" s="344" t="e">
        <f t="shared" si="276"/>
        <v>#N/A</v>
      </c>
      <c r="EC60" s="344" t="e">
        <f t="shared" si="276"/>
        <v>#N/A</v>
      </c>
      <c r="ED60" s="59">
        <f t="shared" si="129"/>
        <v>0</v>
      </c>
      <c r="EE60" s="341">
        <v>36</v>
      </c>
      <c r="EF60" s="58" t="str">
        <f t="shared" si="130"/>
        <v/>
      </c>
      <c r="EG60" s="344" t="str">
        <f t="shared" si="235"/>
        <v/>
      </c>
      <c r="EH60" s="344" t="str">
        <f t="shared" si="236"/>
        <v/>
      </c>
      <c r="EI60" s="344" t="str">
        <f t="shared" si="237"/>
        <v/>
      </c>
      <c r="EJ60" s="344" t="str">
        <f t="shared" si="238"/>
        <v/>
      </c>
      <c r="EK60" s="344" t="str">
        <f t="shared" si="239"/>
        <v/>
      </c>
      <c r="EL60" s="344" t="str">
        <f t="shared" si="240"/>
        <v/>
      </c>
      <c r="EM60" s="344" t="str">
        <f t="shared" si="241"/>
        <v/>
      </c>
      <c r="EN60" s="344" t="str">
        <f t="shared" si="242"/>
        <v/>
      </c>
      <c r="EO60" s="344" t="str">
        <f t="shared" si="243"/>
        <v/>
      </c>
      <c r="EP60" s="344" t="str">
        <f t="shared" si="244"/>
        <v/>
      </c>
      <c r="EQ60" s="344" t="str">
        <f t="shared" si="245"/>
        <v/>
      </c>
      <c r="ER60" s="344" t="str">
        <f t="shared" si="246"/>
        <v/>
      </c>
      <c r="ES60" s="344" t="str">
        <f t="shared" si="247"/>
        <v/>
      </c>
      <c r="ET60" s="344" t="str">
        <f t="shared" si="248"/>
        <v/>
      </c>
      <c r="EU60" s="344" t="str">
        <f t="shared" si="249"/>
        <v/>
      </c>
      <c r="EV60" s="344" t="str">
        <f t="shared" si="250"/>
        <v/>
      </c>
      <c r="EW60" s="344" t="str">
        <f t="shared" si="251"/>
        <v/>
      </c>
      <c r="EX60" s="344" t="str">
        <f t="shared" si="252"/>
        <v/>
      </c>
      <c r="EY60" s="344" t="str">
        <f t="shared" si="253"/>
        <v/>
      </c>
      <c r="EZ60" s="344" t="str">
        <f t="shared" si="254"/>
        <v/>
      </c>
      <c r="FA60" s="344" t="str">
        <f t="shared" si="255"/>
        <v/>
      </c>
      <c r="FB60" s="344" t="str">
        <f t="shared" si="256"/>
        <v/>
      </c>
      <c r="FC60" s="344" t="str">
        <f t="shared" si="257"/>
        <v/>
      </c>
      <c r="FD60" s="344" t="str">
        <f t="shared" si="258"/>
        <v/>
      </c>
      <c r="FE60" s="344" t="str">
        <f t="shared" si="259"/>
        <v/>
      </c>
      <c r="FF60" s="344" t="str">
        <f t="shared" si="260"/>
        <v/>
      </c>
      <c r="FG60" s="344" t="str">
        <f t="shared" si="261"/>
        <v/>
      </c>
      <c r="FH60" s="344" t="str">
        <f t="shared" si="262"/>
        <v/>
      </c>
      <c r="FI60" s="344" t="str">
        <f t="shared" si="263"/>
        <v/>
      </c>
      <c r="FJ60" s="344" t="str">
        <f t="shared" si="264"/>
        <v/>
      </c>
      <c r="FK60" s="59">
        <f t="shared" si="160"/>
        <v>0</v>
      </c>
      <c r="FL60" s="345" t="str">
        <f t="shared" si="161"/>
        <v/>
      </c>
      <c r="FM60" s="3">
        <f t="shared" si="162"/>
        <v>0</v>
      </c>
      <c r="FO60" s="336" t="str">
        <f t="shared" si="283"/>
        <v/>
      </c>
      <c r="FP60" s="4" t="s">
        <v>66</v>
      </c>
      <c r="FQ60" s="17" t="str">
        <f t="shared" si="284"/>
        <v/>
      </c>
      <c r="FR60" s="17" t="str">
        <f t="shared" si="285"/>
        <v/>
      </c>
      <c r="FS60" s="17" t="str">
        <f t="shared" si="286"/>
        <v/>
      </c>
      <c r="FT60" s="17" t="str">
        <f t="shared" si="287"/>
        <v/>
      </c>
      <c r="FU60" s="17" t="str">
        <f t="shared" si="288"/>
        <v/>
      </c>
      <c r="FV60" s="17" t="str">
        <f t="shared" si="289"/>
        <v/>
      </c>
      <c r="FW60" s="17" t="str">
        <f t="shared" si="290"/>
        <v/>
      </c>
      <c r="FX60" s="17" t="str">
        <f t="shared" si="291"/>
        <v/>
      </c>
      <c r="FY60" s="17" t="str">
        <f t="shared" si="292"/>
        <v/>
      </c>
      <c r="FZ60" s="17" t="str">
        <f t="shared" si="293"/>
        <v/>
      </c>
      <c r="GA60" s="17" t="str">
        <f t="shared" si="294"/>
        <v/>
      </c>
      <c r="GB60" s="17" t="str">
        <f t="shared" si="295"/>
        <v/>
      </c>
      <c r="GC60" s="17" t="str">
        <f t="shared" si="296"/>
        <v/>
      </c>
      <c r="GD60" s="17" t="str">
        <f t="shared" si="297"/>
        <v/>
      </c>
      <c r="GE60" s="17" t="str">
        <f t="shared" si="298"/>
        <v/>
      </c>
      <c r="GF60" s="17" t="str">
        <f t="shared" si="299"/>
        <v/>
      </c>
      <c r="GG60" s="17" t="str">
        <f t="shared" si="300"/>
        <v/>
      </c>
      <c r="GH60" s="17" t="str">
        <f t="shared" si="301"/>
        <v/>
      </c>
      <c r="GI60" s="17" t="str">
        <f t="shared" si="302"/>
        <v/>
      </c>
      <c r="GJ60" s="17" t="str">
        <f t="shared" si="303"/>
        <v/>
      </c>
      <c r="GK60" s="17" t="str">
        <f t="shared" si="304"/>
        <v/>
      </c>
      <c r="GL60" s="17" t="str">
        <f t="shared" si="305"/>
        <v/>
      </c>
      <c r="GM60" s="17" t="str">
        <f t="shared" si="306"/>
        <v/>
      </c>
      <c r="GN60" s="17" t="str">
        <f t="shared" si="307"/>
        <v/>
      </c>
      <c r="GO60" s="17" t="str">
        <f t="shared" si="308"/>
        <v/>
      </c>
      <c r="GP60" s="17" t="str">
        <f t="shared" si="309"/>
        <v/>
      </c>
      <c r="GQ60" s="17" t="str">
        <f t="shared" si="310"/>
        <v/>
      </c>
      <c r="GR60" s="17" t="str">
        <f t="shared" si="311"/>
        <v/>
      </c>
      <c r="GS60" s="17" t="str">
        <f t="shared" si="312"/>
        <v/>
      </c>
      <c r="GT60" s="17" t="str">
        <f t="shared" si="313"/>
        <v/>
      </c>
      <c r="GU60" s="17" t="s">
        <v>139</v>
      </c>
      <c r="GV60" s="36"/>
      <c r="GW60" s="36" t="e">
        <f>RANK(AO60,AO$25:AO$124,0)+COUNTIF(AO$25:AO$60,AO60)-1</f>
        <v>#VALUE!</v>
      </c>
      <c r="GX60" s="36" t="s">
        <v>66</v>
      </c>
      <c r="GY60" s="3">
        <v>36</v>
      </c>
      <c r="GZ60" s="3" t="str">
        <f t="shared" si="314"/>
        <v/>
      </c>
      <c r="HA60" s="345" t="str">
        <f t="shared" si="163"/>
        <v/>
      </c>
      <c r="HB60" s="3">
        <f t="shared" si="164"/>
        <v>0</v>
      </c>
      <c r="HF60" s="3" t="e">
        <f t="shared" si="165"/>
        <v>#N/A</v>
      </c>
      <c r="HG60" s="3" t="e">
        <f t="shared" si="166"/>
        <v>#N/A</v>
      </c>
      <c r="HH60" s="294" t="e">
        <f t="shared" si="167"/>
        <v>#N/A</v>
      </c>
      <c r="HI60" s="336" t="e">
        <f t="shared" si="168"/>
        <v>#N/A</v>
      </c>
      <c r="HJ60" s="4" t="e">
        <f t="shared" si="169"/>
        <v>#N/A</v>
      </c>
      <c r="HK60" s="17" t="str">
        <f>IF(HK$23&lt;='2. Saisie'!$AE$1,INDEX($D$25:$AG$124,$HI60,HK$21),"")</f>
        <v/>
      </c>
      <c r="HL60" s="17" t="str">
        <f>IF(HL$23&lt;='2. Saisie'!$AE$1,INDEX($D$25:$AG$124,$HI60,HL$21),"")</f>
        <v/>
      </c>
      <c r="HM60" s="17" t="str">
        <f>IF(HM$23&lt;='2. Saisie'!$AE$1,INDEX($D$25:$AG$124,$HI60,HM$21),"")</f>
        <v/>
      </c>
      <c r="HN60" s="17" t="str">
        <f>IF(HN$23&lt;='2. Saisie'!$AE$1,INDEX($D$25:$AG$124,$HI60,HN$21),"")</f>
        <v/>
      </c>
      <c r="HO60" s="17" t="str">
        <f>IF(HO$23&lt;='2. Saisie'!$AE$1,INDEX($D$25:$AG$124,$HI60,HO$21),"")</f>
        <v/>
      </c>
      <c r="HP60" s="17" t="str">
        <f>IF(HP$23&lt;='2. Saisie'!$AE$1,INDEX($D$25:$AG$124,$HI60,HP$21),"")</f>
        <v/>
      </c>
      <c r="HQ60" s="17" t="str">
        <f>IF(HQ$23&lt;='2. Saisie'!$AE$1,INDEX($D$25:$AG$124,$HI60,HQ$21),"")</f>
        <v/>
      </c>
      <c r="HR60" s="17" t="str">
        <f>IF(HR$23&lt;='2. Saisie'!$AE$1,INDEX($D$25:$AG$124,$HI60,HR$21),"")</f>
        <v/>
      </c>
      <c r="HS60" s="17" t="str">
        <f>IF(HS$23&lt;='2. Saisie'!$AE$1,INDEX($D$25:$AG$124,$HI60,HS$21),"")</f>
        <v/>
      </c>
      <c r="HT60" s="17" t="str">
        <f>IF(HT$23&lt;='2. Saisie'!$AE$1,INDEX($D$25:$AG$124,$HI60,HT$21),"")</f>
        <v/>
      </c>
      <c r="HU60" s="17" t="str">
        <f>IF(HU$23&lt;='2. Saisie'!$AE$1,INDEX($D$25:$AG$124,$HI60,HU$21),"")</f>
        <v/>
      </c>
      <c r="HV60" s="17" t="str">
        <f>IF(HV$23&lt;='2. Saisie'!$AE$1,INDEX($D$25:$AG$124,$HI60,HV$21),"")</f>
        <v/>
      </c>
      <c r="HW60" s="17" t="str">
        <f>IF(HW$23&lt;='2. Saisie'!$AE$1,INDEX($D$25:$AG$124,$HI60,HW$21),"")</f>
        <v/>
      </c>
      <c r="HX60" s="17" t="str">
        <f>IF(HX$23&lt;='2. Saisie'!$AE$1,INDEX($D$25:$AG$124,$HI60,HX$21),"")</f>
        <v/>
      </c>
      <c r="HY60" s="17" t="str">
        <f>IF(HY$23&lt;='2. Saisie'!$AE$1,INDEX($D$25:$AG$124,$HI60,HY$21),"")</f>
        <v/>
      </c>
      <c r="HZ60" s="17" t="str">
        <f>IF(HZ$23&lt;='2. Saisie'!$AE$1,INDEX($D$25:$AG$124,$HI60,HZ$21),"")</f>
        <v/>
      </c>
      <c r="IA60" s="17" t="str">
        <f>IF(IA$23&lt;='2. Saisie'!$AE$1,INDEX($D$25:$AG$124,$HI60,IA$21),"")</f>
        <v/>
      </c>
      <c r="IB60" s="17" t="str">
        <f>IF(IB$23&lt;='2. Saisie'!$AE$1,INDEX($D$25:$AG$124,$HI60,IB$21),"")</f>
        <v/>
      </c>
      <c r="IC60" s="17" t="str">
        <f>IF(IC$23&lt;='2. Saisie'!$AE$1,INDEX($D$25:$AG$124,$HI60,IC$21),"")</f>
        <v/>
      </c>
      <c r="ID60" s="17" t="str">
        <f>IF(ID$23&lt;='2. Saisie'!$AE$1,INDEX($D$25:$AG$124,$HI60,ID$21),"")</f>
        <v/>
      </c>
      <c r="IE60" s="17" t="str">
        <f>IF(IE$23&lt;='2. Saisie'!$AE$1,INDEX($D$25:$AG$124,$HI60,IE$21),"")</f>
        <v/>
      </c>
      <c r="IF60" s="17" t="str">
        <f>IF(IF$23&lt;='2. Saisie'!$AE$1,INDEX($D$25:$AG$124,$HI60,IF$21),"")</f>
        <v/>
      </c>
      <c r="IG60" s="17" t="str">
        <f>IF(IG$23&lt;='2. Saisie'!$AE$1,INDEX($D$25:$AG$124,$HI60,IG$21),"")</f>
        <v/>
      </c>
      <c r="IH60" s="17" t="str">
        <f>IF(IH$23&lt;='2. Saisie'!$AE$1,INDEX($D$25:$AG$124,$HI60,IH$21),"")</f>
        <v/>
      </c>
      <c r="II60" s="17" t="str">
        <f>IF(II$23&lt;='2. Saisie'!$AE$1,INDEX($D$25:$AG$124,$HI60,II$21),"")</f>
        <v/>
      </c>
      <c r="IJ60" s="17" t="str">
        <f>IF(IJ$23&lt;='2. Saisie'!$AE$1,INDEX($D$25:$AG$124,$HI60,IJ$21),"")</f>
        <v/>
      </c>
      <c r="IK60" s="17" t="str">
        <f>IF(IK$23&lt;='2. Saisie'!$AE$1,INDEX($D$25:$AG$124,$HI60,IK$21),"")</f>
        <v/>
      </c>
      <c r="IL60" s="17" t="str">
        <f>IF(IL$23&lt;='2. Saisie'!$AE$1,INDEX($D$25:$AG$124,$HI60,IL$21),"")</f>
        <v/>
      </c>
      <c r="IM60" s="17" t="str">
        <f>IF(IM$23&lt;='2. Saisie'!$AE$1,INDEX($D$25:$AG$124,$HI60,IM$21),"")</f>
        <v/>
      </c>
      <c r="IN60" s="17" t="str">
        <f>IF(IN$23&lt;='2. Saisie'!$AE$1,INDEX($D$25:$AG$124,$HI60,IN$21),"")</f>
        <v/>
      </c>
      <c r="IO60" s="17" t="s">
        <v>139</v>
      </c>
      <c r="IR60" s="346" t="str">
        <f>IFERROR(IF(HK$23&lt;=$HH60,(1-'7. Rép.Inattendues'!J41)*HK$19,('7. Rép.Inattendues'!J41*HK$19)*-1),"")</f>
        <v/>
      </c>
      <c r="IS60" s="346" t="str">
        <f>IFERROR(IF(HL$23&lt;=$HH60,(1-'7. Rép.Inattendues'!K41)*HL$19,('7. Rép.Inattendues'!K41*HL$19)*-1),"")</f>
        <v/>
      </c>
      <c r="IT60" s="346" t="str">
        <f>IFERROR(IF(HM$23&lt;=$HH60,(1-'7. Rép.Inattendues'!L41)*HM$19,('7. Rép.Inattendues'!L41*HM$19)*-1),"")</f>
        <v/>
      </c>
      <c r="IU60" s="346" t="str">
        <f>IFERROR(IF(HN$23&lt;=$HH60,(1-'7. Rép.Inattendues'!M41)*HN$19,('7. Rép.Inattendues'!M41*HN$19)*-1),"")</f>
        <v/>
      </c>
      <c r="IV60" s="346" t="str">
        <f>IFERROR(IF(HO$23&lt;=$HH60,(1-'7. Rép.Inattendues'!N41)*HO$19,('7. Rép.Inattendues'!N41*HO$19)*-1),"")</f>
        <v/>
      </c>
      <c r="IW60" s="346" t="str">
        <f>IFERROR(IF(HP$23&lt;=$HH60,(1-'7. Rép.Inattendues'!O41)*HP$19,('7. Rép.Inattendues'!O41*HP$19)*-1),"")</f>
        <v/>
      </c>
      <c r="IX60" s="346" t="str">
        <f>IFERROR(IF(HQ$23&lt;=$HH60,(1-'7. Rép.Inattendues'!P41)*HQ$19,('7. Rép.Inattendues'!P41*HQ$19)*-1),"")</f>
        <v/>
      </c>
      <c r="IY60" s="346" t="str">
        <f>IFERROR(IF(HR$23&lt;=$HH60,(1-'7. Rép.Inattendues'!Q41)*HR$19,('7. Rép.Inattendues'!Q41*HR$19)*-1),"")</f>
        <v/>
      </c>
      <c r="IZ60" s="346" t="str">
        <f>IFERROR(IF(HS$23&lt;=$HH60,(1-'7. Rép.Inattendues'!R41)*HS$19,('7. Rép.Inattendues'!R41*HS$19)*-1),"")</f>
        <v/>
      </c>
      <c r="JA60" s="346" t="str">
        <f>IFERROR(IF(HT$23&lt;=$HH60,(1-'7. Rép.Inattendues'!S41)*HT$19,('7. Rép.Inattendues'!S41*HT$19)*-1),"")</f>
        <v/>
      </c>
      <c r="JB60" s="346" t="str">
        <f>IFERROR(IF(HU$23&lt;=$HH60,(1-'7. Rép.Inattendues'!T41)*HU$19,('7. Rép.Inattendues'!T41*HU$19)*-1),"")</f>
        <v/>
      </c>
      <c r="JC60" s="346" t="str">
        <f>IFERROR(IF(HV$23&lt;=$HH60,(1-'7. Rép.Inattendues'!U41)*HV$19,('7. Rép.Inattendues'!U41*HV$19)*-1),"")</f>
        <v/>
      </c>
      <c r="JD60" s="346" t="str">
        <f>IFERROR(IF(HW$23&lt;=$HH60,(1-'7. Rép.Inattendues'!V41)*HW$19,('7. Rép.Inattendues'!V41*HW$19)*-1),"")</f>
        <v/>
      </c>
      <c r="JE60" s="346" t="str">
        <f>IFERROR(IF(HX$23&lt;=$HH60,(1-'7. Rép.Inattendues'!W41)*HX$19,('7. Rép.Inattendues'!W41*HX$19)*-1),"")</f>
        <v/>
      </c>
      <c r="JF60" s="346" t="str">
        <f>IFERROR(IF(HY$23&lt;=$HH60,(1-'7. Rép.Inattendues'!X41)*HY$19,('7. Rép.Inattendues'!X41*HY$19)*-1),"")</f>
        <v/>
      </c>
      <c r="JG60" s="346" t="str">
        <f>IFERROR(IF(HZ$23&lt;=$HH60,(1-'7. Rép.Inattendues'!Y41)*HZ$19,('7. Rép.Inattendues'!Y41*HZ$19)*-1),"")</f>
        <v/>
      </c>
      <c r="JH60" s="346" t="str">
        <f>IFERROR(IF(IA$23&lt;=$HH60,(1-'7. Rép.Inattendues'!Z41)*IA$19,('7. Rép.Inattendues'!Z41*IA$19)*-1),"")</f>
        <v/>
      </c>
      <c r="JI60" s="346" t="str">
        <f>IFERROR(IF(IB$23&lt;=$HH60,(1-'7. Rép.Inattendues'!AA41)*IB$19,('7. Rép.Inattendues'!AA41*IB$19)*-1),"")</f>
        <v/>
      </c>
      <c r="JJ60" s="346" t="str">
        <f>IFERROR(IF(IC$23&lt;=$HH60,(1-'7. Rép.Inattendues'!AB41)*IC$19,('7. Rép.Inattendues'!AB41*IC$19)*-1),"")</f>
        <v/>
      </c>
      <c r="JK60" s="346" t="str">
        <f>IFERROR(IF(ID$23&lt;=$HH60,(1-'7. Rép.Inattendues'!AC41)*ID$19,('7. Rép.Inattendues'!AC41*ID$19)*-1),"")</f>
        <v/>
      </c>
      <c r="JL60" s="346" t="str">
        <f>IFERROR(IF(IE$23&lt;=$HH60,(1-'7. Rép.Inattendues'!AD41)*IE$19,('7. Rép.Inattendues'!AD41*IE$19)*-1),"")</f>
        <v/>
      </c>
      <c r="JM60" s="346" t="str">
        <f>IFERROR(IF(IF$23&lt;=$HH60,(1-'7. Rép.Inattendues'!AE41)*IF$19,('7. Rép.Inattendues'!AE41*IF$19)*-1),"")</f>
        <v/>
      </c>
      <c r="JN60" s="346" t="str">
        <f>IFERROR(IF(IG$23&lt;=$HH60,(1-'7. Rép.Inattendues'!AF41)*IG$19,('7. Rép.Inattendues'!AF41*IG$19)*-1),"")</f>
        <v/>
      </c>
      <c r="JO60" s="346" t="str">
        <f>IFERROR(IF(IH$23&lt;=$HH60,(1-'7. Rép.Inattendues'!AG41)*IH$19,('7. Rép.Inattendues'!AG41*IH$19)*-1),"")</f>
        <v/>
      </c>
      <c r="JP60" s="346" t="str">
        <f>IFERROR(IF(II$23&lt;=$HH60,(1-'7. Rép.Inattendues'!AH41)*II$19,('7. Rép.Inattendues'!AH41*II$19)*-1),"")</f>
        <v/>
      </c>
      <c r="JQ60" s="346" t="str">
        <f>IFERROR(IF(IJ$23&lt;=$HH60,(1-'7. Rép.Inattendues'!AI41)*IJ$19,('7. Rép.Inattendues'!AI41*IJ$19)*-1),"")</f>
        <v/>
      </c>
      <c r="JR60" s="346" t="str">
        <f>IFERROR(IF(IK$23&lt;=$HH60,(1-'7. Rép.Inattendues'!AJ41)*IK$19,('7. Rép.Inattendues'!AJ41*IK$19)*-1),"")</f>
        <v/>
      </c>
      <c r="JS60" s="346" t="str">
        <f>IFERROR(IF(IL$23&lt;=$HH60,(1-'7. Rép.Inattendues'!AK41)*IL$19,('7. Rép.Inattendues'!AK41*IL$19)*-1),"")</f>
        <v/>
      </c>
      <c r="JT60" s="346" t="str">
        <f>IFERROR(IF(IM$23&lt;=$HH60,(1-'7. Rép.Inattendues'!AL41)*IM$19,('7. Rép.Inattendues'!AL41*IM$19)*-1),"")</f>
        <v/>
      </c>
      <c r="JU60" s="346" t="str">
        <f>IFERROR(IF(IN$23&lt;=$HH60,(1-'7. Rép.Inattendues'!AM41)*IN$19,('7. Rép.Inattendues'!AM41*IN$19)*-1),"")</f>
        <v/>
      </c>
      <c r="JW60" s="347" t="str">
        <f t="shared" si="170"/>
        <v/>
      </c>
      <c r="JY60" s="346" t="str">
        <f t="shared" si="171"/>
        <v/>
      </c>
      <c r="JZ60" s="346" t="str">
        <f t="shared" si="172"/>
        <v/>
      </c>
      <c r="KA60" s="346" t="str">
        <f t="shared" si="173"/>
        <v/>
      </c>
      <c r="KB60" s="346" t="str">
        <f t="shared" si="174"/>
        <v/>
      </c>
      <c r="KC60" s="346" t="str">
        <f t="shared" si="175"/>
        <v/>
      </c>
      <c r="KD60" s="346" t="str">
        <f t="shared" si="176"/>
        <v/>
      </c>
      <c r="KE60" s="346" t="str">
        <f t="shared" si="177"/>
        <v/>
      </c>
      <c r="KF60" s="346" t="str">
        <f t="shared" si="178"/>
        <v/>
      </c>
      <c r="KG60" s="346" t="str">
        <f t="shared" si="179"/>
        <v/>
      </c>
      <c r="KH60" s="346" t="str">
        <f t="shared" si="180"/>
        <v/>
      </c>
      <c r="KI60" s="346" t="str">
        <f t="shared" si="181"/>
        <v/>
      </c>
      <c r="KJ60" s="346" t="str">
        <f t="shared" si="182"/>
        <v/>
      </c>
      <c r="KK60" s="346" t="str">
        <f t="shared" si="183"/>
        <v/>
      </c>
      <c r="KL60" s="346" t="str">
        <f t="shared" si="184"/>
        <v/>
      </c>
      <c r="KM60" s="346" t="str">
        <f t="shared" si="185"/>
        <v/>
      </c>
      <c r="KN60" s="346" t="str">
        <f t="shared" si="186"/>
        <v/>
      </c>
      <c r="KO60" s="346" t="str">
        <f t="shared" si="187"/>
        <v/>
      </c>
      <c r="KP60" s="346" t="str">
        <f t="shared" si="188"/>
        <v/>
      </c>
      <c r="KQ60" s="346" t="str">
        <f t="shared" si="189"/>
        <v/>
      </c>
      <c r="KR60" s="346" t="str">
        <f t="shared" si="190"/>
        <v/>
      </c>
      <c r="KS60" s="346" t="str">
        <f t="shared" si="191"/>
        <v/>
      </c>
      <c r="KT60" s="346" t="str">
        <f t="shared" si="192"/>
        <v/>
      </c>
      <c r="KU60" s="346" t="str">
        <f t="shared" si="193"/>
        <v/>
      </c>
      <c r="KV60" s="346" t="str">
        <f t="shared" si="194"/>
        <v/>
      </c>
      <c r="KW60" s="346" t="str">
        <f t="shared" si="195"/>
        <v/>
      </c>
      <c r="KX60" s="346" t="str">
        <f t="shared" si="196"/>
        <v/>
      </c>
      <c r="KY60" s="346" t="str">
        <f t="shared" si="197"/>
        <v/>
      </c>
      <c r="KZ60" s="346" t="str">
        <f t="shared" si="198"/>
        <v/>
      </c>
      <c r="LA60" s="346" t="str">
        <f t="shared" si="199"/>
        <v/>
      </c>
      <c r="LB60" s="346" t="str">
        <f t="shared" si="200"/>
        <v/>
      </c>
      <c r="LD60" s="348" t="str">
        <f t="shared" si="201"/>
        <v/>
      </c>
      <c r="LF60" s="346" t="str">
        <f t="shared" si="315"/>
        <v/>
      </c>
      <c r="LH60" s="346" t="str">
        <f t="shared" si="202"/>
        <v/>
      </c>
      <c r="LI60" s="346" t="str">
        <f t="shared" si="203"/>
        <v/>
      </c>
      <c r="LJ60" s="346" t="str">
        <f t="shared" si="204"/>
        <v/>
      </c>
      <c r="LK60" s="346" t="str">
        <f t="shared" si="205"/>
        <v/>
      </c>
      <c r="LL60" s="346" t="str">
        <f t="shared" si="206"/>
        <v/>
      </c>
      <c r="LM60" s="346" t="str">
        <f t="shared" si="207"/>
        <v/>
      </c>
      <c r="LN60" s="346" t="str">
        <f t="shared" si="208"/>
        <v/>
      </c>
      <c r="LO60" s="346" t="str">
        <f t="shared" si="209"/>
        <v/>
      </c>
      <c r="LP60" s="346" t="str">
        <f t="shared" si="210"/>
        <v/>
      </c>
      <c r="LQ60" s="346" t="str">
        <f t="shared" si="211"/>
        <v/>
      </c>
      <c r="LR60" s="346" t="str">
        <f t="shared" si="212"/>
        <v/>
      </c>
      <c r="LS60" s="346" t="str">
        <f t="shared" si="213"/>
        <v/>
      </c>
      <c r="LT60" s="346" t="str">
        <f t="shared" si="214"/>
        <v/>
      </c>
      <c r="LU60" s="346" t="str">
        <f t="shared" si="215"/>
        <v/>
      </c>
      <c r="LV60" s="346" t="str">
        <f t="shared" si="216"/>
        <v/>
      </c>
      <c r="LW60" s="346" t="str">
        <f t="shared" si="217"/>
        <v/>
      </c>
      <c r="LX60" s="346" t="str">
        <f t="shared" si="218"/>
        <v/>
      </c>
      <c r="LY60" s="346" t="str">
        <f t="shared" si="219"/>
        <v/>
      </c>
      <c r="LZ60" s="346" t="str">
        <f t="shared" si="220"/>
        <v/>
      </c>
      <c r="MA60" s="346" t="str">
        <f t="shared" si="221"/>
        <v/>
      </c>
      <c r="MB60" s="346" t="str">
        <f t="shared" si="222"/>
        <v/>
      </c>
      <c r="MC60" s="346" t="str">
        <f t="shared" si="223"/>
        <v/>
      </c>
      <c r="MD60" s="346" t="str">
        <f t="shared" si="224"/>
        <v/>
      </c>
      <c r="ME60" s="346" t="str">
        <f t="shared" si="225"/>
        <v/>
      </c>
      <c r="MF60" s="346" t="str">
        <f t="shared" si="226"/>
        <v/>
      </c>
      <c r="MG60" s="346" t="str">
        <f t="shared" si="227"/>
        <v/>
      </c>
      <c r="MH60" s="346" t="str">
        <f t="shared" si="228"/>
        <v/>
      </c>
      <c r="MI60" s="346" t="str">
        <f t="shared" si="229"/>
        <v/>
      </c>
      <c r="MJ60" s="346" t="str">
        <f t="shared" si="230"/>
        <v/>
      </c>
      <c r="MK60" s="346" t="str">
        <f t="shared" si="231"/>
        <v/>
      </c>
      <c r="MM60" s="348" t="str">
        <f t="shared" si="232"/>
        <v/>
      </c>
      <c r="MR60" s="483" t="s">
        <v>473</v>
      </c>
      <c r="MS60" s="294">
        <v>1</v>
      </c>
      <c r="MU60" s="15">
        <f>IF('8. Paramètres'!G61="Modérée à forte",1,IF('8. Paramètres'!G61="Faible",2,IF('8. Paramètres'!G61="Négligeable",3,IF('8. Paramètres'!G61="Problématique",4,"err"))))</f>
        <v>3</v>
      </c>
      <c r="MV60" s="15">
        <f>IF('8. Paramètres'!H61="Cliquer pour modifier",MU60,IF('8. Paramètres'!H61="Modérée à forte",1,IF('8. Paramètres'!H61="Faible",2,IF('8. Paramètres'!H61="Négligeable",3,IF('8. Paramètres'!H61="Problématique",4,"err")))))</f>
        <v>3</v>
      </c>
      <c r="MW60" s="15">
        <f t="shared" si="273"/>
        <v>3</v>
      </c>
      <c r="MY60" s="380" t="str">
        <f t="shared" si="274"/>
        <v>ok</v>
      </c>
    </row>
    <row r="61" spans="2:364" ht="18" x14ac:dyDescent="0.35">
      <c r="B61" s="38">
        <f t="shared" si="88"/>
        <v>0</v>
      </c>
      <c r="C61" s="4" t="s">
        <v>67</v>
      </c>
      <c r="D61" s="17" t="str">
        <f>IF(AND('2. Saisie'!$AF43&gt;=0,D$23&lt;='2. Saisie'!$AE$1,'2. Saisie'!$AL43&lt;=$B$11),IF(OR('2. Saisie'!B43="",'2. Saisie'!B43=9),0,'2. Saisie'!B43),"")</f>
        <v/>
      </c>
      <c r="E61" s="17" t="str">
        <f>IF(AND('2. Saisie'!$AF43&gt;=0,E$23&lt;='2. Saisie'!$AE$1,'2. Saisie'!$AL43&lt;=$B$11),IF(OR('2. Saisie'!C43="",'2. Saisie'!C43=9),0,'2. Saisie'!C43),"")</f>
        <v/>
      </c>
      <c r="F61" s="17" t="str">
        <f>IF(AND('2. Saisie'!$AF43&gt;=0,F$23&lt;='2. Saisie'!$AE$1,'2. Saisie'!$AL43&lt;=$B$11),IF(OR('2. Saisie'!D43="",'2. Saisie'!D43=9),0,'2. Saisie'!D43),"")</f>
        <v/>
      </c>
      <c r="G61" s="17" t="str">
        <f>IF(AND('2. Saisie'!$AF43&gt;=0,G$23&lt;='2. Saisie'!$AE$1,'2. Saisie'!$AL43&lt;=$B$11),IF(OR('2. Saisie'!E43="",'2. Saisie'!E43=9),0,'2. Saisie'!E43),"")</f>
        <v/>
      </c>
      <c r="H61" s="17" t="str">
        <f>IF(AND('2. Saisie'!$AF43&gt;=0,H$23&lt;='2. Saisie'!$AE$1,'2. Saisie'!$AL43&lt;=$B$11),IF(OR('2. Saisie'!F43="",'2. Saisie'!F43=9),0,'2. Saisie'!F43),"")</f>
        <v/>
      </c>
      <c r="I61" s="17" t="str">
        <f>IF(AND('2. Saisie'!$AF43&gt;=0,I$23&lt;='2. Saisie'!$AE$1,'2. Saisie'!$AL43&lt;=$B$11),IF(OR('2. Saisie'!G43="",'2. Saisie'!G43=9),0,'2. Saisie'!G43),"")</f>
        <v/>
      </c>
      <c r="J61" s="17" t="str">
        <f>IF(AND('2. Saisie'!$AF43&gt;=0,J$23&lt;='2. Saisie'!$AE$1,'2. Saisie'!$AL43&lt;=$B$11),IF(OR('2. Saisie'!H43="",'2. Saisie'!H43=9),0,'2. Saisie'!H43),"")</f>
        <v/>
      </c>
      <c r="K61" s="17" t="str">
        <f>IF(AND('2. Saisie'!$AF43&gt;=0,K$23&lt;='2. Saisie'!$AE$1,'2. Saisie'!$AL43&lt;=$B$11),IF(OR('2. Saisie'!I43="",'2. Saisie'!I43=9),0,'2. Saisie'!I43),"")</f>
        <v/>
      </c>
      <c r="L61" s="17" t="str">
        <f>IF(AND('2. Saisie'!$AF43&gt;=0,L$23&lt;='2. Saisie'!$AE$1,'2. Saisie'!$AL43&lt;=$B$11),IF(OR('2. Saisie'!J43="",'2. Saisie'!J43=9),0,'2. Saisie'!J43),"")</f>
        <v/>
      </c>
      <c r="M61" s="17" t="str">
        <f>IF(AND('2. Saisie'!$AF43&gt;=0,M$23&lt;='2. Saisie'!$AE$1,'2. Saisie'!$AL43&lt;=$B$11),IF(OR('2. Saisie'!K43="",'2. Saisie'!K43=9),0,'2. Saisie'!K43),"")</f>
        <v/>
      </c>
      <c r="N61" s="17" t="str">
        <f>IF(AND('2. Saisie'!$AF43&gt;=0,N$23&lt;='2. Saisie'!$AE$1,'2. Saisie'!$AL43&lt;=$B$11),IF(OR('2. Saisie'!L43="",'2. Saisie'!L43=9),0,'2. Saisie'!L43),"")</f>
        <v/>
      </c>
      <c r="O61" s="17" t="str">
        <f>IF(AND('2. Saisie'!$AF43&gt;=0,O$23&lt;='2. Saisie'!$AE$1,'2. Saisie'!$AL43&lt;=$B$11),IF(OR('2. Saisie'!M43="",'2. Saisie'!M43=9),0,'2. Saisie'!M43),"")</f>
        <v/>
      </c>
      <c r="P61" s="17" t="str">
        <f>IF(AND('2. Saisie'!$AF43&gt;=0,P$23&lt;='2. Saisie'!$AE$1,'2. Saisie'!$AL43&lt;=$B$11),IF(OR('2. Saisie'!N43="",'2. Saisie'!N43=9),0,'2. Saisie'!N43),"")</f>
        <v/>
      </c>
      <c r="Q61" s="17" t="str">
        <f>IF(AND('2. Saisie'!$AF43&gt;=0,Q$23&lt;='2. Saisie'!$AE$1,'2. Saisie'!$AL43&lt;=$B$11),IF(OR('2. Saisie'!O43="",'2. Saisie'!O43=9),0,'2. Saisie'!O43),"")</f>
        <v/>
      </c>
      <c r="R61" s="17" t="str">
        <f>IF(AND('2. Saisie'!$AF43&gt;=0,R$23&lt;='2. Saisie'!$AE$1,'2. Saisie'!$AL43&lt;=$B$11),IF(OR('2. Saisie'!P43="",'2. Saisie'!P43=9),0,'2. Saisie'!P43),"")</f>
        <v/>
      </c>
      <c r="S61" s="17" t="str">
        <f>IF(AND('2. Saisie'!$AF43&gt;=0,S$23&lt;='2. Saisie'!$AE$1,'2. Saisie'!$AL43&lt;=$B$11),IF(OR('2. Saisie'!Q43="",'2. Saisie'!Q43=9),0,'2. Saisie'!Q43),"")</f>
        <v/>
      </c>
      <c r="T61" s="17" t="str">
        <f>IF(AND('2. Saisie'!$AF43&gt;=0,T$23&lt;='2. Saisie'!$AE$1,'2. Saisie'!$AL43&lt;=$B$11),IF(OR('2. Saisie'!R43="",'2. Saisie'!R43=9),0,'2. Saisie'!R43),"")</f>
        <v/>
      </c>
      <c r="U61" s="17" t="str">
        <f>IF(AND('2. Saisie'!$AF43&gt;=0,U$23&lt;='2. Saisie'!$AE$1,'2. Saisie'!$AL43&lt;=$B$11),IF(OR('2. Saisie'!S43="",'2. Saisie'!S43=9),0,'2. Saisie'!S43),"")</f>
        <v/>
      </c>
      <c r="V61" s="17" t="str">
        <f>IF(AND('2. Saisie'!$AF43&gt;=0,V$23&lt;='2. Saisie'!$AE$1,'2. Saisie'!$AL43&lt;=$B$11),IF(OR('2. Saisie'!T43="",'2. Saisie'!T43=9),0,'2. Saisie'!T43),"")</f>
        <v/>
      </c>
      <c r="W61" s="17" t="str">
        <f>IF(AND('2. Saisie'!$AF43&gt;=0,W$23&lt;='2. Saisie'!$AE$1,'2. Saisie'!$AL43&lt;=$B$11),IF(OR('2. Saisie'!U43="",'2. Saisie'!U43=9),0,'2. Saisie'!U43),"")</f>
        <v/>
      </c>
      <c r="X61" s="17" t="str">
        <f>IF(AND('2. Saisie'!$AF43&gt;=0,X$23&lt;='2. Saisie'!$AE$1,'2. Saisie'!$AL43&lt;=$B$11),IF(OR('2. Saisie'!V43="",'2. Saisie'!V43=9),0,'2. Saisie'!V43),"")</f>
        <v/>
      </c>
      <c r="Y61" s="17" t="str">
        <f>IF(AND('2. Saisie'!$AF43&gt;=0,Y$23&lt;='2. Saisie'!$AE$1,'2. Saisie'!$AL43&lt;=$B$11),IF(OR('2. Saisie'!W43="",'2. Saisie'!W43=9),0,'2. Saisie'!W43),"")</f>
        <v/>
      </c>
      <c r="Z61" s="17" t="str">
        <f>IF(AND('2. Saisie'!$AF43&gt;=0,Z$23&lt;='2. Saisie'!$AE$1,'2. Saisie'!$AL43&lt;=$B$11),IF(OR('2. Saisie'!X43="",'2. Saisie'!X43=9),0,'2. Saisie'!X43),"")</f>
        <v/>
      </c>
      <c r="AA61" s="17" t="str">
        <f>IF(AND('2. Saisie'!$AF43&gt;=0,AA$23&lt;='2. Saisie'!$AE$1,'2. Saisie'!$AL43&lt;=$B$11),IF(OR('2. Saisie'!Y43="",'2. Saisie'!Y43=9),0,'2. Saisie'!Y43),"")</f>
        <v/>
      </c>
      <c r="AB61" s="17" t="str">
        <f>IF(AND('2. Saisie'!$AF43&gt;=0,AB$23&lt;='2. Saisie'!$AE$1,'2. Saisie'!$AL43&lt;=$B$11),IF(OR('2. Saisie'!Z43="",'2. Saisie'!Z43=9),0,'2. Saisie'!Z43),"")</f>
        <v/>
      </c>
      <c r="AC61" s="17" t="str">
        <f>IF(AND('2. Saisie'!$AF43&gt;=0,AC$23&lt;='2. Saisie'!$AE$1,'2. Saisie'!$AL43&lt;=$B$11),IF(OR('2. Saisie'!AA43="",'2. Saisie'!AA43=9),0,'2. Saisie'!AA43),"")</f>
        <v/>
      </c>
      <c r="AD61" s="17" t="str">
        <f>IF(AND('2. Saisie'!$AF43&gt;=0,AD$23&lt;='2. Saisie'!$AE$1,'2. Saisie'!$AL43&lt;=$B$11),IF(OR('2. Saisie'!AB43="",'2. Saisie'!AB43=9),0,'2. Saisie'!AB43),"")</f>
        <v/>
      </c>
      <c r="AE61" s="17" t="str">
        <f>IF(AND('2. Saisie'!$AF43&gt;=0,AE$23&lt;='2. Saisie'!$AE$1,'2. Saisie'!$AL43&lt;=$B$11),IF(OR('2. Saisie'!AC43="",'2. Saisie'!AC43=9),0,'2. Saisie'!AC43),"")</f>
        <v/>
      </c>
      <c r="AF61" s="17" t="str">
        <f>IF(AND('2. Saisie'!$AF43&gt;=0,AF$23&lt;='2. Saisie'!$AE$1,'2. Saisie'!$AL43&lt;=$B$11),IF(OR('2. Saisie'!AD43="",'2. Saisie'!AD43=9),0,'2. Saisie'!AD43),"")</f>
        <v/>
      </c>
      <c r="AG61" s="17" t="str">
        <f>IF(AND('2. Saisie'!$AF43&gt;=0,AG$23&lt;='2. Saisie'!$AE$1,'2. Saisie'!$AL43&lt;=$B$11),IF(OR('2. Saisie'!AE43="",'2. Saisie'!AE43=9),0,'2. Saisie'!AE43),"")</f>
        <v/>
      </c>
      <c r="AH61" s="17" t="s">
        <v>139</v>
      </c>
      <c r="AI61" s="330"/>
      <c r="AJ61" s="339" t="str">
        <f t="shared" si="89"/>
        <v/>
      </c>
      <c r="AK61" s="339" t="str">
        <f t="shared" si="90"/>
        <v/>
      </c>
      <c r="AL61" s="340" t="str">
        <f t="shared" si="277"/>
        <v/>
      </c>
      <c r="AM61" s="341">
        <v>37</v>
      </c>
      <c r="AN61" s="342" t="str">
        <f t="shared" si="278"/>
        <v/>
      </c>
      <c r="AO61" s="343" t="str">
        <f t="shared" si="91"/>
        <v/>
      </c>
      <c r="AP61" s="17" t="str">
        <f t="shared" si="92"/>
        <v/>
      </c>
      <c r="AQ61" s="17" t="str">
        <f t="shared" si="93"/>
        <v/>
      </c>
      <c r="AR61" s="17" t="str">
        <f t="shared" si="94"/>
        <v/>
      </c>
      <c r="AS61" s="17" t="str">
        <f t="shared" si="95"/>
        <v/>
      </c>
      <c r="AT61" s="17" t="str">
        <f t="shared" si="96"/>
        <v/>
      </c>
      <c r="AU61" s="17" t="str">
        <f t="shared" si="97"/>
        <v/>
      </c>
      <c r="AV61" s="17" t="str">
        <f t="shared" si="98"/>
        <v/>
      </c>
      <c r="AW61" s="17" t="str">
        <f t="shared" si="99"/>
        <v/>
      </c>
      <c r="AX61" s="17" t="str">
        <f t="shared" si="100"/>
        <v/>
      </c>
      <c r="AY61" s="17" t="str">
        <f t="shared" si="101"/>
        <v/>
      </c>
      <c r="AZ61" s="17" t="str">
        <f t="shared" si="102"/>
        <v/>
      </c>
      <c r="BA61" s="17" t="str">
        <f t="shared" si="103"/>
        <v/>
      </c>
      <c r="BB61" s="17" t="str">
        <f t="shared" si="104"/>
        <v/>
      </c>
      <c r="BC61" s="17" t="str">
        <f t="shared" si="105"/>
        <v/>
      </c>
      <c r="BD61" s="17" t="str">
        <f t="shared" si="106"/>
        <v/>
      </c>
      <c r="BE61" s="17" t="str">
        <f t="shared" si="107"/>
        <v/>
      </c>
      <c r="BF61" s="17" t="str">
        <f t="shared" si="108"/>
        <v/>
      </c>
      <c r="BG61" s="17" t="str">
        <f t="shared" si="109"/>
        <v/>
      </c>
      <c r="BH61" s="17" t="str">
        <f t="shared" si="110"/>
        <v/>
      </c>
      <c r="BI61" s="17" t="str">
        <f t="shared" si="111"/>
        <v/>
      </c>
      <c r="BJ61" s="17" t="str">
        <f t="shared" si="112"/>
        <v/>
      </c>
      <c r="BK61" s="17" t="str">
        <f t="shared" si="113"/>
        <v/>
      </c>
      <c r="BL61" s="17" t="str">
        <f t="shared" si="114"/>
        <v/>
      </c>
      <c r="BM61" s="17" t="str">
        <f t="shared" si="115"/>
        <v/>
      </c>
      <c r="BN61" s="17" t="str">
        <f t="shared" si="116"/>
        <v/>
      </c>
      <c r="BO61" s="17" t="str">
        <f t="shared" si="117"/>
        <v/>
      </c>
      <c r="BP61" s="17" t="str">
        <f t="shared" si="118"/>
        <v/>
      </c>
      <c r="BQ61" s="17" t="str">
        <f t="shared" si="119"/>
        <v/>
      </c>
      <c r="BR61" s="17" t="str">
        <f t="shared" si="120"/>
        <v/>
      </c>
      <c r="BS61" s="17" t="str">
        <f t="shared" si="121"/>
        <v/>
      </c>
      <c r="BT61" s="17" t="s">
        <v>139</v>
      </c>
      <c r="BV61" s="291" t="e">
        <f t="shared" si="279"/>
        <v>#VALUE!</v>
      </c>
      <c r="BW61" s="291" t="e">
        <f t="shared" si="122"/>
        <v>#VALUE!</v>
      </c>
      <c r="BX61" s="291" t="e">
        <f t="shared" si="233"/>
        <v>#VALUE!</v>
      </c>
      <c r="BY61" s="292" t="e">
        <f t="shared" si="280"/>
        <v>#VALUE!</v>
      </c>
      <c r="BZ61" s="292" t="e">
        <f t="shared" si="123"/>
        <v>#VALUE!</v>
      </c>
      <c r="CA61" s="294" t="str">
        <f t="shared" si="124"/>
        <v/>
      </c>
      <c r="CB61" s="293" t="e">
        <f t="shared" si="281"/>
        <v>#VALUE!</v>
      </c>
      <c r="CC61" s="291" t="e">
        <f t="shared" si="125"/>
        <v>#VALUE!</v>
      </c>
      <c r="CD61" s="291" t="e">
        <f t="shared" si="234"/>
        <v>#VALUE!</v>
      </c>
      <c r="CE61" s="292" t="e">
        <f t="shared" si="282"/>
        <v>#VALUE!</v>
      </c>
      <c r="CF61" s="292" t="e">
        <f t="shared" si="126"/>
        <v>#VALUE!</v>
      </c>
      <c r="CH61" s="32"/>
      <c r="CW61" s="330"/>
      <c r="CX61" s="341">
        <v>37</v>
      </c>
      <c r="CY61" s="58" t="str">
        <f t="shared" si="127"/>
        <v/>
      </c>
      <c r="CZ61" s="344" t="e">
        <f t="shared" si="272"/>
        <v>#N/A</v>
      </c>
      <c r="DA61" s="344" t="e">
        <f t="shared" si="272"/>
        <v>#N/A</v>
      </c>
      <c r="DB61" s="344" t="e">
        <f t="shared" si="272"/>
        <v>#N/A</v>
      </c>
      <c r="DC61" s="344" t="e">
        <f t="shared" si="272"/>
        <v>#N/A</v>
      </c>
      <c r="DD61" s="344" t="e">
        <f t="shared" si="272"/>
        <v>#N/A</v>
      </c>
      <c r="DE61" s="344" t="e">
        <f t="shared" si="272"/>
        <v>#N/A</v>
      </c>
      <c r="DF61" s="344" t="e">
        <f t="shared" si="272"/>
        <v>#N/A</v>
      </c>
      <c r="DG61" s="344" t="e">
        <f t="shared" si="272"/>
        <v>#N/A</v>
      </c>
      <c r="DH61" s="344" t="e">
        <f t="shared" si="272"/>
        <v>#N/A</v>
      </c>
      <c r="DI61" s="344" t="e">
        <f t="shared" si="272"/>
        <v>#N/A</v>
      </c>
      <c r="DJ61" s="344" t="e">
        <f t="shared" si="272"/>
        <v>#N/A</v>
      </c>
      <c r="DK61" s="344" t="e">
        <f t="shared" si="272"/>
        <v>#N/A</v>
      </c>
      <c r="DL61" s="344" t="e">
        <f t="shared" si="272"/>
        <v>#N/A</v>
      </c>
      <c r="DM61" s="344" t="e">
        <f t="shared" si="272"/>
        <v>#N/A</v>
      </c>
      <c r="DN61" s="344" t="e">
        <f t="shared" si="272"/>
        <v>#N/A</v>
      </c>
      <c r="DO61" s="344" t="e">
        <f t="shared" si="272"/>
        <v>#N/A</v>
      </c>
      <c r="DP61" s="344" t="e">
        <f t="shared" si="271"/>
        <v>#N/A</v>
      </c>
      <c r="DQ61" s="344" t="e">
        <f t="shared" si="271"/>
        <v>#N/A</v>
      </c>
      <c r="DR61" s="344" t="e">
        <f t="shared" si="271"/>
        <v>#N/A</v>
      </c>
      <c r="DS61" s="344" t="e">
        <f t="shared" si="271"/>
        <v>#N/A</v>
      </c>
      <c r="DT61" s="344" t="e">
        <f t="shared" si="271"/>
        <v>#N/A</v>
      </c>
      <c r="DU61" s="344" t="e">
        <f t="shared" si="271"/>
        <v>#N/A</v>
      </c>
      <c r="DV61" s="344" t="e">
        <f t="shared" si="271"/>
        <v>#N/A</v>
      </c>
      <c r="DW61" s="344" t="e">
        <f t="shared" si="276"/>
        <v>#N/A</v>
      </c>
      <c r="DX61" s="344" t="e">
        <f t="shared" si="276"/>
        <v>#N/A</v>
      </c>
      <c r="DY61" s="344" t="e">
        <f t="shared" si="276"/>
        <v>#N/A</v>
      </c>
      <c r="DZ61" s="344" t="e">
        <f t="shared" si="276"/>
        <v>#N/A</v>
      </c>
      <c r="EA61" s="344" t="e">
        <f t="shared" si="276"/>
        <v>#N/A</v>
      </c>
      <c r="EB61" s="344" t="e">
        <f t="shared" si="276"/>
        <v>#N/A</v>
      </c>
      <c r="EC61" s="344" t="e">
        <f t="shared" si="276"/>
        <v>#N/A</v>
      </c>
      <c r="ED61" s="59">
        <f t="shared" si="129"/>
        <v>0</v>
      </c>
      <c r="EE61" s="341">
        <v>37</v>
      </c>
      <c r="EF61" s="58" t="str">
        <f t="shared" si="130"/>
        <v/>
      </c>
      <c r="EG61" s="344" t="str">
        <f t="shared" si="235"/>
        <v/>
      </c>
      <c r="EH61" s="344" t="str">
        <f t="shared" si="236"/>
        <v/>
      </c>
      <c r="EI61" s="344" t="str">
        <f t="shared" si="237"/>
        <v/>
      </c>
      <c r="EJ61" s="344" t="str">
        <f t="shared" si="238"/>
        <v/>
      </c>
      <c r="EK61" s="344" t="str">
        <f t="shared" si="239"/>
        <v/>
      </c>
      <c r="EL61" s="344" t="str">
        <f t="shared" si="240"/>
        <v/>
      </c>
      <c r="EM61" s="344" t="str">
        <f t="shared" si="241"/>
        <v/>
      </c>
      <c r="EN61" s="344" t="str">
        <f t="shared" si="242"/>
        <v/>
      </c>
      <c r="EO61" s="344" t="str">
        <f t="shared" si="243"/>
        <v/>
      </c>
      <c r="EP61" s="344" t="str">
        <f t="shared" si="244"/>
        <v/>
      </c>
      <c r="EQ61" s="344" t="str">
        <f t="shared" si="245"/>
        <v/>
      </c>
      <c r="ER61" s="344" t="str">
        <f t="shared" si="246"/>
        <v/>
      </c>
      <c r="ES61" s="344" t="str">
        <f t="shared" si="247"/>
        <v/>
      </c>
      <c r="ET61" s="344" t="str">
        <f t="shared" si="248"/>
        <v/>
      </c>
      <c r="EU61" s="344" t="str">
        <f t="shared" si="249"/>
        <v/>
      </c>
      <c r="EV61" s="344" t="str">
        <f t="shared" si="250"/>
        <v/>
      </c>
      <c r="EW61" s="344" t="str">
        <f t="shared" si="251"/>
        <v/>
      </c>
      <c r="EX61" s="344" t="str">
        <f t="shared" si="252"/>
        <v/>
      </c>
      <c r="EY61" s="344" t="str">
        <f t="shared" si="253"/>
        <v/>
      </c>
      <c r="EZ61" s="344" t="str">
        <f t="shared" si="254"/>
        <v/>
      </c>
      <c r="FA61" s="344" t="str">
        <f t="shared" si="255"/>
        <v/>
      </c>
      <c r="FB61" s="344" t="str">
        <f t="shared" si="256"/>
        <v/>
      </c>
      <c r="FC61" s="344" t="str">
        <f t="shared" si="257"/>
        <v/>
      </c>
      <c r="FD61" s="344" t="str">
        <f t="shared" si="258"/>
        <v/>
      </c>
      <c r="FE61" s="344" t="str">
        <f t="shared" si="259"/>
        <v/>
      </c>
      <c r="FF61" s="344" t="str">
        <f t="shared" si="260"/>
        <v/>
      </c>
      <c r="FG61" s="344" t="str">
        <f t="shared" si="261"/>
        <v/>
      </c>
      <c r="FH61" s="344" t="str">
        <f t="shared" si="262"/>
        <v/>
      </c>
      <c r="FI61" s="344" t="str">
        <f t="shared" si="263"/>
        <v/>
      </c>
      <c r="FJ61" s="344" t="str">
        <f t="shared" si="264"/>
        <v/>
      </c>
      <c r="FK61" s="59">
        <f t="shared" si="160"/>
        <v>0</v>
      </c>
      <c r="FL61" s="345" t="str">
        <f t="shared" si="161"/>
        <v/>
      </c>
      <c r="FM61" s="3">
        <f t="shared" si="162"/>
        <v>0</v>
      </c>
      <c r="FO61" s="336" t="str">
        <f t="shared" si="283"/>
        <v/>
      </c>
      <c r="FP61" s="4" t="s">
        <v>67</v>
      </c>
      <c r="FQ61" s="17" t="str">
        <f t="shared" si="284"/>
        <v/>
      </c>
      <c r="FR61" s="17" t="str">
        <f t="shared" si="285"/>
        <v/>
      </c>
      <c r="FS61" s="17" t="str">
        <f t="shared" si="286"/>
        <v/>
      </c>
      <c r="FT61" s="17" t="str">
        <f t="shared" si="287"/>
        <v/>
      </c>
      <c r="FU61" s="17" t="str">
        <f t="shared" si="288"/>
        <v/>
      </c>
      <c r="FV61" s="17" t="str">
        <f t="shared" si="289"/>
        <v/>
      </c>
      <c r="FW61" s="17" t="str">
        <f t="shared" si="290"/>
        <v/>
      </c>
      <c r="FX61" s="17" t="str">
        <f t="shared" si="291"/>
        <v/>
      </c>
      <c r="FY61" s="17" t="str">
        <f t="shared" si="292"/>
        <v/>
      </c>
      <c r="FZ61" s="17" t="str">
        <f t="shared" si="293"/>
        <v/>
      </c>
      <c r="GA61" s="17" t="str">
        <f t="shared" si="294"/>
        <v/>
      </c>
      <c r="GB61" s="17" t="str">
        <f t="shared" si="295"/>
        <v/>
      </c>
      <c r="GC61" s="17" t="str">
        <f t="shared" si="296"/>
        <v/>
      </c>
      <c r="GD61" s="17" t="str">
        <f t="shared" si="297"/>
        <v/>
      </c>
      <c r="GE61" s="17" t="str">
        <f t="shared" si="298"/>
        <v/>
      </c>
      <c r="GF61" s="17" t="str">
        <f t="shared" si="299"/>
        <v/>
      </c>
      <c r="GG61" s="17" t="str">
        <f t="shared" si="300"/>
        <v/>
      </c>
      <c r="GH61" s="17" t="str">
        <f t="shared" si="301"/>
        <v/>
      </c>
      <c r="GI61" s="17" t="str">
        <f t="shared" si="302"/>
        <v/>
      </c>
      <c r="GJ61" s="17" t="str">
        <f t="shared" si="303"/>
        <v/>
      </c>
      <c r="GK61" s="17" t="str">
        <f t="shared" si="304"/>
        <v/>
      </c>
      <c r="GL61" s="17" t="str">
        <f t="shared" si="305"/>
        <v/>
      </c>
      <c r="GM61" s="17" t="str">
        <f t="shared" si="306"/>
        <v/>
      </c>
      <c r="GN61" s="17" t="str">
        <f t="shared" si="307"/>
        <v/>
      </c>
      <c r="GO61" s="17" t="str">
        <f t="shared" si="308"/>
        <v/>
      </c>
      <c r="GP61" s="17" t="str">
        <f t="shared" si="309"/>
        <v/>
      </c>
      <c r="GQ61" s="17" t="str">
        <f t="shared" si="310"/>
        <v/>
      </c>
      <c r="GR61" s="17" t="str">
        <f t="shared" si="311"/>
        <v/>
      </c>
      <c r="GS61" s="17" t="str">
        <f t="shared" si="312"/>
        <v/>
      </c>
      <c r="GT61" s="17" t="str">
        <f t="shared" si="313"/>
        <v/>
      </c>
      <c r="GU61" s="17" t="s">
        <v>139</v>
      </c>
      <c r="GV61" s="36"/>
      <c r="GW61" s="36" t="e">
        <f>RANK(AO61,AO$25:AO$124,0)+COUNTIF(AO$25:AO$61,AO61)-1</f>
        <v>#VALUE!</v>
      </c>
      <c r="GX61" s="36" t="s">
        <v>67</v>
      </c>
      <c r="GY61" s="3">
        <v>37</v>
      </c>
      <c r="GZ61" s="3" t="str">
        <f t="shared" si="314"/>
        <v/>
      </c>
      <c r="HA61" s="345" t="str">
        <f t="shared" si="163"/>
        <v/>
      </c>
      <c r="HB61" s="3">
        <f t="shared" si="164"/>
        <v>0</v>
      </c>
      <c r="HF61" s="3" t="e">
        <f t="shared" si="165"/>
        <v>#N/A</v>
      </c>
      <c r="HG61" s="3" t="e">
        <f t="shared" si="166"/>
        <v>#N/A</v>
      </c>
      <c r="HH61" s="294" t="e">
        <f t="shared" si="167"/>
        <v>#N/A</v>
      </c>
      <c r="HI61" s="336" t="e">
        <f t="shared" si="168"/>
        <v>#N/A</v>
      </c>
      <c r="HJ61" s="4" t="e">
        <f t="shared" si="169"/>
        <v>#N/A</v>
      </c>
      <c r="HK61" s="17" t="str">
        <f>IF(HK$23&lt;='2. Saisie'!$AE$1,INDEX($D$25:$AG$124,$HI61,HK$21),"")</f>
        <v/>
      </c>
      <c r="HL61" s="17" t="str">
        <f>IF(HL$23&lt;='2. Saisie'!$AE$1,INDEX($D$25:$AG$124,$HI61,HL$21),"")</f>
        <v/>
      </c>
      <c r="HM61" s="17" t="str">
        <f>IF(HM$23&lt;='2. Saisie'!$AE$1,INDEX($D$25:$AG$124,$HI61,HM$21),"")</f>
        <v/>
      </c>
      <c r="HN61" s="17" t="str">
        <f>IF(HN$23&lt;='2. Saisie'!$AE$1,INDEX($D$25:$AG$124,$HI61,HN$21),"")</f>
        <v/>
      </c>
      <c r="HO61" s="17" t="str">
        <f>IF(HO$23&lt;='2. Saisie'!$AE$1,INDEX($D$25:$AG$124,$HI61,HO$21),"")</f>
        <v/>
      </c>
      <c r="HP61" s="17" t="str">
        <f>IF(HP$23&lt;='2. Saisie'!$AE$1,INDEX($D$25:$AG$124,$HI61,HP$21),"")</f>
        <v/>
      </c>
      <c r="HQ61" s="17" t="str">
        <f>IF(HQ$23&lt;='2. Saisie'!$AE$1,INDEX($D$25:$AG$124,$HI61,HQ$21),"")</f>
        <v/>
      </c>
      <c r="HR61" s="17" t="str">
        <f>IF(HR$23&lt;='2. Saisie'!$AE$1,INDEX($D$25:$AG$124,$HI61,HR$21),"")</f>
        <v/>
      </c>
      <c r="HS61" s="17" t="str">
        <f>IF(HS$23&lt;='2. Saisie'!$AE$1,INDEX($D$25:$AG$124,$HI61,HS$21),"")</f>
        <v/>
      </c>
      <c r="HT61" s="17" t="str">
        <f>IF(HT$23&lt;='2. Saisie'!$AE$1,INDEX($D$25:$AG$124,$HI61,HT$21),"")</f>
        <v/>
      </c>
      <c r="HU61" s="17" t="str">
        <f>IF(HU$23&lt;='2. Saisie'!$AE$1,INDEX($D$25:$AG$124,$HI61,HU$21),"")</f>
        <v/>
      </c>
      <c r="HV61" s="17" t="str">
        <f>IF(HV$23&lt;='2. Saisie'!$AE$1,INDEX($D$25:$AG$124,$HI61,HV$21),"")</f>
        <v/>
      </c>
      <c r="HW61" s="17" t="str">
        <f>IF(HW$23&lt;='2. Saisie'!$AE$1,INDEX($D$25:$AG$124,$HI61,HW$21),"")</f>
        <v/>
      </c>
      <c r="HX61" s="17" t="str">
        <f>IF(HX$23&lt;='2. Saisie'!$AE$1,INDEX($D$25:$AG$124,$HI61,HX$21),"")</f>
        <v/>
      </c>
      <c r="HY61" s="17" t="str">
        <f>IF(HY$23&lt;='2. Saisie'!$AE$1,INDEX($D$25:$AG$124,$HI61,HY$21),"")</f>
        <v/>
      </c>
      <c r="HZ61" s="17" t="str">
        <f>IF(HZ$23&lt;='2. Saisie'!$AE$1,INDEX($D$25:$AG$124,$HI61,HZ$21),"")</f>
        <v/>
      </c>
      <c r="IA61" s="17" t="str">
        <f>IF(IA$23&lt;='2. Saisie'!$AE$1,INDEX($D$25:$AG$124,$HI61,IA$21),"")</f>
        <v/>
      </c>
      <c r="IB61" s="17" t="str">
        <f>IF(IB$23&lt;='2. Saisie'!$AE$1,INDEX($D$25:$AG$124,$HI61,IB$21),"")</f>
        <v/>
      </c>
      <c r="IC61" s="17" t="str">
        <f>IF(IC$23&lt;='2. Saisie'!$AE$1,INDEX($D$25:$AG$124,$HI61,IC$21),"")</f>
        <v/>
      </c>
      <c r="ID61" s="17" t="str">
        <f>IF(ID$23&lt;='2. Saisie'!$AE$1,INDEX($D$25:$AG$124,$HI61,ID$21),"")</f>
        <v/>
      </c>
      <c r="IE61" s="17" t="str">
        <f>IF(IE$23&lt;='2. Saisie'!$AE$1,INDEX($D$25:$AG$124,$HI61,IE$21),"")</f>
        <v/>
      </c>
      <c r="IF61" s="17" t="str">
        <f>IF(IF$23&lt;='2. Saisie'!$AE$1,INDEX($D$25:$AG$124,$HI61,IF$21),"")</f>
        <v/>
      </c>
      <c r="IG61" s="17" t="str">
        <f>IF(IG$23&lt;='2. Saisie'!$AE$1,INDEX($D$25:$AG$124,$HI61,IG$21),"")</f>
        <v/>
      </c>
      <c r="IH61" s="17" t="str">
        <f>IF(IH$23&lt;='2. Saisie'!$AE$1,INDEX($D$25:$AG$124,$HI61,IH$21),"")</f>
        <v/>
      </c>
      <c r="II61" s="17" t="str">
        <f>IF(II$23&lt;='2. Saisie'!$AE$1,INDEX($D$25:$AG$124,$HI61,II$21),"")</f>
        <v/>
      </c>
      <c r="IJ61" s="17" t="str">
        <f>IF(IJ$23&lt;='2. Saisie'!$AE$1,INDEX($D$25:$AG$124,$HI61,IJ$21),"")</f>
        <v/>
      </c>
      <c r="IK61" s="17" t="str">
        <f>IF(IK$23&lt;='2. Saisie'!$AE$1,INDEX($D$25:$AG$124,$HI61,IK$21),"")</f>
        <v/>
      </c>
      <c r="IL61" s="17" t="str">
        <f>IF(IL$23&lt;='2. Saisie'!$AE$1,INDEX($D$25:$AG$124,$HI61,IL$21),"")</f>
        <v/>
      </c>
      <c r="IM61" s="17" t="str">
        <f>IF(IM$23&lt;='2. Saisie'!$AE$1,INDEX($D$25:$AG$124,$HI61,IM$21),"")</f>
        <v/>
      </c>
      <c r="IN61" s="17" t="str">
        <f>IF(IN$23&lt;='2. Saisie'!$AE$1,INDEX($D$25:$AG$124,$HI61,IN$21),"")</f>
        <v/>
      </c>
      <c r="IO61" s="17" t="s">
        <v>139</v>
      </c>
      <c r="IR61" s="346" t="str">
        <f>IFERROR(IF(HK$23&lt;=$HH61,(1-'7. Rép.Inattendues'!J42)*HK$19,('7. Rép.Inattendues'!J42*HK$19)*-1),"")</f>
        <v/>
      </c>
      <c r="IS61" s="346" t="str">
        <f>IFERROR(IF(HL$23&lt;=$HH61,(1-'7. Rép.Inattendues'!K42)*HL$19,('7. Rép.Inattendues'!K42*HL$19)*-1),"")</f>
        <v/>
      </c>
      <c r="IT61" s="346" t="str">
        <f>IFERROR(IF(HM$23&lt;=$HH61,(1-'7. Rép.Inattendues'!L42)*HM$19,('7. Rép.Inattendues'!L42*HM$19)*-1),"")</f>
        <v/>
      </c>
      <c r="IU61" s="346" t="str">
        <f>IFERROR(IF(HN$23&lt;=$HH61,(1-'7. Rép.Inattendues'!M42)*HN$19,('7. Rép.Inattendues'!M42*HN$19)*-1),"")</f>
        <v/>
      </c>
      <c r="IV61" s="346" t="str">
        <f>IFERROR(IF(HO$23&lt;=$HH61,(1-'7. Rép.Inattendues'!N42)*HO$19,('7. Rép.Inattendues'!N42*HO$19)*-1),"")</f>
        <v/>
      </c>
      <c r="IW61" s="346" t="str">
        <f>IFERROR(IF(HP$23&lt;=$HH61,(1-'7. Rép.Inattendues'!O42)*HP$19,('7. Rép.Inattendues'!O42*HP$19)*-1),"")</f>
        <v/>
      </c>
      <c r="IX61" s="346" t="str">
        <f>IFERROR(IF(HQ$23&lt;=$HH61,(1-'7. Rép.Inattendues'!P42)*HQ$19,('7. Rép.Inattendues'!P42*HQ$19)*-1),"")</f>
        <v/>
      </c>
      <c r="IY61" s="346" t="str">
        <f>IFERROR(IF(HR$23&lt;=$HH61,(1-'7. Rép.Inattendues'!Q42)*HR$19,('7. Rép.Inattendues'!Q42*HR$19)*-1),"")</f>
        <v/>
      </c>
      <c r="IZ61" s="346" t="str">
        <f>IFERROR(IF(HS$23&lt;=$HH61,(1-'7. Rép.Inattendues'!R42)*HS$19,('7. Rép.Inattendues'!R42*HS$19)*-1),"")</f>
        <v/>
      </c>
      <c r="JA61" s="346" t="str">
        <f>IFERROR(IF(HT$23&lt;=$HH61,(1-'7. Rép.Inattendues'!S42)*HT$19,('7. Rép.Inattendues'!S42*HT$19)*-1),"")</f>
        <v/>
      </c>
      <c r="JB61" s="346" t="str">
        <f>IFERROR(IF(HU$23&lt;=$HH61,(1-'7. Rép.Inattendues'!T42)*HU$19,('7. Rép.Inattendues'!T42*HU$19)*-1),"")</f>
        <v/>
      </c>
      <c r="JC61" s="346" t="str">
        <f>IFERROR(IF(HV$23&lt;=$HH61,(1-'7. Rép.Inattendues'!U42)*HV$19,('7. Rép.Inattendues'!U42*HV$19)*-1),"")</f>
        <v/>
      </c>
      <c r="JD61" s="346" t="str">
        <f>IFERROR(IF(HW$23&lt;=$HH61,(1-'7. Rép.Inattendues'!V42)*HW$19,('7. Rép.Inattendues'!V42*HW$19)*-1),"")</f>
        <v/>
      </c>
      <c r="JE61" s="346" t="str">
        <f>IFERROR(IF(HX$23&lt;=$HH61,(1-'7. Rép.Inattendues'!W42)*HX$19,('7. Rép.Inattendues'!W42*HX$19)*-1),"")</f>
        <v/>
      </c>
      <c r="JF61" s="346" t="str">
        <f>IFERROR(IF(HY$23&lt;=$HH61,(1-'7. Rép.Inattendues'!X42)*HY$19,('7. Rép.Inattendues'!X42*HY$19)*-1),"")</f>
        <v/>
      </c>
      <c r="JG61" s="346" t="str">
        <f>IFERROR(IF(HZ$23&lt;=$HH61,(1-'7. Rép.Inattendues'!Y42)*HZ$19,('7. Rép.Inattendues'!Y42*HZ$19)*-1),"")</f>
        <v/>
      </c>
      <c r="JH61" s="346" t="str">
        <f>IFERROR(IF(IA$23&lt;=$HH61,(1-'7. Rép.Inattendues'!Z42)*IA$19,('7. Rép.Inattendues'!Z42*IA$19)*-1),"")</f>
        <v/>
      </c>
      <c r="JI61" s="346" t="str">
        <f>IFERROR(IF(IB$23&lt;=$HH61,(1-'7. Rép.Inattendues'!AA42)*IB$19,('7. Rép.Inattendues'!AA42*IB$19)*-1),"")</f>
        <v/>
      </c>
      <c r="JJ61" s="346" t="str">
        <f>IFERROR(IF(IC$23&lt;=$HH61,(1-'7. Rép.Inattendues'!AB42)*IC$19,('7. Rép.Inattendues'!AB42*IC$19)*-1),"")</f>
        <v/>
      </c>
      <c r="JK61" s="346" t="str">
        <f>IFERROR(IF(ID$23&lt;=$HH61,(1-'7. Rép.Inattendues'!AC42)*ID$19,('7. Rép.Inattendues'!AC42*ID$19)*-1),"")</f>
        <v/>
      </c>
      <c r="JL61" s="346" t="str">
        <f>IFERROR(IF(IE$23&lt;=$HH61,(1-'7. Rép.Inattendues'!AD42)*IE$19,('7. Rép.Inattendues'!AD42*IE$19)*-1),"")</f>
        <v/>
      </c>
      <c r="JM61" s="346" t="str">
        <f>IFERROR(IF(IF$23&lt;=$HH61,(1-'7. Rép.Inattendues'!AE42)*IF$19,('7. Rép.Inattendues'!AE42*IF$19)*-1),"")</f>
        <v/>
      </c>
      <c r="JN61" s="346" t="str">
        <f>IFERROR(IF(IG$23&lt;=$HH61,(1-'7. Rép.Inattendues'!AF42)*IG$19,('7. Rép.Inattendues'!AF42*IG$19)*-1),"")</f>
        <v/>
      </c>
      <c r="JO61" s="346" t="str">
        <f>IFERROR(IF(IH$23&lt;=$HH61,(1-'7. Rép.Inattendues'!AG42)*IH$19,('7. Rép.Inattendues'!AG42*IH$19)*-1),"")</f>
        <v/>
      </c>
      <c r="JP61" s="346" t="str">
        <f>IFERROR(IF(II$23&lt;=$HH61,(1-'7. Rép.Inattendues'!AH42)*II$19,('7. Rép.Inattendues'!AH42*II$19)*-1),"")</f>
        <v/>
      </c>
      <c r="JQ61" s="346" t="str">
        <f>IFERROR(IF(IJ$23&lt;=$HH61,(1-'7. Rép.Inattendues'!AI42)*IJ$19,('7. Rép.Inattendues'!AI42*IJ$19)*-1),"")</f>
        <v/>
      </c>
      <c r="JR61" s="346" t="str">
        <f>IFERROR(IF(IK$23&lt;=$HH61,(1-'7. Rép.Inattendues'!AJ42)*IK$19,('7. Rép.Inattendues'!AJ42*IK$19)*-1),"")</f>
        <v/>
      </c>
      <c r="JS61" s="346" t="str">
        <f>IFERROR(IF(IL$23&lt;=$HH61,(1-'7. Rép.Inattendues'!AK42)*IL$19,('7. Rép.Inattendues'!AK42*IL$19)*-1),"")</f>
        <v/>
      </c>
      <c r="JT61" s="346" t="str">
        <f>IFERROR(IF(IM$23&lt;=$HH61,(1-'7. Rép.Inattendues'!AL42)*IM$19,('7. Rép.Inattendues'!AL42*IM$19)*-1),"")</f>
        <v/>
      </c>
      <c r="JU61" s="346" t="str">
        <f>IFERROR(IF(IN$23&lt;=$HH61,(1-'7. Rép.Inattendues'!AM42)*IN$19,('7. Rép.Inattendues'!AM42*IN$19)*-1),"")</f>
        <v/>
      </c>
      <c r="JW61" s="347" t="str">
        <f t="shared" si="170"/>
        <v/>
      </c>
      <c r="JY61" s="346" t="str">
        <f t="shared" si="171"/>
        <v/>
      </c>
      <c r="JZ61" s="346" t="str">
        <f t="shared" si="172"/>
        <v/>
      </c>
      <c r="KA61" s="346" t="str">
        <f t="shared" si="173"/>
        <v/>
      </c>
      <c r="KB61" s="346" t="str">
        <f t="shared" si="174"/>
        <v/>
      </c>
      <c r="KC61" s="346" t="str">
        <f t="shared" si="175"/>
        <v/>
      </c>
      <c r="KD61" s="346" t="str">
        <f t="shared" si="176"/>
        <v/>
      </c>
      <c r="KE61" s="346" t="str">
        <f t="shared" si="177"/>
        <v/>
      </c>
      <c r="KF61" s="346" t="str">
        <f t="shared" si="178"/>
        <v/>
      </c>
      <c r="KG61" s="346" t="str">
        <f t="shared" si="179"/>
        <v/>
      </c>
      <c r="KH61" s="346" t="str">
        <f t="shared" si="180"/>
        <v/>
      </c>
      <c r="KI61" s="346" t="str">
        <f t="shared" si="181"/>
        <v/>
      </c>
      <c r="KJ61" s="346" t="str">
        <f t="shared" si="182"/>
        <v/>
      </c>
      <c r="KK61" s="346" t="str">
        <f t="shared" si="183"/>
        <v/>
      </c>
      <c r="KL61" s="346" t="str">
        <f t="shared" si="184"/>
        <v/>
      </c>
      <c r="KM61" s="346" t="str">
        <f t="shared" si="185"/>
        <v/>
      </c>
      <c r="KN61" s="346" t="str">
        <f t="shared" si="186"/>
        <v/>
      </c>
      <c r="KO61" s="346" t="str">
        <f t="shared" si="187"/>
        <v/>
      </c>
      <c r="KP61" s="346" t="str">
        <f t="shared" si="188"/>
        <v/>
      </c>
      <c r="KQ61" s="346" t="str">
        <f t="shared" si="189"/>
        <v/>
      </c>
      <c r="KR61" s="346" t="str">
        <f t="shared" si="190"/>
        <v/>
      </c>
      <c r="KS61" s="346" t="str">
        <f t="shared" si="191"/>
        <v/>
      </c>
      <c r="KT61" s="346" t="str">
        <f t="shared" si="192"/>
        <v/>
      </c>
      <c r="KU61" s="346" t="str">
        <f t="shared" si="193"/>
        <v/>
      </c>
      <c r="KV61" s="346" t="str">
        <f t="shared" si="194"/>
        <v/>
      </c>
      <c r="KW61" s="346" t="str">
        <f t="shared" si="195"/>
        <v/>
      </c>
      <c r="KX61" s="346" t="str">
        <f t="shared" si="196"/>
        <v/>
      </c>
      <c r="KY61" s="346" t="str">
        <f t="shared" si="197"/>
        <v/>
      </c>
      <c r="KZ61" s="346" t="str">
        <f t="shared" si="198"/>
        <v/>
      </c>
      <c r="LA61" s="346" t="str">
        <f t="shared" si="199"/>
        <v/>
      </c>
      <c r="LB61" s="346" t="str">
        <f t="shared" si="200"/>
        <v/>
      </c>
      <c r="LD61" s="348" t="str">
        <f t="shared" si="201"/>
        <v/>
      </c>
      <c r="LF61" s="346" t="str">
        <f t="shared" si="315"/>
        <v/>
      </c>
      <c r="LH61" s="346" t="str">
        <f t="shared" si="202"/>
        <v/>
      </c>
      <c r="LI61" s="346" t="str">
        <f t="shared" si="203"/>
        <v/>
      </c>
      <c r="LJ61" s="346" t="str">
        <f t="shared" si="204"/>
        <v/>
      </c>
      <c r="LK61" s="346" t="str">
        <f t="shared" si="205"/>
        <v/>
      </c>
      <c r="LL61" s="346" t="str">
        <f t="shared" si="206"/>
        <v/>
      </c>
      <c r="LM61" s="346" t="str">
        <f t="shared" si="207"/>
        <v/>
      </c>
      <c r="LN61" s="346" t="str">
        <f t="shared" si="208"/>
        <v/>
      </c>
      <c r="LO61" s="346" t="str">
        <f t="shared" si="209"/>
        <v/>
      </c>
      <c r="LP61" s="346" t="str">
        <f t="shared" si="210"/>
        <v/>
      </c>
      <c r="LQ61" s="346" t="str">
        <f t="shared" si="211"/>
        <v/>
      </c>
      <c r="LR61" s="346" t="str">
        <f t="shared" si="212"/>
        <v/>
      </c>
      <c r="LS61" s="346" t="str">
        <f t="shared" si="213"/>
        <v/>
      </c>
      <c r="LT61" s="346" t="str">
        <f t="shared" si="214"/>
        <v/>
      </c>
      <c r="LU61" s="346" t="str">
        <f t="shared" si="215"/>
        <v/>
      </c>
      <c r="LV61" s="346" t="str">
        <f t="shared" si="216"/>
        <v/>
      </c>
      <c r="LW61" s="346" t="str">
        <f t="shared" si="217"/>
        <v/>
      </c>
      <c r="LX61" s="346" t="str">
        <f t="shared" si="218"/>
        <v/>
      </c>
      <c r="LY61" s="346" t="str">
        <f t="shared" si="219"/>
        <v/>
      </c>
      <c r="LZ61" s="346" t="str">
        <f t="shared" si="220"/>
        <v/>
      </c>
      <c r="MA61" s="346" t="str">
        <f t="shared" si="221"/>
        <v/>
      </c>
      <c r="MB61" s="346" t="str">
        <f t="shared" si="222"/>
        <v/>
      </c>
      <c r="MC61" s="346" t="str">
        <f t="shared" si="223"/>
        <v/>
      </c>
      <c r="MD61" s="346" t="str">
        <f t="shared" si="224"/>
        <v/>
      </c>
      <c r="ME61" s="346" t="str">
        <f t="shared" si="225"/>
        <v/>
      </c>
      <c r="MF61" s="346" t="str">
        <f t="shared" si="226"/>
        <v/>
      </c>
      <c r="MG61" s="346" t="str">
        <f t="shared" si="227"/>
        <v/>
      </c>
      <c r="MH61" s="346" t="str">
        <f t="shared" si="228"/>
        <v/>
      </c>
      <c r="MI61" s="346" t="str">
        <f t="shared" si="229"/>
        <v/>
      </c>
      <c r="MJ61" s="346" t="str">
        <f t="shared" si="230"/>
        <v/>
      </c>
      <c r="MK61" s="346" t="str">
        <f t="shared" si="231"/>
        <v/>
      </c>
      <c r="MM61" s="348" t="str">
        <f t="shared" si="232"/>
        <v/>
      </c>
      <c r="MR61" s="605" t="s">
        <v>578</v>
      </c>
      <c r="MS61" s="605"/>
      <c r="MT61" s="400"/>
      <c r="MU61" s="15">
        <f>IF('8. Paramètres'!G62="Modérée à forte",1,IF('8. Paramètres'!G62="Faible",2,IF('8. Paramètres'!G62="Négligeable",3,IF('8. Paramètres'!G62="Problématique",4,"err"))))</f>
        <v>4</v>
      </c>
      <c r="MV61" s="15">
        <f>IF('8. Paramètres'!H62="Cliquer pour modifier",MU61,IF('8. Paramètres'!H62="Modérée à forte",1,IF('8. Paramètres'!H62="Faible",2,IF('8. Paramètres'!H62="Négligeable",3,IF('8. Paramètres'!H62="Problématique",4,"err")))))</f>
        <v>4</v>
      </c>
      <c r="MW61" s="15">
        <f>IF(MU$3=1,MU61,IF(MU$3=2,MV61,"err"))</f>
        <v>4</v>
      </c>
      <c r="MX61" s="54"/>
      <c r="MY61" s="380" t="str">
        <f t="shared" si="274"/>
        <v>ok</v>
      </c>
      <c r="MZ61" s="388"/>
    </row>
    <row r="62" spans="2:364" ht="42" x14ac:dyDescent="0.3">
      <c r="B62" s="38">
        <f t="shared" si="88"/>
        <v>0</v>
      </c>
      <c r="C62" s="4" t="s">
        <v>68</v>
      </c>
      <c r="D62" s="17" t="str">
        <f>IF(AND('2. Saisie'!$AF44&gt;=0,D$23&lt;='2. Saisie'!$AE$1,'2. Saisie'!$AL44&lt;=$B$11),IF(OR('2. Saisie'!B44="",'2. Saisie'!B44=9),0,'2. Saisie'!B44),"")</f>
        <v/>
      </c>
      <c r="E62" s="17" t="str">
        <f>IF(AND('2. Saisie'!$AF44&gt;=0,E$23&lt;='2. Saisie'!$AE$1,'2. Saisie'!$AL44&lt;=$B$11),IF(OR('2. Saisie'!C44="",'2. Saisie'!C44=9),0,'2. Saisie'!C44),"")</f>
        <v/>
      </c>
      <c r="F62" s="17" t="str">
        <f>IF(AND('2. Saisie'!$AF44&gt;=0,F$23&lt;='2. Saisie'!$AE$1,'2. Saisie'!$AL44&lt;=$B$11),IF(OR('2. Saisie'!D44="",'2. Saisie'!D44=9),0,'2. Saisie'!D44),"")</f>
        <v/>
      </c>
      <c r="G62" s="17" t="str">
        <f>IF(AND('2. Saisie'!$AF44&gt;=0,G$23&lt;='2. Saisie'!$AE$1,'2. Saisie'!$AL44&lt;=$B$11),IF(OR('2. Saisie'!E44="",'2. Saisie'!E44=9),0,'2. Saisie'!E44),"")</f>
        <v/>
      </c>
      <c r="H62" s="17" t="str">
        <f>IF(AND('2. Saisie'!$AF44&gt;=0,H$23&lt;='2. Saisie'!$AE$1,'2. Saisie'!$AL44&lt;=$B$11),IF(OR('2. Saisie'!F44="",'2. Saisie'!F44=9),0,'2. Saisie'!F44),"")</f>
        <v/>
      </c>
      <c r="I62" s="17" t="str">
        <f>IF(AND('2. Saisie'!$AF44&gt;=0,I$23&lt;='2. Saisie'!$AE$1,'2. Saisie'!$AL44&lt;=$B$11),IF(OR('2. Saisie'!G44="",'2. Saisie'!G44=9),0,'2. Saisie'!G44),"")</f>
        <v/>
      </c>
      <c r="J62" s="17" t="str">
        <f>IF(AND('2. Saisie'!$AF44&gt;=0,J$23&lt;='2. Saisie'!$AE$1,'2. Saisie'!$AL44&lt;=$B$11),IF(OR('2. Saisie'!H44="",'2. Saisie'!H44=9),0,'2. Saisie'!H44),"")</f>
        <v/>
      </c>
      <c r="K62" s="17" t="str">
        <f>IF(AND('2. Saisie'!$AF44&gt;=0,K$23&lt;='2. Saisie'!$AE$1,'2. Saisie'!$AL44&lt;=$B$11),IF(OR('2. Saisie'!I44="",'2. Saisie'!I44=9),0,'2. Saisie'!I44),"")</f>
        <v/>
      </c>
      <c r="L62" s="17" t="str">
        <f>IF(AND('2. Saisie'!$AF44&gt;=0,L$23&lt;='2. Saisie'!$AE$1,'2. Saisie'!$AL44&lt;=$B$11),IF(OR('2. Saisie'!J44="",'2. Saisie'!J44=9),0,'2. Saisie'!J44),"")</f>
        <v/>
      </c>
      <c r="M62" s="17" t="str">
        <f>IF(AND('2. Saisie'!$AF44&gt;=0,M$23&lt;='2. Saisie'!$AE$1,'2. Saisie'!$AL44&lt;=$B$11),IF(OR('2. Saisie'!K44="",'2. Saisie'!K44=9),0,'2. Saisie'!K44),"")</f>
        <v/>
      </c>
      <c r="N62" s="17" t="str">
        <f>IF(AND('2. Saisie'!$AF44&gt;=0,N$23&lt;='2. Saisie'!$AE$1,'2. Saisie'!$AL44&lt;=$B$11),IF(OR('2. Saisie'!L44="",'2. Saisie'!L44=9),0,'2. Saisie'!L44),"")</f>
        <v/>
      </c>
      <c r="O62" s="17" t="str">
        <f>IF(AND('2. Saisie'!$AF44&gt;=0,O$23&lt;='2. Saisie'!$AE$1,'2. Saisie'!$AL44&lt;=$B$11),IF(OR('2. Saisie'!M44="",'2. Saisie'!M44=9),0,'2. Saisie'!M44),"")</f>
        <v/>
      </c>
      <c r="P62" s="17" t="str">
        <f>IF(AND('2. Saisie'!$AF44&gt;=0,P$23&lt;='2. Saisie'!$AE$1,'2. Saisie'!$AL44&lt;=$B$11),IF(OR('2. Saisie'!N44="",'2. Saisie'!N44=9),0,'2. Saisie'!N44),"")</f>
        <v/>
      </c>
      <c r="Q62" s="17" t="str">
        <f>IF(AND('2. Saisie'!$AF44&gt;=0,Q$23&lt;='2. Saisie'!$AE$1,'2. Saisie'!$AL44&lt;=$B$11),IF(OR('2. Saisie'!O44="",'2. Saisie'!O44=9),0,'2. Saisie'!O44),"")</f>
        <v/>
      </c>
      <c r="R62" s="17" t="str">
        <f>IF(AND('2. Saisie'!$AF44&gt;=0,R$23&lt;='2. Saisie'!$AE$1,'2. Saisie'!$AL44&lt;=$B$11),IF(OR('2. Saisie'!P44="",'2. Saisie'!P44=9),0,'2. Saisie'!P44),"")</f>
        <v/>
      </c>
      <c r="S62" s="17" t="str">
        <f>IF(AND('2. Saisie'!$AF44&gt;=0,S$23&lt;='2. Saisie'!$AE$1,'2. Saisie'!$AL44&lt;=$B$11),IF(OR('2. Saisie'!Q44="",'2. Saisie'!Q44=9),0,'2. Saisie'!Q44),"")</f>
        <v/>
      </c>
      <c r="T62" s="17" t="str">
        <f>IF(AND('2. Saisie'!$AF44&gt;=0,T$23&lt;='2. Saisie'!$AE$1,'2. Saisie'!$AL44&lt;=$B$11),IF(OR('2. Saisie'!R44="",'2. Saisie'!R44=9),0,'2. Saisie'!R44),"")</f>
        <v/>
      </c>
      <c r="U62" s="17" t="str">
        <f>IF(AND('2. Saisie'!$AF44&gt;=0,U$23&lt;='2. Saisie'!$AE$1,'2. Saisie'!$AL44&lt;=$B$11),IF(OR('2. Saisie'!S44="",'2. Saisie'!S44=9),0,'2. Saisie'!S44),"")</f>
        <v/>
      </c>
      <c r="V62" s="17" t="str">
        <f>IF(AND('2. Saisie'!$AF44&gt;=0,V$23&lt;='2. Saisie'!$AE$1,'2. Saisie'!$AL44&lt;=$B$11),IF(OR('2. Saisie'!T44="",'2. Saisie'!T44=9),0,'2. Saisie'!T44),"")</f>
        <v/>
      </c>
      <c r="W62" s="17" t="str">
        <f>IF(AND('2. Saisie'!$AF44&gt;=0,W$23&lt;='2. Saisie'!$AE$1,'2. Saisie'!$AL44&lt;=$B$11),IF(OR('2. Saisie'!U44="",'2. Saisie'!U44=9),0,'2. Saisie'!U44),"")</f>
        <v/>
      </c>
      <c r="X62" s="17" t="str">
        <f>IF(AND('2. Saisie'!$AF44&gt;=0,X$23&lt;='2. Saisie'!$AE$1,'2. Saisie'!$AL44&lt;=$B$11),IF(OR('2. Saisie'!V44="",'2. Saisie'!V44=9),0,'2. Saisie'!V44),"")</f>
        <v/>
      </c>
      <c r="Y62" s="17" t="str">
        <f>IF(AND('2. Saisie'!$AF44&gt;=0,Y$23&lt;='2. Saisie'!$AE$1,'2. Saisie'!$AL44&lt;=$B$11),IF(OR('2. Saisie'!W44="",'2. Saisie'!W44=9),0,'2. Saisie'!W44),"")</f>
        <v/>
      </c>
      <c r="Z62" s="17" t="str">
        <f>IF(AND('2. Saisie'!$AF44&gt;=0,Z$23&lt;='2. Saisie'!$AE$1,'2. Saisie'!$AL44&lt;=$B$11),IF(OR('2. Saisie'!X44="",'2. Saisie'!X44=9),0,'2. Saisie'!X44),"")</f>
        <v/>
      </c>
      <c r="AA62" s="17" t="str">
        <f>IF(AND('2. Saisie'!$AF44&gt;=0,AA$23&lt;='2. Saisie'!$AE$1,'2. Saisie'!$AL44&lt;=$B$11),IF(OR('2. Saisie'!Y44="",'2. Saisie'!Y44=9),0,'2. Saisie'!Y44),"")</f>
        <v/>
      </c>
      <c r="AB62" s="17" t="str">
        <f>IF(AND('2. Saisie'!$AF44&gt;=0,AB$23&lt;='2. Saisie'!$AE$1,'2. Saisie'!$AL44&lt;=$B$11),IF(OR('2. Saisie'!Z44="",'2. Saisie'!Z44=9),0,'2. Saisie'!Z44),"")</f>
        <v/>
      </c>
      <c r="AC62" s="17" t="str">
        <f>IF(AND('2. Saisie'!$AF44&gt;=0,AC$23&lt;='2. Saisie'!$AE$1,'2. Saisie'!$AL44&lt;=$B$11),IF(OR('2. Saisie'!AA44="",'2. Saisie'!AA44=9),0,'2. Saisie'!AA44),"")</f>
        <v/>
      </c>
      <c r="AD62" s="17" t="str">
        <f>IF(AND('2. Saisie'!$AF44&gt;=0,AD$23&lt;='2. Saisie'!$AE$1,'2. Saisie'!$AL44&lt;=$B$11),IF(OR('2. Saisie'!AB44="",'2. Saisie'!AB44=9),0,'2. Saisie'!AB44),"")</f>
        <v/>
      </c>
      <c r="AE62" s="17" t="str">
        <f>IF(AND('2. Saisie'!$AF44&gt;=0,AE$23&lt;='2. Saisie'!$AE$1,'2. Saisie'!$AL44&lt;=$B$11),IF(OR('2. Saisie'!AC44="",'2. Saisie'!AC44=9),0,'2. Saisie'!AC44),"")</f>
        <v/>
      </c>
      <c r="AF62" s="17" t="str">
        <f>IF(AND('2. Saisie'!$AF44&gt;=0,AF$23&lt;='2. Saisie'!$AE$1,'2. Saisie'!$AL44&lt;=$B$11),IF(OR('2. Saisie'!AD44="",'2. Saisie'!AD44=9),0,'2. Saisie'!AD44),"")</f>
        <v/>
      </c>
      <c r="AG62" s="17" t="str">
        <f>IF(AND('2. Saisie'!$AF44&gt;=0,AG$23&lt;='2. Saisie'!$AE$1,'2. Saisie'!$AL44&lt;=$B$11),IF(OR('2. Saisie'!AE44="",'2. Saisie'!AE44=9),0,'2. Saisie'!AE44),"")</f>
        <v/>
      </c>
      <c r="AH62" s="17" t="s">
        <v>139</v>
      </c>
      <c r="AI62" s="330"/>
      <c r="AJ62" s="339" t="str">
        <f t="shared" si="89"/>
        <v/>
      </c>
      <c r="AK62" s="339" t="str">
        <f t="shared" si="90"/>
        <v/>
      </c>
      <c r="AL62" s="340" t="str">
        <f t="shared" si="277"/>
        <v/>
      </c>
      <c r="AM62" s="341">
        <v>38</v>
      </c>
      <c r="AN62" s="342" t="str">
        <f t="shared" si="278"/>
        <v/>
      </c>
      <c r="AO62" s="343" t="str">
        <f t="shared" si="91"/>
        <v/>
      </c>
      <c r="AP62" s="17" t="str">
        <f t="shared" si="92"/>
        <v/>
      </c>
      <c r="AQ62" s="17" t="str">
        <f t="shared" si="93"/>
        <v/>
      </c>
      <c r="AR62" s="17" t="str">
        <f t="shared" si="94"/>
        <v/>
      </c>
      <c r="AS62" s="17" t="str">
        <f t="shared" si="95"/>
        <v/>
      </c>
      <c r="AT62" s="17" t="str">
        <f t="shared" si="96"/>
        <v/>
      </c>
      <c r="AU62" s="17" t="str">
        <f t="shared" si="97"/>
        <v/>
      </c>
      <c r="AV62" s="17" t="str">
        <f t="shared" si="98"/>
        <v/>
      </c>
      <c r="AW62" s="17" t="str">
        <f t="shared" si="99"/>
        <v/>
      </c>
      <c r="AX62" s="17" t="str">
        <f t="shared" si="100"/>
        <v/>
      </c>
      <c r="AY62" s="17" t="str">
        <f t="shared" si="101"/>
        <v/>
      </c>
      <c r="AZ62" s="17" t="str">
        <f t="shared" si="102"/>
        <v/>
      </c>
      <c r="BA62" s="17" t="str">
        <f t="shared" si="103"/>
        <v/>
      </c>
      <c r="BB62" s="17" t="str">
        <f t="shared" si="104"/>
        <v/>
      </c>
      <c r="BC62" s="17" t="str">
        <f t="shared" si="105"/>
        <v/>
      </c>
      <c r="BD62" s="17" t="str">
        <f t="shared" si="106"/>
        <v/>
      </c>
      <c r="BE62" s="17" t="str">
        <f t="shared" si="107"/>
        <v/>
      </c>
      <c r="BF62" s="17" t="str">
        <f t="shared" si="108"/>
        <v/>
      </c>
      <c r="BG62" s="17" t="str">
        <f t="shared" si="109"/>
        <v/>
      </c>
      <c r="BH62" s="17" t="str">
        <f t="shared" si="110"/>
        <v/>
      </c>
      <c r="BI62" s="17" t="str">
        <f t="shared" si="111"/>
        <v/>
      </c>
      <c r="BJ62" s="17" t="str">
        <f t="shared" si="112"/>
        <v/>
      </c>
      <c r="BK62" s="17" t="str">
        <f t="shared" si="113"/>
        <v/>
      </c>
      <c r="BL62" s="17" t="str">
        <f t="shared" si="114"/>
        <v/>
      </c>
      <c r="BM62" s="17" t="str">
        <f t="shared" si="115"/>
        <v/>
      </c>
      <c r="BN62" s="17" t="str">
        <f t="shared" si="116"/>
        <v/>
      </c>
      <c r="BO62" s="17" t="str">
        <f t="shared" si="117"/>
        <v/>
      </c>
      <c r="BP62" s="17" t="str">
        <f t="shared" si="118"/>
        <v/>
      </c>
      <c r="BQ62" s="17" t="str">
        <f t="shared" si="119"/>
        <v/>
      </c>
      <c r="BR62" s="17" t="str">
        <f t="shared" si="120"/>
        <v/>
      </c>
      <c r="BS62" s="17" t="str">
        <f t="shared" si="121"/>
        <v/>
      </c>
      <c r="BT62" s="17" t="s">
        <v>139</v>
      </c>
      <c r="BV62" s="291" t="e">
        <f t="shared" si="279"/>
        <v>#VALUE!</v>
      </c>
      <c r="BW62" s="291" t="e">
        <f t="shared" si="122"/>
        <v>#VALUE!</v>
      </c>
      <c r="BX62" s="291" t="e">
        <f t="shared" si="233"/>
        <v>#VALUE!</v>
      </c>
      <c r="BY62" s="292" t="e">
        <f t="shared" si="280"/>
        <v>#VALUE!</v>
      </c>
      <c r="BZ62" s="292" t="e">
        <f t="shared" si="123"/>
        <v>#VALUE!</v>
      </c>
      <c r="CA62" s="294" t="str">
        <f t="shared" si="124"/>
        <v/>
      </c>
      <c r="CB62" s="293" t="e">
        <f t="shared" si="281"/>
        <v>#VALUE!</v>
      </c>
      <c r="CC62" s="291" t="e">
        <f t="shared" si="125"/>
        <v>#VALUE!</v>
      </c>
      <c r="CD62" s="291" t="e">
        <f t="shared" si="234"/>
        <v>#VALUE!</v>
      </c>
      <c r="CE62" s="292" t="e">
        <f t="shared" si="282"/>
        <v>#VALUE!</v>
      </c>
      <c r="CF62" s="292" t="e">
        <f t="shared" si="126"/>
        <v>#VALUE!</v>
      </c>
      <c r="CH62" s="32"/>
      <c r="CW62" s="330"/>
      <c r="CX62" s="341">
        <v>38</v>
      </c>
      <c r="CY62" s="58" t="str">
        <f t="shared" si="127"/>
        <v/>
      </c>
      <c r="CZ62" s="344" t="e">
        <f t="shared" si="272"/>
        <v>#N/A</v>
      </c>
      <c r="DA62" s="344" t="e">
        <f t="shared" si="272"/>
        <v>#N/A</v>
      </c>
      <c r="DB62" s="344" t="e">
        <f t="shared" si="272"/>
        <v>#N/A</v>
      </c>
      <c r="DC62" s="344" t="e">
        <f t="shared" si="272"/>
        <v>#N/A</v>
      </c>
      <c r="DD62" s="344" t="e">
        <f t="shared" si="272"/>
        <v>#N/A</v>
      </c>
      <c r="DE62" s="344" t="e">
        <f t="shared" si="272"/>
        <v>#N/A</v>
      </c>
      <c r="DF62" s="344" t="e">
        <f t="shared" si="272"/>
        <v>#N/A</v>
      </c>
      <c r="DG62" s="344" t="e">
        <f t="shared" si="272"/>
        <v>#N/A</v>
      </c>
      <c r="DH62" s="344" t="e">
        <f t="shared" si="272"/>
        <v>#N/A</v>
      </c>
      <c r="DI62" s="344" t="e">
        <f t="shared" si="272"/>
        <v>#N/A</v>
      </c>
      <c r="DJ62" s="344" t="e">
        <f t="shared" si="272"/>
        <v>#N/A</v>
      </c>
      <c r="DK62" s="344" t="e">
        <f t="shared" si="272"/>
        <v>#N/A</v>
      </c>
      <c r="DL62" s="344" t="e">
        <f t="shared" si="272"/>
        <v>#N/A</v>
      </c>
      <c r="DM62" s="344" t="e">
        <f t="shared" si="272"/>
        <v>#N/A</v>
      </c>
      <c r="DN62" s="344" t="e">
        <f t="shared" si="272"/>
        <v>#N/A</v>
      </c>
      <c r="DO62" s="344" t="e">
        <f t="shared" si="272"/>
        <v>#N/A</v>
      </c>
      <c r="DP62" s="344" t="e">
        <f t="shared" si="271"/>
        <v>#N/A</v>
      </c>
      <c r="DQ62" s="344" t="e">
        <f t="shared" si="271"/>
        <v>#N/A</v>
      </c>
      <c r="DR62" s="344" t="e">
        <f t="shared" si="271"/>
        <v>#N/A</v>
      </c>
      <c r="DS62" s="344" t="e">
        <f t="shared" si="271"/>
        <v>#N/A</v>
      </c>
      <c r="DT62" s="344" t="e">
        <f t="shared" si="271"/>
        <v>#N/A</v>
      </c>
      <c r="DU62" s="344" t="e">
        <f t="shared" si="271"/>
        <v>#N/A</v>
      </c>
      <c r="DV62" s="344" t="e">
        <f t="shared" si="271"/>
        <v>#N/A</v>
      </c>
      <c r="DW62" s="344" t="e">
        <f t="shared" si="276"/>
        <v>#N/A</v>
      </c>
      <c r="DX62" s="344" t="e">
        <f t="shared" si="276"/>
        <v>#N/A</v>
      </c>
      <c r="DY62" s="344" t="e">
        <f t="shared" si="276"/>
        <v>#N/A</v>
      </c>
      <c r="DZ62" s="344" t="e">
        <f t="shared" si="276"/>
        <v>#N/A</v>
      </c>
      <c r="EA62" s="344" t="e">
        <f t="shared" si="276"/>
        <v>#N/A</v>
      </c>
      <c r="EB62" s="344" t="e">
        <f t="shared" si="276"/>
        <v>#N/A</v>
      </c>
      <c r="EC62" s="344" t="e">
        <f t="shared" si="276"/>
        <v>#N/A</v>
      </c>
      <c r="ED62" s="59">
        <f t="shared" si="129"/>
        <v>0</v>
      </c>
      <c r="EE62" s="341">
        <v>38</v>
      </c>
      <c r="EF62" s="58" t="str">
        <f t="shared" si="130"/>
        <v/>
      </c>
      <c r="EG62" s="344" t="str">
        <f t="shared" si="235"/>
        <v/>
      </c>
      <c r="EH62" s="344" t="str">
        <f t="shared" si="236"/>
        <v/>
      </c>
      <c r="EI62" s="344" t="str">
        <f t="shared" si="237"/>
        <v/>
      </c>
      <c r="EJ62" s="344" t="str">
        <f t="shared" si="238"/>
        <v/>
      </c>
      <c r="EK62" s="344" t="str">
        <f t="shared" si="239"/>
        <v/>
      </c>
      <c r="EL62" s="344" t="str">
        <f t="shared" si="240"/>
        <v/>
      </c>
      <c r="EM62" s="344" t="str">
        <f t="shared" si="241"/>
        <v/>
      </c>
      <c r="EN62" s="344" t="str">
        <f t="shared" si="242"/>
        <v/>
      </c>
      <c r="EO62" s="344" t="str">
        <f t="shared" si="243"/>
        <v/>
      </c>
      <c r="EP62" s="344" t="str">
        <f t="shared" si="244"/>
        <v/>
      </c>
      <c r="EQ62" s="344" t="str">
        <f t="shared" si="245"/>
        <v/>
      </c>
      <c r="ER62" s="344" t="str">
        <f t="shared" si="246"/>
        <v/>
      </c>
      <c r="ES62" s="344" t="str">
        <f t="shared" si="247"/>
        <v/>
      </c>
      <c r="ET62" s="344" t="str">
        <f t="shared" si="248"/>
        <v/>
      </c>
      <c r="EU62" s="344" t="str">
        <f t="shared" si="249"/>
        <v/>
      </c>
      <c r="EV62" s="344" t="str">
        <f t="shared" si="250"/>
        <v/>
      </c>
      <c r="EW62" s="344" t="str">
        <f t="shared" si="251"/>
        <v/>
      </c>
      <c r="EX62" s="344" t="str">
        <f t="shared" si="252"/>
        <v/>
      </c>
      <c r="EY62" s="344" t="str">
        <f t="shared" si="253"/>
        <v/>
      </c>
      <c r="EZ62" s="344" t="str">
        <f t="shared" si="254"/>
        <v/>
      </c>
      <c r="FA62" s="344" t="str">
        <f t="shared" si="255"/>
        <v/>
      </c>
      <c r="FB62" s="344" t="str">
        <f t="shared" si="256"/>
        <v/>
      </c>
      <c r="FC62" s="344" t="str">
        <f t="shared" si="257"/>
        <v/>
      </c>
      <c r="FD62" s="344" t="str">
        <f t="shared" si="258"/>
        <v/>
      </c>
      <c r="FE62" s="344" t="str">
        <f t="shared" si="259"/>
        <v/>
      </c>
      <c r="FF62" s="344" t="str">
        <f t="shared" si="260"/>
        <v/>
      </c>
      <c r="FG62" s="344" t="str">
        <f t="shared" si="261"/>
        <v/>
      </c>
      <c r="FH62" s="344" t="str">
        <f t="shared" si="262"/>
        <v/>
      </c>
      <c r="FI62" s="344" t="str">
        <f t="shared" si="263"/>
        <v/>
      </c>
      <c r="FJ62" s="344" t="str">
        <f t="shared" si="264"/>
        <v/>
      </c>
      <c r="FK62" s="59">
        <f t="shared" si="160"/>
        <v>0</v>
      </c>
      <c r="FL62" s="345" t="str">
        <f t="shared" si="161"/>
        <v/>
      </c>
      <c r="FM62" s="3">
        <f t="shared" si="162"/>
        <v>0</v>
      </c>
      <c r="FO62" s="336" t="str">
        <f t="shared" si="283"/>
        <v/>
      </c>
      <c r="FP62" s="4" t="s">
        <v>68</v>
      </c>
      <c r="FQ62" s="17" t="str">
        <f t="shared" si="284"/>
        <v/>
      </c>
      <c r="FR62" s="17" t="str">
        <f t="shared" si="285"/>
        <v/>
      </c>
      <c r="FS62" s="17" t="str">
        <f t="shared" si="286"/>
        <v/>
      </c>
      <c r="FT62" s="17" t="str">
        <f t="shared" si="287"/>
        <v/>
      </c>
      <c r="FU62" s="17" t="str">
        <f t="shared" si="288"/>
        <v/>
      </c>
      <c r="FV62" s="17" t="str">
        <f t="shared" si="289"/>
        <v/>
      </c>
      <c r="FW62" s="17" t="str">
        <f t="shared" si="290"/>
        <v/>
      </c>
      <c r="FX62" s="17" t="str">
        <f t="shared" si="291"/>
        <v/>
      </c>
      <c r="FY62" s="17" t="str">
        <f t="shared" si="292"/>
        <v/>
      </c>
      <c r="FZ62" s="17" t="str">
        <f t="shared" si="293"/>
        <v/>
      </c>
      <c r="GA62" s="17" t="str">
        <f t="shared" si="294"/>
        <v/>
      </c>
      <c r="GB62" s="17" t="str">
        <f t="shared" si="295"/>
        <v/>
      </c>
      <c r="GC62" s="17" t="str">
        <f t="shared" si="296"/>
        <v/>
      </c>
      <c r="GD62" s="17" t="str">
        <f t="shared" si="297"/>
        <v/>
      </c>
      <c r="GE62" s="17" t="str">
        <f t="shared" si="298"/>
        <v/>
      </c>
      <c r="GF62" s="17" t="str">
        <f t="shared" si="299"/>
        <v/>
      </c>
      <c r="GG62" s="17" t="str">
        <f t="shared" si="300"/>
        <v/>
      </c>
      <c r="GH62" s="17" t="str">
        <f t="shared" si="301"/>
        <v/>
      </c>
      <c r="GI62" s="17" t="str">
        <f t="shared" si="302"/>
        <v/>
      </c>
      <c r="GJ62" s="17" t="str">
        <f t="shared" si="303"/>
        <v/>
      </c>
      <c r="GK62" s="17" t="str">
        <f t="shared" si="304"/>
        <v/>
      </c>
      <c r="GL62" s="17" t="str">
        <f t="shared" si="305"/>
        <v/>
      </c>
      <c r="GM62" s="17" t="str">
        <f t="shared" si="306"/>
        <v/>
      </c>
      <c r="GN62" s="17" t="str">
        <f t="shared" si="307"/>
        <v/>
      </c>
      <c r="GO62" s="17" t="str">
        <f t="shared" si="308"/>
        <v/>
      </c>
      <c r="GP62" s="17" t="str">
        <f t="shared" si="309"/>
        <v/>
      </c>
      <c r="GQ62" s="17" t="str">
        <f t="shared" si="310"/>
        <v/>
      </c>
      <c r="GR62" s="17" t="str">
        <f t="shared" si="311"/>
        <v/>
      </c>
      <c r="GS62" s="17" t="str">
        <f t="shared" si="312"/>
        <v/>
      </c>
      <c r="GT62" s="17" t="str">
        <f t="shared" si="313"/>
        <v/>
      </c>
      <c r="GU62" s="17" t="s">
        <v>139</v>
      </c>
      <c r="GV62" s="36"/>
      <c r="GW62" s="36" t="e">
        <f>RANK(AO62,AO$25:AO$124,0)+COUNTIF(AO$25:AO$62,AO62)-1</f>
        <v>#VALUE!</v>
      </c>
      <c r="GX62" s="36" t="s">
        <v>68</v>
      </c>
      <c r="GY62" s="3">
        <v>38</v>
      </c>
      <c r="GZ62" s="3" t="str">
        <f t="shared" si="314"/>
        <v/>
      </c>
      <c r="HA62" s="345" t="str">
        <f t="shared" si="163"/>
        <v/>
      </c>
      <c r="HB62" s="3">
        <f t="shared" si="164"/>
        <v>0</v>
      </c>
      <c r="HF62" s="3" t="e">
        <f t="shared" si="165"/>
        <v>#N/A</v>
      </c>
      <c r="HG62" s="3" t="e">
        <f t="shared" si="166"/>
        <v>#N/A</v>
      </c>
      <c r="HH62" s="294" t="e">
        <f t="shared" si="167"/>
        <v>#N/A</v>
      </c>
      <c r="HI62" s="336" t="e">
        <f t="shared" si="168"/>
        <v>#N/A</v>
      </c>
      <c r="HJ62" s="4" t="e">
        <f t="shared" si="169"/>
        <v>#N/A</v>
      </c>
      <c r="HK62" s="17" t="str">
        <f>IF(HK$23&lt;='2. Saisie'!$AE$1,INDEX($D$25:$AG$124,$HI62,HK$21),"")</f>
        <v/>
      </c>
      <c r="HL62" s="17" t="str">
        <f>IF(HL$23&lt;='2. Saisie'!$AE$1,INDEX($D$25:$AG$124,$HI62,HL$21),"")</f>
        <v/>
      </c>
      <c r="HM62" s="17" t="str">
        <f>IF(HM$23&lt;='2. Saisie'!$AE$1,INDEX($D$25:$AG$124,$HI62,HM$21),"")</f>
        <v/>
      </c>
      <c r="HN62" s="17" t="str">
        <f>IF(HN$23&lt;='2. Saisie'!$AE$1,INDEX($D$25:$AG$124,$HI62,HN$21),"")</f>
        <v/>
      </c>
      <c r="HO62" s="17" t="str">
        <f>IF(HO$23&lt;='2. Saisie'!$AE$1,INDEX($D$25:$AG$124,$HI62,HO$21),"")</f>
        <v/>
      </c>
      <c r="HP62" s="17" t="str">
        <f>IF(HP$23&lt;='2. Saisie'!$AE$1,INDEX($D$25:$AG$124,$HI62,HP$21),"")</f>
        <v/>
      </c>
      <c r="HQ62" s="17" t="str">
        <f>IF(HQ$23&lt;='2. Saisie'!$AE$1,INDEX($D$25:$AG$124,$HI62,HQ$21),"")</f>
        <v/>
      </c>
      <c r="HR62" s="17" t="str">
        <f>IF(HR$23&lt;='2. Saisie'!$AE$1,INDEX($D$25:$AG$124,$HI62,HR$21),"")</f>
        <v/>
      </c>
      <c r="HS62" s="17" t="str">
        <f>IF(HS$23&lt;='2. Saisie'!$AE$1,INDEX($D$25:$AG$124,$HI62,HS$21),"")</f>
        <v/>
      </c>
      <c r="HT62" s="17" t="str">
        <f>IF(HT$23&lt;='2. Saisie'!$AE$1,INDEX($D$25:$AG$124,$HI62,HT$21),"")</f>
        <v/>
      </c>
      <c r="HU62" s="17" t="str">
        <f>IF(HU$23&lt;='2. Saisie'!$AE$1,INDEX($D$25:$AG$124,$HI62,HU$21),"")</f>
        <v/>
      </c>
      <c r="HV62" s="17" t="str">
        <f>IF(HV$23&lt;='2. Saisie'!$AE$1,INDEX($D$25:$AG$124,$HI62,HV$21),"")</f>
        <v/>
      </c>
      <c r="HW62" s="17" t="str">
        <f>IF(HW$23&lt;='2. Saisie'!$AE$1,INDEX($D$25:$AG$124,$HI62,HW$21),"")</f>
        <v/>
      </c>
      <c r="HX62" s="17" t="str">
        <f>IF(HX$23&lt;='2. Saisie'!$AE$1,INDEX($D$25:$AG$124,$HI62,HX$21),"")</f>
        <v/>
      </c>
      <c r="HY62" s="17" t="str">
        <f>IF(HY$23&lt;='2. Saisie'!$AE$1,INDEX($D$25:$AG$124,$HI62,HY$21),"")</f>
        <v/>
      </c>
      <c r="HZ62" s="17" t="str">
        <f>IF(HZ$23&lt;='2. Saisie'!$AE$1,INDEX($D$25:$AG$124,$HI62,HZ$21),"")</f>
        <v/>
      </c>
      <c r="IA62" s="17" t="str">
        <f>IF(IA$23&lt;='2. Saisie'!$AE$1,INDEX($D$25:$AG$124,$HI62,IA$21),"")</f>
        <v/>
      </c>
      <c r="IB62" s="17" t="str">
        <f>IF(IB$23&lt;='2. Saisie'!$AE$1,INDEX($D$25:$AG$124,$HI62,IB$21),"")</f>
        <v/>
      </c>
      <c r="IC62" s="17" t="str">
        <f>IF(IC$23&lt;='2. Saisie'!$AE$1,INDEX($D$25:$AG$124,$HI62,IC$21),"")</f>
        <v/>
      </c>
      <c r="ID62" s="17" t="str">
        <f>IF(ID$23&lt;='2. Saisie'!$AE$1,INDEX($D$25:$AG$124,$HI62,ID$21),"")</f>
        <v/>
      </c>
      <c r="IE62" s="17" t="str">
        <f>IF(IE$23&lt;='2. Saisie'!$AE$1,INDEX($D$25:$AG$124,$HI62,IE$21),"")</f>
        <v/>
      </c>
      <c r="IF62" s="17" t="str">
        <f>IF(IF$23&lt;='2. Saisie'!$AE$1,INDEX($D$25:$AG$124,$HI62,IF$21),"")</f>
        <v/>
      </c>
      <c r="IG62" s="17" t="str">
        <f>IF(IG$23&lt;='2. Saisie'!$AE$1,INDEX($D$25:$AG$124,$HI62,IG$21),"")</f>
        <v/>
      </c>
      <c r="IH62" s="17" t="str">
        <f>IF(IH$23&lt;='2. Saisie'!$AE$1,INDEX($D$25:$AG$124,$HI62,IH$21),"")</f>
        <v/>
      </c>
      <c r="II62" s="17" t="str">
        <f>IF(II$23&lt;='2. Saisie'!$AE$1,INDEX($D$25:$AG$124,$HI62,II$21),"")</f>
        <v/>
      </c>
      <c r="IJ62" s="17" t="str">
        <f>IF(IJ$23&lt;='2. Saisie'!$AE$1,INDEX($D$25:$AG$124,$HI62,IJ$21),"")</f>
        <v/>
      </c>
      <c r="IK62" s="17" t="str">
        <f>IF(IK$23&lt;='2. Saisie'!$AE$1,INDEX($D$25:$AG$124,$HI62,IK$21),"")</f>
        <v/>
      </c>
      <c r="IL62" s="17" t="str">
        <f>IF(IL$23&lt;='2. Saisie'!$AE$1,INDEX($D$25:$AG$124,$HI62,IL$21),"")</f>
        <v/>
      </c>
      <c r="IM62" s="17" t="str">
        <f>IF(IM$23&lt;='2. Saisie'!$AE$1,INDEX($D$25:$AG$124,$HI62,IM$21),"")</f>
        <v/>
      </c>
      <c r="IN62" s="17" t="str">
        <f>IF(IN$23&lt;='2. Saisie'!$AE$1,INDEX($D$25:$AG$124,$HI62,IN$21),"")</f>
        <v/>
      </c>
      <c r="IO62" s="17" t="s">
        <v>139</v>
      </c>
      <c r="IR62" s="346" t="str">
        <f>IFERROR(IF(HK$23&lt;=$HH62,(1-'7. Rép.Inattendues'!J43)*HK$19,('7. Rép.Inattendues'!J43*HK$19)*-1),"")</f>
        <v/>
      </c>
      <c r="IS62" s="346" t="str">
        <f>IFERROR(IF(HL$23&lt;=$HH62,(1-'7. Rép.Inattendues'!K43)*HL$19,('7. Rép.Inattendues'!K43*HL$19)*-1),"")</f>
        <v/>
      </c>
      <c r="IT62" s="346" t="str">
        <f>IFERROR(IF(HM$23&lt;=$HH62,(1-'7. Rép.Inattendues'!L43)*HM$19,('7. Rép.Inattendues'!L43*HM$19)*-1),"")</f>
        <v/>
      </c>
      <c r="IU62" s="346" t="str">
        <f>IFERROR(IF(HN$23&lt;=$HH62,(1-'7. Rép.Inattendues'!M43)*HN$19,('7. Rép.Inattendues'!M43*HN$19)*-1),"")</f>
        <v/>
      </c>
      <c r="IV62" s="346" t="str">
        <f>IFERROR(IF(HO$23&lt;=$HH62,(1-'7. Rép.Inattendues'!N43)*HO$19,('7. Rép.Inattendues'!N43*HO$19)*-1),"")</f>
        <v/>
      </c>
      <c r="IW62" s="346" t="str">
        <f>IFERROR(IF(HP$23&lt;=$HH62,(1-'7. Rép.Inattendues'!O43)*HP$19,('7. Rép.Inattendues'!O43*HP$19)*-1),"")</f>
        <v/>
      </c>
      <c r="IX62" s="346" t="str">
        <f>IFERROR(IF(HQ$23&lt;=$HH62,(1-'7. Rép.Inattendues'!P43)*HQ$19,('7. Rép.Inattendues'!P43*HQ$19)*-1),"")</f>
        <v/>
      </c>
      <c r="IY62" s="346" t="str">
        <f>IFERROR(IF(HR$23&lt;=$HH62,(1-'7. Rép.Inattendues'!Q43)*HR$19,('7. Rép.Inattendues'!Q43*HR$19)*-1),"")</f>
        <v/>
      </c>
      <c r="IZ62" s="346" t="str">
        <f>IFERROR(IF(HS$23&lt;=$HH62,(1-'7. Rép.Inattendues'!R43)*HS$19,('7. Rép.Inattendues'!R43*HS$19)*-1),"")</f>
        <v/>
      </c>
      <c r="JA62" s="346" t="str">
        <f>IFERROR(IF(HT$23&lt;=$HH62,(1-'7. Rép.Inattendues'!S43)*HT$19,('7. Rép.Inattendues'!S43*HT$19)*-1),"")</f>
        <v/>
      </c>
      <c r="JB62" s="346" t="str">
        <f>IFERROR(IF(HU$23&lt;=$HH62,(1-'7. Rép.Inattendues'!T43)*HU$19,('7. Rép.Inattendues'!T43*HU$19)*-1),"")</f>
        <v/>
      </c>
      <c r="JC62" s="346" t="str">
        <f>IFERROR(IF(HV$23&lt;=$HH62,(1-'7. Rép.Inattendues'!U43)*HV$19,('7. Rép.Inattendues'!U43*HV$19)*-1),"")</f>
        <v/>
      </c>
      <c r="JD62" s="346" t="str">
        <f>IFERROR(IF(HW$23&lt;=$HH62,(1-'7. Rép.Inattendues'!V43)*HW$19,('7. Rép.Inattendues'!V43*HW$19)*-1),"")</f>
        <v/>
      </c>
      <c r="JE62" s="346" t="str">
        <f>IFERROR(IF(HX$23&lt;=$HH62,(1-'7. Rép.Inattendues'!W43)*HX$19,('7. Rép.Inattendues'!W43*HX$19)*-1),"")</f>
        <v/>
      </c>
      <c r="JF62" s="346" t="str">
        <f>IFERROR(IF(HY$23&lt;=$HH62,(1-'7. Rép.Inattendues'!X43)*HY$19,('7. Rép.Inattendues'!X43*HY$19)*-1),"")</f>
        <v/>
      </c>
      <c r="JG62" s="346" t="str">
        <f>IFERROR(IF(HZ$23&lt;=$HH62,(1-'7. Rép.Inattendues'!Y43)*HZ$19,('7. Rép.Inattendues'!Y43*HZ$19)*-1),"")</f>
        <v/>
      </c>
      <c r="JH62" s="346" t="str">
        <f>IFERROR(IF(IA$23&lt;=$HH62,(1-'7. Rép.Inattendues'!Z43)*IA$19,('7. Rép.Inattendues'!Z43*IA$19)*-1),"")</f>
        <v/>
      </c>
      <c r="JI62" s="346" t="str">
        <f>IFERROR(IF(IB$23&lt;=$HH62,(1-'7. Rép.Inattendues'!AA43)*IB$19,('7. Rép.Inattendues'!AA43*IB$19)*-1),"")</f>
        <v/>
      </c>
      <c r="JJ62" s="346" t="str">
        <f>IFERROR(IF(IC$23&lt;=$HH62,(1-'7. Rép.Inattendues'!AB43)*IC$19,('7. Rép.Inattendues'!AB43*IC$19)*-1),"")</f>
        <v/>
      </c>
      <c r="JK62" s="346" t="str">
        <f>IFERROR(IF(ID$23&lt;=$HH62,(1-'7. Rép.Inattendues'!AC43)*ID$19,('7. Rép.Inattendues'!AC43*ID$19)*-1),"")</f>
        <v/>
      </c>
      <c r="JL62" s="346" t="str">
        <f>IFERROR(IF(IE$23&lt;=$HH62,(1-'7. Rép.Inattendues'!AD43)*IE$19,('7. Rép.Inattendues'!AD43*IE$19)*-1),"")</f>
        <v/>
      </c>
      <c r="JM62" s="346" t="str">
        <f>IFERROR(IF(IF$23&lt;=$HH62,(1-'7. Rép.Inattendues'!AE43)*IF$19,('7. Rép.Inattendues'!AE43*IF$19)*-1),"")</f>
        <v/>
      </c>
      <c r="JN62" s="346" t="str">
        <f>IFERROR(IF(IG$23&lt;=$HH62,(1-'7. Rép.Inattendues'!AF43)*IG$19,('7. Rép.Inattendues'!AF43*IG$19)*-1),"")</f>
        <v/>
      </c>
      <c r="JO62" s="346" t="str">
        <f>IFERROR(IF(IH$23&lt;=$HH62,(1-'7. Rép.Inattendues'!AG43)*IH$19,('7. Rép.Inattendues'!AG43*IH$19)*-1),"")</f>
        <v/>
      </c>
      <c r="JP62" s="346" t="str">
        <f>IFERROR(IF(II$23&lt;=$HH62,(1-'7. Rép.Inattendues'!AH43)*II$19,('7. Rép.Inattendues'!AH43*II$19)*-1),"")</f>
        <v/>
      </c>
      <c r="JQ62" s="346" t="str">
        <f>IFERROR(IF(IJ$23&lt;=$HH62,(1-'7. Rép.Inattendues'!AI43)*IJ$19,('7. Rép.Inattendues'!AI43*IJ$19)*-1),"")</f>
        <v/>
      </c>
      <c r="JR62" s="346" t="str">
        <f>IFERROR(IF(IK$23&lt;=$HH62,(1-'7. Rép.Inattendues'!AJ43)*IK$19,('7. Rép.Inattendues'!AJ43*IK$19)*-1),"")</f>
        <v/>
      </c>
      <c r="JS62" s="346" t="str">
        <f>IFERROR(IF(IL$23&lt;=$HH62,(1-'7. Rép.Inattendues'!AK43)*IL$19,('7. Rép.Inattendues'!AK43*IL$19)*-1),"")</f>
        <v/>
      </c>
      <c r="JT62" s="346" t="str">
        <f>IFERROR(IF(IM$23&lt;=$HH62,(1-'7. Rép.Inattendues'!AL43)*IM$19,('7. Rép.Inattendues'!AL43*IM$19)*-1),"")</f>
        <v/>
      </c>
      <c r="JU62" s="346" t="str">
        <f>IFERROR(IF(IN$23&lt;=$HH62,(1-'7. Rép.Inattendues'!AM43)*IN$19,('7. Rép.Inattendues'!AM43*IN$19)*-1),"")</f>
        <v/>
      </c>
      <c r="JW62" s="347" t="str">
        <f t="shared" si="170"/>
        <v/>
      </c>
      <c r="JY62" s="346" t="str">
        <f t="shared" si="171"/>
        <v/>
      </c>
      <c r="JZ62" s="346" t="str">
        <f t="shared" si="172"/>
        <v/>
      </c>
      <c r="KA62" s="346" t="str">
        <f t="shared" si="173"/>
        <v/>
      </c>
      <c r="KB62" s="346" t="str">
        <f t="shared" si="174"/>
        <v/>
      </c>
      <c r="KC62" s="346" t="str">
        <f t="shared" si="175"/>
        <v/>
      </c>
      <c r="KD62" s="346" t="str">
        <f t="shared" si="176"/>
        <v/>
      </c>
      <c r="KE62" s="346" t="str">
        <f t="shared" si="177"/>
        <v/>
      </c>
      <c r="KF62" s="346" t="str">
        <f t="shared" si="178"/>
        <v/>
      </c>
      <c r="KG62" s="346" t="str">
        <f t="shared" si="179"/>
        <v/>
      </c>
      <c r="KH62" s="346" t="str">
        <f t="shared" si="180"/>
        <v/>
      </c>
      <c r="KI62" s="346" t="str">
        <f t="shared" si="181"/>
        <v/>
      </c>
      <c r="KJ62" s="346" t="str">
        <f t="shared" si="182"/>
        <v/>
      </c>
      <c r="KK62" s="346" t="str">
        <f t="shared" si="183"/>
        <v/>
      </c>
      <c r="KL62" s="346" t="str">
        <f t="shared" si="184"/>
        <v/>
      </c>
      <c r="KM62" s="346" t="str">
        <f t="shared" si="185"/>
        <v/>
      </c>
      <c r="KN62" s="346" t="str">
        <f t="shared" si="186"/>
        <v/>
      </c>
      <c r="KO62" s="346" t="str">
        <f t="shared" si="187"/>
        <v/>
      </c>
      <c r="KP62" s="346" t="str">
        <f t="shared" si="188"/>
        <v/>
      </c>
      <c r="KQ62" s="346" t="str">
        <f t="shared" si="189"/>
        <v/>
      </c>
      <c r="KR62" s="346" t="str">
        <f t="shared" si="190"/>
        <v/>
      </c>
      <c r="KS62" s="346" t="str">
        <f t="shared" si="191"/>
        <v/>
      </c>
      <c r="KT62" s="346" t="str">
        <f t="shared" si="192"/>
        <v/>
      </c>
      <c r="KU62" s="346" t="str">
        <f t="shared" si="193"/>
        <v/>
      </c>
      <c r="KV62" s="346" t="str">
        <f t="shared" si="194"/>
        <v/>
      </c>
      <c r="KW62" s="346" t="str">
        <f t="shared" si="195"/>
        <v/>
      </c>
      <c r="KX62" s="346" t="str">
        <f t="shared" si="196"/>
        <v/>
      </c>
      <c r="KY62" s="346" t="str">
        <f t="shared" si="197"/>
        <v/>
      </c>
      <c r="KZ62" s="346" t="str">
        <f t="shared" si="198"/>
        <v/>
      </c>
      <c r="LA62" s="346" t="str">
        <f t="shared" si="199"/>
        <v/>
      </c>
      <c r="LB62" s="346" t="str">
        <f t="shared" si="200"/>
        <v/>
      </c>
      <c r="LD62" s="348" t="str">
        <f t="shared" si="201"/>
        <v/>
      </c>
      <c r="LF62" s="346" t="str">
        <f t="shared" si="315"/>
        <v/>
      </c>
      <c r="LH62" s="346" t="str">
        <f t="shared" si="202"/>
        <v/>
      </c>
      <c r="LI62" s="346" t="str">
        <f t="shared" si="203"/>
        <v/>
      </c>
      <c r="LJ62" s="346" t="str">
        <f t="shared" si="204"/>
        <v/>
      </c>
      <c r="LK62" s="346" t="str">
        <f t="shared" si="205"/>
        <v/>
      </c>
      <c r="LL62" s="346" t="str">
        <f t="shared" si="206"/>
        <v/>
      </c>
      <c r="LM62" s="346" t="str">
        <f t="shared" si="207"/>
        <v/>
      </c>
      <c r="LN62" s="346" t="str">
        <f t="shared" si="208"/>
        <v/>
      </c>
      <c r="LO62" s="346" t="str">
        <f t="shared" si="209"/>
        <v/>
      </c>
      <c r="LP62" s="346" t="str">
        <f t="shared" si="210"/>
        <v/>
      </c>
      <c r="LQ62" s="346" t="str">
        <f t="shared" si="211"/>
        <v/>
      </c>
      <c r="LR62" s="346" t="str">
        <f t="shared" si="212"/>
        <v/>
      </c>
      <c r="LS62" s="346" t="str">
        <f t="shared" si="213"/>
        <v/>
      </c>
      <c r="LT62" s="346" t="str">
        <f t="shared" si="214"/>
        <v/>
      </c>
      <c r="LU62" s="346" t="str">
        <f t="shared" si="215"/>
        <v/>
      </c>
      <c r="LV62" s="346" t="str">
        <f t="shared" si="216"/>
        <v/>
      </c>
      <c r="LW62" s="346" t="str">
        <f t="shared" si="217"/>
        <v/>
      </c>
      <c r="LX62" s="346" t="str">
        <f t="shared" si="218"/>
        <v/>
      </c>
      <c r="LY62" s="346" t="str">
        <f t="shared" si="219"/>
        <v/>
      </c>
      <c r="LZ62" s="346" t="str">
        <f t="shared" si="220"/>
        <v/>
      </c>
      <c r="MA62" s="346" t="str">
        <f t="shared" si="221"/>
        <v/>
      </c>
      <c r="MB62" s="346" t="str">
        <f t="shared" si="222"/>
        <v/>
      </c>
      <c r="MC62" s="346" t="str">
        <f t="shared" si="223"/>
        <v/>
      </c>
      <c r="MD62" s="346" t="str">
        <f t="shared" si="224"/>
        <v/>
      </c>
      <c r="ME62" s="346" t="str">
        <f t="shared" si="225"/>
        <v/>
      </c>
      <c r="MF62" s="346" t="str">
        <f t="shared" si="226"/>
        <v/>
      </c>
      <c r="MG62" s="346" t="str">
        <f t="shared" si="227"/>
        <v/>
      </c>
      <c r="MH62" s="346" t="str">
        <f t="shared" si="228"/>
        <v/>
      </c>
      <c r="MI62" s="346" t="str">
        <f t="shared" si="229"/>
        <v/>
      </c>
      <c r="MJ62" s="346" t="str">
        <f t="shared" si="230"/>
        <v/>
      </c>
      <c r="MK62" s="346" t="str">
        <f t="shared" si="231"/>
        <v/>
      </c>
      <c r="MM62" s="348" t="str">
        <f t="shared" si="232"/>
        <v/>
      </c>
      <c r="MT62" s="399" t="s">
        <v>282</v>
      </c>
      <c r="MU62" s="384" t="s">
        <v>475</v>
      </c>
      <c r="MV62" s="384" t="s">
        <v>476</v>
      </c>
      <c r="MW62" s="384" t="s">
        <v>479</v>
      </c>
      <c r="MY62" s="386" t="s">
        <v>282</v>
      </c>
    </row>
    <row r="63" spans="2:364" ht="18" x14ac:dyDescent="0.3">
      <c r="B63" s="38">
        <f t="shared" si="88"/>
        <v>0</v>
      </c>
      <c r="C63" s="4" t="s">
        <v>69</v>
      </c>
      <c r="D63" s="17" t="str">
        <f>IF(AND('2. Saisie'!$AF45&gt;=0,D$23&lt;='2. Saisie'!$AE$1,'2. Saisie'!$AL45&lt;=$B$11),IF(OR('2. Saisie'!B45="",'2. Saisie'!B45=9),0,'2. Saisie'!B45),"")</f>
        <v/>
      </c>
      <c r="E63" s="17" t="str">
        <f>IF(AND('2. Saisie'!$AF45&gt;=0,E$23&lt;='2. Saisie'!$AE$1,'2. Saisie'!$AL45&lt;=$B$11),IF(OR('2. Saisie'!C45="",'2. Saisie'!C45=9),0,'2. Saisie'!C45),"")</f>
        <v/>
      </c>
      <c r="F63" s="17" t="str">
        <f>IF(AND('2. Saisie'!$AF45&gt;=0,F$23&lt;='2. Saisie'!$AE$1,'2. Saisie'!$AL45&lt;=$B$11),IF(OR('2. Saisie'!D45="",'2. Saisie'!D45=9),0,'2. Saisie'!D45),"")</f>
        <v/>
      </c>
      <c r="G63" s="17" t="str">
        <f>IF(AND('2. Saisie'!$AF45&gt;=0,G$23&lt;='2. Saisie'!$AE$1,'2. Saisie'!$AL45&lt;=$B$11),IF(OR('2. Saisie'!E45="",'2. Saisie'!E45=9),0,'2. Saisie'!E45),"")</f>
        <v/>
      </c>
      <c r="H63" s="17" t="str">
        <f>IF(AND('2. Saisie'!$AF45&gt;=0,H$23&lt;='2. Saisie'!$AE$1,'2. Saisie'!$AL45&lt;=$B$11),IF(OR('2. Saisie'!F45="",'2. Saisie'!F45=9),0,'2. Saisie'!F45),"")</f>
        <v/>
      </c>
      <c r="I63" s="17" t="str">
        <f>IF(AND('2. Saisie'!$AF45&gt;=0,I$23&lt;='2. Saisie'!$AE$1,'2. Saisie'!$AL45&lt;=$B$11),IF(OR('2. Saisie'!G45="",'2. Saisie'!G45=9),0,'2. Saisie'!G45),"")</f>
        <v/>
      </c>
      <c r="J63" s="17" t="str">
        <f>IF(AND('2. Saisie'!$AF45&gt;=0,J$23&lt;='2. Saisie'!$AE$1,'2. Saisie'!$AL45&lt;=$B$11),IF(OR('2. Saisie'!H45="",'2. Saisie'!H45=9),0,'2. Saisie'!H45),"")</f>
        <v/>
      </c>
      <c r="K63" s="17" t="str">
        <f>IF(AND('2. Saisie'!$AF45&gt;=0,K$23&lt;='2. Saisie'!$AE$1,'2. Saisie'!$AL45&lt;=$B$11),IF(OR('2. Saisie'!I45="",'2. Saisie'!I45=9),0,'2. Saisie'!I45),"")</f>
        <v/>
      </c>
      <c r="L63" s="17" t="str">
        <f>IF(AND('2. Saisie'!$AF45&gt;=0,L$23&lt;='2. Saisie'!$AE$1,'2. Saisie'!$AL45&lt;=$B$11),IF(OR('2. Saisie'!J45="",'2. Saisie'!J45=9),0,'2. Saisie'!J45),"")</f>
        <v/>
      </c>
      <c r="M63" s="17" t="str">
        <f>IF(AND('2. Saisie'!$AF45&gt;=0,M$23&lt;='2. Saisie'!$AE$1,'2. Saisie'!$AL45&lt;=$B$11),IF(OR('2. Saisie'!K45="",'2. Saisie'!K45=9),0,'2. Saisie'!K45),"")</f>
        <v/>
      </c>
      <c r="N63" s="17" t="str">
        <f>IF(AND('2. Saisie'!$AF45&gt;=0,N$23&lt;='2. Saisie'!$AE$1,'2. Saisie'!$AL45&lt;=$B$11),IF(OR('2. Saisie'!L45="",'2. Saisie'!L45=9),0,'2. Saisie'!L45),"")</f>
        <v/>
      </c>
      <c r="O63" s="17" t="str">
        <f>IF(AND('2. Saisie'!$AF45&gt;=0,O$23&lt;='2. Saisie'!$AE$1,'2. Saisie'!$AL45&lt;=$B$11),IF(OR('2. Saisie'!M45="",'2. Saisie'!M45=9),0,'2. Saisie'!M45),"")</f>
        <v/>
      </c>
      <c r="P63" s="17" t="str">
        <f>IF(AND('2. Saisie'!$AF45&gt;=0,P$23&lt;='2. Saisie'!$AE$1,'2. Saisie'!$AL45&lt;=$B$11),IF(OR('2. Saisie'!N45="",'2. Saisie'!N45=9),0,'2. Saisie'!N45),"")</f>
        <v/>
      </c>
      <c r="Q63" s="17" t="str">
        <f>IF(AND('2. Saisie'!$AF45&gt;=0,Q$23&lt;='2. Saisie'!$AE$1,'2. Saisie'!$AL45&lt;=$B$11),IF(OR('2. Saisie'!O45="",'2. Saisie'!O45=9),0,'2. Saisie'!O45),"")</f>
        <v/>
      </c>
      <c r="R63" s="17" t="str">
        <f>IF(AND('2. Saisie'!$AF45&gt;=0,R$23&lt;='2. Saisie'!$AE$1,'2. Saisie'!$AL45&lt;=$B$11),IF(OR('2. Saisie'!P45="",'2. Saisie'!P45=9),0,'2. Saisie'!P45),"")</f>
        <v/>
      </c>
      <c r="S63" s="17" t="str">
        <f>IF(AND('2. Saisie'!$AF45&gt;=0,S$23&lt;='2. Saisie'!$AE$1,'2. Saisie'!$AL45&lt;=$B$11),IF(OR('2. Saisie'!Q45="",'2. Saisie'!Q45=9),0,'2. Saisie'!Q45),"")</f>
        <v/>
      </c>
      <c r="T63" s="17" t="str">
        <f>IF(AND('2. Saisie'!$AF45&gt;=0,T$23&lt;='2. Saisie'!$AE$1,'2. Saisie'!$AL45&lt;=$B$11),IF(OR('2. Saisie'!R45="",'2. Saisie'!R45=9),0,'2. Saisie'!R45),"")</f>
        <v/>
      </c>
      <c r="U63" s="17" t="str">
        <f>IF(AND('2. Saisie'!$AF45&gt;=0,U$23&lt;='2. Saisie'!$AE$1,'2. Saisie'!$AL45&lt;=$B$11),IF(OR('2. Saisie'!S45="",'2. Saisie'!S45=9),0,'2. Saisie'!S45),"")</f>
        <v/>
      </c>
      <c r="V63" s="17" t="str">
        <f>IF(AND('2. Saisie'!$AF45&gt;=0,V$23&lt;='2. Saisie'!$AE$1,'2. Saisie'!$AL45&lt;=$B$11),IF(OR('2. Saisie'!T45="",'2. Saisie'!T45=9),0,'2. Saisie'!T45),"")</f>
        <v/>
      </c>
      <c r="W63" s="17" t="str">
        <f>IF(AND('2. Saisie'!$AF45&gt;=0,W$23&lt;='2. Saisie'!$AE$1,'2. Saisie'!$AL45&lt;=$B$11),IF(OR('2. Saisie'!U45="",'2. Saisie'!U45=9),0,'2. Saisie'!U45),"")</f>
        <v/>
      </c>
      <c r="X63" s="17" t="str">
        <f>IF(AND('2. Saisie'!$AF45&gt;=0,X$23&lt;='2. Saisie'!$AE$1,'2. Saisie'!$AL45&lt;=$B$11),IF(OR('2. Saisie'!V45="",'2. Saisie'!V45=9),0,'2. Saisie'!V45),"")</f>
        <v/>
      </c>
      <c r="Y63" s="17" t="str">
        <f>IF(AND('2. Saisie'!$AF45&gt;=0,Y$23&lt;='2. Saisie'!$AE$1,'2. Saisie'!$AL45&lt;=$B$11),IF(OR('2. Saisie'!W45="",'2. Saisie'!W45=9),0,'2. Saisie'!W45),"")</f>
        <v/>
      </c>
      <c r="Z63" s="17" t="str">
        <f>IF(AND('2. Saisie'!$AF45&gt;=0,Z$23&lt;='2. Saisie'!$AE$1,'2. Saisie'!$AL45&lt;=$B$11),IF(OR('2. Saisie'!X45="",'2. Saisie'!X45=9),0,'2. Saisie'!X45),"")</f>
        <v/>
      </c>
      <c r="AA63" s="17" t="str">
        <f>IF(AND('2. Saisie'!$AF45&gt;=0,AA$23&lt;='2. Saisie'!$AE$1,'2. Saisie'!$AL45&lt;=$B$11),IF(OR('2. Saisie'!Y45="",'2. Saisie'!Y45=9),0,'2. Saisie'!Y45),"")</f>
        <v/>
      </c>
      <c r="AB63" s="17" t="str">
        <f>IF(AND('2. Saisie'!$AF45&gt;=0,AB$23&lt;='2. Saisie'!$AE$1,'2. Saisie'!$AL45&lt;=$B$11),IF(OR('2. Saisie'!Z45="",'2. Saisie'!Z45=9),0,'2. Saisie'!Z45),"")</f>
        <v/>
      </c>
      <c r="AC63" s="17" t="str">
        <f>IF(AND('2. Saisie'!$AF45&gt;=0,AC$23&lt;='2. Saisie'!$AE$1,'2. Saisie'!$AL45&lt;=$B$11),IF(OR('2. Saisie'!AA45="",'2. Saisie'!AA45=9),0,'2. Saisie'!AA45),"")</f>
        <v/>
      </c>
      <c r="AD63" s="17" t="str">
        <f>IF(AND('2. Saisie'!$AF45&gt;=0,AD$23&lt;='2. Saisie'!$AE$1,'2. Saisie'!$AL45&lt;=$B$11),IF(OR('2. Saisie'!AB45="",'2. Saisie'!AB45=9),0,'2. Saisie'!AB45),"")</f>
        <v/>
      </c>
      <c r="AE63" s="17" t="str">
        <f>IF(AND('2. Saisie'!$AF45&gt;=0,AE$23&lt;='2. Saisie'!$AE$1,'2. Saisie'!$AL45&lt;=$B$11),IF(OR('2. Saisie'!AC45="",'2. Saisie'!AC45=9),0,'2. Saisie'!AC45),"")</f>
        <v/>
      </c>
      <c r="AF63" s="17" t="str">
        <f>IF(AND('2. Saisie'!$AF45&gt;=0,AF$23&lt;='2. Saisie'!$AE$1,'2. Saisie'!$AL45&lt;=$B$11),IF(OR('2. Saisie'!AD45="",'2. Saisie'!AD45=9),0,'2. Saisie'!AD45),"")</f>
        <v/>
      </c>
      <c r="AG63" s="17" t="str">
        <f>IF(AND('2. Saisie'!$AF45&gt;=0,AG$23&lt;='2. Saisie'!$AE$1,'2. Saisie'!$AL45&lt;=$B$11),IF(OR('2. Saisie'!AE45="",'2. Saisie'!AE45=9),0,'2. Saisie'!AE45),"")</f>
        <v/>
      </c>
      <c r="AH63" s="17" t="s">
        <v>139</v>
      </c>
      <c r="AI63" s="330"/>
      <c r="AJ63" s="339" t="str">
        <f t="shared" si="89"/>
        <v/>
      </c>
      <c r="AK63" s="339" t="str">
        <f t="shared" si="90"/>
        <v/>
      </c>
      <c r="AL63" s="340" t="str">
        <f t="shared" si="277"/>
        <v/>
      </c>
      <c r="AM63" s="341">
        <v>39</v>
      </c>
      <c r="AN63" s="342" t="str">
        <f t="shared" si="278"/>
        <v/>
      </c>
      <c r="AO63" s="343" t="str">
        <f t="shared" si="91"/>
        <v/>
      </c>
      <c r="AP63" s="17" t="str">
        <f t="shared" si="92"/>
        <v/>
      </c>
      <c r="AQ63" s="17" t="str">
        <f t="shared" si="93"/>
        <v/>
      </c>
      <c r="AR63" s="17" t="str">
        <f t="shared" si="94"/>
        <v/>
      </c>
      <c r="AS63" s="17" t="str">
        <f t="shared" si="95"/>
        <v/>
      </c>
      <c r="AT63" s="17" t="str">
        <f t="shared" si="96"/>
        <v/>
      </c>
      <c r="AU63" s="17" t="str">
        <f t="shared" si="97"/>
        <v/>
      </c>
      <c r="AV63" s="17" t="str">
        <f t="shared" si="98"/>
        <v/>
      </c>
      <c r="AW63" s="17" t="str">
        <f t="shared" si="99"/>
        <v/>
      </c>
      <c r="AX63" s="17" t="str">
        <f t="shared" si="100"/>
        <v/>
      </c>
      <c r="AY63" s="17" t="str">
        <f t="shared" si="101"/>
        <v/>
      </c>
      <c r="AZ63" s="17" t="str">
        <f t="shared" si="102"/>
        <v/>
      </c>
      <c r="BA63" s="17" t="str">
        <f t="shared" si="103"/>
        <v/>
      </c>
      <c r="BB63" s="17" t="str">
        <f t="shared" si="104"/>
        <v/>
      </c>
      <c r="BC63" s="17" t="str">
        <f t="shared" si="105"/>
        <v/>
      </c>
      <c r="BD63" s="17" t="str">
        <f t="shared" si="106"/>
        <v/>
      </c>
      <c r="BE63" s="17" t="str">
        <f t="shared" si="107"/>
        <v/>
      </c>
      <c r="BF63" s="17" t="str">
        <f t="shared" si="108"/>
        <v/>
      </c>
      <c r="BG63" s="17" t="str">
        <f t="shared" si="109"/>
        <v/>
      </c>
      <c r="BH63" s="17" t="str">
        <f t="shared" si="110"/>
        <v/>
      </c>
      <c r="BI63" s="17" t="str">
        <f t="shared" si="111"/>
        <v/>
      </c>
      <c r="BJ63" s="17" t="str">
        <f t="shared" si="112"/>
        <v/>
      </c>
      <c r="BK63" s="17" t="str">
        <f t="shared" si="113"/>
        <v/>
      </c>
      <c r="BL63" s="17" t="str">
        <f t="shared" si="114"/>
        <v/>
      </c>
      <c r="BM63" s="17" t="str">
        <f t="shared" si="115"/>
        <v/>
      </c>
      <c r="BN63" s="17" t="str">
        <f t="shared" si="116"/>
        <v/>
      </c>
      <c r="BO63" s="17" t="str">
        <f t="shared" si="117"/>
        <v/>
      </c>
      <c r="BP63" s="17" t="str">
        <f t="shared" si="118"/>
        <v/>
      </c>
      <c r="BQ63" s="17" t="str">
        <f t="shared" si="119"/>
        <v/>
      </c>
      <c r="BR63" s="17" t="str">
        <f t="shared" si="120"/>
        <v/>
      </c>
      <c r="BS63" s="17" t="str">
        <f t="shared" si="121"/>
        <v/>
      </c>
      <c r="BT63" s="17" t="s">
        <v>139</v>
      </c>
      <c r="BV63" s="291" t="e">
        <f t="shared" si="279"/>
        <v>#VALUE!</v>
      </c>
      <c r="BW63" s="291" t="e">
        <f t="shared" si="122"/>
        <v>#VALUE!</v>
      </c>
      <c r="BX63" s="291" t="e">
        <f t="shared" si="233"/>
        <v>#VALUE!</v>
      </c>
      <c r="BY63" s="292" t="e">
        <f t="shared" si="280"/>
        <v>#VALUE!</v>
      </c>
      <c r="BZ63" s="292" t="e">
        <f t="shared" si="123"/>
        <v>#VALUE!</v>
      </c>
      <c r="CA63" s="294" t="str">
        <f t="shared" si="124"/>
        <v/>
      </c>
      <c r="CB63" s="293" t="e">
        <f t="shared" si="281"/>
        <v>#VALUE!</v>
      </c>
      <c r="CC63" s="291" t="e">
        <f t="shared" si="125"/>
        <v>#VALUE!</v>
      </c>
      <c r="CD63" s="291" t="e">
        <f t="shared" si="234"/>
        <v>#VALUE!</v>
      </c>
      <c r="CE63" s="292" t="e">
        <f t="shared" si="282"/>
        <v>#VALUE!</v>
      </c>
      <c r="CF63" s="292" t="e">
        <f t="shared" si="126"/>
        <v>#VALUE!</v>
      </c>
      <c r="CW63" s="330"/>
      <c r="CX63" s="341">
        <v>39</v>
      </c>
      <c r="CY63" s="58" t="str">
        <f t="shared" si="127"/>
        <v/>
      </c>
      <c r="CZ63" s="344" t="e">
        <f t="shared" si="272"/>
        <v>#N/A</v>
      </c>
      <c r="DA63" s="344" t="e">
        <f t="shared" si="272"/>
        <v>#N/A</v>
      </c>
      <c r="DB63" s="344" t="e">
        <f t="shared" si="272"/>
        <v>#N/A</v>
      </c>
      <c r="DC63" s="344" t="e">
        <f t="shared" si="272"/>
        <v>#N/A</v>
      </c>
      <c r="DD63" s="344" t="e">
        <f t="shared" si="272"/>
        <v>#N/A</v>
      </c>
      <c r="DE63" s="344" t="e">
        <f t="shared" si="272"/>
        <v>#N/A</v>
      </c>
      <c r="DF63" s="344" t="e">
        <f t="shared" si="272"/>
        <v>#N/A</v>
      </c>
      <c r="DG63" s="344" t="e">
        <f t="shared" si="272"/>
        <v>#N/A</v>
      </c>
      <c r="DH63" s="344" t="e">
        <f t="shared" si="272"/>
        <v>#N/A</v>
      </c>
      <c r="DI63" s="344" t="e">
        <f t="shared" si="272"/>
        <v>#N/A</v>
      </c>
      <c r="DJ63" s="344" t="e">
        <f t="shared" si="272"/>
        <v>#N/A</v>
      </c>
      <c r="DK63" s="344" t="e">
        <f t="shared" si="272"/>
        <v>#N/A</v>
      </c>
      <c r="DL63" s="344" t="e">
        <f t="shared" si="272"/>
        <v>#N/A</v>
      </c>
      <c r="DM63" s="344" t="e">
        <f t="shared" si="272"/>
        <v>#N/A</v>
      </c>
      <c r="DN63" s="344" t="e">
        <f t="shared" si="272"/>
        <v>#N/A</v>
      </c>
      <c r="DO63" s="344" t="e">
        <f t="shared" si="272"/>
        <v>#N/A</v>
      </c>
      <c r="DP63" s="344" t="e">
        <f t="shared" si="271"/>
        <v>#N/A</v>
      </c>
      <c r="DQ63" s="344" t="e">
        <f t="shared" si="271"/>
        <v>#N/A</v>
      </c>
      <c r="DR63" s="344" t="e">
        <f t="shared" si="271"/>
        <v>#N/A</v>
      </c>
      <c r="DS63" s="344" t="e">
        <f t="shared" si="271"/>
        <v>#N/A</v>
      </c>
      <c r="DT63" s="344" t="e">
        <f t="shared" si="271"/>
        <v>#N/A</v>
      </c>
      <c r="DU63" s="344" t="e">
        <f t="shared" si="271"/>
        <v>#N/A</v>
      </c>
      <c r="DV63" s="344" t="e">
        <f t="shared" si="271"/>
        <v>#N/A</v>
      </c>
      <c r="DW63" s="344" t="e">
        <f t="shared" si="276"/>
        <v>#N/A</v>
      </c>
      <c r="DX63" s="344" t="e">
        <f t="shared" si="276"/>
        <v>#N/A</v>
      </c>
      <c r="DY63" s="344" t="e">
        <f t="shared" si="276"/>
        <v>#N/A</v>
      </c>
      <c r="DZ63" s="344" t="e">
        <f t="shared" si="276"/>
        <v>#N/A</v>
      </c>
      <c r="EA63" s="344" t="e">
        <f t="shared" si="276"/>
        <v>#N/A</v>
      </c>
      <c r="EB63" s="344" t="e">
        <f t="shared" si="276"/>
        <v>#N/A</v>
      </c>
      <c r="EC63" s="344" t="e">
        <f t="shared" si="276"/>
        <v>#N/A</v>
      </c>
      <c r="ED63" s="59">
        <f t="shared" si="129"/>
        <v>0</v>
      </c>
      <c r="EE63" s="341">
        <v>39</v>
      </c>
      <c r="EF63" s="58" t="str">
        <f t="shared" si="130"/>
        <v/>
      </c>
      <c r="EG63" s="344" t="str">
        <f t="shared" si="235"/>
        <v/>
      </c>
      <c r="EH63" s="344" t="str">
        <f t="shared" si="236"/>
        <v/>
      </c>
      <c r="EI63" s="344" t="str">
        <f t="shared" si="237"/>
        <v/>
      </c>
      <c r="EJ63" s="344" t="str">
        <f t="shared" si="238"/>
        <v/>
      </c>
      <c r="EK63" s="344" t="str">
        <f t="shared" si="239"/>
        <v/>
      </c>
      <c r="EL63" s="344" t="str">
        <f t="shared" si="240"/>
        <v/>
      </c>
      <c r="EM63" s="344" t="str">
        <f t="shared" si="241"/>
        <v/>
      </c>
      <c r="EN63" s="344" t="str">
        <f t="shared" si="242"/>
        <v/>
      </c>
      <c r="EO63" s="344" t="str">
        <f t="shared" si="243"/>
        <v/>
      </c>
      <c r="EP63" s="344" t="str">
        <f t="shared" si="244"/>
        <v/>
      </c>
      <c r="EQ63" s="344" t="str">
        <f t="shared" si="245"/>
        <v/>
      </c>
      <c r="ER63" s="344" t="str">
        <f t="shared" si="246"/>
        <v/>
      </c>
      <c r="ES63" s="344" t="str">
        <f t="shared" si="247"/>
        <v/>
      </c>
      <c r="ET63" s="344" t="str">
        <f t="shared" si="248"/>
        <v/>
      </c>
      <c r="EU63" s="344" t="str">
        <f t="shared" si="249"/>
        <v/>
      </c>
      <c r="EV63" s="344" t="str">
        <f t="shared" si="250"/>
        <v/>
      </c>
      <c r="EW63" s="344" t="str">
        <f t="shared" si="251"/>
        <v/>
      </c>
      <c r="EX63" s="344" t="str">
        <f t="shared" si="252"/>
        <v/>
      </c>
      <c r="EY63" s="344" t="str">
        <f t="shared" si="253"/>
        <v/>
      </c>
      <c r="EZ63" s="344" t="str">
        <f t="shared" si="254"/>
        <v/>
      </c>
      <c r="FA63" s="344" t="str">
        <f t="shared" si="255"/>
        <v/>
      </c>
      <c r="FB63" s="344" t="str">
        <f t="shared" si="256"/>
        <v/>
      </c>
      <c r="FC63" s="344" t="str">
        <f t="shared" si="257"/>
        <v/>
      </c>
      <c r="FD63" s="344" t="str">
        <f t="shared" si="258"/>
        <v/>
      </c>
      <c r="FE63" s="344" t="str">
        <f t="shared" si="259"/>
        <v/>
      </c>
      <c r="FF63" s="344" t="str">
        <f t="shared" si="260"/>
        <v/>
      </c>
      <c r="FG63" s="344" t="str">
        <f t="shared" si="261"/>
        <v/>
      </c>
      <c r="FH63" s="344" t="str">
        <f t="shared" si="262"/>
        <v/>
      </c>
      <c r="FI63" s="344" t="str">
        <f t="shared" si="263"/>
        <v/>
      </c>
      <c r="FJ63" s="344" t="str">
        <f t="shared" si="264"/>
        <v/>
      </c>
      <c r="FK63" s="59">
        <f t="shared" si="160"/>
        <v>0</v>
      </c>
      <c r="FL63" s="345" t="str">
        <f t="shared" si="161"/>
        <v/>
      </c>
      <c r="FM63" s="3">
        <f t="shared" si="162"/>
        <v>0</v>
      </c>
      <c r="FO63" s="336" t="str">
        <f t="shared" si="283"/>
        <v/>
      </c>
      <c r="FP63" s="4" t="s">
        <v>69</v>
      </c>
      <c r="FQ63" s="17" t="str">
        <f t="shared" si="284"/>
        <v/>
      </c>
      <c r="FR63" s="17" t="str">
        <f t="shared" si="285"/>
        <v/>
      </c>
      <c r="FS63" s="17" t="str">
        <f t="shared" si="286"/>
        <v/>
      </c>
      <c r="FT63" s="17" t="str">
        <f t="shared" si="287"/>
        <v/>
      </c>
      <c r="FU63" s="17" t="str">
        <f t="shared" si="288"/>
        <v/>
      </c>
      <c r="FV63" s="17" t="str">
        <f t="shared" si="289"/>
        <v/>
      </c>
      <c r="FW63" s="17" t="str">
        <f t="shared" si="290"/>
        <v/>
      </c>
      <c r="FX63" s="17" t="str">
        <f t="shared" si="291"/>
        <v/>
      </c>
      <c r="FY63" s="17" t="str">
        <f t="shared" si="292"/>
        <v/>
      </c>
      <c r="FZ63" s="17" t="str">
        <f t="shared" si="293"/>
        <v/>
      </c>
      <c r="GA63" s="17" t="str">
        <f t="shared" si="294"/>
        <v/>
      </c>
      <c r="GB63" s="17" t="str">
        <f t="shared" si="295"/>
        <v/>
      </c>
      <c r="GC63" s="17" t="str">
        <f t="shared" si="296"/>
        <v/>
      </c>
      <c r="GD63" s="17" t="str">
        <f t="shared" si="297"/>
        <v/>
      </c>
      <c r="GE63" s="17" t="str">
        <f t="shared" si="298"/>
        <v/>
      </c>
      <c r="GF63" s="17" t="str">
        <f t="shared" si="299"/>
        <v/>
      </c>
      <c r="GG63" s="17" t="str">
        <f t="shared" si="300"/>
        <v/>
      </c>
      <c r="GH63" s="17" t="str">
        <f t="shared" si="301"/>
        <v/>
      </c>
      <c r="GI63" s="17" t="str">
        <f t="shared" si="302"/>
        <v/>
      </c>
      <c r="GJ63" s="17" t="str">
        <f t="shared" si="303"/>
        <v/>
      </c>
      <c r="GK63" s="17" t="str">
        <f t="shared" si="304"/>
        <v/>
      </c>
      <c r="GL63" s="17" t="str">
        <f t="shared" si="305"/>
        <v/>
      </c>
      <c r="GM63" s="17" t="str">
        <f t="shared" si="306"/>
        <v/>
      </c>
      <c r="GN63" s="17" t="str">
        <f t="shared" si="307"/>
        <v/>
      </c>
      <c r="GO63" s="17" t="str">
        <f t="shared" si="308"/>
        <v/>
      </c>
      <c r="GP63" s="17" t="str">
        <f t="shared" si="309"/>
        <v/>
      </c>
      <c r="GQ63" s="17" t="str">
        <f t="shared" si="310"/>
        <v/>
      </c>
      <c r="GR63" s="17" t="str">
        <f t="shared" si="311"/>
        <v/>
      </c>
      <c r="GS63" s="17" t="str">
        <f t="shared" si="312"/>
        <v/>
      </c>
      <c r="GT63" s="17" t="str">
        <f t="shared" si="313"/>
        <v/>
      </c>
      <c r="GU63" s="17" t="s">
        <v>139</v>
      </c>
      <c r="GV63" s="36"/>
      <c r="GW63" s="36" t="e">
        <f>RANK(AO63,AO$25:AO$124,0)+COUNTIF(AO$25:AO$63,AO63)-1</f>
        <v>#VALUE!</v>
      </c>
      <c r="GX63" s="36" t="s">
        <v>69</v>
      </c>
      <c r="GY63" s="3">
        <v>39</v>
      </c>
      <c r="GZ63" s="3" t="str">
        <f t="shared" si="314"/>
        <v/>
      </c>
      <c r="HA63" s="345" t="str">
        <f t="shared" si="163"/>
        <v/>
      </c>
      <c r="HB63" s="3">
        <f t="shared" si="164"/>
        <v>0</v>
      </c>
      <c r="HF63" s="3" t="e">
        <f t="shared" si="165"/>
        <v>#N/A</v>
      </c>
      <c r="HG63" s="3" t="e">
        <f t="shared" si="166"/>
        <v>#N/A</v>
      </c>
      <c r="HH63" s="294" t="e">
        <f t="shared" si="167"/>
        <v>#N/A</v>
      </c>
      <c r="HI63" s="336" t="e">
        <f t="shared" si="168"/>
        <v>#N/A</v>
      </c>
      <c r="HJ63" s="4" t="e">
        <f t="shared" si="169"/>
        <v>#N/A</v>
      </c>
      <c r="HK63" s="17" t="str">
        <f>IF(HK$23&lt;='2. Saisie'!$AE$1,INDEX($D$25:$AG$124,$HI63,HK$21),"")</f>
        <v/>
      </c>
      <c r="HL63" s="17" t="str">
        <f>IF(HL$23&lt;='2. Saisie'!$AE$1,INDEX($D$25:$AG$124,$HI63,HL$21),"")</f>
        <v/>
      </c>
      <c r="HM63" s="17" t="str">
        <f>IF(HM$23&lt;='2. Saisie'!$AE$1,INDEX($D$25:$AG$124,$HI63,HM$21),"")</f>
        <v/>
      </c>
      <c r="HN63" s="17" t="str">
        <f>IF(HN$23&lt;='2. Saisie'!$AE$1,INDEX($D$25:$AG$124,$HI63,HN$21),"")</f>
        <v/>
      </c>
      <c r="HO63" s="17" t="str">
        <f>IF(HO$23&lt;='2. Saisie'!$AE$1,INDEX($D$25:$AG$124,$HI63,HO$21),"")</f>
        <v/>
      </c>
      <c r="HP63" s="17" t="str">
        <f>IF(HP$23&lt;='2. Saisie'!$AE$1,INDEX($D$25:$AG$124,$HI63,HP$21),"")</f>
        <v/>
      </c>
      <c r="HQ63" s="17" t="str">
        <f>IF(HQ$23&lt;='2. Saisie'!$AE$1,INDEX($D$25:$AG$124,$HI63,HQ$21),"")</f>
        <v/>
      </c>
      <c r="HR63" s="17" t="str">
        <f>IF(HR$23&lt;='2. Saisie'!$AE$1,INDEX($D$25:$AG$124,$HI63,HR$21),"")</f>
        <v/>
      </c>
      <c r="HS63" s="17" t="str">
        <f>IF(HS$23&lt;='2. Saisie'!$AE$1,INDEX($D$25:$AG$124,$HI63,HS$21),"")</f>
        <v/>
      </c>
      <c r="HT63" s="17" t="str">
        <f>IF(HT$23&lt;='2. Saisie'!$AE$1,INDEX($D$25:$AG$124,$HI63,HT$21),"")</f>
        <v/>
      </c>
      <c r="HU63" s="17" t="str">
        <f>IF(HU$23&lt;='2. Saisie'!$AE$1,INDEX($D$25:$AG$124,$HI63,HU$21),"")</f>
        <v/>
      </c>
      <c r="HV63" s="17" t="str">
        <f>IF(HV$23&lt;='2. Saisie'!$AE$1,INDEX($D$25:$AG$124,$HI63,HV$21),"")</f>
        <v/>
      </c>
      <c r="HW63" s="17" t="str">
        <f>IF(HW$23&lt;='2. Saisie'!$AE$1,INDEX($D$25:$AG$124,$HI63,HW$21),"")</f>
        <v/>
      </c>
      <c r="HX63" s="17" t="str">
        <f>IF(HX$23&lt;='2. Saisie'!$AE$1,INDEX($D$25:$AG$124,$HI63,HX$21),"")</f>
        <v/>
      </c>
      <c r="HY63" s="17" t="str">
        <f>IF(HY$23&lt;='2. Saisie'!$AE$1,INDEX($D$25:$AG$124,$HI63,HY$21),"")</f>
        <v/>
      </c>
      <c r="HZ63" s="17" t="str">
        <f>IF(HZ$23&lt;='2. Saisie'!$AE$1,INDEX($D$25:$AG$124,$HI63,HZ$21),"")</f>
        <v/>
      </c>
      <c r="IA63" s="17" t="str">
        <f>IF(IA$23&lt;='2. Saisie'!$AE$1,INDEX($D$25:$AG$124,$HI63,IA$21),"")</f>
        <v/>
      </c>
      <c r="IB63" s="17" t="str">
        <f>IF(IB$23&lt;='2. Saisie'!$AE$1,INDEX($D$25:$AG$124,$HI63,IB$21),"")</f>
        <v/>
      </c>
      <c r="IC63" s="17" t="str">
        <f>IF(IC$23&lt;='2. Saisie'!$AE$1,INDEX($D$25:$AG$124,$HI63,IC$21),"")</f>
        <v/>
      </c>
      <c r="ID63" s="17" t="str">
        <f>IF(ID$23&lt;='2. Saisie'!$AE$1,INDEX($D$25:$AG$124,$HI63,ID$21),"")</f>
        <v/>
      </c>
      <c r="IE63" s="17" t="str">
        <f>IF(IE$23&lt;='2. Saisie'!$AE$1,INDEX($D$25:$AG$124,$HI63,IE$21),"")</f>
        <v/>
      </c>
      <c r="IF63" s="17" t="str">
        <f>IF(IF$23&lt;='2. Saisie'!$AE$1,INDEX($D$25:$AG$124,$HI63,IF$21),"")</f>
        <v/>
      </c>
      <c r="IG63" s="17" t="str">
        <f>IF(IG$23&lt;='2. Saisie'!$AE$1,INDEX($D$25:$AG$124,$HI63,IG$21),"")</f>
        <v/>
      </c>
      <c r="IH63" s="17" t="str">
        <f>IF(IH$23&lt;='2. Saisie'!$AE$1,INDEX($D$25:$AG$124,$HI63,IH$21),"")</f>
        <v/>
      </c>
      <c r="II63" s="17" t="str">
        <f>IF(II$23&lt;='2. Saisie'!$AE$1,INDEX($D$25:$AG$124,$HI63,II$21),"")</f>
        <v/>
      </c>
      <c r="IJ63" s="17" t="str">
        <f>IF(IJ$23&lt;='2. Saisie'!$AE$1,INDEX($D$25:$AG$124,$HI63,IJ$21),"")</f>
        <v/>
      </c>
      <c r="IK63" s="17" t="str">
        <f>IF(IK$23&lt;='2. Saisie'!$AE$1,INDEX($D$25:$AG$124,$HI63,IK$21),"")</f>
        <v/>
      </c>
      <c r="IL63" s="17" t="str">
        <f>IF(IL$23&lt;='2. Saisie'!$AE$1,INDEX($D$25:$AG$124,$HI63,IL$21),"")</f>
        <v/>
      </c>
      <c r="IM63" s="17" t="str">
        <f>IF(IM$23&lt;='2. Saisie'!$AE$1,INDEX($D$25:$AG$124,$HI63,IM$21),"")</f>
        <v/>
      </c>
      <c r="IN63" s="17" t="str">
        <f>IF(IN$23&lt;='2. Saisie'!$AE$1,INDEX($D$25:$AG$124,$HI63,IN$21),"")</f>
        <v/>
      </c>
      <c r="IO63" s="17" t="s">
        <v>139</v>
      </c>
      <c r="IR63" s="346" t="str">
        <f>IFERROR(IF(HK$23&lt;=$HH63,(1-'7. Rép.Inattendues'!J44)*HK$19,('7. Rép.Inattendues'!J44*HK$19)*-1),"")</f>
        <v/>
      </c>
      <c r="IS63" s="346" t="str">
        <f>IFERROR(IF(HL$23&lt;=$HH63,(1-'7. Rép.Inattendues'!K44)*HL$19,('7. Rép.Inattendues'!K44*HL$19)*-1),"")</f>
        <v/>
      </c>
      <c r="IT63" s="346" t="str">
        <f>IFERROR(IF(HM$23&lt;=$HH63,(1-'7. Rép.Inattendues'!L44)*HM$19,('7. Rép.Inattendues'!L44*HM$19)*-1),"")</f>
        <v/>
      </c>
      <c r="IU63" s="346" t="str">
        <f>IFERROR(IF(HN$23&lt;=$HH63,(1-'7. Rép.Inattendues'!M44)*HN$19,('7. Rép.Inattendues'!M44*HN$19)*-1),"")</f>
        <v/>
      </c>
      <c r="IV63" s="346" t="str">
        <f>IFERROR(IF(HO$23&lt;=$HH63,(1-'7. Rép.Inattendues'!N44)*HO$19,('7. Rép.Inattendues'!N44*HO$19)*-1),"")</f>
        <v/>
      </c>
      <c r="IW63" s="346" t="str">
        <f>IFERROR(IF(HP$23&lt;=$HH63,(1-'7. Rép.Inattendues'!O44)*HP$19,('7. Rép.Inattendues'!O44*HP$19)*-1),"")</f>
        <v/>
      </c>
      <c r="IX63" s="346" t="str">
        <f>IFERROR(IF(HQ$23&lt;=$HH63,(1-'7. Rép.Inattendues'!P44)*HQ$19,('7. Rép.Inattendues'!P44*HQ$19)*-1),"")</f>
        <v/>
      </c>
      <c r="IY63" s="346" t="str">
        <f>IFERROR(IF(HR$23&lt;=$HH63,(1-'7. Rép.Inattendues'!Q44)*HR$19,('7. Rép.Inattendues'!Q44*HR$19)*-1),"")</f>
        <v/>
      </c>
      <c r="IZ63" s="346" t="str">
        <f>IFERROR(IF(HS$23&lt;=$HH63,(1-'7. Rép.Inattendues'!R44)*HS$19,('7. Rép.Inattendues'!R44*HS$19)*-1),"")</f>
        <v/>
      </c>
      <c r="JA63" s="346" t="str">
        <f>IFERROR(IF(HT$23&lt;=$HH63,(1-'7. Rép.Inattendues'!S44)*HT$19,('7. Rép.Inattendues'!S44*HT$19)*-1),"")</f>
        <v/>
      </c>
      <c r="JB63" s="346" t="str">
        <f>IFERROR(IF(HU$23&lt;=$HH63,(1-'7. Rép.Inattendues'!T44)*HU$19,('7. Rép.Inattendues'!T44*HU$19)*-1),"")</f>
        <v/>
      </c>
      <c r="JC63" s="346" t="str">
        <f>IFERROR(IF(HV$23&lt;=$HH63,(1-'7. Rép.Inattendues'!U44)*HV$19,('7. Rép.Inattendues'!U44*HV$19)*-1),"")</f>
        <v/>
      </c>
      <c r="JD63" s="346" t="str">
        <f>IFERROR(IF(HW$23&lt;=$HH63,(1-'7. Rép.Inattendues'!V44)*HW$19,('7. Rép.Inattendues'!V44*HW$19)*-1),"")</f>
        <v/>
      </c>
      <c r="JE63" s="346" t="str">
        <f>IFERROR(IF(HX$23&lt;=$HH63,(1-'7. Rép.Inattendues'!W44)*HX$19,('7. Rép.Inattendues'!W44*HX$19)*-1),"")</f>
        <v/>
      </c>
      <c r="JF63" s="346" t="str">
        <f>IFERROR(IF(HY$23&lt;=$HH63,(1-'7. Rép.Inattendues'!X44)*HY$19,('7. Rép.Inattendues'!X44*HY$19)*-1),"")</f>
        <v/>
      </c>
      <c r="JG63" s="346" t="str">
        <f>IFERROR(IF(HZ$23&lt;=$HH63,(1-'7. Rép.Inattendues'!Y44)*HZ$19,('7. Rép.Inattendues'!Y44*HZ$19)*-1),"")</f>
        <v/>
      </c>
      <c r="JH63" s="346" t="str">
        <f>IFERROR(IF(IA$23&lt;=$HH63,(1-'7. Rép.Inattendues'!Z44)*IA$19,('7. Rép.Inattendues'!Z44*IA$19)*-1),"")</f>
        <v/>
      </c>
      <c r="JI63" s="346" t="str">
        <f>IFERROR(IF(IB$23&lt;=$HH63,(1-'7. Rép.Inattendues'!AA44)*IB$19,('7. Rép.Inattendues'!AA44*IB$19)*-1),"")</f>
        <v/>
      </c>
      <c r="JJ63" s="346" t="str">
        <f>IFERROR(IF(IC$23&lt;=$HH63,(1-'7. Rép.Inattendues'!AB44)*IC$19,('7. Rép.Inattendues'!AB44*IC$19)*-1),"")</f>
        <v/>
      </c>
      <c r="JK63" s="346" t="str">
        <f>IFERROR(IF(ID$23&lt;=$HH63,(1-'7. Rép.Inattendues'!AC44)*ID$19,('7. Rép.Inattendues'!AC44*ID$19)*-1),"")</f>
        <v/>
      </c>
      <c r="JL63" s="346" t="str">
        <f>IFERROR(IF(IE$23&lt;=$HH63,(1-'7. Rép.Inattendues'!AD44)*IE$19,('7. Rép.Inattendues'!AD44*IE$19)*-1),"")</f>
        <v/>
      </c>
      <c r="JM63" s="346" t="str">
        <f>IFERROR(IF(IF$23&lt;=$HH63,(1-'7. Rép.Inattendues'!AE44)*IF$19,('7. Rép.Inattendues'!AE44*IF$19)*-1),"")</f>
        <v/>
      </c>
      <c r="JN63" s="346" t="str">
        <f>IFERROR(IF(IG$23&lt;=$HH63,(1-'7. Rép.Inattendues'!AF44)*IG$19,('7. Rép.Inattendues'!AF44*IG$19)*-1),"")</f>
        <v/>
      </c>
      <c r="JO63" s="346" t="str">
        <f>IFERROR(IF(IH$23&lt;=$HH63,(1-'7. Rép.Inattendues'!AG44)*IH$19,('7. Rép.Inattendues'!AG44*IH$19)*-1),"")</f>
        <v/>
      </c>
      <c r="JP63" s="346" t="str">
        <f>IFERROR(IF(II$23&lt;=$HH63,(1-'7. Rép.Inattendues'!AH44)*II$19,('7. Rép.Inattendues'!AH44*II$19)*-1),"")</f>
        <v/>
      </c>
      <c r="JQ63" s="346" t="str">
        <f>IFERROR(IF(IJ$23&lt;=$HH63,(1-'7. Rép.Inattendues'!AI44)*IJ$19,('7. Rép.Inattendues'!AI44*IJ$19)*-1),"")</f>
        <v/>
      </c>
      <c r="JR63" s="346" t="str">
        <f>IFERROR(IF(IK$23&lt;=$HH63,(1-'7. Rép.Inattendues'!AJ44)*IK$19,('7. Rép.Inattendues'!AJ44*IK$19)*-1),"")</f>
        <v/>
      </c>
      <c r="JS63" s="346" t="str">
        <f>IFERROR(IF(IL$23&lt;=$HH63,(1-'7. Rép.Inattendues'!AK44)*IL$19,('7. Rép.Inattendues'!AK44*IL$19)*-1),"")</f>
        <v/>
      </c>
      <c r="JT63" s="346" t="str">
        <f>IFERROR(IF(IM$23&lt;=$HH63,(1-'7. Rép.Inattendues'!AL44)*IM$19,('7. Rép.Inattendues'!AL44*IM$19)*-1),"")</f>
        <v/>
      </c>
      <c r="JU63" s="346" t="str">
        <f>IFERROR(IF(IN$23&lt;=$HH63,(1-'7. Rép.Inattendues'!AM44)*IN$19,('7. Rép.Inattendues'!AM44*IN$19)*-1),"")</f>
        <v/>
      </c>
      <c r="JW63" s="347" t="str">
        <f t="shared" si="170"/>
        <v/>
      </c>
      <c r="JY63" s="346" t="str">
        <f t="shared" si="171"/>
        <v/>
      </c>
      <c r="JZ63" s="346" t="str">
        <f t="shared" si="172"/>
        <v/>
      </c>
      <c r="KA63" s="346" t="str">
        <f t="shared" si="173"/>
        <v/>
      </c>
      <c r="KB63" s="346" t="str">
        <f t="shared" si="174"/>
        <v/>
      </c>
      <c r="KC63" s="346" t="str">
        <f t="shared" si="175"/>
        <v/>
      </c>
      <c r="KD63" s="346" t="str">
        <f t="shared" si="176"/>
        <v/>
      </c>
      <c r="KE63" s="346" t="str">
        <f t="shared" si="177"/>
        <v/>
      </c>
      <c r="KF63" s="346" t="str">
        <f t="shared" si="178"/>
        <v/>
      </c>
      <c r="KG63" s="346" t="str">
        <f t="shared" si="179"/>
        <v/>
      </c>
      <c r="KH63" s="346" t="str">
        <f t="shared" si="180"/>
        <v/>
      </c>
      <c r="KI63" s="346" t="str">
        <f t="shared" si="181"/>
        <v/>
      </c>
      <c r="KJ63" s="346" t="str">
        <f t="shared" si="182"/>
        <v/>
      </c>
      <c r="KK63" s="346" t="str">
        <f t="shared" si="183"/>
        <v/>
      </c>
      <c r="KL63" s="346" t="str">
        <f t="shared" si="184"/>
        <v/>
      </c>
      <c r="KM63" s="346" t="str">
        <f t="shared" si="185"/>
        <v/>
      </c>
      <c r="KN63" s="346" t="str">
        <f t="shared" si="186"/>
        <v/>
      </c>
      <c r="KO63" s="346" t="str">
        <f t="shared" si="187"/>
        <v/>
      </c>
      <c r="KP63" s="346" t="str">
        <f t="shared" si="188"/>
        <v/>
      </c>
      <c r="KQ63" s="346" t="str">
        <f t="shared" si="189"/>
        <v/>
      </c>
      <c r="KR63" s="346" t="str">
        <f t="shared" si="190"/>
        <v/>
      </c>
      <c r="KS63" s="346" t="str">
        <f t="shared" si="191"/>
        <v/>
      </c>
      <c r="KT63" s="346" t="str">
        <f t="shared" si="192"/>
        <v/>
      </c>
      <c r="KU63" s="346" t="str">
        <f t="shared" si="193"/>
        <v/>
      </c>
      <c r="KV63" s="346" t="str">
        <f t="shared" si="194"/>
        <v/>
      </c>
      <c r="KW63" s="346" t="str">
        <f t="shared" si="195"/>
        <v/>
      </c>
      <c r="KX63" s="346" t="str">
        <f t="shared" si="196"/>
        <v/>
      </c>
      <c r="KY63" s="346" t="str">
        <f t="shared" si="197"/>
        <v/>
      </c>
      <c r="KZ63" s="346" t="str">
        <f t="shared" si="198"/>
        <v/>
      </c>
      <c r="LA63" s="346" t="str">
        <f t="shared" si="199"/>
        <v/>
      </c>
      <c r="LB63" s="346" t="str">
        <f t="shared" si="200"/>
        <v/>
      </c>
      <c r="LD63" s="348" t="str">
        <f t="shared" si="201"/>
        <v/>
      </c>
      <c r="LF63" s="346" t="str">
        <f t="shared" si="315"/>
        <v/>
      </c>
      <c r="LH63" s="346" t="str">
        <f t="shared" si="202"/>
        <v/>
      </c>
      <c r="LI63" s="346" t="str">
        <f t="shared" si="203"/>
        <v/>
      </c>
      <c r="LJ63" s="346" t="str">
        <f t="shared" si="204"/>
        <v/>
      </c>
      <c r="LK63" s="346" t="str">
        <f t="shared" si="205"/>
        <v/>
      </c>
      <c r="LL63" s="346" t="str">
        <f t="shared" si="206"/>
        <v/>
      </c>
      <c r="LM63" s="346" t="str">
        <f t="shared" si="207"/>
        <v/>
      </c>
      <c r="LN63" s="346" t="str">
        <f t="shared" si="208"/>
        <v/>
      </c>
      <c r="LO63" s="346" t="str">
        <f t="shared" si="209"/>
        <v/>
      </c>
      <c r="LP63" s="346" t="str">
        <f t="shared" si="210"/>
        <v/>
      </c>
      <c r="LQ63" s="346" t="str">
        <f t="shared" si="211"/>
        <v/>
      </c>
      <c r="LR63" s="346" t="str">
        <f t="shared" si="212"/>
        <v/>
      </c>
      <c r="LS63" s="346" t="str">
        <f t="shared" si="213"/>
        <v/>
      </c>
      <c r="LT63" s="346" t="str">
        <f t="shared" si="214"/>
        <v/>
      </c>
      <c r="LU63" s="346" t="str">
        <f t="shared" si="215"/>
        <v/>
      </c>
      <c r="LV63" s="346" t="str">
        <f t="shared" si="216"/>
        <v/>
      </c>
      <c r="LW63" s="346" t="str">
        <f t="shared" si="217"/>
        <v/>
      </c>
      <c r="LX63" s="346" t="str">
        <f t="shared" si="218"/>
        <v/>
      </c>
      <c r="LY63" s="346" t="str">
        <f t="shared" si="219"/>
        <v/>
      </c>
      <c r="LZ63" s="346" t="str">
        <f t="shared" si="220"/>
        <v/>
      </c>
      <c r="MA63" s="346" t="str">
        <f t="shared" si="221"/>
        <v/>
      </c>
      <c r="MB63" s="346" t="str">
        <f t="shared" si="222"/>
        <v/>
      </c>
      <c r="MC63" s="346" t="str">
        <f t="shared" si="223"/>
        <v/>
      </c>
      <c r="MD63" s="346" t="str">
        <f t="shared" si="224"/>
        <v/>
      </c>
      <c r="ME63" s="346" t="str">
        <f t="shared" si="225"/>
        <v/>
      </c>
      <c r="MF63" s="346" t="str">
        <f t="shared" si="226"/>
        <v/>
      </c>
      <c r="MG63" s="346" t="str">
        <f t="shared" si="227"/>
        <v/>
      </c>
      <c r="MH63" s="346" t="str">
        <f t="shared" si="228"/>
        <v/>
      </c>
      <c r="MI63" s="346" t="str">
        <f t="shared" si="229"/>
        <v/>
      </c>
      <c r="MJ63" s="346" t="str">
        <f t="shared" si="230"/>
        <v/>
      </c>
      <c r="MK63" s="346" t="str">
        <f t="shared" si="231"/>
        <v/>
      </c>
      <c r="MM63" s="348" t="str">
        <f t="shared" si="232"/>
        <v/>
      </c>
      <c r="MR63" s="483" t="s">
        <v>464</v>
      </c>
      <c r="MS63" s="305">
        <v>10</v>
      </c>
      <c r="MT63" s="395" t="s">
        <v>279</v>
      </c>
      <c r="MU63" s="15">
        <f>IF('8. Paramètres'!G65="Souhaitable",1,IF('8. Paramètres'!G65="Satisfaisant",2,IF('8. Paramètres'!G65="Acceptable",3,IF('8. Paramètres'!G65="À améliorer",4,"err"))))</f>
        <v>1</v>
      </c>
      <c r="MV63" s="15">
        <f>IF('8. Paramètres'!H65="Cliquer pour modifier",MU63,IF('8. Paramètres'!H65="Souhaitable",1,IF('8. Paramètres'!H65="Satisfaisant",2,IF('8. Paramètres'!H65="Acceptable",3,IF('8. Paramètres'!H65="À améliorer",4,"err")))))</f>
        <v>1</v>
      </c>
      <c r="MW63" s="15">
        <f>IF(MU$3=1,MU63,IF(MU$3=2,MV63,"err"))</f>
        <v>1</v>
      </c>
      <c r="MY63" s="380" t="str">
        <f>IF(MW63&gt;MW64,"err","ok")</f>
        <v>ok</v>
      </c>
      <c r="MZ63" s="296">
        <f>COUNTIF(MY63:MY72,"=err")</f>
        <v>0</v>
      </c>
    </row>
    <row r="64" spans="2:364" ht="18" x14ac:dyDescent="0.3">
      <c r="B64" s="38">
        <f t="shared" si="88"/>
        <v>0</v>
      </c>
      <c r="C64" s="4" t="s">
        <v>70</v>
      </c>
      <c r="D64" s="17" t="str">
        <f>IF(AND('2. Saisie'!$AF46&gt;=0,D$23&lt;='2. Saisie'!$AE$1,'2. Saisie'!$AL46&lt;=$B$11),IF(OR('2. Saisie'!B46="",'2. Saisie'!B46=9),0,'2. Saisie'!B46),"")</f>
        <v/>
      </c>
      <c r="E64" s="17" t="str">
        <f>IF(AND('2. Saisie'!$AF46&gt;=0,E$23&lt;='2. Saisie'!$AE$1,'2. Saisie'!$AL46&lt;=$B$11),IF(OR('2. Saisie'!C46="",'2. Saisie'!C46=9),0,'2. Saisie'!C46),"")</f>
        <v/>
      </c>
      <c r="F64" s="17" t="str">
        <f>IF(AND('2. Saisie'!$AF46&gt;=0,F$23&lt;='2. Saisie'!$AE$1,'2. Saisie'!$AL46&lt;=$B$11),IF(OR('2. Saisie'!D46="",'2. Saisie'!D46=9),0,'2. Saisie'!D46),"")</f>
        <v/>
      </c>
      <c r="G64" s="17" t="str">
        <f>IF(AND('2. Saisie'!$AF46&gt;=0,G$23&lt;='2. Saisie'!$AE$1,'2. Saisie'!$AL46&lt;=$B$11),IF(OR('2. Saisie'!E46="",'2. Saisie'!E46=9),0,'2. Saisie'!E46),"")</f>
        <v/>
      </c>
      <c r="H64" s="17" t="str">
        <f>IF(AND('2. Saisie'!$AF46&gt;=0,H$23&lt;='2. Saisie'!$AE$1,'2. Saisie'!$AL46&lt;=$B$11),IF(OR('2. Saisie'!F46="",'2. Saisie'!F46=9),0,'2. Saisie'!F46),"")</f>
        <v/>
      </c>
      <c r="I64" s="17" t="str">
        <f>IF(AND('2. Saisie'!$AF46&gt;=0,I$23&lt;='2. Saisie'!$AE$1,'2. Saisie'!$AL46&lt;=$B$11),IF(OR('2. Saisie'!G46="",'2. Saisie'!G46=9),0,'2. Saisie'!G46),"")</f>
        <v/>
      </c>
      <c r="J64" s="17" t="str">
        <f>IF(AND('2. Saisie'!$AF46&gt;=0,J$23&lt;='2. Saisie'!$AE$1,'2. Saisie'!$AL46&lt;=$B$11),IF(OR('2. Saisie'!H46="",'2. Saisie'!H46=9),0,'2. Saisie'!H46),"")</f>
        <v/>
      </c>
      <c r="K64" s="17" t="str">
        <f>IF(AND('2. Saisie'!$AF46&gt;=0,K$23&lt;='2. Saisie'!$AE$1,'2. Saisie'!$AL46&lt;=$B$11),IF(OR('2. Saisie'!I46="",'2. Saisie'!I46=9),0,'2. Saisie'!I46),"")</f>
        <v/>
      </c>
      <c r="L64" s="17" t="str">
        <f>IF(AND('2. Saisie'!$AF46&gt;=0,L$23&lt;='2. Saisie'!$AE$1,'2. Saisie'!$AL46&lt;=$B$11),IF(OR('2. Saisie'!J46="",'2. Saisie'!J46=9),0,'2. Saisie'!J46),"")</f>
        <v/>
      </c>
      <c r="M64" s="17" t="str">
        <f>IF(AND('2. Saisie'!$AF46&gt;=0,M$23&lt;='2. Saisie'!$AE$1,'2. Saisie'!$AL46&lt;=$B$11),IF(OR('2. Saisie'!K46="",'2. Saisie'!K46=9),0,'2. Saisie'!K46),"")</f>
        <v/>
      </c>
      <c r="N64" s="17" t="str">
        <f>IF(AND('2. Saisie'!$AF46&gt;=0,N$23&lt;='2. Saisie'!$AE$1,'2. Saisie'!$AL46&lt;=$B$11),IF(OR('2. Saisie'!L46="",'2. Saisie'!L46=9),0,'2. Saisie'!L46),"")</f>
        <v/>
      </c>
      <c r="O64" s="17" t="str">
        <f>IF(AND('2. Saisie'!$AF46&gt;=0,O$23&lt;='2. Saisie'!$AE$1,'2. Saisie'!$AL46&lt;=$B$11),IF(OR('2. Saisie'!M46="",'2. Saisie'!M46=9),0,'2. Saisie'!M46),"")</f>
        <v/>
      </c>
      <c r="P64" s="17" t="str">
        <f>IF(AND('2. Saisie'!$AF46&gt;=0,P$23&lt;='2. Saisie'!$AE$1,'2. Saisie'!$AL46&lt;=$B$11),IF(OR('2. Saisie'!N46="",'2. Saisie'!N46=9),0,'2. Saisie'!N46),"")</f>
        <v/>
      </c>
      <c r="Q64" s="17" t="str">
        <f>IF(AND('2. Saisie'!$AF46&gt;=0,Q$23&lt;='2. Saisie'!$AE$1,'2. Saisie'!$AL46&lt;=$B$11),IF(OR('2. Saisie'!O46="",'2. Saisie'!O46=9),0,'2. Saisie'!O46),"")</f>
        <v/>
      </c>
      <c r="R64" s="17" t="str">
        <f>IF(AND('2. Saisie'!$AF46&gt;=0,R$23&lt;='2. Saisie'!$AE$1,'2. Saisie'!$AL46&lt;=$B$11),IF(OR('2. Saisie'!P46="",'2. Saisie'!P46=9),0,'2. Saisie'!P46),"")</f>
        <v/>
      </c>
      <c r="S64" s="17" t="str">
        <f>IF(AND('2. Saisie'!$AF46&gt;=0,S$23&lt;='2. Saisie'!$AE$1,'2. Saisie'!$AL46&lt;=$B$11),IF(OR('2. Saisie'!Q46="",'2. Saisie'!Q46=9),0,'2. Saisie'!Q46),"")</f>
        <v/>
      </c>
      <c r="T64" s="17" t="str">
        <f>IF(AND('2. Saisie'!$AF46&gt;=0,T$23&lt;='2. Saisie'!$AE$1,'2. Saisie'!$AL46&lt;=$B$11),IF(OR('2. Saisie'!R46="",'2. Saisie'!R46=9),0,'2. Saisie'!R46),"")</f>
        <v/>
      </c>
      <c r="U64" s="17" t="str">
        <f>IF(AND('2. Saisie'!$AF46&gt;=0,U$23&lt;='2. Saisie'!$AE$1,'2. Saisie'!$AL46&lt;=$B$11),IF(OR('2. Saisie'!S46="",'2. Saisie'!S46=9),0,'2. Saisie'!S46),"")</f>
        <v/>
      </c>
      <c r="V64" s="17" t="str">
        <f>IF(AND('2. Saisie'!$AF46&gt;=0,V$23&lt;='2. Saisie'!$AE$1,'2. Saisie'!$AL46&lt;=$B$11),IF(OR('2. Saisie'!T46="",'2. Saisie'!T46=9),0,'2. Saisie'!T46),"")</f>
        <v/>
      </c>
      <c r="W64" s="17" t="str">
        <f>IF(AND('2. Saisie'!$AF46&gt;=0,W$23&lt;='2. Saisie'!$AE$1,'2. Saisie'!$AL46&lt;=$B$11),IF(OR('2. Saisie'!U46="",'2. Saisie'!U46=9),0,'2. Saisie'!U46),"")</f>
        <v/>
      </c>
      <c r="X64" s="17" t="str">
        <f>IF(AND('2. Saisie'!$AF46&gt;=0,X$23&lt;='2. Saisie'!$AE$1,'2. Saisie'!$AL46&lt;=$B$11),IF(OR('2. Saisie'!V46="",'2. Saisie'!V46=9),0,'2. Saisie'!V46),"")</f>
        <v/>
      </c>
      <c r="Y64" s="17" t="str">
        <f>IF(AND('2. Saisie'!$AF46&gt;=0,Y$23&lt;='2. Saisie'!$AE$1,'2. Saisie'!$AL46&lt;=$B$11),IF(OR('2. Saisie'!W46="",'2. Saisie'!W46=9),0,'2. Saisie'!W46),"")</f>
        <v/>
      </c>
      <c r="Z64" s="17" t="str">
        <f>IF(AND('2. Saisie'!$AF46&gt;=0,Z$23&lt;='2. Saisie'!$AE$1,'2. Saisie'!$AL46&lt;=$B$11),IF(OR('2. Saisie'!X46="",'2. Saisie'!X46=9),0,'2. Saisie'!X46),"")</f>
        <v/>
      </c>
      <c r="AA64" s="17" t="str">
        <f>IF(AND('2. Saisie'!$AF46&gt;=0,AA$23&lt;='2. Saisie'!$AE$1,'2. Saisie'!$AL46&lt;=$B$11),IF(OR('2. Saisie'!Y46="",'2. Saisie'!Y46=9),0,'2. Saisie'!Y46),"")</f>
        <v/>
      </c>
      <c r="AB64" s="17" t="str">
        <f>IF(AND('2. Saisie'!$AF46&gt;=0,AB$23&lt;='2. Saisie'!$AE$1,'2. Saisie'!$AL46&lt;=$B$11),IF(OR('2. Saisie'!Z46="",'2. Saisie'!Z46=9),0,'2. Saisie'!Z46),"")</f>
        <v/>
      </c>
      <c r="AC64" s="17" t="str">
        <f>IF(AND('2. Saisie'!$AF46&gt;=0,AC$23&lt;='2. Saisie'!$AE$1,'2. Saisie'!$AL46&lt;=$B$11),IF(OR('2. Saisie'!AA46="",'2. Saisie'!AA46=9),0,'2. Saisie'!AA46),"")</f>
        <v/>
      </c>
      <c r="AD64" s="17" t="str">
        <f>IF(AND('2. Saisie'!$AF46&gt;=0,AD$23&lt;='2. Saisie'!$AE$1,'2. Saisie'!$AL46&lt;=$B$11),IF(OR('2. Saisie'!AB46="",'2. Saisie'!AB46=9),0,'2. Saisie'!AB46),"")</f>
        <v/>
      </c>
      <c r="AE64" s="17" t="str">
        <f>IF(AND('2. Saisie'!$AF46&gt;=0,AE$23&lt;='2. Saisie'!$AE$1,'2. Saisie'!$AL46&lt;=$B$11),IF(OR('2. Saisie'!AC46="",'2. Saisie'!AC46=9),0,'2. Saisie'!AC46),"")</f>
        <v/>
      </c>
      <c r="AF64" s="17" t="str">
        <f>IF(AND('2. Saisie'!$AF46&gt;=0,AF$23&lt;='2. Saisie'!$AE$1,'2. Saisie'!$AL46&lt;=$B$11),IF(OR('2. Saisie'!AD46="",'2. Saisie'!AD46=9),0,'2. Saisie'!AD46),"")</f>
        <v/>
      </c>
      <c r="AG64" s="17" t="str">
        <f>IF(AND('2. Saisie'!$AF46&gt;=0,AG$23&lt;='2. Saisie'!$AE$1,'2. Saisie'!$AL46&lt;=$B$11),IF(OR('2. Saisie'!AE46="",'2. Saisie'!AE46=9),0,'2. Saisie'!AE46),"")</f>
        <v/>
      </c>
      <c r="AH64" s="17" t="s">
        <v>139</v>
      </c>
      <c r="AI64" s="330"/>
      <c r="AJ64" s="339" t="str">
        <f t="shared" si="89"/>
        <v/>
      </c>
      <c r="AK64" s="339" t="str">
        <f t="shared" si="90"/>
        <v/>
      </c>
      <c r="AL64" s="340" t="str">
        <f t="shared" si="277"/>
        <v/>
      </c>
      <c r="AM64" s="341">
        <v>40</v>
      </c>
      <c r="AN64" s="342" t="str">
        <f t="shared" si="278"/>
        <v/>
      </c>
      <c r="AO64" s="343" t="str">
        <f t="shared" si="91"/>
        <v/>
      </c>
      <c r="AP64" s="17" t="str">
        <f t="shared" si="92"/>
        <v/>
      </c>
      <c r="AQ64" s="17" t="str">
        <f t="shared" si="93"/>
        <v/>
      </c>
      <c r="AR64" s="17" t="str">
        <f t="shared" si="94"/>
        <v/>
      </c>
      <c r="AS64" s="17" t="str">
        <f t="shared" si="95"/>
        <v/>
      </c>
      <c r="AT64" s="17" t="str">
        <f t="shared" si="96"/>
        <v/>
      </c>
      <c r="AU64" s="17" t="str">
        <f t="shared" si="97"/>
        <v/>
      </c>
      <c r="AV64" s="17" t="str">
        <f t="shared" si="98"/>
        <v/>
      </c>
      <c r="AW64" s="17" t="str">
        <f t="shared" si="99"/>
        <v/>
      </c>
      <c r="AX64" s="17" t="str">
        <f t="shared" si="100"/>
        <v/>
      </c>
      <c r="AY64" s="17" t="str">
        <f t="shared" si="101"/>
        <v/>
      </c>
      <c r="AZ64" s="17" t="str">
        <f t="shared" si="102"/>
        <v/>
      </c>
      <c r="BA64" s="17" t="str">
        <f t="shared" si="103"/>
        <v/>
      </c>
      <c r="BB64" s="17" t="str">
        <f t="shared" si="104"/>
        <v/>
      </c>
      <c r="BC64" s="17" t="str">
        <f t="shared" si="105"/>
        <v/>
      </c>
      <c r="BD64" s="17" t="str">
        <f t="shared" si="106"/>
        <v/>
      </c>
      <c r="BE64" s="17" t="str">
        <f t="shared" si="107"/>
        <v/>
      </c>
      <c r="BF64" s="17" t="str">
        <f t="shared" si="108"/>
        <v/>
      </c>
      <c r="BG64" s="17" t="str">
        <f t="shared" si="109"/>
        <v/>
      </c>
      <c r="BH64" s="17" t="str">
        <f t="shared" si="110"/>
        <v/>
      </c>
      <c r="BI64" s="17" t="str">
        <f t="shared" si="111"/>
        <v/>
      </c>
      <c r="BJ64" s="17" t="str">
        <f t="shared" si="112"/>
        <v/>
      </c>
      <c r="BK64" s="17" t="str">
        <f t="shared" si="113"/>
        <v/>
      </c>
      <c r="BL64" s="17" t="str">
        <f t="shared" si="114"/>
        <v/>
      </c>
      <c r="BM64" s="17" t="str">
        <f t="shared" si="115"/>
        <v/>
      </c>
      <c r="BN64" s="17" t="str">
        <f t="shared" si="116"/>
        <v/>
      </c>
      <c r="BO64" s="17" t="str">
        <f t="shared" si="117"/>
        <v/>
      </c>
      <c r="BP64" s="17" t="str">
        <f t="shared" si="118"/>
        <v/>
      </c>
      <c r="BQ64" s="17" t="str">
        <f t="shared" si="119"/>
        <v/>
      </c>
      <c r="BR64" s="17" t="str">
        <f t="shared" si="120"/>
        <v/>
      </c>
      <c r="BS64" s="17" t="str">
        <f t="shared" si="121"/>
        <v/>
      </c>
      <c r="BT64" s="17" t="s">
        <v>139</v>
      </c>
      <c r="BV64" s="291" t="e">
        <f t="shared" si="279"/>
        <v>#VALUE!</v>
      </c>
      <c r="BW64" s="291" t="e">
        <f t="shared" si="122"/>
        <v>#VALUE!</v>
      </c>
      <c r="BX64" s="291" t="e">
        <f t="shared" si="233"/>
        <v>#VALUE!</v>
      </c>
      <c r="BY64" s="292" t="e">
        <f t="shared" si="280"/>
        <v>#VALUE!</v>
      </c>
      <c r="BZ64" s="292" t="e">
        <f t="shared" si="123"/>
        <v>#VALUE!</v>
      </c>
      <c r="CA64" s="294" t="str">
        <f t="shared" si="124"/>
        <v/>
      </c>
      <c r="CB64" s="293" t="e">
        <f t="shared" si="281"/>
        <v>#VALUE!</v>
      </c>
      <c r="CC64" s="291" t="e">
        <f t="shared" si="125"/>
        <v>#VALUE!</v>
      </c>
      <c r="CD64" s="291" t="e">
        <f t="shared" si="234"/>
        <v>#VALUE!</v>
      </c>
      <c r="CE64" s="292" t="e">
        <f t="shared" si="282"/>
        <v>#VALUE!</v>
      </c>
      <c r="CF64" s="292" t="e">
        <f t="shared" si="126"/>
        <v>#VALUE!</v>
      </c>
      <c r="CW64" s="330"/>
      <c r="CX64" s="341">
        <v>40</v>
      </c>
      <c r="CY64" s="58" t="str">
        <f t="shared" si="127"/>
        <v/>
      </c>
      <c r="CZ64" s="344" t="e">
        <f t="shared" si="272"/>
        <v>#N/A</v>
      </c>
      <c r="DA64" s="344" t="e">
        <f t="shared" si="272"/>
        <v>#N/A</v>
      </c>
      <c r="DB64" s="344" t="e">
        <f t="shared" si="272"/>
        <v>#N/A</v>
      </c>
      <c r="DC64" s="344" t="e">
        <f t="shared" si="272"/>
        <v>#N/A</v>
      </c>
      <c r="DD64" s="344" t="e">
        <f t="shared" si="272"/>
        <v>#N/A</v>
      </c>
      <c r="DE64" s="344" t="e">
        <f t="shared" si="272"/>
        <v>#N/A</v>
      </c>
      <c r="DF64" s="344" t="e">
        <f t="shared" si="272"/>
        <v>#N/A</v>
      </c>
      <c r="DG64" s="344" t="e">
        <f t="shared" si="272"/>
        <v>#N/A</v>
      </c>
      <c r="DH64" s="344" t="e">
        <f t="shared" si="272"/>
        <v>#N/A</v>
      </c>
      <c r="DI64" s="344" t="e">
        <f t="shared" si="272"/>
        <v>#N/A</v>
      </c>
      <c r="DJ64" s="344" t="e">
        <f t="shared" si="272"/>
        <v>#N/A</v>
      </c>
      <c r="DK64" s="344" t="e">
        <f t="shared" si="272"/>
        <v>#N/A</v>
      </c>
      <c r="DL64" s="344" t="e">
        <f t="shared" si="272"/>
        <v>#N/A</v>
      </c>
      <c r="DM64" s="344" t="e">
        <f t="shared" si="272"/>
        <v>#N/A</v>
      </c>
      <c r="DN64" s="344" t="e">
        <f t="shared" si="272"/>
        <v>#N/A</v>
      </c>
      <c r="DO64" s="344" t="e">
        <f t="shared" si="272"/>
        <v>#N/A</v>
      </c>
      <c r="DP64" s="344" t="e">
        <f t="shared" si="271"/>
        <v>#N/A</v>
      </c>
      <c r="DQ64" s="344" t="e">
        <f t="shared" si="271"/>
        <v>#N/A</v>
      </c>
      <c r="DR64" s="344" t="e">
        <f t="shared" si="271"/>
        <v>#N/A</v>
      </c>
      <c r="DS64" s="344" t="e">
        <f t="shared" si="271"/>
        <v>#N/A</v>
      </c>
      <c r="DT64" s="344" t="e">
        <f t="shared" si="271"/>
        <v>#N/A</v>
      </c>
      <c r="DU64" s="344" t="e">
        <f t="shared" si="271"/>
        <v>#N/A</v>
      </c>
      <c r="DV64" s="344" t="e">
        <f t="shared" si="271"/>
        <v>#N/A</v>
      </c>
      <c r="DW64" s="344" t="e">
        <f t="shared" si="276"/>
        <v>#N/A</v>
      </c>
      <c r="DX64" s="344" t="e">
        <f t="shared" si="276"/>
        <v>#N/A</v>
      </c>
      <c r="DY64" s="344" t="e">
        <f t="shared" si="276"/>
        <v>#N/A</v>
      </c>
      <c r="DZ64" s="344" t="e">
        <f t="shared" si="276"/>
        <v>#N/A</v>
      </c>
      <c r="EA64" s="344" t="e">
        <f t="shared" si="276"/>
        <v>#N/A</v>
      </c>
      <c r="EB64" s="344" t="e">
        <f t="shared" si="276"/>
        <v>#N/A</v>
      </c>
      <c r="EC64" s="344" t="e">
        <f t="shared" si="276"/>
        <v>#N/A</v>
      </c>
      <c r="ED64" s="59">
        <f t="shared" si="129"/>
        <v>0</v>
      </c>
      <c r="EE64" s="341">
        <v>40</v>
      </c>
      <c r="EF64" s="58" t="str">
        <f t="shared" si="130"/>
        <v/>
      </c>
      <c r="EG64" s="344" t="str">
        <f t="shared" si="235"/>
        <v/>
      </c>
      <c r="EH64" s="344" t="str">
        <f t="shared" si="236"/>
        <v/>
      </c>
      <c r="EI64" s="344" t="str">
        <f t="shared" si="237"/>
        <v/>
      </c>
      <c r="EJ64" s="344" t="str">
        <f t="shared" si="238"/>
        <v/>
      </c>
      <c r="EK64" s="344" t="str">
        <f t="shared" si="239"/>
        <v/>
      </c>
      <c r="EL64" s="344" t="str">
        <f t="shared" si="240"/>
        <v/>
      </c>
      <c r="EM64" s="344" t="str">
        <f t="shared" si="241"/>
        <v/>
      </c>
      <c r="EN64" s="344" t="str">
        <f t="shared" si="242"/>
        <v/>
      </c>
      <c r="EO64" s="344" t="str">
        <f t="shared" si="243"/>
        <v/>
      </c>
      <c r="EP64" s="344" t="str">
        <f t="shared" si="244"/>
        <v/>
      </c>
      <c r="EQ64" s="344" t="str">
        <f t="shared" si="245"/>
        <v/>
      </c>
      <c r="ER64" s="344" t="str">
        <f t="shared" si="246"/>
        <v/>
      </c>
      <c r="ES64" s="344" t="str">
        <f t="shared" si="247"/>
        <v/>
      </c>
      <c r="ET64" s="344" t="str">
        <f t="shared" si="248"/>
        <v/>
      </c>
      <c r="EU64" s="344" t="str">
        <f t="shared" si="249"/>
        <v/>
      </c>
      <c r="EV64" s="344" t="str">
        <f t="shared" si="250"/>
        <v/>
      </c>
      <c r="EW64" s="344" t="str">
        <f t="shared" si="251"/>
        <v/>
      </c>
      <c r="EX64" s="344" t="str">
        <f t="shared" si="252"/>
        <v/>
      </c>
      <c r="EY64" s="344" t="str">
        <f t="shared" si="253"/>
        <v/>
      </c>
      <c r="EZ64" s="344" t="str">
        <f t="shared" si="254"/>
        <v/>
      </c>
      <c r="FA64" s="344" t="str">
        <f t="shared" si="255"/>
        <v/>
      </c>
      <c r="FB64" s="344" t="str">
        <f t="shared" si="256"/>
        <v/>
      </c>
      <c r="FC64" s="344" t="str">
        <f t="shared" si="257"/>
        <v/>
      </c>
      <c r="FD64" s="344" t="str">
        <f t="shared" si="258"/>
        <v/>
      </c>
      <c r="FE64" s="344" t="str">
        <f t="shared" si="259"/>
        <v/>
      </c>
      <c r="FF64" s="344" t="str">
        <f t="shared" si="260"/>
        <v/>
      </c>
      <c r="FG64" s="344" t="str">
        <f t="shared" si="261"/>
        <v/>
      </c>
      <c r="FH64" s="344" t="str">
        <f t="shared" si="262"/>
        <v/>
      </c>
      <c r="FI64" s="344" t="str">
        <f t="shared" si="263"/>
        <v/>
      </c>
      <c r="FJ64" s="344" t="str">
        <f t="shared" si="264"/>
        <v/>
      </c>
      <c r="FK64" s="59">
        <f t="shared" si="160"/>
        <v>0</v>
      </c>
      <c r="FL64" s="345" t="str">
        <f t="shared" si="161"/>
        <v/>
      </c>
      <c r="FM64" s="3">
        <f t="shared" si="162"/>
        <v>0</v>
      </c>
      <c r="FO64" s="336" t="str">
        <f t="shared" si="283"/>
        <v/>
      </c>
      <c r="FP64" s="4" t="s">
        <v>70</v>
      </c>
      <c r="FQ64" s="17" t="str">
        <f t="shared" si="284"/>
        <v/>
      </c>
      <c r="FR64" s="17" t="str">
        <f t="shared" si="285"/>
        <v/>
      </c>
      <c r="FS64" s="17" t="str">
        <f t="shared" si="286"/>
        <v/>
      </c>
      <c r="FT64" s="17" t="str">
        <f t="shared" si="287"/>
        <v/>
      </c>
      <c r="FU64" s="17" t="str">
        <f t="shared" si="288"/>
        <v/>
      </c>
      <c r="FV64" s="17" t="str">
        <f t="shared" si="289"/>
        <v/>
      </c>
      <c r="FW64" s="17" t="str">
        <f t="shared" si="290"/>
        <v/>
      </c>
      <c r="FX64" s="17" t="str">
        <f t="shared" si="291"/>
        <v/>
      </c>
      <c r="FY64" s="17" t="str">
        <f t="shared" si="292"/>
        <v/>
      </c>
      <c r="FZ64" s="17" t="str">
        <f t="shared" si="293"/>
        <v/>
      </c>
      <c r="GA64" s="17" t="str">
        <f t="shared" si="294"/>
        <v/>
      </c>
      <c r="GB64" s="17" t="str">
        <f t="shared" si="295"/>
        <v/>
      </c>
      <c r="GC64" s="17" t="str">
        <f t="shared" si="296"/>
        <v/>
      </c>
      <c r="GD64" s="17" t="str">
        <f t="shared" si="297"/>
        <v/>
      </c>
      <c r="GE64" s="17" t="str">
        <f t="shared" si="298"/>
        <v/>
      </c>
      <c r="GF64" s="17" t="str">
        <f t="shared" si="299"/>
        <v/>
      </c>
      <c r="GG64" s="17" t="str">
        <f t="shared" si="300"/>
        <v/>
      </c>
      <c r="GH64" s="17" t="str">
        <f t="shared" si="301"/>
        <v/>
      </c>
      <c r="GI64" s="17" t="str">
        <f t="shared" si="302"/>
        <v/>
      </c>
      <c r="GJ64" s="17" t="str">
        <f t="shared" si="303"/>
        <v/>
      </c>
      <c r="GK64" s="17" t="str">
        <f t="shared" si="304"/>
        <v/>
      </c>
      <c r="GL64" s="17" t="str">
        <f t="shared" si="305"/>
        <v/>
      </c>
      <c r="GM64" s="17" t="str">
        <f t="shared" si="306"/>
        <v/>
      </c>
      <c r="GN64" s="17" t="str">
        <f t="shared" si="307"/>
        <v/>
      </c>
      <c r="GO64" s="17" t="str">
        <f t="shared" si="308"/>
        <v/>
      </c>
      <c r="GP64" s="17" t="str">
        <f t="shared" si="309"/>
        <v/>
      </c>
      <c r="GQ64" s="17" t="str">
        <f t="shared" si="310"/>
        <v/>
      </c>
      <c r="GR64" s="17" t="str">
        <f t="shared" si="311"/>
        <v/>
      </c>
      <c r="GS64" s="17" t="str">
        <f t="shared" si="312"/>
        <v/>
      </c>
      <c r="GT64" s="17" t="str">
        <f t="shared" si="313"/>
        <v/>
      </c>
      <c r="GU64" s="17" t="s">
        <v>139</v>
      </c>
      <c r="GV64" s="36"/>
      <c r="GW64" s="36" t="e">
        <f>RANK(AO64,AO$25:AO$124,0)+COUNTIF(AO$25:AO$64,AO64)-1</f>
        <v>#VALUE!</v>
      </c>
      <c r="GX64" s="36" t="s">
        <v>70</v>
      </c>
      <c r="GY64" s="3">
        <v>40</v>
      </c>
      <c r="GZ64" s="3" t="str">
        <f t="shared" si="314"/>
        <v/>
      </c>
      <c r="HA64" s="345" t="str">
        <f t="shared" si="163"/>
        <v/>
      </c>
      <c r="HB64" s="3">
        <f t="shared" si="164"/>
        <v>0</v>
      </c>
      <c r="HF64" s="3" t="e">
        <f t="shared" si="165"/>
        <v>#N/A</v>
      </c>
      <c r="HG64" s="3" t="e">
        <f t="shared" si="166"/>
        <v>#N/A</v>
      </c>
      <c r="HH64" s="294" t="e">
        <f t="shared" si="167"/>
        <v>#N/A</v>
      </c>
      <c r="HI64" s="336" t="e">
        <f t="shared" si="168"/>
        <v>#N/A</v>
      </c>
      <c r="HJ64" s="4" t="e">
        <f t="shared" si="169"/>
        <v>#N/A</v>
      </c>
      <c r="HK64" s="17" t="str">
        <f>IF(HK$23&lt;='2. Saisie'!$AE$1,INDEX($D$25:$AG$124,$HI64,HK$21),"")</f>
        <v/>
      </c>
      <c r="HL64" s="17" t="str">
        <f>IF(HL$23&lt;='2. Saisie'!$AE$1,INDEX($D$25:$AG$124,$HI64,HL$21),"")</f>
        <v/>
      </c>
      <c r="HM64" s="17" t="str">
        <f>IF(HM$23&lt;='2. Saisie'!$AE$1,INDEX($D$25:$AG$124,$HI64,HM$21),"")</f>
        <v/>
      </c>
      <c r="HN64" s="17" t="str">
        <f>IF(HN$23&lt;='2. Saisie'!$AE$1,INDEX($D$25:$AG$124,$HI64,HN$21),"")</f>
        <v/>
      </c>
      <c r="HO64" s="17" t="str">
        <f>IF(HO$23&lt;='2. Saisie'!$AE$1,INDEX($D$25:$AG$124,$HI64,HO$21),"")</f>
        <v/>
      </c>
      <c r="HP64" s="17" t="str">
        <f>IF(HP$23&lt;='2. Saisie'!$AE$1,INDEX($D$25:$AG$124,$HI64,HP$21),"")</f>
        <v/>
      </c>
      <c r="HQ64" s="17" t="str">
        <f>IF(HQ$23&lt;='2. Saisie'!$AE$1,INDEX($D$25:$AG$124,$HI64,HQ$21),"")</f>
        <v/>
      </c>
      <c r="HR64" s="17" t="str">
        <f>IF(HR$23&lt;='2. Saisie'!$AE$1,INDEX($D$25:$AG$124,$HI64,HR$21),"")</f>
        <v/>
      </c>
      <c r="HS64" s="17" t="str">
        <f>IF(HS$23&lt;='2. Saisie'!$AE$1,INDEX($D$25:$AG$124,$HI64,HS$21),"")</f>
        <v/>
      </c>
      <c r="HT64" s="17" t="str">
        <f>IF(HT$23&lt;='2. Saisie'!$AE$1,INDEX($D$25:$AG$124,$HI64,HT$21),"")</f>
        <v/>
      </c>
      <c r="HU64" s="17" t="str">
        <f>IF(HU$23&lt;='2. Saisie'!$AE$1,INDEX($D$25:$AG$124,$HI64,HU$21),"")</f>
        <v/>
      </c>
      <c r="HV64" s="17" t="str">
        <f>IF(HV$23&lt;='2. Saisie'!$AE$1,INDEX($D$25:$AG$124,$HI64,HV$21),"")</f>
        <v/>
      </c>
      <c r="HW64" s="17" t="str">
        <f>IF(HW$23&lt;='2. Saisie'!$AE$1,INDEX($D$25:$AG$124,$HI64,HW$21),"")</f>
        <v/>
      </c>
      <c r="HX64" s="17" t="str">
        <f>IF(HX$23&lt;='2. Saisie'!$AE$1,INDEX($D$25:$AG$124,$HI64,HX$21),"")</f>
        <v/>
      </c>
      <c r="HY64" s="17" t="str">
        <f>IF(HY$23&lt;='2. Saisie'!$AE$1,INDEX($D$25:$AG$124,$HI64,HY$21),"")</f>
        <v/>
      </c>
      <c r="HZ64" s="17" t="str">
        <f>IF(HZ$23&lt;='2. Saisie'!$AE$1,INDEX($D$25:$AG$124,$HI64,HZ$21),"")</f>
        <v/>
      </c>
      <c r="IA64" s="17" t="str">
        <f>IF(IA$23&lt;='2. Saisie'!$AE$1,INDEX($D$25:$AG$124,$HI64,IA$21),"")</f>
        <v/>
      </c>
      <c r="IB64" s="17" t="str">
        <f>IF(IB$23&lt;='2. Saisie'!$AE$1,INDEX($D$25:$AG$124,$HI64,IB$21),"")</f>
        <v/>
      </c>
      <c r="IC64" s="17" t="str">
        <f>IF(IC$23&lt;='2. Saisie'!$AE$1,INDEX($D$25:$AG$124,$HI64,IC$21),"")</f>
        <v/>
      </c>
      <c r="ID64" s="17" t="str">
        <f>IF(ID$23&lt;='2. Saisie'!$AE$1,INDEX($D$25:$AG$124,$HI64,ID$21),"")</f>
        <v/>
      </c>
      <c r="IE64" s="17" t="str">
        <f>IF(IE$23&lt;='2. Saisie'!$AE$1,INDEX($D$25:$AG$124,$HI64,IE$21),"")</f>
        <v/>
      </c>
      <c r="IF64" s="17" t="str">
        <f>IF(IF$23&lt;='2. Saisie'!$AE$1,INDEX($D$25:$AG$124,$HI64,IF$21),"")</f>
        <v/>
      </c>
      <c r="IG64" s="17" t="str">
        <f>IF(IG$23&lt;='2. Saisie'!$AE$1,INDEX($D$25:$AG$124,$HI64,IG$21),"")</f>
        <v/>
      </c>
      <c r="IH64" s="17" t="str">
        <f>IF(IH$23&lt;='2. Saisie'!$AE$1,INDEX($D$25:$AG$124,$HI64,IH$21),"")</f>
        <v/>
      </c>
      <c r="II64" s="17" t="str">
        <f>IF(II$23&lt;='2. Saisie'!$AE$1,INDEX($D$25:$AG$124,$HI64,II$21),"")</f>
        <v/>
      </c>
      <c r="IJ64" s="17" t="str">
        <f>IF(IJ$23&lt;='2. Saisie'!$AE$1,INDEX($D$25:$AG$124,$HI64,IJ$21),"")</f>
        <v/>
      </c>
      <c r="IK64" s="17" t="str">
        <f>IF(IK$23&lt;='2. Saisie'!$AE$1,INDEX($D$25:$AG$124,$HI64,IK$21),"")</f>
        <v/>
      </c>
      <c r="IL64" s="17" t="str">
        <f>IF(IL$23&lt;='2. Saisie'!$AE$1,INDEX($D$25:$AG$124,$HI64,IL$21),"")</f>
        <v/>
      </c>
      <c r="IM64" s="17" t="str">
        <f>IF(IM$23&lt;='2. Saisie'!$AE$1,INDEX($D$25:$AG$124,$HI64,IM$21),"")</f>
        <v/>
      </c>
      <c r="IN64" s="17" t="str">
        <f>IF(IN$23&lt;='2. Saisie'!$AE$1,INDEX($D$25:$AG$124,$HI64,IN$21),"")</f>
        <v/>
      </c>
      <c r="IO64" s="17" t="s">
        <v>139</v>
      </c>
      <c r="IR64" s="346" t="str">
        <f>IFERROR(IF(HK$23&lt;=$HH64,(1-'7. Rép.Inattendues'!J45)*HK$19,('7. Rép.Inattendues'!J45*HK$19)*-1),"")</f>
        <v/>
      </c>
      <c r="IS64" s="346" t="str">
        <f>IFERROR(IF(HL$23&lt;=$HH64,(1-'7. Rép.Inattendues'!K45)*HL$19,('7. Rép.Inattendues'!K45*HL$19)*-1),"")</f>
        <v/>
      </c>
      <c r="IT64" s="346" t="str">
        <f>IFERROR(IF(HM$23&lt;=$HH64,(1-'7. Rép.Inattendues'!L45)*HM$19,('7. Rép.Inattendues'!L45*HM$19)*-1),"")</f>
        <v/>
      </c>
      <c r="IU64" s="346" t="str">
        <f>IFERROR(IF(HN$23&lt;=$HH64,(1-'7. Rép.Inattendues'!M45)*HN$19,('7. Rép.Inattendues'!M45*HN$19)*-1),"")</f>
        <v/>
      </c>
      <c r="IV64" s="346" t="str">
        <f>IFERROR(IF(HO$23&lt;=$HH64,(1-'7. Rép.Inattendues'!N45)*HO$19,('7. Rép.Inattendues'!N45*HO$19)*-1),"")</f>
        <v/>
      </c>
      <c r="IW64" s="346" t="str">
        <f>IFERROR(IF(HP$23&lt;=$HH64,(1-'7. Rép.Inattendues'!O45)*HP$19,('7. Rép.Inattendues'!O45*HP$19)*-1),"")</f>
        <v/>
      </c>
      <c r="IX64" s="346" t="str">
        <f>IFERROR(IF(HQ$23&lt;=$HH64,(1-'7. Rép.Inattendues'!P45)*HQ$19,('7. Rép.Inattendues'!P45*HQ$19)*-1),"")</f>
        <v/>
      </c>
      <c r="IY64" s="346" t="str">
        <f>IFERROR(IF(HR$23&lt;=$HH64,(1-'7. Rép.Inattendues'!Q45)*HR$19,('7. Rép.Inattendues'!Q45*HR$19)*-1),"")</f>
        <v/>
      </c>
      <c r="IZ64" s="346" t="str">
        <f>IFERROR(IF(HS$23&lt;=$HH64,(1-'7. Rép.Inattendues'!R45)*HS$19,('7. Rép.Inattendues'!R45*HS$19)*-1),"")</f>
        <v/>
      </c>
      <c r="JA64" s="346" t="str">
        <f>IFERROR(IF(HT$23&lt;=$HH64,(1-'7. Rép.Inattendues'!S45)*HT$19,('7. Rép.Inattendues'!S45*HT$19)*-1),"")</f>
        <v/>
      </c>
      <c r="JB64" s="346" t="str">
        <f>IFERROR(IF(HU$23&lt;=$HH64,(1-'7. Rép.Inattendues'!T45)*HU$19,('7. Rép.Inattendues'!T45*HU$19)*-1),"")</f>
        <v/>
      </c>
      <c r="JC64" s="346" t="str">
        <f>IFERROR(IF(HV$23&lt;=$HH64,(1-'7. Rép.Inattendues'!U45)*HV$19,('7. Rép.Inattendues'!U45*HV$19)*-1),"")</f>
        <v/>
      </c>
      <c r="JD64" s="346" t="str">
        <f>IFERROR(IF(HW$23&lt;=$HH64,(1-'7. Rép.Inattendues'!V45)*HW$19,('7. Rép.Inattendues'!V45*HW$19)*-1),"")</f>
        <v/>
      </c>
      <c r="JE64" s="346" t="str">
        <f>IFERROR(IF(HX$23&lt;=$HH64,(1-'7. Rép.Inattendues'!W45)*HX$19,('7. Rép.Inattendues'!W45*HX$19)*-1),"")</f>
        <v/>
      </c>
      <c r="JF64" s="346" t="str">
        <f>IFERROR(IF(HY$23&lt;=$HH64,(1-'7. Rép.Inattendues'!X45)*HY$19,('7. Rép.Inattendues'!X45*HY$19)*-1),"")</f>
        <v/>
      </c>
      <c r="JG64" s="346" t="str">
        <f>IFERROR(IF(HZ$23&lt;=$HH64,(1-'7. Rép.Inattendues'!Y45)*HZ$19,('7. Rép.Inattendues'!Y45*HZ$19)*-1),"")</f>
        <v/>
      </c>
      <c r="JH64" s="346" t="str">
        <f>IFERROR(IF(IA$23&lt;=$HH64,(1-'7. Rép.Inattendues'!Z45)*IA$19,('7. Rép.Inattendues'!Z45*IA$19)*-1),"")</f>
        <v/>
      </c>
      <c r="JI64" s="346" t="str">
        <f>IFERROR(IF(IB$23&lt;=$HH64,(1-'7. Rép.Inattendues'!AA45)*IB$19,('7. Rép.Inattendues'!AA45*IB$19)*-1),"")</f>
        <v/>
      </c>
      <c r="JJ64" s="346" t="str">
        <f>IFERROR(IF(IC$23&lt;=$HH64,(1-'7. Rép.Inattendues'!AB45)*IC$19,('7. Rép.Inattendues'!AB45*IC$19)*-1),"")</f>
        <v/>
      </c>
      <c r="JK64" s="346" t="str">
        <f>IFERROR(IF(ID$23&lt;=$HH64,(1-'7. Rép.Inattendues'!AC45)*ID$19,('7. Rép.Inattendues'!AC45*ID$19)*-1),"")</f>
        <v/>
      </c>
      <c r="JL64" s="346" t="str">
        <f>IFERROR(IF(IE$23&lt;=$HH64,(1-'7. Rép.Inattendues'!AD45)*IE$19,('7. Rép.Inattendues'!AD45*IE$19)*-1),"")</f>
        <v/>
      </c>
      <c r="JM64" s="346" t="str">
        <f>IFERROR(IF(IF$23&lt;=$HH64,(1-'7. Rép.Inattendues'!AE45)*IF$19,('7. Rép.Inattendues'!AE45*IF$19)*-1),"")</f>
        <v/>
      </c>
      <c r="JN64" s="346" t="str">
        <f>IFERROR(IF(IG$23&lt;=$HH64,(1-'7. Rép.Inattendues'!AF45)*IG$19,('7. Rép.Inattendues'!AF45*IG$19)*-1),"")</f>
        <v/>
      </c>
      <c r="JO64" s="346" t="str">
        <f>IFERROR(IF(IH$23&lt;=$HH64,(1-'7. Rép.Inattendues'!AG45)*IH$19,('7. Rép.Inattendues'!AG45*IH$19)*-1),"")</f>
        <v/>
      </c>
      <c r="JP64" s="346" t="str">
        <f>IFERROR(IF(II$23&lt;=$HH64,(1-'7. Rép.Inattendues'!AH45)*II$19,('7. Rép.Inattendues'!AH45*II$19)*-1),"")</f>
        <v/>
      </c>
      <c r="JQ64" s="346" t="str">
        <f>IFERROR(IF(IJ$23&lt;=$HH64,(1-'7. Rép.Inattendues'!AI45)*IJ$19,('7. Rép.Inattendues'!AI45*IJ$19)*-1),"")</f>
        <v/>
      </c>
      <c r="JR64" s="346" t="str">
        <f>IFERROR(IF(IK$23&lt;=$HH64,(1-'7. Rép.Inattendues'!AJ45)*IK$19,('7. Rép.Inattendues'!AJ45*IK$19)*-1),"")</f>
        <v/>
      </c>
      <c r="JS64" s="346" t="str">
        <f>IFERROR(IF(IL$23&lt;=$HH64,(1-'7. Rép.Inattendues'!AK45)*IL$19,('7. Rép.Inattendues'!AK45*IL$19)*-1),"")</f>
        <v/>
      </c>
      <c r="JT64" s="346" t="str">
        <f>IFERROR(IF(IM$23&lt;=$HH64,(1-'7. Rép.Inattendues'!AL45)*IM$19,('7. Rép.Inattendues'!AL45*IM$19)*-1),"")</f>
        <v/>
      </c>
      <c r="JU64" s="346" t="str">
        <f>IFERROR(IF(IN$23&lt;=$HH64,(1-'7. Rép.Inattendues'!AM45)*IN$19,('7. Rép.Inattendues'!AM45*IN$19)*-1),"")</f>
        <v/>
      </c>
      <c r="JW64" s="347" t="str">
        <f t="shared" si="170"/>
        <v/>
      </c>
      <c r="JY64" s="346" t="str">
        <f t="shared" si="171"/>
        <v/>
      </c>
      <c r="JZ64" s="346" t="str">
        <f t="shared" si="172"/>
        <v/>
      </c>
      <c r="KA64" s="346" t="str">
        <f t="shared" si="173"/>
        <v/>
      </c>
      <c r="KB64" s="346" t="str">
        <f t="shared" si="174"/>
        <v/>
      </c>
      <c r="KC64" s="346" t="str">
        <f t="shared" si="175"/>
        <v/>
      </c>
      <c r="KD64" s="346" t="str">
        <f t="shared" si="176"/>
        <v/>
      </c>
      <c r="KE64" s="346" t="str">
        <f t="shared" si="177"/>
        <v/>
      </c>
      <c r="KF64" s="346" t="str">
        <f t="shared" si="178"/>
        <v/>
      </c>
      <c r="KG64" s="346" t="str">
        <f t="shared" si="179"/>
        <v/>
      </c>
      <c r="KH64" s="346" t="str">
        <f t="shared" si="180"/>
        <v/>
      </c>
      <c r="KI64" s="346" t="str">
        <f t="shared" si="181"/>
        <v/>
      </c>
      <c r="KJ64" s="346" t="str">
        <f t="shared" si="182"/>
        <v/>
      </c>
      <c r="KK64" s="346" t="str">
        <f t="shared" si="183"/>
        <v/>
      </c>
      <c r="KL64" s="346" t="str">
        <f t="shared" si="184"/>
        <v/>
      </c>
      <c r="KM64" s="346" t="str">
        <f t="shared" si="185"/>
        <v/>
      </c>
      <c r="KN64" s="346" t="str">
        <f t="shared" si="186"/>
        <v/>
      </c>
      <c r="KO64" s="346" t="str">
        <f t="shared" si="187"/>
        <v/>
      </c>
      <c r="KP64" s="346" t="str">
        <f t="shared" si="188"/>
        <v/>
      </c>
      <c r="KQ64" s="346" t="str">
        <f t="shared" si="189"/>
        <v/>
      </c>
      <c r="KR64" s="346" t="str">
        <f t="shared" si="190"/>
        <v/>
      </c>
      <c r="KS64" s="346" t="str">
        <f t="shared" si="191"/>
        <v/>
      </c>
      <c r="KT64" s="346" t="str">
        <f t="shared" si="192"/>
        <v/>
      </c>
      <c r="KU64" s="346" t="str">
        <f t="shared" si="193"/>
        <v/>
      </c>
      <c r="KV64" s="346" t="str">
        <f t="shared" si="194"/>
        <v/>
      </c>
      <c r="KW64" s="346" t="str">
        <f t="shared" si="195"/>
        <v/>
      </c>
      <c r="KX64" s="346" t="str">
        <f t="shared" si="196"/>
        <v/>
      </c>
      <c r="KY64" s="346" t="str">
        <f t="shared" si="197"/>
        <v/>
      </c>
      <c r="KZ64" s="346" t="str">
        <f t="shared" si="198"/>
        <v/>
      </c>
      <c r="LA64" s="346" t="str">
        <f t="shared" si="199"/>
        <v/>
      </c>
      <c r="LB64" s="346" t="str">
        <f t="shared" si="200"/>
        <v/>
      </c>
      <c r="LD64" s="348" t="str">
        <f t="shared" si="201"/>
        <v/>
      </c>
      <c r="LF64" s="346" t="str">
        <f t="shared" si="315"/>
        <v/>
      </c>
      <c r="LH64" s="346" t="str">
        <f t="shared" si="202"/>
        <v/>
      </c>
      <c r="LI64" s="346" t="str">
        <f t="shared" si="203"/>
        <v/>
      </c>
      <c r="LJ64" s="346" t="str">
        <f t="shared" si="204"/>
        <v/>
      </c>
      <c r="LK64" s="346" t="str">
        <f t="shared" si="205"/>
        <v/>
      </c>
      <c r="LL64" s="346" t="str">
        <f t="shared" si="206"/>
        <v/>
      </c>
      <c r="LM64" s="346" t="str">
        <f t="shared" si="207"/>
        <v/>
      </c>
      <c r="LN64" s="346" t="str">
        <f t="shared" si="208"/>
        <v/>
      </c>
      <c r="LO64" s="346" t="str">
        <f t="shared" si="209"/>
        <v/>
      </c>
      <c r="LP64" s="346" t="str">
        <f t="shared" si="210"/>
        <v/>
      </c>
      <c r="LQ64" s="346" t="str">
        <f t="shared" si="211"/>
        <v/>
      </c>
      <c r="LR64" s="346" t="str">
        <f t="shared" si="212"/>
        <v/>
      </c>
      <c r="LS64" s="346" t="str">
        <f t="shared" si="213"/>
        <v/>
      </c>
      <c r="LT64" s="346" t="str">
        <f t="shared" si="214"/>
        <v/>
      </c>
      <c r="LU64" s="346" t="str">
        <f t="shared" si="215"/>
        <v/>
      </c>
      <c r="LV64" s="346" t="str">
        <f t="shared" si="216"/>
        <v/>
      </c>
      <c r="LW64" s="346" t="str">
        <f t="shared" si="217"/>
        <v/>
      </c>
      <c r="LX64" s="346" t="str">
        <f t="shared" si="218"/>
        <v/>
      </c>
      <c r="LY64" s="346" t="str">
        <f t="shared" si="219"/>
        <v/>
      </c>
      <c r="LZ64" s="346" t="str">
        <f t="shared" si="220"/>
        <v/>
      </c>
      <c r="MA64" s="346" t="str">
        <f t="shared" si="221"/>
        <v/>
      </c>
      <c r="MB64" s="346" t="str">
        <f t="shared" si="222"/>
        <v/>
      </c>
      <c r="MC64" s="346" t="str">
        <f t="shared" si="223"/>
        <v/>
      </c>
      <c r="MD64" s="346" t="str">
        <f t="shared" si="224"/>
        <v/>
      </c>
      <c r="ME64" s="346" t="str">
        <f t="shared" si="225"/>
        <v/>
      </c>
      <c r="MF64" s="346" t="str">
        <f t="shared" si="226"/>
        <v/>
      </c>
      <c r="MG64" s="346" t="str">
        <f t="shared" si="227"/>
        <v/>
      </c>
      <c r="MH64" s="346" t="str">
        <f t="shared" si="228"/>
        <v/>
      </c>
      <c r="MI64" s="346" t="str">
        <f t="shared" si="229"/>
        <v/>
      </c>
      <c r="MJ64" s="346" t="str">
        <f t="shared" si="230"/>
        <v/>
      </c>
      <c r="MK64" s="346" t="str">
        <f t="shared" si="231"/>
        <v/>
      </c>
      <c r="MM64" s="348" t="str">
        <f t="shared" si="232"/>
        <v/>
      </c>
      <c r="MR64" s="483" t="s">
        <v>465</v>
      </c>
      <c r="MS64" s="305">
        <v>9</v>
      </c>
      <c r="MT64" s="395" t="s">
        <v>280</v>
      </c>
      <c r="MU64" s="15">
        <f>IF('8. Paramètres'!G66="Souhaitable",1,IF('8. Paramètres'!G66="Satisfaisant",2,IF('8. Paramètres'!G66="Acceptable",3,IF('8. Paramètres'!G66="À améliorer",4,"err"))))</f>
        <v>2</v>
      </c>
      <c r="MV64" s="15">
        <f>IF('8. Paramètres'!H66="Cliquer pour modifier",MU64,IF('8. Paramètres'!H66="Souhaitable",1,IF('8. Paramètres'!H66="Satisfaisant",2,IF('8. Paramètres'!H66="Acceptable",3,IF('8. Paramètres'!H66="À améliorer",4,"err")))))</f>
        <v>2</v>
      </c>
      <c r="MW64" s="15">
        <f t="shared" ref="MW64:MW72" si="316">IF(MU$3=1,MU64,IF(MU$3=2,MV64,"err"))</f>
        <v>2</v>
      </c>
      <c r="MY64" s="380" t="str">
        <f>IF(MW64&lt;MW63,"err","ok")</f>
        <v>ok</v>
      </c>
      <c r="MZ64" s="387" t="str">
        <f>IF(MZ63=0,"","alpha de Cronbach")</f>
        <v/>
      </c>
    </row>
    <row r="65" spans="2:364" ht="18" x14ac:dyDescent="0.3">
      <c r="B65" s="38">
        <f t="shared" si="88"/>
        <v>0</v>
      </c>
      <c r="C65" s="4" t="s">
        <v>71</v>
      </c>
      <c r="D65" s="17" t="str">
        <f>IF(AND('2. Saisie'!$AF47&gt;=0,D$23&lt;='2. Saisie'!$AE$1,'2. Saisie'!$AL47&lt;=$B$11),IF(OR('2. Saisie'!B47="",'2. Saisie'!B47=9),0,'2. Saisie'!B47),"")</f>
        <v/>
      </c>
      <c r="E65" s="17" t="str">
        <f>IF(AND('2. Saisie'!$AF47&gt;=0,E$23&lt;='2. Saisie'!$AE$1,'2. Saisie'!$AL47&lt;=$B$11),IF(OR('2. Saisie'!C47="",'2. Saisie'!C47=9),0,'2. Saisie'!C47),"")</f>
        <v/>
      </c>
      <c r="F65" s="17" t="str">
        <f>IF(AND('2. Saisie'!$AF47&gt;=0,F$23&lt;='2. Saisie'!$AE$1,'2. Saisie'!$AL47&lt;=$B$11),IF(OR('2. Saisie'!D47="",'2. Saisie'!D47=9),0,'2. Saisie'!D47),"")</f>
        <v/>
      </c>
      <c r="G65" s="17" t="str">
        <f>IF(AND('2. Saisie'!$AF47&gt;=0,G$23&lt;='2. Saisie'!$AE$1,'2. Saisie'!$AL47&lt;=$B$11),IF(OR('2. Saisie'!E47="",'2. Saisie'!E47=9),0,'2. Saisie'!E47),"")</f>
        <v/>
      </c>
      <c r="H65" s="17" t="str">
        <f>IF(AND('2. Saisie'!$AF47&gt;=0,H$23&lt;='2. Saisie'!$AE$1,'2. Saisie'!$AL47&lt;=$B$11),IF(OR('2. Saisie'!F47="",'2. Saisie'!F47=9),0,'2. Saisie'!F47),"")</f>
        <v/>
      </c>
      <c r="I65" s="17" t="str">
        <f>IF(AND('2. Saisie'!$AF47&gt;=0,I$23&lt;='2. Saisie'!$AE$1,'2. Saisie'!$AL47&lt;=$B$11),IF(OR('2. Saisie'!G47="",'2. Saisie'!G47=9),0,'2. Saisie'!G47),"")</f>
        <v/>
      </c>
      <c r="J65" s="17" t="str">
        <f>IF(AND('2. Saisie'!$AF47&gt;=0,J$23&lt;='2. Saisie'!$AE$1,'2. Saisie'!$AL47&lt;=$B$11),IF(OR('2. Saisie'!H47="",'2. Saisie'!H47=9),0,'2. Saisie'!H47),"")</f>
        <v/>
      </c>
      <c r="K65" s="17" t="str">
        <f>IF(AND('2. Saisie'!$AF47&gt;=0,K$23&lt;='2. Saisie'!$AE$1,'2. Saisie'!$AL47&lt;=$B$11),IF(OR('2. Saisie'!I47="",'2. Saisie'!I47=9),0,'2. Saisie'!I47),"")</f>
        <v/>
      </c>
      <c r="L65" s="17" t="str">
        <f>IF(AND('2. Saisie'!$AF47&gt;=0,L$23&lt;='2. Saisie'!$AE$1,'2. Saisie'!$AL47&lt;=$B$11),IF(OR('2. Saisie'!J47="",'2. Saisie'!J47=9),0,'2. Saisie'!J47),"")</f>
        <v/>
      </c>
      <c r="M65" s="17" t="str">
        <f>IF(AND('2. Saisie'!$AF47&gt;=0,M$23&lt;='2. Saisie'!$AE$1,'2. Saisie'!$AL47&lt;=$B$11),IF(OR('2. Saisie'!K47="",'2. Saisie'!K47=9),0,'2. Saisie'!K47),"")</f>
        <v/>
      </c>
      <c r="N65" s="17" t="str">
        <f>IF(AND('2. Saisie'!$AF47&gt;=0,N$23&lt;='2. Saisie'!$AE$1,'2. Saisie'!$AL47&lt;=$B$11),IF(OR('2. Saisie'!L47="",'2. Saisie'!L47=9),0,'2. Saisie'!L47),"")</f>
        <v/>
      </c>
      <c r="O65" s="17" t="str">
        <f>IF(AND('2. Saisie'!$AF47&gt;=0,O$23&lt;='2. Saisie'!$AE$1,'2. Saisie'!$AL47&lt;=$B$11),IF(OR('2. Saisie'!M47="",'2. Saisie'!M47=9),0,'2. Saisie'!M47),"")</f>
        <v/>
      </c>
      <c r="P65" s="17" t="str">
        <f>IF(AND('2. Saisie'!$AF47&gt;=0,P$23&lt;='2. Saisie'!$AE$1,'2. Saisie'!$AL47&lt;=$B$11),IF(OR('2. Saisie'!N47="",'2. Saisie'!N47=9),0,'2. Saisie'!N47),"")</f>
        <v/>
      </c>
      <c r="Q65" s="17" t="str">
        <f>IF(AND('2. Saisie'!$AF47&gt;=0,Q$23&lt;='2. Saisie'!$AE$1,'2. Saisie'!$AL47&lt;=$B$11),IF(OR('2. Saisie'!O47="",'2. Saisie'!O47=9),0,'2. Saisie'!O47),"")</f>
        <v/>
      </c>
      <c r="R65" s="17" t="str">
        <f>IF(AND('2. Saisie'!$AF47&gt;=0,R$23&lt;='2. Saisie'!$AE$1,'2. Saisie'!$AL47&lt;=$B$11),IF(OR('2. Saisie'!P47="",'2. Saisie'!P47=9),0,'2. Saisie'!P47),"")</f>
        <v/>
      </c>
      <c r="S65" s="17" t="str">
        <f>IF(AND('2. Saisie'!$AF47&gt;=0,S$23&lt;='2. Saisie'!$AE$1,'2. Saisie'!$AL47&lt;=$B$11),IF(OR('2. Saisie'!Q47="",'2. Saisie'!Q47=9),0,'2. Saisie'!Q47),"")</f>
        <v/>
      </c>
      <c r="T65" s="17" t="str">
        <f>IF(AND('2. Saisie'!$AF47&gt;=0,T$23&lt;='2. Saisie'!$AE$1,'2. Saisie'!$AL47&lt;=$B$11),IF(OR('2. Saisie'!R47="",'2. Saisie'!R47=9),0,'2. Saisie'!R47),"")</f>
        <v/>
      </c>
      <c r="U65" s="17" t="str">
        <f>IF(AND('2. Saisie'!$AF47&gt;=0,U$23&lt;='2. Saisie'!$AE$1,'2. Saisie'!$AL47&lt;=$B$11),IF(OR('2. Saisie'!S47="",'2. Saisie'!S47=9),0,'2. Saisie'!S47),"")</f>
        <v/>
      </c>
      <c r="V65" s="17" t="str">
        <f>IF(AND('2. Saisie'!$AF47&gt;=0,V$23&lt;='2. Saisie'!$AE$1,'2. Saisie'!$AL47&lt;=$B$11),IF(OR('2. Saisie'!T47="",'2. Saisie'!T47=9),0,'2. Saisie'!T47),"")</f>
        <v/>
      </c>
      <c r="W65" s="17" t="str">
        <f>IF(AND('2. Saisie'!$AF47&gt;=0,W$23&lt;='2. Saisie'!$AE$1,'2. Saisie'!$AL47&lt;=$B$11),IF(OR('2. Saisie'!U47="",'2. Saisie'!U47=9),0,'2. Saisie'!U47),"")</f>
        <v/>
      </c>
      <c r="X65" s="17" t="str">
        <f>IF(AND('2. Saisie'!$AF47&gt;=0,X$23&lt;='2. Saisie'!$AE$1,'2. Saisie'!$AL47&lt;=$B$11),IF(OR('2. Saisie'!V47="",'2. Saisie'!V47=9),0,'2. Saisie'!V47),"")</f>
        <v/>
      </c>
      <c r="Y65" s="17" t="str">
        <f>IF(AND('2. Saisie'!$AF47&gt;=0,Y$23&lt;='2. Saisie'!$AE$1,'2. Saisie'!$AL47&lt;=$B$11),IF(OR('2. Saisie'!W47="",'2. Saisie'!W47=9),0,'2. Saisie'!W47),"")</f>
        <v/>
      </c>
      <c r="Z65" s="17" t="str">
        <f>IF(AND('2. Saisie'!$AF47&gt;=0,Z$23&lt;='2. Saisie'!$AE$1,'2. Saisie'!$AL47&lt;=$B$11),IF(OR('2. Saisie'!X47="",'2. Saisie'!X47=9),0,'2. Saisie'!X47),"")</f>
        <v/>
      </c>
      <c r="AA65" s="17" t="str">
        <f>IF(AND('2. Saisie'!$AF47&gt;=0,AA$23&lt;='2. Saisie'!$AE$1,'2. Saisie'!$AL47&lt;=$B$11),IF(OR('2. Saisie'!Y47="",'2. Saisie'!Y47=9),0,'2. Saisie'!Y47),"")</f>
        <v/>
      </c>
      <c r="AB65" s="17" t="str">
        <f>IF(AND('2. Saisie'!$AF47&gt;=0,AB$23&lt;='2. Saisie'!$AE$1,'2. Saisie'!$AL47&lt;=$B$11),IF(OR('2. Saisie'!Z47="",'2. Saisie'!Z47=9),0,'2. Saisie'!Z47),"")</f>
        <v/>
      </c>
      <c r="AC65" s="17" t="str">
        <f>IF(AND('2. Saisie'!$AF47&gt;=0,AC$23&lt;='2. Saisie'!$AE$1,'2. Saisie'!$AL47&lt;=$B$11),IF(OR('2. Saisie'!AA47="",'2. Saisie'!AA47=9),0,'2. Saisie'!AA47),"")</f>
        <v/>
      </c>
      <c r="AD65" s="17" t="str">
        <f>IF(AND('2. Saisie'!$AF47&gt;=0,AD$23&lt;='2. Saisie'!$AE$1,'2. Saisie'!$AL47&lt;=$B$11),IF(OR('2. Saisie'!AB47="",'2. Saisie'!AB47=9),0,'2. Saisie'!AB47),"")</f>
        <v/>
      </c>
      <c r="AE65" s="17" t="str">
        <f>IF(AND('2. Saisie'!$AF47&gt;=0,AE$23&lt;='2. Saisie'!$AE$1,'2. Saisie'!$AL47&lt;=$B$11),IF(OR('2. Saisie'!AC47="",'2. Saisie'!AC47=9),0,'2. Saisie'!AC47),"")</f>
        <v/>
      </c>
      <c r="AF65" s="17" t="str">
        <f>IF(AND('2. Saisie'!$AF47&gt;=0,AF$23&lt;='2. Saisie'!$AE$1,'2. Saisie'!$AL47&lt;=$B$11),IF(OR('2. Saisie'!AD47="",'2. Saisie'!AD47=9),0,'2. Saisie'!AD47),"")</f>
        <v/>
      </c>
      <c r="AG65" s="17" t="str">
        <f>IF(AND('2. Saisie'!$AF47&gt;=0,AG$23&lt;='2. Saisie'!$AE$1,'2. Saisie'!$AL47&lt;=$B$11),IF(OR('2. Saisie'!AE47="",'2. Saisie'!AE47=9),0,'2. Saisie'!AE47),"")</f>
        <v/>
      </c>
      <c r="AH65" s="17" t="s">
        <v>139</v>
      </c>
      <c r="AI65" s="330"/>
      <c r="AJ65" s="339" t="str">
        <f t="shared" si="89"/>
        <v/>
      </c>
      <c r="AK65" s="339" t="str">
        <f t="shared" si="90"/>
        <v/>
      </c>
      <c r="AL65" s="340" t="str">
        <f t="shared" si="277"/>
        <v/>
      </c>
      <c r="AM65" s="341">
        <v>41</v>
      </c>
      <c r="AN65" s="342" t="str">
        <f t="shared" si="278"/>
        <v/>
      </c>
      <c r="AO65" s="343" t="str">
        <f t="shared" si="91"/>
        <v/>
      </c>
      <c r="AP65" s="17" t="str">
        <f t="shared" si="92"/>
        <v/>
      </c>
      <c r="AQ65" s="17" t="str">
        <f t="shared" si="93"/>
        <v/>
      </c>
      <c r="AR65" s="17" t="str">
        <f t="shared" si="94"/>
        <v/>
      </c>
      <c r="AS65" s="17" t="str">
        <f t="shared" si="95"/>
        <v/>
      </c>
      <c r="AT65" s="17" t="str">
        <f t="shared" si="96"/>
        <v/>
      </c>
      <c r="AU65" s="17" t="str">
        <f t="shared" si="97"/>
        <v/>
      </c>
      <c r="AV65" s="17" t="str">
        <f t="shared" si="98"/>
        <v/>
      </c>
      <c r="AW65" s="17" t="str">
        <f t="shared" si="99"/>
        <v/>
      </c>
      <c r="AX65" s="17" t="str">
        <f t="shared" si="100"/>
        <v/>
      </c>
      <c r="AY65" s="17" t="str">
        <f t="shared" si="101"/>
        <v/>
      </c>
      <c r="AZ65" s="17" t="str">
        <f t="shared" si="102"/>
        <v/>
      </c>
      <c r="BA65" s="17" t="str">
        <f t="shared" si="103"/>
        <v/>
      </c>
      <c r="BB65" s="17" t="str">
        <f t="shared" si="104"/>
        <v/>
      </c>
      <c r="BC65" s="17" t="str">
        <f t="shared" si="105"/>
        <v/>
      </c>
      <c r="BD65" s="17" t="str">
        <f t="shared" si="106"/>
        <v/>
      </c>
      <c r="BE65" s="17" t="str">
        <f t="shared" si="107"/>
        <v/>
      </c>
      <c r="BF65" s="17" t="str">
        <f t="shared" si="108"/>
        <v/>
      </c>
      <c r="BG65" s="17" t="str">
        <f t="shared" si="109"/>
        <v/>
      </c>
      <c r="BH65" s="17" t="str">
        <f t="shared" si="110"/>
        <v/>
      </c>
      <c r="BI65" s="17" t="str">
        <f t="shared" si="111"/>
        <v/>
      </c>
      <c r="BJ65" s="17" t="str">
        <f t="shared" si="112"/>
        <v/>
      </c>
      <c r="BK65" s="17" t="str">
        <f t="shared" si="113"/>
        <v/>
      </c>
      <c r="BL65" s="17" t="str">
        <f t="shared" si="114"/>
        <v/>
      </c>
      <c r="BM65" s="17" t="str">
        <f t="shared" si="115"/>
        <v/>
      </c>
      <c r="BN65" s="17" t="str">
        <f t="shared" si="116"/>
        <v/>
      </c>
      <c r="BO65" s="17" t="str">
        <f t="shared" si="117"/>
        <v/>
      </c>
      <c r="BP65" s="17" t="str">
        <f t="shared" si="118"/>
        <v/>
      </c>
      <c r="BQ65" s="17" t="str">
        <f t="shared" si="119"/>
        <v/>
      </c>
      <c r="BR65" s="17" t="str">
        <f t="shared" si="120"/>
        <v/>
      </c>
      <c r="BS65" s="17" t="str">
        <f t="shared" si="121"/>
        <v/>
      </c>
      <c r="BT65" s="17" t="s">
        <v>139</v>
      </c>
      <c r="BV65" s="291" t="e">
        <f t="shared" si="279"/>
        <v>#VALUE!</v>
      </c>
      <c r="BW65" s="291" t="e">
        <f t="shared" si="122"/>
        <v>#VALUE!</v>
      </c>
      <c r="BX65" s="291" t="e">
        <f t="shared" si="233"/>
        <v>#VALUE!</v>
      </c>
      <c r="BY65" s="292" t="e">
        <f t="shared" si="280"/>
        <v>#VALUE!</v>
      </c>
      <c r="BZ65" s="292" t="e">
        <f t="shared" si="123"/>
        <v>#VALUE!</v>
      </c>
      <c r="CA65" s="294" t="str">
        <f t="shared" si="124"/>
        <v/>
      </c>
      <c r="CB65" s="293" t="e">
        <f t="shared" si="281"/>
        <v>#VALUE!</v>
      </c>
      <c r="CC65" s="291" t="e">
        <f t="shared" si="125"/>
        <v>#VALUE!</v>
      </c>
      <c r="CD65" s="291" t="e">
        <f t="shared" si="234"/>
        <v>#VALUE!</v>
      </c>
      <c r="CE65" s="292" t="e">
        <f t="shared" si="282"/>
        <v>#VALUE!</v>
      </c>
      <c r="CF65" s="292" t="e">
        <f t="shared" si="126"/>
        <v>#VALUE!</v>
      </c>
      <c r="CW65" s="330"/>
      <c r="CX65" s="341">
        <v>41</v>
      </c>
      <c r="CY65" s="58" t="str">
        <f t="shared" si="127"/>
        <v/>
      </c>
      <c r="CZ65" s="344" t="e">
        <f t="shared" si="272"/>
        <v>#N/A</v>
      </c>
      <c r="DA65" s="344" t="e">
        <f t="shared" si="272"/>
        <v>#N/A</v>
      </c>
      <c r="DB65" s="344" t="e">
        <f t="shared" si="272"/>
        <v>#N/A</v>
      </c>
      <c r="DC65" s="344" t="e">
        <f t="shared" si="272"/>
        <v>#N/A</v>
      </c>
      <c r="DD65" s="344" t="e">
        <f t="shared" si="272"/>
        <v>#N/A</v>
      </c>
      <c r="DE65" s="344" t="e">
        <f t="shared" si="272"/>
        <v>#N/A</v>
      </c>
      <c r="DF65" s="344" t="e">
        <f t="shared" si="272"/>
        <v>#N/A</v>
      </c>
      <c r="DG65" s="344" t="e">
        <f t="shared" si="272"/>
        <v>#N/A</v>
      </c>
      <c r="DH65" s="344" t="e">
        <f t="shared" si="272"/>
        <v>#N/A</v>
      </c>
      <c r="DI65" s="344" t="e">
        <f t="shared" si="272"/>
        <v>#N/A</v>
      </c>
      <c r="DJ65" s="344" t="e">
        <f t="shared" si="272"/>
        <v>#N/A</v>
      </c>
      <c r="DK65" s="344" t="e">
        <f t="shared" si="272"/>
        <v>#N/A</v>
      </c>
      <c r="DL65" s="344" t="e">
        <f t="shared" si="272"/>
        <v>#N/A</v>
      </c>
      <c r="DM65" s="344" t="e">
        <f t="shared" si="272"/>
        <v>#N/A</v>
      </c>
      <c r="DN65" s="344" t="e">
        <f t="shared" si="272"/>
        <v>#N/A</v>
      </c>
      <c r="DO65" s="344" t="e">
        <f t="shared" ref="DO65:EC80" si="317">IF(DO$22&lt;=$HH65,1,0)</f>
        <v>#N/A</v>
      </c>
      <c r="DP65" s="344" t="e">
        <f t="shared" si="317"/>
        <v>#N/A</v>
      </c>
      <c r="DQ65" s="344" t="e">
        <f t="shared" si="317"/>
        <v>#N/A</v>
      </c>
      <c r="DR65" s="344" t="e">
        <f t="shared" si="317"/>
        <v>#N/A</v>
      </c>
      <c r="DS65" s="344" t="e">
        <f t="shared" si="317"/>
        <v>#N/A</v>
      </c>
      <c r="DT65" s="344" t="e">
        <f t="shared" si="317"/>
        <v>#N/A</v>
      </c>
      <c r="DU65" s="344" t="e">
        <f t="shared" si="317"/>
        <v>#N/A</v>
      </c>
      <c r="DV65" s="344" t="e">
        <f t="shared" si="317"/>
        <v>#N/A</v>
      </c>
      <c r="DW65" s="344" t="e">
        <f t="shared" si="317"/>
        <v>#N/A</v>
      </c>
      <c r="DX65" s="344" t="e">
        <f t="shared" si="317"/>
        <v>#N/A</v>
      </c>
      <c r="DY65" s="344" t="e">
        <f t="shared" si="317"/>
        <v>#N/A</v>
      </c>
      <c r="DZ65" s="344" t="e">
        <f t="shared" si="317"/>
        <v>#N/A</v>
      </c>
      <c r="EA65" s="344" t="e">
        <f t="shared" si="317"/>
        <v>#N/A</v>
      </c>
      <c r="EB65" s="344" t="e">
        <f t="shared" si="317"/>
        <v>#N/A</v>
      </c>
      <c r="EC65" s="344" t="e">
        <f t="shared" si="317"/>
        <v>#N/A</v>
      </c>
      <c r="ED65" s="59">
        <f t="shared" si="129"/>
        <v>0</v>
      </c>
      <c r="EE65" s="341">
        <v>41</v>
      </c>
      <c r="EF65" s="58" t="str">
        <f t="shared" si="130"/>
        <v/>
      </c>
      <c r="EG65" s="344" t="str">
        <f t="shared" si="235"/>
        <v/>
      </c>
      <c r="EH65" s="344" t="str">
        <f t="shared" si="236"/>
        <v/>
      </c>
      <c r="EI65" s="344" t="str">
        <f t="shared" si="237"/>
        <v/>
      </c>
      <c r="EJ65" s="344" t="str">
        <f t="shared" si="238"/>
        <v/>
      </c>
      <c r="EK65" s="344" t="str">
        <f t="shared" si="239"/>
        <v/>
      </c>
      <c r="EL65" s="344" t="str">
        <f t="shared" si="240"/>
        <v/>
      </c>
      <c r="EM65" s="344" t="str">
        <f t="shared" si="241"/>
        <v/>
      </c>
      <c r="EN65" s="344" t="str">
        <f t="shared" si="242"/>
        <v/>
      </c>
      <c r="EO65" s="344" t="str">
        <f t="shared" si="243"/>
        <v/>
      </c>
      <c r="EP65" s="344" t="str">
        <f t="shared" si="244"/>
        <v/>
      </c>
      <c r="EQ65" s="344" t="str">
        <f t="shared" si="245"/>
        <v/>
      </c>
      <c r="ER65" s="344" t="str">
        <f t="shared" si="246"/>
        <v/>
      </c>
      <c r="ES65" s="344" t="str">
        <f t="shared" si="247"/>
        <v/>
      </c>
      <c r="ET65" s="344" t="str">
        <f t="shared" si="248"/>
        <v/>
      </c>
      <c r="EU65" s="344" t="str">
        <f t="shared" si="249"/>
        <v/>
      </c>
      <c r="EV65" s="344" t="str">
        <f t="shared" si="250"/>
        <v/>
      </c>
      <c r="EW65" s="344" t="str">
        <f t="shared" si="251"/>
        <v/>
      </c>
      <c r="EX65" s="344" t="str">
        <f t="shared" si="252"/>
        <v/>
      </c>
      <c r="EY65" s="344" t="str">
        <f t="shared" si="253"/>
        <v/>
      </c>
      <c r="EZ65" s="344" t="str">
        <f t="shared" si="254"/>
        <v/>
      </c>
      <c r="FA65" s="344" t="str">
        <f t="shared" si="255"/>
        <v/>
      </c>
      <c r="FB65" s="344" t="str">
        <f t="shared" si="256"/>
        <v/>
      </c>
      <c r="FC65" s="344" t="str">
        <f t="shared" si="257"/>
        <v/>
      </c>
      <c r="FD65" s="344" t="str">
        <f t="shared" si="258"/>
        <v/>
      </c>
      <c r="FE65" s="344" t="str">
        <f t="shared" si="259"/>
        <v/>
      </c>
      <c r="FF65" s="344" t="str">
        <f t="shared" si="260"/>
        <v/>
      </c>
      <c r="FG65" s="344" t="str">
        <f t="shared" si="261"/>
        <v/>
      </c>
      <c r="FH65" s="344" t="str">
        <f t="shared" si="262"/>
        <v/>
      </c>
      <c r="FI65" s="344" t="str">
        <f t="shared" si="263"/>
        <v/>
      </c>
      <c r="FJ65" s="344" t="str">
        <f t="shared" si="264"/>
        <v/>
      </c>
      <c r="FK65" s="59">
        <f t="shared" si="160"/>
        <v>0</v>
      </c>
      <c r="FL65" s="345" t="str">
        <f t="shared" si="161"/>
        <v/>
      </c>
      <c r="FM65" s="3">
        <f t="shared" si="162"/>
        <v>0</v>
      </c>
      <c r="FO65" s="336" t="str">
        <f t="shared" si="283"/>
        <v/>
      </c>
      <c r="FP65" s="4" t="s">
        <v>71</v>
      </c>
      <c r="FQ65" s="17" t="str">
        <f t="shared" si="284"/>
        <v/>
      </c>
      <c r="FR65" s="17" t="str">
        <f t="shared" si="285"/>
        <v/>
      </c>
      <c r="FS65" s="17" t="str">
        <f t="shared" si="286"/>
        <v/>
      </c>
      <c r="FT65" s="17" t="str">
        <f t="shared" si="287"/>
        <v/>
      </c>
      <c r="FU65" s="17" t="str">
        <f t="shared" si="288"/>
        <v/>
      </c>
      <c r="FV65" s="17" t="str">
        <f t="shared" si="289"/>
        <v/>
      </c>
      <c r="FW65" s="17" t="str">
        <f t="shared" si="290"/>
        <v/>
      </c>
      <c r="FX65" s="17" t="str">
        <f t="shared" si="291"/>
        <v/>
      </c>
      <c r="FY65" s="17" t="str">
        <f t="shared" si="292"/>
        <v/>
      </c>
      <c r="FZ65" s="17" t="str">
        <f t="shared" si="293"/>
        <v/>
      </c>
      <c r="GA65" s="17" t="str">
        <f t="shared" si="294"/>
        <v/>
      </c>
      <c r="GB65" s="17" t="str">
        <f t="shared" si="295"/>
        <v/>
      </c>
      <c r="GC65" s="17" t="str">
        <f t="shared" si="296"/>
        <v/>
      </c>
      <c r="GD65" s="17" t="str">
        <f t="shared" si="297"/>
        <v/>
      </c>
      <c r="GE65" s="17" t="str">
        <f t="shared" si="298"/>
        <v/>
      </c>
      <c r="GF65" s="17" t="str">
        <f t="shared" si="299"/>
        <v/>
      </c>
      <c r="GG65" s="17" t="str">
        <f t="shared" si="300"/>
        <v/>
      </c>
      <c r="GH65" s="17" t="str">
        <f t="shared" si="301"/>
        <v/>
      </c>
      <c r="GI65" s="17" t="str">
        <f t="shared" si="302"/>
        <v/>
      </c>
      <c r="GJ65" s="17" t="str">
        <f t="shared" si="303"/>
        <v/>
      </c>
      <c r="GK65" s="17" t="str">
        <f t="shared" si="304"/>
        <v/>
      </c>
      <c r="GL65" s="17" t="str">
        <f t="shared" si="305"/>
        <v/>
      </c>
      <c r="GM65" s="17" t="str">
        <f t="shared" si="306"/>
        <v/>
      </c>
      <c r="GN65" s="17" t="str">
        <f t="shared" si="307"/>
        <v/>
      </c>
      <c r="GO65" s="17" t="str">
        <f t="shared" si="308"/>
        <v/>
      </c>
      <c r="GP65" s="17" t="str">
        <f t="shared" si="309"/>
        <v/>
      </c>
      <c r="GQ65" s="17" t="str">
        <f t="shared" si="310"/>
        <v/>
      </c>
      <c r="GR65" s="17" t="str">
        <f t="shared" si="311"/>
        <v/>
      </c>
      <c r="GS65" s="17" t="str">
        <f t="shared" si="312"/>
        <v/>
      </c>
      <c r="GT65" s="17" t="str">
        <f t="shared" si="313"/>
        <v/>
      </c>
      <c r="GU65" s="17" t="s">
        <v>139</v>
      </c>
      <c r="GV65" s="36"/>
      <c r="GW65" s="36" t="e">
        <f>RANK(AO65,AO$25:AO$124,0)+COUNTIF(AO$25:AO$65,AO65)-1</f>
        <v>#VALUE!</v>
      </c>
      <c r="GX65" s="36" t="s">
        <v>71</v>
      </c>
      <c r="GY65" s="3">
        <v>41</v>
      </c>
      <c r="GZ65" s="3" t="str">
        <f t="shared" si="314"/>
        <v/>
      </c>
      <c r="HA65" s="345" t="str">
        <f t="shared" si="163"/>
        <v/>
      </c>
      <c r="HB65" s="3">
        <f t="shared" si="164"/>
        <v>0</v>
      </c>
      <c r="HF65" s="3" t="e">
        <f t="shared" si="165"/>
        <v>#N/A</v>
      </c>
      <c r="HG65" s="3" t="e">
        <f t="shared" si="166"/>
        <v>#N/A</v>
      </c>
      <c r="HH65" s="294" t="e">
        <f t="shared" si="167"/>
        <v>#N/A</v>
      </c>
      <c r="HI65" s="336" t="e">
        <f t="shared" si="168"/>
        <v>#N/A</v>
      </c>
      <c r="HJ65" s="4" t="e">
        <f t="shared" si="169"/>
        <v>#N/A</v>
      </c>
      <c r="HK65" s="17" t="str">
        <f>IF(HK$23&lt;='2. Saisie'!$AE$1,INDEX($D$25:$AG$124,$HI65,HK$21),"")</f>
        <v/>
      </c>
      <c r="HL65" s="17" t="str">
        <f>IF(HL$23&lt;='2. Saisie'!$AE$1,INDEX($D$25:$AG$124,$HI65,HL$21),"")</f>
        <v/>
      </c>
      <c r="HM65" s="17" t="str">
        <f>IF(HM$23&lt;='2. Saisie'!$AE$1,INDEX($D$25:$AG$124,$HI65,HM$21),"")</f>
        <v/>
      </c>
      <c r="HN65" s="17" t="str">
        <f>IF(HN$23&lt;='2. Saisie'!$AE$1,INDEX($D$25:$AG$124,$HI65,HN$21),"")</f>
        <v/>
      </c>
      <c r="HO65" s="17" t="str">
        <f>IF(HO$23&lt;='2. Saisie'!$AE$1,INDEX($D$25:$AG$124,$HI65,HO$21),"")</f>
        <v/>
      </c>
      <c r="HP65" s="17" t="str">
        <f>IF(HP$23&lt;='2. Saisie'!$AE$1,INDEX($D$25:$AG$124,$HI65,HP$21),"")</f>
        <v/>
      </c>
      <c r="HQ65" s="17" t="str">
        <f>IF(HQ$23&lt;='2. Saisie'!$AE$1,INDEX($D$25:$AG$124,$HI65,HQ$21),"")</f>
        <v/>
      </c>
      <c r="HR65" s="17" t="str">
        <f>IF(HR$23&lt;='2. Saisie'!$AE$1,INDEX($D$25:$AG$124,$HI65,HR$21),"")</f>
        <v/>
      </c>
      <c r="HS65" s="17" t="str">
        <f>IF(HS$23&lt;='2. Saisie'!$AE$1,INDEX($D$25:$AG$124,$HI65,HS$21),"")</f>
        <v/>
      </c>
      <c r="HT65" s="17" t="str">
        <f>IF(HT$23&lt;='2. Saisie'!$AE$1,INDEX($D$25:$AG$124,$HI65,HT$21),"")</f>
        <v/>
      </c>
      <c r="HU65" s="17" t="str">
        <f>IF(HU$23&lt;='2. Saisie'!$AE$1,INDEX($D$25:$AG$124,$HI65,HU$21),"")</f>
        <v/>
      </c>
      <c r="HV65" s="17" t="str">
        <f>IF(HV$23&lt;='2. Saisie'!$AE$1,INDEX($D$25:$AG$124,$HI65,HV$21),"")</f>
        <v/>
      </c>
      <c r="HW65" s="17" t="str">
        <f>IF(HW$23&lt;='2. Saisie'!$AE$1,INDEX($D$25:$AG$124,$HI65,HW$21),"")</f>
        <v/>
      </c>
      <c r="HX65" s="17" t="str">
        <f>IF(HX$23&lt;='2. Saisie'!$AE$1,INDEX($D$25:$AG$124,$HI65,HX$21),"")</f>
        <v/>
      </c>
      <c r="HY65" s="17" t="str">
        <f>IF(HY$23&lt;='2. Saisie'!$AE$1,INDEX($D$25:$AG$124,$HI65,HY$21),"")</f>
        <v/>
      </c>
      <c r="HZ65" s="17" t="str">
        <f>IF(HZ$23&lt;='2. Saisie'!$AE$1,INDEX($D$25:$AG$124,$HI65,HZ$21),"")</f>
        <v/>
      </c>
      <c r="IA65" s="17" t="str">
        <f>IF(IA$23&lt;='2. Saisie'!$AE$1,INDEX($D$25:$AG$124,$HI65,IA$21),"")</f>
        <v/>
      </c>
      <c r="IB65" s="17" t="str">
        <f>IF(IB$23&lt;='2. Saisie'!$AE$1,INDEX($D$25:$AG$124,$HI65,IB$21),"")</f>
        <v/>
      </c>
      <c r="IC65" s="17" t="str">
        <f>IF(IC$23&lt;='2. Saisie'!$AE$1,INDEX($D$25:$AG$124,$HI65,IC$21),"")</f>
        <v/>
      </c>
      <c r="ID65" s="17" t="str">
        <f>IF(ID$23&lt;='2. Saisie'!$AE$1,INDEX($D$25:$AG$124,$HI65,ID$21),"")</f>
        <v/>
      </c>
      <c r="IE65" s="17" t="str">
        <f>IF(IE$23&lt;='2. Saisie'!$AE$1,INDEX($D$25:$AG$124,$HI65,IE$21),"")</f>
        <v/>
      </c>
      <c r="IF65" s="17" t="str">
        <f>IF(IF$23&lt;='2. Saisie'!$AE$1,INDEX($D$25:$AG$124,$HI65,IF$21),"")</f>
        <v/>
      </c>
      <c r="IG65" s="17" t="str">
        <f>IF(IG$23&lt;='2. Saisie'!$AE$1,INDEX($D$25:$AG$124,$HI65,IG$21),"")</f>
        <v/>
      </c>
      <c r="IH65" s="17" t="str">
        <f>IF(IH$23&lt;='2. Saisie'!$AE$1,INDEX($D$25:$AG$124,$HI65,IH$21),"")</f>
        <v/>
      </c>
      <c r="II65" s="17" t="str">
        <f>IF(II$23&lt;='2. Saisie'!$AE$1,INDEX($D$25:$AG$124,$HI65,II$21),"")</f>
        <v/>
      </c>
      <c r="IJ65" s="17" t="str">
        <f>IF(IJ$23&lt;='2. Saisie'!$AE$1,INDEX($D$25:$AG$124,$HI65,IJ$21),"")</f>
        <v/>
      </c>
      <c r="IK65" s="17" t="str">
        <f>IF(IK$23&lt;='2. Saisie'!$AE$1,INDEX($D$25:$AG$124,$HI65,IK$21),"")</f>
        <v/>
      </c>
      <c r="IL65" s="17" t="str">
        <f>IF(IL$23&lt;='2. Saisie'!$AE$1,INDEX($D$25:$AG$124,$HI65,IL$21),"")</f>
        <v/>
      </c>
      <c r="IM65" s="17" t="str">
        <f>IF(IM$23&lt;='2. Saisie'!$AE$1,INDEX($D$25:$AG$124,$HI65,IM$21),"")</f>
        <v/>
      </c>
      <c r="IN65" s="17" t="str">
        <f>IF(IN$23&lt;='2. Saisie'!$AE$1,INDEX($D$25:$AG$124,$HI65,IN$21),"")</f>
        <v/>
      </c>
      <c r="IO65" s="17" t="s">
        <v>139</v>
      </c>
      <c r="IR65" s="346" t="str">
        <f>IFERROR(IF(HK$23&lt;=$HH65,(1-'7. Rép.Inattendues'!J46)*HK$19,('7. Rép.Inattendues'!J46*HK$19)*-1),"")</f>
        <v/>
      </c>
      <c r="IS65" s="346" t="str">
        <f>IFERROR(IF(HL$23&lt;=$HH65,(1-'7. Rép.Inattendues'!K46)*HL$19,('7. Rép.Inattendues'!K46*HL$19)*-1),"")</f>
        <v/>
      </c>
      <c r="IT65" s="346" t="str">
        <f>IFERROR(IF(HM$23&lt;=$HH65,(1-'7. Rép.Inattendues'!L46)*HM$19,('7. Rép.Inattendues'!L46*HM$19)*-1),"")</f>
        <v/>
      </c>
      <c r="IU65" s="346" t="str">
        <f>IFERROR(IF(HN$23&lt;=$HH65,(1-'7. Rép.Inattendues'!M46)*HN$19,('7. Rép.Inattendues'!M46*HN$19)*-1),"")</f>
        <v/>
      </c>
      <c r="IV65" s="346" t="str">
        <f>IFERROR(IF(HO$23&lt;=$HH65,(1-'7. Rép.Inattendues'!N46)*HO$19,('7. Rép.Inattendues'!N46*HO$19)*-1),"")</f>
        <v/>
      </c>
      <c r="IW65" s="346" t="str">
        <f>IFERROR(IF(HP$23&lt;=$HH65,(1-'7. Rép.Inattendues'!O46)*HP$19,('7. Rép.Inattendues'!O46*HP$19)*-1),"")</f>
        <v/>
      </c>
      <c r="IX65" s="346" t="str">
        <f>IFERROR(IF(HQ$23&lt;=$HH65,(1-'7. Rép.Inattendues'!P46)*HQ$19,('7. Rép.Inattendues'!P46*HQ$19)*-1),"")</f>
        <v/>
      </c>
      <c r="IY65" s="346" t="str">
        <f>IFERROR(IF(HR$23&lt;=$HH65,(1-'7. Rép.Inattendues'!Q46)*HR$19,('7. Rép.Inattendues'!Q46*HR$19)*-1),"")</f>
        <v/>
      </c>
      <c r="IZ65" s="346" t="str">
        <f>IFERROR(IF(HS$23&lt;=$HH65,(1-'7. Rép.Inattendues'!R46)*HS$19,('7. Rép.Inattendues'!R46*HS$19)*-1),"")</f>
        <v/>
      </c>
      <c r="JA65" s="346" t="str">
        <f>IFERROR(IF(HT$23&lt;=$HH65,(1-'7. Rép.Inattendues'!S46)*HT$19,('7. Rép.Inattendues'!S46*HT$19)*-1),"")</f>
        <v/>
      </c>
      <c r="JB65" s="346" t="str">
        <f>IFERROR(IF(HU$23&lt;=$HH65,(1-'7. Rép.Inattendues'!T46)*HU$19,('7. Rép.Inattendues'!T46*HU$19)*-1),"")</f>
        <v/>
      </c>
      <c r="JC65" s="346" t="str">
        <f>IFERROR(IF(HV$23&lt;=$HH65,(1-'7. Rép.Inattendues'!U46)*HV$19,('7. Rép.Inattendues'!U46*HV$19)*-1),"")</f>
        <v/>
      </c>
      <c r="JD65" s="346" t="str">
        <f>IFERROR(IF(HW$23&lt;=$HH65,(1-'7. Rép.Inattendues'!V46)*HW$19,('7. Rép.Inattendues'!V46*HW$19)*-1),"")</f>
        <v/>
      </c>
      <c r="JE65" s="346" t="str">
        <f>IFERROR(IF(HX$23&lt;=$HH65,(1-'7. Rép.Inattendues'!W46)*HX$19,('7. Rép.Inattendues'!W46*HX$19)*-1),"")</f>
        <v/>
      </c>
      <c r="JF65" s="346" t="str">
        <f>IFERROR(IF(HY$23&lt;=$HH65,(1-'7. Rép.Inattendues'!X46)*HY$19,('7. Rép.Inattendues'!X46*HY$19)*-1),"")</f>
        <v/>
      </c>
      <c r="JG65" s="346" t="str">
        <f>IFERROR(IF(HZ$23&lt;=$HH65,(1-'7. Rép.Inattendues'!Y46)*HZ$19,('7. Rép.Inattendues'!Y46*HZ$19)*-1),"")</f>
        <v/>
      </c>
      <c r="JH65" s="346" t="str">
        <f>IFERROR(IF(IA$23&lt;=$HH65,(1-'7. Rép.Inattendues'!Z46)*IA$19,('7. Rép.Inattendues'!Z46*IA$19)*-1),"")</f>
        <v/>
      </c>
      <c r="JI65" s="346" t="str">
        <f>IFERROR(IF(IB$23&lt;=$HH65,(1-'7. Rép.Inattendues'!AA46)*IB$19,('7. Rép.Inattendues'!AA46*IB$19)*-1),"")</f>
        <v/>
      </c>
      <c r="JJ65" s="346" t="str">
        <f>IFERROR(IF(IC$23&lt;=$HH65,(1-'7. Rép.Inattendues'!AB46)*IC$19,('7. Rép.Inattendues'!AB46*IC$19)*-1),"")</f>
        <v/>
      </c>
      <c r="JK65" s="346" t="str">
        <f>IFERROR(IF(ID$23&lt;=$HH65,(1-'7. Rép.Inattendues'!AC46)*ID$19,('7. Rép.Inattendues'!AC46*ID$19)*-1),"")</f>
        <v/>
      </c>
      <c r="JL65" s="346" t="str">
        <f>IFERROR(IF(IE$23&lt;=$HH65,(1-'7. Rép.Inattendues'!AD46)*IE$19,('7. Rép.Inattendues'!AD46*IE$19)*-1),"")</f>
        <v/>
      </c>
      <c r="JM65" s="346" t="str">
        <f>IFERROR(IF(IF$23&lt;=$HH65,(1-'7. Rép.Inattendues'!AE46)*IF$19,('7. Rép.Inattendues'!AE46*IF$19)*-1),"")</f>
        <v/>
      </c>
      <c r="JN65" s="346" t="str">
        <f>IFERROR(IF(IG$23&lt;=$HH65,(1-'7. Rép.Inattendues'!AF46)*IG$19,('7. Rép.Inattendues'!AF46*IG$19)*-1),"")</f>
        <v/>
      </c>
      <c r="JO65" s="346" t="str">
        <f>IFERROR(IF(IH$23&lt;=$HH65,(1-'7. Rép.Inattendues'!AG46)*IH$19,('7. Rép.Inattendues'!AG46*IH$19)*-1),"")</f>
        <v/>
      </c>
      <c r="JP65" s="346" t="str">
        <f>IFERROR(IF(II$23&lt;=$HH65,(1-'7. Rép.Inattendues'!AH46)*II$19,('7. Rép.Inattendues'!AH46*II$19)*-1),"")</f>
        <v/>
      </c>
      <c r="JQ65" s="346" t="str">
        <f>IFERROR(IF(IJ$23&lt;=$HH65,(1-'7. Rép.Inattendues'!AI46)*IJ$19,('7. Rép.Inattendues'!AI46*IJ$19)*-1),"")</f>
        <v/>
      </c>
      <c r="JR65" s="346" t="str">
        <f>IFERROR(IF(IK$23&lt;=$HH65,(1-'7. Rép.Inattendues'!AJ46)*IK$19,('7. Rép.Inattendues'!AJ46*IK$19)*-1),"")</f>
        <v/>
      </c>
      <c r="JS65" s="346" t="str">
        <f>IFERROR(IF(IL$23&lt;=$HH65,(1-'7. Rép.Inattendues'!AK46)*IL$19,('7. Rép.Inattendues'!AK46*IL$19)*-1),"")</f>
        <v/>
      </c>
      <c r="JT65" s="346" t="str">
        <f>IFERROR(IF(IM$23&lt;=$HH65,(1-'7. Rép.Inattendues'!AL46)*IM$19,('7. Rép.Inattendues'!AL46*IM$19)*-1),"")</f>
        <v/>
      </c>
      <c r="JU65" s="346" t="str">
        <f>IFERROR(IF(IN$23&lt;=$HH65,(1-'7. Rép.Inattendues'!AM46)*IN$19,('7. Rép.Inattendues'!AM46*IN$19)*-1),"")</f>
        <v/>
      </c>
      <c r="JW65" s="347" t="str">
        <f t="shared" si="170"/>
        <v/>
      </c>
      <c r="JY65" s="346" t="str">
        <f t="shared" si="171"/>
        <v/>
      </c>
      <c r="JZ65" s="346" t="str">
        <f t="shared" si="172"/>
        <v/>
      </c>
      <c r="KA65" s="346" t="str">
        <f t="shared" si="173"/>
        <v/>
      </c>
      <c r="KB65" s="346" t="str">
        <f t="shared" si="174"/>
        <v/>
      </c>
      <c r="KC65" s="346" t="str">
        <f t="shared" si="175"/>
        <v/>
      </c>
      <c r="KD65" s="346" t="str">
        <f t="shared" si="176"/>
        <v/>
      </c>
      <c r="KE65" s="346" t="str">
        <f t="shared" si="177"/>
        <v/>
      </c>
      <c r="KF65" s="346" t="str">
        <f t="shared" si="178"/>
        <v/>
      </c>
      <c r="KG65" s="346" t="str">
        <f t="shared" si="179"/>
        <v/>
      </c>
      <c r="KH65" s="346" t="str">
        <f t="shared" si="180"/>
        <v/>
      </c>
      <c r="KI65" s="346" t="str">
        <f t="shared" si="181"/>
        <v/>
      </c>
      <c r="KJ65" s="346" t="str">
        <f t="shared" si="182"/>
        <v/>
      </c>
      <c r="KK65" s="346" t="str">
        <f t="shared" si="183"/>
        <v/>
      </c>
      <c r="KL65" s="346" t="str">
        <f t="shared" si="184"/>
        <v/>
      </c>
      <c r="KM65" s="346" t="str">
        <f t="shared" si="185"/>
        <v/>
      </c>
      <c r="KN65" s="346" t="str">
        <f t="shared" si="186"/>
        <v/>
      </c>
      <c r="KO65" s="346" t="str">
        <f t="shared" si="187"/>
        <v/>
      </c>
      <c r="KP65" s="346" t="str">
        <f t="shared" si="188"/>
        <v/>
      </c>
      <c r="KQ65" s="346" t="str">
        <f t="shared" si="189"/>
        <v/>
      </c>
      <c r="KR65" s="346" t="str">
        <f t="shared" si="190"/>
        <v/>
      </c>
      <c r="KS65" s="346" t="str">
        <f t="shared" si="191"/>
        <v/>
      </c>
      <c r="KT65" s="346" t="str">
        <f t="shared" si="192"/>
        <v/>
      </c>
      <c r="KU65" s="346" t="str">
        <f t="shared" si="193"/>
        <v/>
      </c>
      <c r="KV65" s="346" t="str">
        <f t="shared" si="194"/>
        <v/>
      </c>
      <c r="KW65" s="346" t="str">
        <f t="shared" si="195"/>
        <v/>
      </c>
      <c r="KX65" s="346" t="str">
        <f t="shared" si="196"/>
        <v/>
      </c>
      <c r="KY65" s="346" t="str">
        <f t="shared" si="197"/>
        <v/>
      </c>
      <c r="KZ65" s="346" t="str">
        <f t="shared" si="198"/>
        <v/>
      </c>
      <c r="LA65" s="346" t="str">
        <f t="shared" si="199"/>
        <v/>
      </c>
      <c r="LB65" s="346" t="str">
        <f t="shared" si="200"/>
        <v/>
      </c>
      <c r="LD65" s="348" t="str">
        <f t="shared" si="201"/>
        <v/>
      </c>
      <c r="LF65" s="346" t="str">
        <f t="shared" si="315"/>
        <v/>
      </c>
      <c r="LH65" s="346" t="str">
        <f t="shared" si="202"/>
        <v/>
      </c>
      <c r="LI65" s="346" t="str">
        <f t="shared" si="203"/>
        <v/>
      </c>
      <c r="LJ65" s="346" t="str">
        <f t="shared" si="204"/>
        <v/>
      </c>
      <c r="LK65" s="346" t="str">
        <f t="shared" si="205"/>
        <v/>
      </c>
      <c r="LL65" s="346" t="str">
        <f t="shared" si="206"/>
        <v/>
      </c>
      <c r="LM65" s="346" t="str">
        <f t="shared" si="207"/>
        <v/>
      </c>
      <c r="LN65" s="346" t="str">
        <f t="shared" si="208"/>
        <v/>
      </c>
      <c r="LO65" s="346" t="str">
        <f t="shared" si="209"/>
        <v/>
      </c>
      <c r="LP65" s="346" t="str">
        <f t="shared" si="210"/>
        <v/>
      </c>
      <c r="LQ65" s="346" t="str">
        <f t="shared" si="211"/>
        <v/>
      </c>
      <c r="LR65" s="346" t="str">
        <f t="shared" si="212"/>
        <v/>
      </c>
      <c r="LS65" s="346" t="str">
        <f t="shared" si="213"/>
        <v/>
      </c>
      <c r="LT65" s="346" t="str">
        <f t="shared" si="214"/>
        <v/>
      </c>
      <c r="LU65" s="346" t="str">
        <f t="shared" si="215"/>
        <v/>
      </c>
      <c r="LV65" s="346" t="str">
        <f t="shared" si="216"/>
        <v/>
      </c>
      <c r="LW65" s="346" t="str">
        <f t="shared" si="217"/>
        <v/>
      </c>
      <c r="LX65" s="346" t="str">
        <f t="shared" si="218"/>
        <v/>
      </c>
      <c r="LY65" s="346" t="str">
        <f t="shared" si="219"/>
        <v/>
      </c>
      <c r="LZ65" s="346" t="str">
        <f t="shared" si="220"/>
        <v/>
      </c>
      <c r="MA65" s="346" t="str">
        <f t="shared" si="221"/>
        <v/>
      </c>
      <c r="MB65" s="346" t="str">
        <f t="shared" si="222"/>
        <v/>
      </c>
      <c r="MC65" s="346" t="str">
        <f t="shared" si="223"/>
        <v/>
      </c>
      <c r="MD65" s="346" t="str">
        <f t="shared" si="224"/>
        <v/>
      </c>
      <c r="ME65" s="346" t="str">
        <f t="shared" si="225"/>
        <v/>
      </c>
      <c r="MF65" s="346" t="str">
        <f t="shared" si="226"/>
        <v/>
      </c>
      <c r="MG65" s="346" t="str">
        <f t="shared" si="227"/>
        <v/>
      </c>
      <c r="MH65" s="346" t="str">
        <f t="shared" si="228"/>
        <v/>
      </c>
      <c r="MI65" s="346" t="str">
        <f t="shared" si="229"/>
        <v/>
      </c>
      <c r="MJ65" s="346" t="str">
        <f t="shared" si="230"/>
        <v/>
      </c>
      <c r="MK65" s="346" t="str">
        <f t="shared" si="231"/>
        <v/>
      </c>
      <c r="MM65" s="348" t="str">
        <f t="shared" si="232"/>
        <v/>
      </c>
      <c r="MR65" s="483" t="s">
        <v>466</v>
      </c>
      <c r="MS65" s="305">
        <v>8</v>
      </c>
      <c r="MT65" s="395" t="s">
        <v>281</v>
      </c>
      <c r="MU65" s="15">
        <f>IF('8. Paramètres'!G67="Souhaitable",1,IF('8. Paramètres'!G67="Satisfaisant",2,IF('8. Paramètres'!G67="Acceptable",3,IF('8. Paramètres'!G67="À améliorer",4,"err"))))</f>
        <v>3</v>
      </c>
      <c r="MV65" s="15">
        <f>IF('8. Paramètres'!H67="Cliquer pour modifier",MU65,IF('8. Paramètres'!H67="Souhaitable",1,IF('8. Paramètres'!H67="Satisfaisant",2,IF('8. Paramètres'!H67="Acceptable",3,IF('8. Paramètres'!H67="À améliorer",4,"err")))))</f>
        <v>3</v>
      </c>
      <c r="MW65" s="15">
        <f t="shared" si="316"/>
        <v>3</v>
      </c>
      <c r="MY65" s="380" t="str">
        <f t="shared" ref="MY65:MY72" si="318">IF(MW65&lt;MW64,"err","ok")</f>
        <v>ok</v>
      </c>
    </row>
    <row r="66" spans="2:364" ht="18" x14ac:dyDescent="0.3">
      <c r="B66" s="38">
        <f t="shared" si="88"/>
        <v>0</v>
      </c>
      <c r="C66" s="4" t="s">
        <v>72</v>
      </c>
      <c r="D66" s="17" t="str">
        <f>IF(AND('2. Saisie'!$AF48&gt;=0,D$23&lt;='2. Saisie'!$AE$1,'2. Saisie'!$AL48&lt;=$B$11),IF(OR('2. Saisie'!B48="",'2. Saisie'!B48=9),0,'2. Saisie'!B48),"")</f>
        <v/>
      </c>
      <c r="E66" s="17" t="str">
        <f>IF(AND('2. Saisie'!$AF48&gt;=0,E$23&lt;='2. Saisie'!$AE$1,'2. Saisie'!$AL48&lt;=$B$11),IF(OR('2. Saisie'!C48="",'2. Saisie'!C48=9),0,'2. Saisie'!C48),"")</f>
        <v/>
      </c>
      <c r="F66" s="17" t="str">
        <f>IF(AND('2. Saisie'!$AF48&gt;=0,F$23&lt;='2. Saisie'!$AE$1,'2. Saisie'!$AL48&lt;=$B$11),IF(OR('2. Saisie'!D48="",'2. Saisie'!D48=9),0,'2. Saisie'!D48),"")</f>
        <v/>
      </c>
      <c r="G66" s="17" t="str">
        <f>IF(AND('2. Saisie'!$AF48&gt;=0,G$23&lt;='2. Saisie'!$AE$1,'2. Saisie'!$AL48&lt;=$B$11),IF(OR('2. Saisie'!E48="",'2. Saisie'!E48=9),0,'2. Saisie'!E48),"")</f>
        <v/>
      </c>
      <c r="H66" s="17" t="str">
        <f>IF(AND('2. Saisie'!$AF48&gt;=0,H$23&lt;='2. Saisie'!$AE$1,'2. Saisie'!$AL48&lt;=$B$11),IF(OR('2. Saisie'!F48="",'2. Saisie'!F48=9),0,'2. Saisie'!F48),"")</f>
        <v/>
      </c>
      <c r="I66" s="17" t="str">
        <f>IF(AND('2. Saisie'!$AF48&gt;=0,I$23&lt;='2. Saisie'!$AE$1,'2. Saisie'!$AL48&lt;=$B$11),IF(OR('2. Saisie'!G48="",'2. Saisie'!G48=9),0,'2. Saisie'!G48),"")</f>
        <v/>
      </c>
      <c r="J66" s="17" t="str">
        <f>IF(AND('2. Saisie'!$AF48&gt;=0,J$23&lt;='2. Saisie'!$AE$1,'2. Saisie'!$AL48&lt;=$B$11),IF(OR('2. Saisie'!H48="",'2. Saisie'!H48=9),0,'2. Saisie'!H48),"")</f>
        <v/>
      </c>
      <c r="K66" s="17" t="str">
        <f>IF(AND('2. Saisie'!$AF48&gt;=0,K$23&lt;='2. Saisie'!$AE$1,'2. Saisie'!$AL48&lt;=$B$11),IF(OR('2. Saisie'!I48="",'2. Saisie'!I48=9),0,'2. Saisie'!I48),"")</f>
        <v/>
      </c>
      <c r="L66" s="17" t="str">
        <f>IF(AND('2. Saisie'!$AF48&gt;=0,L$23&lt;='2. Saisie'!$AE$1,'2. Saisie'!$AL48&lt;=$B$11),IF(OR('2. Saisie'!J48="",'2. Saisie'!J48=9),0,'2. Saisie'!J48),"")</f>
        <v/>
      </c>
      <c r="M66" s="17" t="str">
        <f>IF(AND('2. Saisie'!$AF48&gt;=0,M$23&lt;='2. Saisie'!$AE$1,'2. Saisie'!$AL48&lt;=$B$11),IF(OR('2. Saisie'!K48="",'2. Saisie'!K48=9),0,'2. Saisie'!K48),"")</f>
        <v/>
      </c>
      <c r="N66" s="17" t="str">
        <f>IF(AND('2. Saisie'!$AF48&gt;=0,N$23&lt;='2. Saisie'!$AE$1,'2. Saisie'!$AL48&lt;=$B$11),IF(OR('2. Saisie'!L48="",'2. Saisie'!L48=9),0,'2. Saisie'!L48),"")</f>
        <v/>
      </c>
      <c r="O66" s="17" t="str">
        <f>IF(AND('2. Saisie'!$AF48&gt;=0,O$23&lt;='2. Saisie'!$AE$1,'2. Saisie'!$AL48&lt;=$B$11),IF(OR('2. Saisie'!M48="",'2. Saisie'!M48=9),0,'2. Saisie'!M48),"")</f>
        <v/>
      </c>
      <c r="P66" s="17" t="str">
        <f>IF(AND('2. Saisie'!$AF48&gt;=0,P$23&lt;='2. Saisie'!$AE$1,'2. Saisie'!$AL48&lt;=$B$11),IF(OR('2. Saisie'!N48="",'2. Saisie'!N48=9),0,'2. Saisie'!N48),"")</f>
        <v/>
      </c>
      <c r="Q66" s="17" t="str">
        <f>IF(AND('2. Saisie'!$AF48&gt;=0,Q$23&lt;='2. Saisie'!$AE$1,'2. Saisie'!$AL48&lt;=$B$11),IF(OR('2. Saisie'!O48="",'2. Saisie'!O48=9),0,'2. Saisie'!O48),"")</f>
        <v/>
      </c>
      <c r="R66" s="17" t="str">
        <f>IF(AND('2. Saisie'!$AF48&gt;=0,R$23&lt;='2. Saisie'!$AE$1,'2. Saisie'!$AL48&lt;=$B$11),IF(OR('2. Saisie'!P48="",'2. Saisie'!P48=9),0,'2. Saisie'!P48),"")</f>
        <v/>
      </c>
      <c r="S66" s="17" t="str">
        <f>IF(AND('2. Saisie'!$AF48&gt;=0,S$23&lt;='2. Saisie'!$AE$1,'2. Saisie'!$AL48&lt;=$B$11),IF(OR('2. Saisie'!Q48="",'2. Saisie'!Q48=9),0,'2. Saisie'!Q48),"")</f>
        <v/>
      </c>
      <c r="T66" s="17" t="str">
        <f>IF(AND('2. Saisie'!$AF48&gt;=0,T$23&lt;='2. Saisie'!$AE$1,'2. Saisie'!$AL48&lt;=$B$11),IF(OR('2. Saisie'!R48="",'2. Saisie'!R48=9),0,'2. Saisie'!R48),"")</f>
        <v/>
      </c>
      <c r="U66" s="17" t="str">
        <f>IF(AND('2. Saisie'!$AF48&gt;=0,U$23&lt;='2. Saisie'!$AE$1,'2. Saisie'!$AL48&lt;=$B$11),IF(OR('2. Saisie'!S48="",'2. Saisie'!S48=9),0,'2. Saisie'!S48),"")</f>
        <v/>
      </c>
      <c r="V66" s="17" t="str">
        <f>IF(AND('2. Saisie'!$AF48&gt;=0,V$23&lt;='2. Saisie'!$AE$1,'2. Saisie'!$AL48&lt;=$B$11),IF(OR('2. Saisie'!T48="",'2. Saisie'!T48=9),0,'2. Saisie'!T48),"")</f>
        <v/>
      </c>
      <c r="W66" s="17" t="str">
        <f>IF(AND('2. Saisie'!$AF48&gt;=0,W$23&lt;='2. Saisie'!$AE$1,'2. Saisie'!$AL48&lt;=$B$11),IF(OR('2. Saisie'!U48="",'2. Saisie'!U48=9),0,'2. Saisie'!U48),"")</f>
        <v/>
      </c>
      <c r="X66" s="17" t="str">
        <f>IF(AND('2. Saisie'!$AF48&gt;=0,X$23&lt;='2. Saisie'!$AE$1,'2. Saisie'!$AL48&lt;=$B$11),IF(OR('2. Saisie'!V48="",'2. Saisie'!V48=9),0,'2. Saisie'!V48),"")</f>
        <v/>
      </c>
      <c r="Y66" s="17" t="str">
        <f>IF(AND('2. Saisie'!$AF48&gt;=0,Y$23&lt;='2. Saisie'!$AE$1,'2. Saisie'!$AL48&lt;=$B$11),IF(OR('2. Saisie'!W48="",'2. Saisie'!W48=9),0,'2. Saisie'!W48),"")</f>
        <v/>
      </c>
      <c r="Z66" s="17" t="str">
        <f>IF(AND('2. Saisie'!$AF48&gt;=0,Z$23&lt;='2. Saisie'!$AE$1,'2. Saisie'!$AL48&lt;=$B$11),IF(OR('2. Saisie'!X48="",'2. Saisie'!X48=9),0,'2. Saisie'!X48),"")</f>
        <v/>
      </c>
      <c r="AA66" s="17" t="str">
        <f>IF(AND('2. Saisie'!$AF48&gt;=0,AA$23&lt;='2. Saisie'!$AE$1,'2. Saisie'!$AL48&lt;=$B$11),IF(OR('2. Saisie'!Y48="",'2. Saisie'!Y48=9),0,'2. Saisie'!Y48),"")</f>
        <v/>
      </c>
      <c r="AB66" s="17" t="str">
        <f>IF(AND('2. Saisie'!$AF48&gt;=0,AB$23&lt;='2. Saisie'!$AE$1,'2. Saisie'!$AL48&lt;=$B$11),IF(OR('2. Saisie'!Z48="",'2. Saisie'!Z48=9),0,'2. Saisie'!Z48),"")</f>
        <v/>
      </c>
      <c r="AC66" s="17" t="str">
        <f>IF(AND('2. Saisie'!$AF48&gt;=0,AC$23&lt;='2. Saisie'!$AE$1,'2. Saisie'!$AL48&lt;=$B$11),IF(OR('2. Saisie'!AA48="",'2. Saisie'!AA48=9),0,'2. Saisie'!AA48),"")</f>
        <v/>
      </c>
      <c r="AD66" s="17" t="str">
        <f>IF(AND('2. Saisie'!$AF48&gt;=0,AD$23&lt;='2. Saisie'!$AE$1,'2. Saisie'!$AL48&lt;=$B$11),IF(OR('2. Saisie'!AB48="",'2. Saisie'!AB48=9),0,'2. Saisie'!AB48),"")</f>
        <v/>
      </c>
      <c r="AE66" s="17" t="str">
        <f>IF(AND('2. Saisie'!$AF48&gt;=0,AE$23&lt;='2. Saisie'!$AE$1,'2. Saisie'!$AL48&lt;=$B$11),IF(OR('2. Saisie'!AC48="",'2. Saisie'!AC48=9),0,'2. Saisie'!AC48),"")</f>
        <v/>
      </c>
      <c r="AF66" s="17" t="str">
        <f>IF(AND('2. Saisie'!$AF48&gt;=0,AF$23&lt;='2. Saisie'!$AE$1,'2. Saisie'!$AL48&lt;=$B$11),IF(OR('2. Saisie'!AD48="",'2. Saisie'!AD48=9),0,'2. Saisie'!AD48),"")</f>
        <v/>
      </c>
      <c r="AG66" s="17" t="str">
        <f>IF(AND('2. Saisie'!$AF48&gt;=0,AG$23&lt;='2. Saisie'!$AE$1,'2. Saisie'!$AL48&lt;=$B$11),IF(OR('2. Saisie'!AE48="",'2. Saisie'!AE48=9),0,'2. Saisie'!AE48),"")</f>
        <v/>
      </c>
      <c r="AH66" s="17" t="s">
        <v>139</v>
      </c>
      <c r="AI66" s="330"/>
      <c r="AJ66" s="339" t="str">
        <f t="shared" si="89"/>
        <v/>
      </c>
      <c r="AK66" s="339" t="str">
        <f t="shared" si="90"/>
        <v/>
      </c>
      <c r="AL66" s="340" t="str">
        <f t="shared" si="277"/>
        <v/>
      </c>
      <c r="AM66" s="341">
        <v>42</v>
      </c>
      <c r="AN66" s="342" t="str">
        <f t="shared" si="278"/>
        <v/>
      </c>
      <c r="AO66" s="343" t="str">
        <f t="shared" si="91"/>
        <v/>
      </c>
      <c r="AP66" s="17" t="str">
        <f t="shared" si="92"/>
        <v/>
      </c>
      <c r="AQ66" s="17" t="str">
        <f t="shared" si="93"/>
        <v/>
      </c>
      <c r="AR66" s="17" t="str">
        <f t="shared" si="94"/>
        <v/>
      </c>
      <c r="AS66" s="17" t="str">
        <f t="shared" si="95"/>
        <v/>
      </c>
      <c r="AT66" s="17" t="str">
        <f t="shared" si="96"/>
        <v/>
      </c>
      <c r="AU66" s="17" t="str">
        <f t="shared" si="97"/>
        <v/>
      </c>
      <c r="AV66" s="17" t="str">
        <f t="shared" si="98"/>
        <v/>
      </c>
      <c r="AW66" s="17" t="str">
        <f t="shared" si="99"/>
        <v/>
      </c>
      <c r="AX66" s="17" t="str">
        <f t="shared" si="100"/>
        <v/>
      </c>
      <c r="AY66" s="17" t="str">
        <f t="shared" si="101"/>
        <v/>
      </c>
      <c r="AZ66" s="17" t="str">
        <f t="shared" si="102"/>
        <v/>
      </c>
      <c r="BA66" s="17" t="str">
        <f t="shared" si="103"/>
        <v/>
      </c>
      <c r="BB66" s="17" t="str">
        <f t="shared" si="104"/>
        <v/>
      </c>
      <c r="BC66" s="17" t="str">
        <f t="shared" si="105"/>
        <v/>
      </c>
      <c r="BD66" s="17" t="str">
        <f t="shared" si="106"/>
        <v/>
      </c>
      <c r="BE66" s="17" t="str">
        <f t="shared" si="107"/>
        <v/>
      </c>
      <c r="BF66" s="17" t="str">
        <f t="shared" si="108"/>
        <v/>
      </c>
      <c r="BG66" s="17" t="str">
        <f t="shared" si="109"/>
        <v/>
      </c>
      <c r="BH66" s="17" t="str">
        <f t="shared" si="110"/>
        <v/>
      </c>
      <c r="BI66" s="17" t="str">
        <f t="shared" si="111"/>
        <v/>
      </c>
      <c r="BJ66" s="17" t="str">
        <f t="shared" si="112"/>
        <v/>
      </c>
      <c r="BK66" s="17" t="str">
        <f t="shared" si="113"/>
        <v/>
      </c>
      <c r="BL66" s="17" t="str">
        <f t="shared" si="114"/>
        <v/>
      </c>
      <c r="BM66" s="17" t="str">
        <f t="shared" si="115"/>
        <v/>
      </c>
      <c r="BN66" s="17" t="str">
        <f t="shared" si="116"/>
        <v/>
      </c>
      <c r="BO66" s="17" t="str">
        <f t="shared" si="117"/>
        <v/>
      </c>
      <c r="BP66" s="17" t="str">
        <f t="shared" si="118"/>
        <v/>
      </c>
      <c r="BQ66" s="17" t="str">
        <f t="shared" si="119"/>
        <v/>
      </c>
      <c r="BR66" s="17" t="str">
        <f t="shared" si="120"/>
        <v/>
      </c>
      <c r="BS66" s="17" t="str">
        <f t="shared" si="121"/>
        <v/>
      </c>
      <c r="BT66" s="17" t="s">
        <v>139</v>
      </c>
      <c r="BV66" s="291" t="e">
        <f t="shared" si="279"/>
        <v>#VALUE!</v>
      </c>
      <c r="BW66" s="291" t="e">
        <f t="shared" si="122"/>
        <v>#VALUE!</v>
      </c>
      <c r="BX66" s="291" t="e">
        <f t="shared" si="233"/>
        <v>#VALUE!</v>
      </c>
      <c r="BY66" s="292" t="e">
        <f t="shared" si="280"/>
        <v>#VALUE!</v>
      </c>
      <c r="BZ66" s="292" t="e">
        <f t="shared" si="123"/>
        <v>#VALUE!</v>
      </c>
      <c r="CA66" s="294" t="str">
        <f t="shared" si="124"/>
        <v/>
      </c>
      <c r="CB66" s="293" t="e">
        <f t="shared" si="281"/>
        <v>#VALUE!</v>
      </c>
      <c r="CC66" s="291" t="e">
        <f t="shared" si="125"/>
        <v>#VALUE!</v>
      </c>
      <c r="CD66" s="291" t="e">
        <f t="shared" si="234"/>
        <v>#VALUE!</v>
      </c>
      <c r="CE66" s="292" t="e">
        <f t="shared" si="282"/>
        <v>#VALUE!</v>
      </c>
      <c r="CF66" s="292" t="e">
        <f t="shared" si="126"/>
        <v>#VALUE!</v>
      </c>
      <c r="CW66" s="330"/>
      <c r="CX66" s="341">
        <v>42</v>
      </c>
      <c r="CY66" s="58" t="str">
        <f t="shared" si="127"/>
        <v/>
      </c>
      <c r="CZ66" s="344" t="e">
        <f t="shared" ref="CZ66:DO81" si="319">IF(CZ$22&lt;=$HH66,1,0)</f>
        <v>#N/A</v>
      </c>
      <c r="DA66" s="344" t="e">
        <f t="shared" si="319"/>
        <v>#N/A</v>
      </c>
      <c r="DB66" s="344" t="e">
        <f t="shared" si="319"/>
        <v>#N/A</v>
      </c>
      <c r="DC66" s="344" t="e">
        <f t="shared" si="319"/>
        <v>#N/A</v>
      </c>
      <c r="DD66" s="344" t="e">
        <f t="shared" si="319"/>
        <v>#N/A</v>
      </c>
      <c r="DE66" s="344" t="e">
        <f t="shared" si="319"/>
        <v>#N/A</v>
      </c>
      <c r="DF66" s="344" t="e">
        <f t="shared" si="319"/>
        <v>#N/A</v>
      </c>
      <c r="DG66" s="344" t="e">
        <f t="shared" si="319"/>
        <v>#N/A</v>
      </c>
      <c r="DH66" s="344" t="e">
        <f t="shared" si="319"/>
        <v>#N/A</v>
      </c>
      <c r="DI66" s="344" t="e">
        <f t="shared" si="319"/>
        <v>#N/A</v>
      </c>
      <c r="DJ66" s="344" t="e">
        <f t="shared" si="319"/>
        <v>#N/A</v>
      </c>
      <c r="DK66" s="344" t="e">
        <f t="shared" si="319"/>
        <v>#N/A</v>
      </c>
      <c r="DL66" s="344" t="e">
        <f t="shared" si="319"/>
        <v>#N/A</v>
      </c>
      <c r="DM66" s="344" t="e">
        <f t="shared" si="319"/>
        <v>#N/A</v>
      </c>
      <c r="DN66" s="344" t="e">
        <f t="shared" si="319"/>
        <v>#N/A</v>
      </c>
      <c r="DO66" s="344" t="e">
        <f t="shared" si="319"/>
        <v>#N/A</v>
      </c>
      <c r="DP66" s="344" t="e">
        <f t="shared" si="317"/>
        <v>#N/A</v>
      </c>
      <c r="DQ66" s="344" t="e">
        <f t="shared" si="317"/>
        <v>#N/A</v>
      </c>
      <c r="DR66" s="344" t="e">
        <f t="shared" si="317"/>
        <v>#N/A</v>
      </c>
      <c r="DS66" s="344" t="e">
        <f t="shared" si="317"/>
        <v>#N/A</v>
      </c>
      <c r="DT66" s="344" t="e">
        <f t="shared" si="317"/>
        <v>#N/A</v>
      </c>
      <c r="DU66" s="344" t="e">
        <f t="shared" si="317"/>
        <v>#N/A</v>
      </c>
      <c r="DV66" s="344" t="e">
        <f t="shared" si="317"/>
        <v>#N/A</v>
      </c>
      <c r="DW66" s="344" t="e">
        <f t="shared" si="317"/>
        <v>#N/A</v>
      </c>
      <c r="DX66" s="344" t="e">
        <f t="shared" si="317"/>
        <v>#N/A</v>
      </c>
      <c r="DY66" s="344" t="e">
        <f t="shared" si="317"/>
        <v>#N/A</v>
      </c>
      <c r="DZ66" s="344" t="e">
        <f t="shared" si="317"/>
        <v>#N/A</v>
      </c>
      <c r="EA66" s="344" t="e">
        <f t="shared" si="317"/>
        <v>#N/A</v>
      </c>
      <c r="EB66" s="344" t="e">
        <f t="shared" si="317"/>
        <v>#N/A</v>
      </c>
      <c r="EC66" s="344" t="e">
        <f t="shared" si="317"/>
        <v>#N/A</v>
      </c>
      <c r="ED66" s="59">
        <f t="shared" si="129"/>
        <v>0</v>
      </c>
      <c r="EE66" s="341">
        <v>42</v>
      </c>
      <c r="EF66" s="58" t="str">
        <f t="shared" si="130"/>
        <v/>
      </c>
      <c r="EG66" s="344" t="str">
        <f t="shared" si="235"/>
        <v/>
      </c>
      <c r="EH66" s="344" t="str">
        <f t="shared" si="236"/>
        <v/>
      </c>
      <c r="EI66" s="344" t="str">
        <f t="shared" si="237"/>
        <v/>
      </c>
      <c r="EJ66" s="344" t="str">
        <f t="shared" si="238"/>
        <v/>
      </c>
      <c r="EK66" s="344" t="str">
        <f t="shared" si="239"/>
        <v/>
      </c>
      <c r="EL66" s="344" t="str">
        <f t="shared" si="240"/>
        <v/>
      </c>
      <c r="EM66" s="344" t="str">
        <f t="shared" si="241"/>
        <v/>
      </c>
      <c r="EN66" s="344" t="str">
        <f t="shared" si="242"/>
        <v/>
      </c>
      <c r="EO66" s="344" t="str">
        <f t="shared" si="243"/>
        <v/>
      </c>
      <c r="EP66" s="344" t="str">
        <f t="shared" si="244"/>
        <v/>
      </c>
      <c r="EQ66" s="344" t="str">
        <f t="shared" si="245"/>
        <v/>
      </c>
      <c r="ER66" s="344" t="str">
        <f t="shared" si="246"/>
        <v/>
      </c>
      <c r="ES66" s="344" t="str">
        <f t="shared" si="247"/>
        <v/>
      </c>
      <c r="ET66" s="344" t="str">
        <f t="shared" si="248"/>
        <v/>
      </c>
      <c r="EU66" s="344" t="str">
        <f t="shared" si="249"/>
        <v/>
      </c>
      <c r="EV66" s="344" t="str">
        <f t="shared" si="250"/>
        <v/>
      </c>
      <c r="EW66" s="344" t="str">
        <f t="shared" si="251"/>
        <v/>
      </c>
      <c r="EX66" s="344" t="str">
        <f t="shared" si="252"/>
        <v/>
      </c>
      <c r="EY66" s="344" t="str">
        <f t="shared" si="253"/>
        <v/>
      </c>
      <c r="EZ66" s="344" t="str">
        <f t="shared" si="254"/>
        <v/>
      </c>
      <c r="FA66" s="344" t="str">
        <f t="shared" si="255"/>
        <v/>
      </c>
      <c r="FB66" s="344" t="str">
        <f t="shared" si="256"/>
        <v/>
      </c>
      <c r="FC66" s="344" t="str">
        <f t="shared" si="257"/>
        <v/>
      </c>
      <c r="FD66" s="344" t="str">
        <f t="shared" si="258"/>
        <v/>
      </c>
      <c r="FE66" s="344" t="str">
        <f t="shared" si="259"/>
        <v/>
      </c>
      <c r="FF66" s="344" t="str">
        <f t="shared" si="260"/>
        <v/>
      </c>
      <c r="FG66" s="344" t="str">
        <f t="shared" si="261"/>
        <v/>
      </c>
      <c r="FH66" s="344" t="str">
        <f t="shared" si="262"/>
        <v/>
      </c>
      <c r="FI66" s="344" t="str">
        <f t="shared" si="263"/>
        <v/>
      </c>
      <c r="FJ66" s="344" t="str">
        <f t="shared" si="264"/>
        <v/>
      </c>
      <c r="FK66" s="59">
        <f t="shared" si="160"/>
        <v>0</v>
      </c>
      <c r="FL66" s="345" t="str">
        <f t="shared" si="161"/>
        <v/>
      </c>
      <c r="FM66" s="3">
        <f t="shared" si="162"/>
        <v>0</v>
      </c>
      <c r="FO66" s="336" t="str">
        <f t="shared" si="283"/>
        <v/>
      </c>
      <c r="FP66" s="4" t="s">
        <v>72</v>
      </c>
      <c r="FQ66" s="17" t="str">
        <f t="shared" si="284"/>
        <v/>
      </c>
      <c r="FR66" s="17" t="str">
        <f t="shared" si="285"/>
        <v/>
      </c>
      <c r="FS66" s="17" t="str">
        <f t="shared" si="286"/>
        <v/>
      </c>
      <c r="FT66" s="17" t="str">
        <f t="shared" si="287"/>
        <v/>
      </c>
      <c r="FU66" s="17" t="str">
        <f t="shared" si="288"/>
        <v/>
      </c>
      <c r="FV66" s="17" t="str">
        <f t="shared" si="289"/>
        <v/>
      </c>
      <c r="FW66" s="17" t="str">
        <f t="shared" si="290"/>
        <v/>
      </c>
      <c r="FX66" s="17" t="str">
        <f t="shared" si="291"/>
        <v/>
      </c>
      <c r="FY66" s="17" t="str">
        <f t="shared" si="292"/>
        <v/>
      </c>
      <c r="FZ66" s="17" t="str">
        <f t="shared" si="293"/>
        <v/>
      </c>
      <c r="GA66" s="17" t="str">
        <f t="shared" si="294"/>
        <v/>
      </c>
      <c r="GB66" s="17" t="str">
        <f t="shared" si="295"/>
        <v/>
      </c>
      <c r="GC66" s="17" t="str">
        <f t="shared" si="296"/>
        <v/>
      </c>
      <c r="GD66" s="17" t="str">
        <f t="shared" si="297"/>
        <v/>
      </c>
      <c r="GE66" s="17" t="str">
        <f t="shared" si="298"/>
        <v/>
      </c>
      <c r="GF66" s="17" t="str">
        <f t="shared" si="299"/>
        <v/>
      </c>
      <c r="GG66" s="17" t="str">
        <f t="shared" si="300"/>
        <v/>
      </c>
      <c r="GH66" s="17" t="str">
        <f t="shared" si="301"/>
        <v/>
      </c>
      <c r="GI66" s="17" t="str">
        <f t="shared" si="302"/>
        <v/>
      </c>
      <c r="GJ66" s="17" t="str">
        <f t="shared" si="303"/>
        <v/>
      </c>
      <c r="GK66" s="17" t="str">
        <f t="shared" si="304"/>
        <v/>
      </c>
      <c r="GL66" s="17" t="str">
        <f t="shared" si="305"/>
        <v/>
      </c>
      <c r="GM66" s="17" t="str">
        <f t="shared" si="306"/>
        <v/>
      </c>
      <c r="GN66" s="17" t="str">
        <f t="shared" si="307"/>
        <v/>
      </c>
      <c r="GO66" s="17" t="str">
        <f t="shared" si="308"/>
        <v/>
      </c>
      <c r="GP66" s="17" t="str">
        <f t="shared" si="309"/>
        <v/>
      </c>
      <c r="GQ66" s="17" t="str">
        <f t="shared" si="310"/>
        <v/>
      </c>
      <c r="GR66" s="17" t="str">
        <f t="shared" si="311"/>
        <v/>
      </c>
      <c r="GS66" s="17" t="str">
        <f t="shared" si="312"/>
        <v/>
      </c>
      <c r="GT66" s="17" t="str">
        <f t="shared" si="313"/>
        <v/>
      </c>
      <c r="GU66" s="17" t="s">
        <v>139</v>
      </c>
      <c r="GV66" s="36"/>
      <c r="GW66" s="36" t="e">
        <f>RANK(AO66,AO$25:AO$124,0)+COUNTIF(AO$25:AO$66,AO66)-1</f>
        <v>#VALUE!</v>
      </c>
      <c r="GX66" s="36" t="s">
        <v>72</v>
      </c>
      <c r="GY66" s="3">
        <v>42</v>
      </c>
      <c r="GZ66" s="3" t="str">
        <f t="shared" si="314"/>
        <v/>
      </c>
      <c r="HA66" s="345" t="str">
        <f t="shared" si="163"/>
        <v/>
      </c>
      <c r="HB66" s="3">
        <f t="shared" si="164"/>
        <v>0</v>
      </c>
      <c r="HF66" s="3" t="e">
        <f t="shared" si="165"/>
        <v>#N/A</v>
      </c>
      <c r="HG66" s="3" t="e">
        <f t="shared" si="166"/>
        <v>#N/A</v>
      </c>
      <c r="HH66" s="294" t="e">
        <f t="shared" si="167"/>
        <v>#N/A</v>
      </c>
      <c r="HI66" s="336" t="e">
        <f t="shared" si="168"/>
        <v>#N/A</v>
      </c>
      <c r="HJ66" s="4" t="e">
        <f t="shared" si="169"/>
        <v>#N/A</v>
      </c>
      <c r="HK66" s="17" t="str">
        <f>IF(HK$23&lt;='2. Saisie'!$AE$1,INDEX($D$25:$AG$124,$HI66,HK$21),"")</f>
        <v/>
      </c>
      <c r="HL66" s="17" t="str">
        <f>IF(HL$23&lt;='2. Saisie'!$AE$1,INDEX($D$25:$AG$124,$HI66,HL$21),"")</f>
        <v/>
      </c>
      <c r="HM66" s="17" t="str">
        <f>IF(HM$23&lt;='2. Saisie'!$AE$1,INDEX($D$25:$AG$124,$HI66,HM$21),"")</f>
        <v/>
      </c>
      <c r="HN66" s="17" t="str">
        <f>IF(HN$23&lt;='2. Saisie'!$AE$1,INDEX($D$25:$AG$124,$HI66,HN$21),"")</f>
        <v/>
      </c>
      <c r="HO66" s="17" t="str">
        <f>IF(HO$23&lt;='2. Saisie'!$AE$1,INDEX($D$25:$AG$124,$HI66,HO$21),"")</f>
        <v/>
      </c>
      <c r="HP66" s="17" t="str">
        <f>IF(HP$23&lt;='2. Saisie'!$AE$1,INDEX($D$25:$AG$124,$HI66,HP$21),"")</f>
        <v/>
      </c>
      <c r="HQ66" s="17" t="str">
        <f>IF(HQ$23&lt;='2. Saisie'!$AE$1,INDEX($D$25:$AG$124,$HI66,HQ$21),"")</f>
        <v/>
      </c>
      <c r="HR66" s="17" t="str">
        <f>IF(HR$23&lt;='2. Saisie'!$AE$1,INDEX($D$25:$AG$124,$HI66,HR$21),"")</f>
        <v/>
      </c>
      <c r="HS66" s="17" t="str">
        <f>IF(HS$23&lt;='2. Saisie'!$AE$1,INDEX($D$25:$AG$124,$HI66,HS$21),"")</f>
        <v/>
      </c>
      <c r="HT66" s="17" t="str">
        <f>IF(HT$23&lt;='2. Saisie'!$AE$1,INDEX($D$25:$AG$124,$HI66,HT$21),"")</f>
        <v/>
      </c>
      <c r="HU66" s="17" t="str">
        <f>IF(HU$23&lt;='2. Saisie'!$AE$1,INDEX($D$25:$AG$124,$HI66,HU$21),"")</f>
        <v/>
      </c>
      <c r="HV66" s="17" t="str">
        <f>IF(HV$23&lt;='2. Saisie'!$AE$1,INDEX($D$25:$AG$124,$HI66,HV$21),"")</f>
        <v/>
      </c>
      <c r="HW66" s="17" t="str">
        <f>IF(HW$23&lt;='2. Saisie'!$AE$1,INDEX($D$25:$AG$124,$HI66,HW$21),"")</f>
        <v/>
      </c>
      <c r="HX66" s="17" t="str">
        <f>IF(HX$23&lt;='2. Saisie'!$AE$1,INDEX($D$25:$AG$124,$HI66,HX$21),"")</f>
        <v/>
      </c>
      <c r="HY66" s="17" t="str">
        <f>IF(HY$23&lt;='2. Saisie'!$AE$1,INDEX($D$25:$AG$124,$HI66,HY$21),"")</f>
        <v/>
      </c>
      <c r="HZ66" s="17" t="str">
        <f>IF(HZ$23&lt;='2. Saisie'!$AE$1,INDEX($D$25:$AG$124,$HI66,HZ$21),"")</f>
        <v/>
      </c>
      <c r="IA66" s="17" t="str">
        <f>IF(IA$23&lt;='2. Saisie'!$AE$1,INDEX($D$25:$AG$124,$HI66,IA$21),"")</f>
        <v/>
      </c>
      <c r="IB66" s="17" t="str">
        <f>IF(IB$23&lt;='2. Saisie'!$AE$1,INDEX($D$25:$AG$124,$HI66,IB$21),"")</f>
        <v/>
      </c>
      <c r="IC66" s="17" t="str">
        <f>IF(IC$23&lt;='2. Saisie'!$AE$1,INDEX($D$25:$AG$124,$HI66,IC$21),"")</f>
        <v/>
      </c>
      <c r="ID66" s="17" t="str">
        <f>IF(ID$23&lt;='2. Saisie'!$AE$1,INDEX($D$25:$AG$124,$HI66,ID$21),"")</f>
        <v/>
      </c>
      <c r="IE66" s="17" t="str">
        <f>IF(IE$23&lt;='2. Saisie'!$AE$1,INDEX($D$25:$AG$124,$HI66,IE$21),"")</f>
        <v/>
      </c>
      <c r="IF66" s="17" t="str">
        <f>IF(IF$23&lt;='2. Saisie'!$AE$1,INDEX($D$25:$AG$124,$HI66,IF$21),"")</f>
        <v/>
      </c>
      <c r="IG66" s="17" t="str">
        <f>IF(IG$23&lt;='2. Saisie'!$AE$1,INDEX($D$25:$AG$124,$HI66,IG$21),"")</f>
        <v/>
      </c>
      <c r="IH66" s="17" t="str">
        <f>IF(IH$23&lt;='2. Saisie'!$AE$1,INDEX($D$25:$AG$124,$HI66,IH$21),"")</f>
        <v/>
      </c>
      <c r="II66" s="17" t="str">
        <f>IF(II$23&lt;='2. Saisie'!$AE$1,INDEX($D$25:$AG$124,$HI66,II$21),"")</f>
        <v/>
      </c>
      <c r="IJ66" s="17" t="str">
        <f>IF(IJ$23&lt;='2. Saisie'!$AE$1,INDEX($D$25:$AG$124,$HI66,IJ$21),"")</f>
        <v/>
      </c>
      <c r="IK66" s="17" t="str">
        <f>IF(IK$23&lt;='2. Saisie'!$AE$1,INDEX($D$25:$AG$124,$HI66,IK$21),"")</f>
        <v/>
      </c>
      <c r="IL66" s="17" t="str">
        <f>IF(IL$23&lt;='2. Saisie'!$AE$1,INDEX($D$25:$AG$124,$HI66,IL$21),"")</f>
        <v/>
      </c>
      <c r="IM66" s="17" t="str">
        <f>IF(IM$23&lt;='2. Saisie'!$AE$1,INDEX($D$25:$AG$124,$HI66,IM$21),"")</f>
        <v/>
      </c>
      <c r="IN66" s="17" t="str">
        <f>IF(IN$23&lt;='2. Saisie'!$AE$1,INDEX($D$25:$AG$124,$HI66,IN$21),"")</f>
        <v/>
      </c>
      <c r="IO66" s="17" t="s">
        <v>139</v>
      </c>
      <c r="IR66" s="346" t="str">
        <f>IFERROR(IF(HK$23&lt;=$HH66,(1-'7. Rép.Inattendues'!J47)*HK$19,('7. Rép.Inattendues'!J47*HK$19)*-1),"")</f>
        <v/>
      </c>
      <c r="IS66" s="346" t="str">
        <f>IFERROR(IF(HL$23&lt;=$HH66,(1-'7. Rép.Inattendues'!K47)*HL$19,('7. Rép.Inattendues'!K47*HL$19)*-1),"")</f>
        <v/>
      </c>
      <c r="IT66" s="346" t="str">
        <f>IFERROR(IF(HM$23&lt;=$HH66,(1-'7. Rép.Inattendues'!L47)*HM$19,('7. Rép.Inattendues'!L47*HM$19)*-1),"")</f>
        <v/>
      </c>
      <c r="IU66" s="346" t="str">
        <f>IFERROR(IF(HN$23&lt;=$HH66,(1-'7. Rép.Inattendues'!M47)*HN$19,('7. Rép.Inattendues'!M47*HN$19)*-1),"")</f>
        <v/>
      </c>
      <c r="IV66" s="346" t="str">
        <f>IFERROR(IF(HO$23&lt;=$HH66,(1-'7. Rép.Inattendues'!N47)*HO$19,('7. Rép.Inattendues'!N47*HO$19)*-1),"")</f>
        <v/>
      </c>
      <c r="IW66" s="346" t="str">
        <f>IFERROR(IF(HP$23&lt;=$HH66,(1-'7. Rép.Inattendues'!O47)*HP$19,('7. Rép.Inattendues'!O47*HP$19)*-1),"")</f>
        <v/>
      </c>
      <c r="IX66" s="346" t="str">
        <f>IFERROR(IF(HQ$23&lt;=$HH66,(1-'7. Rép.Inattendues'!P47)*HQ$19,('7. Rép.Inattendues'!P47*HQ$19)*-1),"")</f>
        <v/>
      </c>
      <c r="IY66" s="346" t="str">
        <f>IFERROR(IF(HR$23&lt;=$HH66,(1-'7. Rép.Inattendues'!Q47)*HR$19,('7. Rép.Inattendues'!Q47*HR$19)*-1),"")</f>
        <v/>
      </c>
      <c r="IZ66" s="346" t="str">
        <f>IFERROR(IF(HS$23&lt;=$HH66,(1-'7. Rép.Inattendues'!R47)*HS$19,('7. Rép.Inattendues'!R47*HS$19)*-1),"")</f>
        <v/>
      </c>
      <c r="JA66" s="346" t="str">
        <f>IFERROR(IF(HT$23&lt;=$HH66,(1-'7. Rép.Inattendues'!S47)*HT$19,('7. Rép.Inattendues'!S47*HT$19)*-1),"")</f>
        <v/>
      </c>
      <c r="JB66" s="346" t="str">
        <f>IFERROR(IF(HU$23&lt;=$HH66,(1-'7. Rép.Inattendues'!T47)*HU$19,('7. Rép.Inattendues'!T47*HU$19)*-1),"")</f>
        <v/>
      </c>
      <c r="JC66" s="346" t="str">
        <f>IFERROR(IF(HV$23&lt;=$HH66,(1-'7. Rép.Inattendues'!U47)*HV$19,('7. Rép.Inattendues'!U47*HV$19)*-1),"")</f>
        <v/>
      </c>
      <c r="JD66" s="346" t="str">
        <f>IFERROR(IF(HW$23&lt;=$HH66,(1-'7. Rép.Inattendues'!V47)*HW$19,('7. Rép.Inattendues'!V47*HW$19)*-1),"")</f>
        <v/>
      </c>
      <c r="JE66" s="346" t="str">
        <f>IFERROR(IF(HX$23&lt;=$HH66,(1-'7. Rép.Inattendues'!W47)*HX$19,('7. Rép.Inattendues'!W47*HX$19)*-1),"")</f>
        <v/>
      </c>
      <c r="JF66" s="346" t="str">
        <f>IFERROR(IF(HY$23&lt;=$HH66,(1-'7. Rép.Inattendues'!X47)*HY$19,('7. Rép.Inattendues'!X47*HY$19)*-1),"")</f>
        <v/>
      </c>
      <c r="JG66" s="346" t="str">
        <f>IFERROR(IF(HZ$23&lt;=$HH66,(1-'7. Rép.Inattendues'!Y47)*HZ$19,('7. Rép.Inattendues'!Y47*HZ$19)*-1),"")</f>
        <v/>
      </c>
      <c r="JH66" s="346" t="str">
        <f>IFERROR(IF(IA$23&lt;=$HH66,(1-'7. Rép.Inattendues'!Z47)*IA$19,('7. Rép.Inattendues'!Z47*IA$19)*-1),"")</f>
        <v/>
      </c>
      <c r="JI66" s="346" t="str">
        <f>IFERROR(IF(IB$23&lt;=$HH66,(1-'7. Rép.Inattendues'!AA47)*IB$19,('7. Rép.Inattendues'!AA47*IB$19)*-1),"")</f>
        <v/>
      </c>
      <c r="JJ66" s="346" t="str">
        <f>IFERROR(IF(IC$23&lt;=$HH66,(1-'7. Rép.Inattendues'!AB47)*IC$19,('7. Rép.Inattendues'!AB47*IC$19)*-1),"")</f>
        <v/>
      </c>
      <c r="JK66" s="346" t="str">
        <f>IFERROR(IF(ID$23&lt;=$HH66,(1-'7. Rép.Inattendues'!AC47)*ID$19,('7. Rép.Inattendues'!AC47*ID$19)*-1),"")</f>
        <v/>
      </c>
      <c r="JL66" s="346" t="str">
        <f>IFERROR(IF(IE$23&lt;=$HH66,(1-'7. Rép.Inattendues'!AD47)*IE$19,('7. Rép.Inattendues'!AD47*IE$19)*-1),"")</f>
        <v/>
      </c>
      <c r="JM66" s="346" t="str">
        <f>IFERROR(IF(IF$23&lt;=$HH66,(1-'7. Rép.Inattendues'!AE47)*IF$19,('7. Rép.Inattendues'!AE47*IF$19)*-1),"")</f>
        <v/>
      </c>
      <c r="JN66" s="346" t="str">
        <f>IFERROR(IF(IG$23&lt;=$HH66,(1-'7. Rép.Inattendues'!AF47)*IG$19,('7. Rép.Inattendues'!AF47*IG$19)*-1),"")</f>
        <v/>
      </c>
      <c r="JO66" s="346" t="str">
        <f>IFERROR(IF(IH$23&lt;=$HH66,(1-'7. Rép.Inattendues'!AG47)*IH$19,('7. Rép.Inattendues'!AG47*IH$19)*-1),"")</f>
        <v/>
      </c>
      <c r="JP66" s="346" t="str">
        <f>IFERROR(IF(II$23&lt;=$HH66,(1-'7. Rép.Inattendues'!AH47)*II$19,('7. Rép.Inattendues'!AH47*II$19)*-1),"")</f>
        <v/>
      </c>
      <c r="JQ66" s="346" t="str">
        <f>IFERROR(IF(IJ$23&lt;=$HH66,(1-'7. Rép.Inattendues'!AI47)*IJ$19,('7. Rép.Inattendues'!AI47*IJ$19)*-1),"")</f>
        <v/>
      </c>
      <c r="JR66" s="346" t="str">
        <f>IFERROR(IF(IK$23&lt;=$HH66,(1-'7. Rép.Inattendues'!AJ47)*IK$19,('7. Rép.Inattendues'!AJ47*IK$19)*-1),"")</f>
        <v/>
      </c>
      <c r="JS66" s="346" t="str">
        <f>IFERROR(IF(IL$23&lt;=$HH66,(1-'7. Rép.Inattendues'!AK47)*IL$19,('7. Rép.Inattendues'!AK47*IL$19)*-1),"")</f>
        <v/>
      </c>
      <c r="JT66" s="346" t="str">
        <f>IFERROR(IF(IM$23&lt;=$HH66,(1-'7. Rép.Inattendues'!AL47)*IM$19,('7. Rép.Inattendues'!AL47*IM$19)*-1),"")</f>
        <v/>
      </c>
      <c r="JU66" s="346" t="str">
        <f>IFERROR(IF(IN$23&lt;=$HH66,(1-'7. Rép.Inattendues'!AM47)*IN$19,('7. Rép.Inattendues'!AM47*IN$19)*-1),"")</f>
        <v/>
      </c>
      <c r="JW66" s="347" t="str">
        <f t="shared" si="170"/>
        <v/>
      </c>
      <c r="JY66" s="346" t="str">
        <f t="shared" si="171"/>
        <v/>
      </c>
      <c r="JZ66" s="346" t="str">
        <f t="shared" si="172"/>
        <v/>
      </c>
      <c r="KA66" s="346" t="str">
        <f t="shared" si="173"/>
        <v/>
      </c>
      <c r="KB66" s="346" t="str">
        <f t="shared" si="174"/>
        <v/>
      </c>
      <c r="KC66" s="346" t="str">
        <f t="shared" si="175"/>
        <v/>
      </c>
      <c r="KD66" s="346" t="str">
        <f t="shared" si="176"/>
        <v/>
      </c>
      <c r="KE66" s="346" t="str">
        <f t="shared" si="177"/>
        <v/>
      </c>
      <c r="KF66" s="346" t="str">
        <f t="shared" si="178"/>
        <v/>
      </c>
      <c r="KG66" s="346" t="str">
        <f t="shared" si="179"/>
        <v/>
      </c>
      <c r="KH66" s="346" t="str">
        <f t="shared" si="180"/>
        <v/>
      </c>
      <c r="KI66" s="346" t="str">
        <f t="shared" si="181"/>
        <v/>
      </c>
      <c r="KJ66" s="346" t="str">
        <f t="shared" si="182"/>
        <v/>
      </c>
      <c r="KK66" s="346" t="str">
        <f t="shared" si="183"/>
        <v/>
      </c>
      <c r="KL66" s="346" t="str">
        <f t="shared" si="184"/>
        <v/>
      </c>
      <c r="KM66" s="346" t="str">
        <f t="shared" si="185"/>
        <v/>
      </c>
      <c r="KN66" s="346" t="str">
        <f t="shared" si="186"/>
        <v/>
      </c>
      <c r="KO66" s="346" t="str">
        <f t="shared" si="187"/>
        <v/>
      </c>
      <c r="KP66" s="346" t="str">
        <f t="shared" si="188"/>
        <v/>
      </c>
      <c r="KQ66" s="346" t="str">
        <f t="shared" si="189"/>
        <v/>
      </c>
      <c r="KR66" s="346" t="str">
        <f t="shared" si="190"/>
        <v/>
      </c>
      <c r="KS66" s="346" t="str">
        <f t="shared" si="191"/>
        <v/>
      </c>
      <c r="KT66" s="346" t="str">
        <f t="shared" si="192"/>
        <v/>
      </c>
      <c r="KU66" s="346" t="str">
        <f t="shared" si="193"/>
        <v/>
      </c>
      <c r="KV66" s="346" t="str">
        <f t="shared" si="194"/>
        <v/>
      </c>
      <c r="KW66" s="346" t="str">
        <f t="shared" si="195"/>
        <v/>
      </c>
      <c r="KX66" s="346" t="str">
        <f t="shared" si="196"/>
        <v/>
      </c>
      <c r="KY66" s="346" t="str">
        <f t="shared" si="197"/>
        <v/>
      </c>
      <c r="KZ66" s="346" t="str">
        <f t="shared" si="198"/>
        <v/>
      </c>
      <c r="LA66" s="346" t="str">
        <f t="shared" si="199"/>
        <v/>
      </c>
      <c r="LB66" s="346" t="str">
        <f t="shared" si="200"/>
        <v/>
      </c>
      <c r="LD66" s="348" t="str">
        <f t="shared" si="201"/>
        <v/>
      </c>
      <c r="LF66" s="346" t="str">
        <f t="shared" si="315"/>
        <v/>
      </c>
      <c r="LH66" s="346" t="str">
        <f t="shared" si="202"/>
        <v/>
      </c>
      <c r="LI66" s="346" t="str">
        <f t="shared" si="203"/>
        <v/>
      </c>
      <c r="LJ66" s="346" t="str">
        <f t="shared" si="204"/>
        <v/>
      </c>
      <c r="LK66" s="346" t="str">
        <f t="shared" si="205"/>
        <v/>
      </c>
      <c r="LL66" s="346" t="str">
        <f t="shared" si="206"/>
        <v/>
      </c>
      <c r="LM66" s="346" t="str">
        <f t="shared" si="207"/>
        <v/>
      </c>
      <c r="LN66" s="346" t="str">
        <f t="shared" si="208"/>
        <v/>
      </c>
      <c r="LO66" s="346" t="str">
        <f t="shared" si="209"/>
        <v/>
      </c>
      <c r="LP66" s="346" t="str">
        <f t="shared" si="210"/>
        <v/>
      </c>
      <c r="LQ66" s="346" t="str">
        <f t="shared" si="211"/>
        <v/>
      </c>
      <c r="LR66" s="346" t="str">
        <f t="shared" si="212"/>
        <v/>
      </c>
      <c r="LS66" s="346" t="str">
        <f t="shared" si="213"/>
        <v/>
      </c>
      <c r="LT66" s="346" t="str">
        <f t="shared" si="214"/>
        <v/>
      </c>
      <c r="LU66" s="346" t="str">
        <f t="shared" si="215"/>
        <v/>
      </c>
      <c r="LV66" s="346" t="str">
        <f t="shared" si="216"/>
        <v/>
      </c>
      <c r="LW66" s="346" t="str">
        <f t="shared" si="217"/>
        <v/>
      </c>
      <c r="LX66" s="346" t="str">
        <f t="shared" si="218"/>
        <v/>
      </c>
      <c r="LY66" s="346" t="str">
        <f t="shared" si="219"/>
        <v/>
      </c>
      <c r="LZ66" s="346" t="str">
        <f t="shared" si="220"/>
        <v/>
      </c>
      <c r="MA66" s="346" t="str">
        <f t="shared" si="221"/>
        <v/>
      </c>
      <c r="MB66" s="346" t="str">
        <f t="shared" si="222"/>
        <v/>
      </c>
      <c r="MC66" s="346" t="str">
        <f t="shared" si="223"/>
        <v/>
      </c>
      <c r="MD66" s="346" t="str">
        <f t="shared" si="224"/>
        <v/>
      </c>
      <c r="ME66" s="346" t="str">
        <f t="shared" si="225"/>
        <v/>
      </c>
      <c r="MF66" s="346" t="str">
        <f t="shared" si="226"/>
        <v/>
      </c>
      <c r="MG66" s="346" t="str">
        <f t="shared" si="227"/>
        <v/>
      </c>
      <c r="MH66" s="346" t="str">
        <f t="shared" si="228"/>
        <v/>
      </c>
      <c r="MI66" s="346" t="str">
        <f t="shared" si="229"/>
        <v/>
      </c>
      <c r="MJ66" s="346" t="str">
        <f t="shared" si="230"/>
        <v/>
      </c>
      <c r="MK66" s="346" t="str">
        <f t="shared" si="231"/>
        <v/>
      </c>
      <c r="MM66" s="348" t="str">
        <f t="shared" si="232"/>
        <v/>
      </c>
      <c r="MR66" s="483" t="s">
        <v>467</v>
      </c>
      <c r="MS66" s="305">
        <v>7</v>
      </c>
      <c r="MT66" s="395" t="s">
        <v>486</v>
      </c>
      <c r="MU66" s="15">
        <f>IF('8. Paramètres'!G68="Souhaitable",1,IF('8. Paramètres'!G68="Satisfaisant",2,IF('8. Paramètres'!G68="Acceptable",3,IF('8. Paramètres'!G68="À améliorer",4,"err"))))</f>
        <v>3</v>
      </c>
      <c r="MV66" s="15">
        <f>IF('8. Paramètres'!H68="Cliquer pour modifier",MU66,IF('8. Paramètres'!H68="Souhaitable",1,IF('8. Paramètres'!H68="Satisfaisant",2,IF('8. Paramètres'!H68="Acceptable",3,IF('8. Paramètres'!H68="À améliorer",4,"err")))))</f>
        <v>3</v>
      </c>
      <c r="MW66" s="15">
        <f t="shared" si="316"/>
        <v>3</v>
      </c>
      <c r="MY66" s="380" t="str">
        <f t="shared" si="318"/>
        <v>ok</v>
      </c>
    </row>
    <row r="67" spans="2:364" ht="18" x14ac:dyDescent="0.3">
      <c r="B67" s="38">
        <f t="shared" si="88"/>
        <v>0</v>
      </c>
      <c r="C67" s="4" t="s">
        <v>73</v>
      </c>
      <c r="D67" s="17" t="str">
        <f>IF(AND('2. Saisie'!$AF49&gt;=0,D$23&lt;='2. Saisie'!$AE$1,'2. Saisie'!$AL49&lt;=$B$11),IF(OR('2. Saisie'!B49="",'2. Saisie'!B49=9),0,'2. Saisie'!B49),"")</f>
        <v/>
      </c>
      <c r="E67" s="17" t="str">
        <f>IF(AND('2. Saisie'!$AF49&gt;=0,E$23&lt;='2. Saisie'!$AE$1,'2. Saisie'!$AL49&lt;=$B$11),IF(OR('2. Saisie'!C49="",'2. Saisie'!C49=9),0,'2. Saisie'!C49),"")</f>
        <v/>
      </c>
      <c r="F67" s="17" t="str">
        <f>IF(AND('2. Saisie'!$AF49&gt;=0,F$23&lt;='2. Saisie'!$AE$1,'2. Saisie'!$AL49&lt;=$B$11),IF(OR('2. Saisie'!D49="",'2. Saisie'!D49=9),0,'2. Saisie'!D49),"")</f>
        <v/>
      </c>
      <c r="G67" s="17" t="str">
        <f>IF(AND('2. Saisie'!$AF49&gt;=0,G$23&lt;='2. Saisie'!$AE$1,'2. Saisie'!$AL49&lt;=$B$11),IF(OR('2. Saisie'!E49="",'2. Saisie'!E49=9),0,'2. Saisie'!E49),"")</f>
        <v/>
      </c>
      <c r="H67" s="17" t="str">
        <f>IF(AND('2. Saisie'!$AF49&gt;=0,H$23&lt;='2. Saisie'!$AE$1,'2. Saisie'!$AL49&lt;=$B$11),IF(OR('2. Saisie'!F49="",'2. Saisie'!F49=9),0,'2. Saisie'!F49),"")</f>
        <v/>
      </c>
      <c r="I67" s="17" t="str">
        <f>IF(AND('2. Saisie'!$AF49&gt;=0,I$23&lt;='2. Saisie'!$AE$1,'2. Saisie'!$AL49&lt;=$B$11),IF(OR('2. Saisie'!G49="",'2. Saisie'!G49=9),0,'2. Saisie'!G49),"")</f>
        <v/>
      </c>
      <c r="J67" s="17" t="str">
        <f>IF(AND('2. Saisie'!$AF49&gt;=0,J$23&lt;='2. Saisie'!$AE$1,'2. Saisie'!$AL49&lt;=$B$11),IF(OR('2. Saisie'!H49="",'2. Saisie'!H49=9),0,'2. Saisie'!H49),"")</f>
        <v/>
      </c>
      <c r="K67" s="17" t="str">
        <f>IF(AND('2. Saisie'!$AF49&gt;=0,K$23&lt;='2. Saisie'!$AE$1,'2. Saisie'!$AL49&lt;=$B$11),IF(OR('2. Saisie'!I49="",'2. Saisie'!I49=9),0,'2. Saisie'!I49),"")</f>
        <v/>
      </c>
      <c r="L67" s="17" t="str">
        <f>IF(AND('2. Saisie'!$AF49&gt;=0,L$23&lt;='2. Saisie'!$AE$1,'2. Saisie'!$AL49&lt;=$B$11),IF(OR('2. Saisie'!J49="",'2. Saisie'!J49=9),0,'2. Saisie'!J49),"")</f>
        <v/>
      </c>
      <c r="M67" s="17" t="str">
        <f>IF(AND('2. Saisie'!$AF49&gt;=0,M$23&lt;='2. Saisie'!$AE$1,'2. Saisie'!$AL49&lt;=$B$11),IF(OR('2. Saisie'!K49="",'2. Saisie'!K49=9),0,'2. Saisie'!K49),"")</f>
        <v/>
      </c>
      <c r="N67" s="17" t="str">
        <f>IF(AND('2. Saisie'!$AF49&gt;=0,N$23&lt;='2. Saisie'!$AE$1,'2. Saisie'!$AL49&lt;=$B$11),IF(OR('2. Saisie'!L49="",'2. Saisie'!L49=9),0,'2. Saisie'!L49),"")</f>
        <v/>
      </c>
      <c r="O67" s="17" t="str">
        <f>IF(AND('2. Saisie'!$AF49&gt;=0,O$23&lt;='2. Saisie'!$AE$1,'2. Saisie'!$AL49&lt;=$B$11),IF(OR('2. Saisie'!M49="",'2. Saisie'!M49=9),0,'2. Saisie'!M49),"")</f>
        <v/>
      </c>
      <c r="P67" s="17" t="str">
        <f>IF(AND('2. Saisie'!$AF49&gt;=0,P$23&lt;='2. Saisie'!$AE$1,'2. Saisie'!$AL49&lt;=$B$11),IF(OR('2. Saisie'!N49="",'2. Saisie'!N49=9),0,'2. Saisie'!N49),"")</f>
        <v/>
      </c>
      <c r="Q67" s="17" t="str">
        <f>IF(AND('2. Saisie'!$AF49&gt;=0,Q$23&lt;='2. Saisie'!$AE$1,'2. Saisie'!$AL49&lt;=$B$11),IF(OR('2. Saisie'!O49="",'2. Saisie'!O49=9),0,'2. Saisie'!O49),"")</f>
        <v/>
      </c>
      <c r="R67" s="17" t="str">
        <f>IF(AND('2. Saisie'!$AF49&gt;=0,R$23&lt;='2. Saisie'!$AE$1,'2. Saisie'!$AL49&lt;=$B$11),IF(OR('2. Saisie'!P49="",'2. Saisie'!P49=9),0,'2. Saisie'!P49),"")</f>
        <v/>
      </c>
      <c r="S67" s="17" t="str">
        <f>IF(AND('2. Saisie'!$AF49&gt;=0,S$23&lt;='2. Saisie'!$AE$1,'2. Saisie'!$AL49&lt;=$B$11),IF(OR('2. Saisie'!Q49="",'2. Saisie'!Q49=9),0,'2. Saisie'!Q49),"")</f>
        <v/>
      </c>
      <c r="T67" s="17" t="str">
        <f>IF(AND('2. Saisie'!$AF49&gt;=0,T$23&lt;='2. Saisie'!$AE$1,'2. Saisie'!$AL49&lt;=$B$11),IF(OR('2. Saisie'!R49="",'2. Saisie'!R49=9),0,'2. Saisie'!R49),"")</f>
        <v/>
      </c>
      <c r="U67" s="17" t="str">
        <f>IF(AND('2. Saisie'!$AF49&gt;=0,U$23&lt;='2. Saisie'!$AE$1,'2. Saisie'!$AL49&lt;=$B$11),IF(OR('2. Saisie'!S49="",'2. Saisie'!S49=9),0,'2. Saisie'!S49),"")</f>
        <v/>
      </c>
      <c r="V67" s="17" t="str">
        <f>IF(AND('2. Saisie'!$AF49&gt;=0,V$23&lt;='2. Saisie'!$AE$1,'2. Saisie'!$AL49&lt;=$B$11),IF(OR('2. Saisie'!T49="",'2. Saisie'!T49=9),0,'2. Saisie'!T49),"")</f>
        <v/>
      </c>
      <c r="W67" s="17" t="str">
        <f>IF(AND('2. Saisie'!$AF49&gt;=0,W$23&lt;='2. Saisie'!$AE$1,'2. Saisie'!$AL49&lt;=$B$11),IF(OR('2. Saisie'!U49="",'2. Saisie'!U49=9),0,'2. Saisie'!U49),"")</f>
        <v/>
      </c>
      <c r="X67" s="17" t="str">
        <f>IF(AND('2. Saisie'!$AF49&gt;=0,X$23&lt;='2. Saisie'!$AE$1,'2. Saisie'!$AL49&lt;=$B$11),IF(OR('2. Saisie'!V49="",'2. Saisie'!V49=9),0,'2. Saisie'!V49),"")</f>
        <v/>
      </c>
      <c r="Y67" s="17" t="str">
        <f>IF(AND('2. Saisie'!$AF49&gt;=0,Y$23&lt;='2. Saisie'!$AE$1,'2. Saisie'!$AL49&lt;=$B$11),IF(OR('2. Saisie'!W49="",'2. Saisie'!W49=9),0,'2. Saisie'!W49),"")</f>
        <v/>
      </c>
      <c r="Z67" s="17" t="str">
        <f>IF(AND('2. Saisie'!$AF49&gt;=0,Z$23&lt;='2. Saisie'!$AE$1,'2. Saisie'!$AL49&lt;=$B$11),IF(OR('2. Saisie'!X49="",'2. Saisie'!X49=9),0,'2. Saisie'!X49),"")</f>
        <v/>
      </c>
      <c r="AA67" s="17" t="str">
        <f>IF(AND('2. Saisie'!$AF49&gt;=0,AA$23&lt;='2. Saisie'!$AE$1,'2. Saisie'!$AL49&lt;=$B$11),IF(OR('2. Saisie'!Y49="",'2. Saisie'!Y49=9),0,'2. Saisie'!Y49),"")</f>
        <v/>
      </c>
      <c r="AB67" s="17" t="str">
        <f>IF(AND('2. Saisie'!$AF49&gt;=0,AB$23&lt;='2. Saisie'!$AE$1,'2. Saisie'!$AL49&lt;=$B$11),IF(OR('2. Saisie'!Z49="",'2. Saisie'!Z49=9),0,'2. Saisie'!Z49),"")</f>
        <v/>
      </c>
      <c r="AC67" s="17" t="str">
        <f>IF(AND('2. Saisie'!$AF49&gt;=0,AC$23&lt;='2. Saisie'!$AE$1,'2. Saisie'!$AL49&lt;=$B$11),IF(OR('2. Saisie'!AA49="",'2. Saisie'!AA49=9),0,'2. Saisie'!AA49),"")</f>
        <v/>
      </c>
      <c r="AD67" s="17" t="str">
        <f>IF(AND('2. Saisie'!$AF49&gt;=0,AD$23&lt;='2. Saisie'!$AE$1,'2. Saisie'!$AL49&lt;=$B$11),IF(OR('2. Saisie'!AB49="",'2. Saisie'!AB49=9),0,'2. Saisie'!AB49),"")</f>
        <v/>
      </c>
      <c r="AE67" s="17" t="str">
        <f>IF(AND('2. Saisie'!$AF49&gt;=0,AE$23&lt;='2. Saisie'!$AE$1,'2. Saisie'!$AL49&lt;=$B$11),IF(OR('2. Saisie'!AC49="",'2. Saisie'!AC49=9),0,'2. Saisie'!AC49),"")</f>
        <v/>
      </c>
      <c r="AF67" s="17" t="str">
        <f>IF(AND('2. Saisie'!$AF49&gt;=0,AF$23&lt;='2. Saisie'!$AE$1,'2. Saisie'!$AL49&lt;=$B$11),IF(OR('2. Saisie'!AD49="",'2. Saisie'!AD49=9),0,'2. Saisie'!AD49),"")</f>
        <v/>
      </c>
      <c r="AG67" s="17" t="str">
        <f>IF(AND('2. Saisie'!$AF49&gt;=0,AG$23&lt;='2. Saisie'!$AE$1,'2. Saisie'!$AL49&lt;=$B$11),IF(OR('2. Saisie'!AE49="",'2. Saisie'!AE49=9),0,'2. Saisie'!AE49),"")</f>
        <v/>
      </c>
      <c r="AH67" s="17" t="s">
        <v>139</v>
      </c>
      <c r="AI67" s="330"/>
      <c r="AJ67" s="339" t="str">
        <f t="shared" si="89"/>
        <v/>
      </c>
      <c r="AK67" s="339" t="str">
        <f t="shared" si="90"/>
        <v/>
      </c>
      <c r="AL67" s="340" t="str">
        <f t="shared" si="277"/>
        <v/>
      </c>
      <c r="AM67" s="341">
        <v>43</v>
      </c>
      <c r="AN67" s="342" t="str">
        <f t="shared" si="278"/>
        <v/>
      </c>
      <c r="AO67" s="343" t="str">
        <f t="shared" si="91"/>
        <v/>
      </c>
      <c r="AP67" s="17" t="str">
        <f t="shared" si="92"/>
        <v/>
      </c>
      <c r="AQ67" s="17" t="str">
        <f t="shared" si="93"/>
        <v/>
      </c>
      <c r="AR67" s="17" t="str">
        <f t="shared" si="94"/>
        <v/>
      </c>
      <c r="AS67" s="17" t="str">
        <f t="shared" si="95"/>
        <v/>
      </c>
      <c r="AT67" s="17" t="str">
        <f t="shared" si="96"/>
        <v/>
      </c>
      <c r="AU67" s="17" t="str">
        <f t="shared" si="97"/>
        <v/>
      </c>
      <c r="AV67" s="17" t="str">
        <f t="shared" si="98"/>
        <v/>
      </c>
      <c r="AW67" s="17" t="str">
        <f t="shared" si="99"/>
        <v/>
      </c>
      <c r="AX67" s="17" t="str">
        <f t="shared" si="100"/>
        <v/>
      </c>
      <c r="AY67" s="17" t="str">
        <f t="shared" si="101"/>
        <v/>
      </c>
      <c r="AZ67" s="17" t="str">
        <f t="shared" si="102"/>
        <v/>
      </c>
      <c r="BA67" s="17" t="str">
        <f t="shared" si="103"/>
        <v/>
      </c>
      <c r="BB67" s="17" t="str">
        <f t="shared" si="104"/>
        <v/>
      </c>
      <c r="BC67" s="17" t="str">
        <f t="shared" si="105"/>
        <v/>
      </c>
      <c r="BD67" s="17" t="str">
        <f t="shared" si="106"/>
        <v/>
      </c>
      <c r="BE67" s="17" t="str">
        <f t="shared" si="107"/>
        <v/>
      </c>
      <c r="BF67" s="17" t="str">
        <f t="shared" si="108"/>
        <v/>
      </c>
      <c r="BG67" s="17" t="str">
        <f t="shared" si="109"/>
        <v/>
      </c>
      <c r="BH67" s="17" t="str">
        <f t="shared" si="110"/>
        <v/>
      </c>
      <c r="BI67" s="17" t="str">
        <f t="shared" si="111"/>
        <v/>
      </c>
      <c r="BJ67" s="17" t="str">
        <f t="shared" si="112"/>
        <v/>
      </c>
      <c r="BK67" s="17" t="str">
        <f t="shared" si="113"/>
        <v/>
      </c>
      <c r="BL67" s="17" t="str">
        <f t="shared" si="114"/>
        <v/>
      </c>
      <c r="BM67" s="17" t="str">
        <f t="shared" si="115"/>
        <v/>
      </c>
      <c r="BN67" s="17" t="str">
        <f t="shared" si="116"/>
        <v/>
      </c>
      <c r="BO67" s="17" t="str">
        <f t="shared" si="117"/>
        <v/>
      </c>
      <c r="BP67" s="17" t="str">
        <f t="shared" si="118"/>
        <v/>
      </c>
      <c r="BQ67" s="17" t="str">
        <f t="shared" si="119"/>
        <v/>
      </c>
      <c r="BR67" s="17" t="str">
        <f t="shared" si="120"/>
        <v/>
      </c>
      <c r="BS67" s="17" t="str">
        <f t="shared" si="121"/>
        <v/>
      </c>
      <c r="BT67" s="17" t="s">
        <v>139</v>
      </c>
      <c r="BV67" s="291" t="e">
        <f t="shared" si="279"/>
        <v>#VALUE!</v>
      </c>
      <c r="BW67" s="291" t="e">
        <f t="shared" si="122"/>
        <v>#VALUE!</v>
      </c>
      <c r="BX67" s="291" t="e">
        <f t="shared" si="233"/>
        <v>#VALUE!</v>
      </c>
      <c r="BY67" s="292" t="e">
        <f t="shared" si="280"/>
        <v>#VALUE!</v>
      </c>
      <c r="BZ67" s="292" t="e">
        <f t="shared" si="123"/>
        <v>#VALUE!</v>
      </c>
      <c r="CA67" s="294" t="str">
        <f t="shared" si="124"/>
        <v/>
      </c>
      <c r="CB67" s="293" t="e">
        <f t="shared" si="281"/>
        <v>#VALUE!</v>
      </c>
      <c r="CC67" s="291" t="e">
        <f t="shared" si="125"/>
        <v>#VALUE!</v>
      </c>
      <c r="CD67" s="291" t="e">
        <f t="shared" si="234"/>
        <v>#VALUE!</v>
      </c>
      <c r="CE67" s="292" t="e">
        <f t="shared" si="282"/>
        <v>#VALUE!</v>
      </c>
      <c r="CF67" s="292" t="e">
        <f t="shared" si="126"/>
        <v>#VALUE!</v>
      </c>
      <c r="CW67" s="330"/>
      <c r="CX67" s="341">
        <v>43</v>
      </c>
      <c r="CY67" s="58" t="str">
        <f t="shared" si="127"/>
        <v/>
      </c>
      <c r="CZ67" s="344" t="e">
        <f t="shared" si="319"/>
        <v>#N/A</v>
      </c>
      <c r="DA67" s="344" t="e">
        <f t="shared" si="319"/>
        <v>#N/A</v>
      </c>
      <c r="DB67" s="344" t="e">
        <f t="shared" si="319"/>
        <v>#N/A</v>
      </c>
      <c r="DC67" s="344" t="e">
        <f t="shared" si="319"/>
        <v>#N/A</v>
      </c>
      <c r="DD67" s="344" t="e">
        <f t="shared" si="319"/>
        <v>#N/A</v>
      </c>
      <c r="DE67" s="344" t="e">
        <f t="shared" si="319"/>
        <v>#N/A</v>
      </c>
      <c r="DF67" s="344" t="e">
        <f t="shared" si="319"/>
        <v>#N/A</v>
      </c>
      <c r="DG67" s="344" t="e">
        <f t="shared" si="319"/>
        <v>#N/A</v>
      </c>
      <c r="DH67" s="344" t="e">
        <f t="shared" si="319"/>
        <v>#N/A</v>
      </c>
      <c r="DI67" s="344" t="e">
        <f t="shared" si="319"/>
        <v>#N/A</v>
      </c>
      <c r="DJ67" s="344" t="e">
        <f t="shared" si="319"/>
        <v>#N/A</v>
      </c>
      <c r="DK67" s="344" t="e">
        <f t="shared" si="319"/>
        <v>#N/A</v>
      </c>
      <c r="DL67" s="344" t="e">
        <f t="shared" si="319"/>
        <v>#N/A</v>
      </c>
      <c r="DM67" s="344" t="e">
        <f t="shared" si="319"/>
        <v>#N/A</v>
      </c>
      <c r="DN67" s="344" t="e">
        <f t="shared" si="319"/>
        <v>#N/A</v>
      </c>
      <c r="DO67" s="344" t="e">
        <f t="shared" si="319"/>
        <v>#N/A</v>
      </c>
      <c r="DP67" s="344" t="e">
        <f t="shared" si="317"/>
        <v>#N/A</v>
      </c>
      <c r="DQ67" s="344" t="e">
        <f t="shared" si="317"/>
        <v>#N/A</v>
      </c>
      <c r="DR67" s="344" t="e">
        <f t="shared" si="317"/>
        <v>#N/A</v>
      </c>
      <c r="DS67" s="344" t="e">
        <f t="shared" si="317"/>
        <v>#N/A</v>
      </c>
      <c r="DT67" s="344" t="e">
        <f t="shared" si="317"/>
        <v>#N/A</v>
      </c>
      <c r="DU67" s="344" t="e">
        <f t="shared" si="317"/>
        <v>#N/A</v>
      </c>
      <c r="DV67" s="344" t="e">
        <f t="shared" si="317"/>
        <v>#N/A</v>
      </c>
      <c r="DW67" s="344" t="e">
        <f t="shared" si="317"/>
        <v>#N/A</v>
      </c>
      <c r="DX67" s="344" t="e">
        <f t="shared" si="317"/>
        <v>#N/A</v>
      </c>
      <c r="DY67" s="344" t="e">
        <f t="shared" si="317"/>
        <v>#N/A</v>
      </c>
      <c r="DZ67" s="344" t="e">
        <f t="shared" si="317"/>
        <v>#N/A</v>
      </c>
      <c r="EA67" s="344" t="e">
        <f t="shared" si="317"/>
        <v>#N/A</v>
      </c>
      <c r="EB67" s="344" t="e">
        <f t="shared" si="317"/>
        <v>#N/A</v>
      </c>
      <c r="EC67" s="344" t="e">
        <f t="shared" si="317"/>
        <v>#N/A</v>
      </c>
      <c r="ED67" s="59">
        <f t="shared" si="129"/>
        <v>0</v>
      </c>
      <c r="EE67" s="341">
        <v>43</v>
      </c>
      <c r="EF67" s="58" t="str">
        <f t="shared" si="130"/>
        <v/>
      </c>
      <c r="EG67" s="344" t="str">
        <f t="shared" si="235"/>
        <v/>
      </c>
      <c r="EH67" s="344" t="str">
        <f t="shared" si="236"/>
        <v/>
      </c>
      <c r="EI67" s="344" t="str">
        <f t="shared" si="237"/>
        <v/>
      </c>
      <c r="EJ67" s="344" t="str">
        <f t="shared" si="238"/>
        <v/>
      </c>
      <c r="EK67" s="344" t="str">
        <f t="shared" si="239"/>
        <v/>
      </c>
      <c r="EL67" s="344" t="str">
        <f t="shared" si="240"/>
        <v/>
      </c>
      <c r="EM67" s="344" t="str">
        <f t="shared" si="241"/>
        <v/>
      </c>
      <c r="EN67" s="344" t="str">
        <f t="shared" si="242"/>
        <v/>
      </c>
      <c r="EO67" s="344" t="str">
        <f t="shared" si="243"/>
        <v/>
      </c>
      <c r="EP67" s="344" t="str">
        <f t="shared" si="244"/>
        <v/>
      </c>
      <c r="EQ67" s="344" t="str">
        <f t="shared" si="245"/>
        <v/>
      </c>
      <c r="ER67" s="344" t="str">
        <f t="shared" si="246"/>
        <v/>
      </c>
      <c r="ES67" s="344" t="str">
        <f t="shared" si="247"/>
        <v/>
      </c>
      <c r="ET67" s="344" t="str">
        <f t="shared" si="248"/>
        <v/>
      </c>
      <c r="EU67" s="344" t="str">
        <f t="shared" si="249"/>
        <v/>
      </c>
      <c r="EV67" s="344" t="str">
        <f t="shared" si="250"/>
        <v/>
      </c>
      <c r="EW67" s="344" t="str">
        <f t="shared" si="251"/>
        <v/>
      </c>
      <c r="EX67" s="344" t="str">
        <f t="shared" si="252"/>
        <v/>
      </c>
      <c r="EY67" s="344" t="str">
        <f t="shared" si="253"/>
        <v/>
      </c>
      <c r="EZ67" s="344" t="str">
        <f t="shared" si="254"/>
        <v/>
      </c>
      <c r="FA67" s="344" t="str">
        <f t="shared" si="255"/>
        <v/>
      </c>
      <c r="FB67" s="344" t="str">
        <f t="shared" si="256"/>
        <v/>
      </c>
      <c r="FC67" s="344" t="str">
        <f t="shared" si="257"/>
        <v/>
      </c>
      <c r="FD67" s="344" t="str">
        <f t="shared" si="258"/>
        <v/>
      </c>
      <c r="FE67" s="344" t="str">
        <f t="shared" si="259"/>
        <v/>
      </c>
      <c r="FF67" s="344" t="str">
        <f t="shared" si="260"/>
        <v/>
      </c>
      <c r="FG67" s="344" t="str">
        <f t="shared" si="261"/>
        <v/>
      </c>
      <c r="FH67" s="344" t="str">
        <f t="shared" si="262"/>
        <v/>
      </c>
      <c r="FI67" s="344" t="str">
        <f t="shared" si="263"/>
        <v/>
      </c>
      <c r="FJ67" s="344" t="str">
        <f t="shared" si="264"/>
        <v/>
      </c>
      <c r="FK67" s="59">
        <f t="shared" si="160"/>
        <v>0</v>
      </c>
      <c r="FL67" s="345" t="str">
        <f t="shared" si="161"/>
        <v/>
      </c>
      <c r="FM67" s="3">
        <f t="shared" si="162"/>
        <v>0</v>
      </c>
      <c r="FO67" s="336" t="str">
        <f t="shared" si="283"/>
        <v/>
      </c>
      <c r="FP67" s="4" t="s">
        <v>73</v>
      </c>
      <c r="FQ67" s="17" t="str">
        <f t="shared" si="284"/>
        <v/>
      </c>
      <c r="FR67" s="17" t="str">
        <f t="shared" si="285"/>
        <v/>
      </c>
      <c r="FS67" s="17" t="str">
        <f t="shared" si="286"/>
        <v/>
      </c>
      <c r="FT67" s="17" t="str">
        <f t="shared" si="287"/>
        <v/>
      </c>
      <c r="FU67" s="17" t="str">
        <f t="shared" si="288"/>
        <v/>
      </c>
      <c r="FV67" s="17" t="str">
        <f t="shared" si="289"/>
        <v/>
      </c>
      <c r="FW67" s="17" t="str">
        <f t="shared" si="290"/>
        <v/>
      </c>
      <c r="FX67" s="17" t="str">
        <f t="shared" si="291"/>
        <v/>
      </c>
      <c r="FY67" s="17" t="str">
        <f t="shared" si="292"/>
        <v/>
      </c>
      <c r="FZ67" s="17" t="str">
        <f t="shared" si="293"/>
        <v/>
      </c>
      <c r="GA67" s="17" t="str">
        <f t="shared" si="294"/>
        <v/>
      </c>
      <c r="GB67" s="17" t="str">
        <f t="shared" si="295"/>
        <v/>
      </c>
      <c r="GC67" s="17" t="str">
        <f t="shared" si="296"/>
        <v/>
      </c>
      <c r="GD67" s="17" t="str">
        <f t="shared" si="297"/>
        <v/>
      </c>
      <c r="GE67" s="17" t="str">
        <f t="shared" si="298"/>
        <v/>
      </c>
      <c r="GF67" s="17" t="str">
        <f t="shared" si="299"/>
        <v/>
      </c>
      <c r="GG67" s="17" t="str">
        <f t="shared" si="300"/>
        <v/>
      </c>
      <c r="GH67" s="17" t="str">
        <f t="shared" si="301"/>
        <v/>
      </c>
      <c r="GI67" s="17" t="str">
        <f t="shared" si="302"/>
        <v/>
      </c>
      <c r="GJ67" s="17" t="str">
        <f t="shared" si="303"/>
        <v/>
      </c>
      <c r="GK67" s="17" t="str">
        <f t="shared" si="304"/>
        <v/>
      </c>
      <c r="GL67" s="17" t="str">
        <f t="shared" si="305"/>
        <v/>
      </c>
      <c r="GM67" s="17" t="str">
        <f t="shared" si="306"/>
        <v/>
      </c>
      <c r="GN67" s="17" t="str">
        <f t="shared" si="307"/>
        <v/>
      </c>
      <c r="GO67" s="17" t="str">
        <f t="shared" si="308"/>
        <v/>
      </c>
      <c r="GP67" s="17" t="str">
        <f t="shared" si="309"/>
        <v/>
      </c>
      <c r="GQ67" s="17" t="str">
        <f t="shared" si="310"/>
        <v/>
      </c>
      <c r="GR67" s="17" t="str">
        <f t="shared" si="311"/>
        <v/>
      </c>
      <c r="GS67" s="17" t="str">
        <f t="shared" si="312"/>
        <v/>
      </c>
      <c r="GT67" s="17" t="str">
        <f t="shared" si="313"/>
        <v/>
      </c>
      <c r="GU67" s="17" t="s">
        <v>139</v>
      </c>
      <c r="GV67" s="36"/>
      <c r="GW67" s="36" t="e">
        <f>RANK(AO67,AO$25:AO$124,0)+COUNTIF(AO$25:AO$67,AO67)-1</f>
        <v>#VALUE!</v>
      </c>
      <c r="GX67" s="36" t="s">
        <v>73</v>
      </c>
      <c r="GY67" s="3">
        <v>43</v>
      </c>
      <c r="GZ67" s="3" t="str">
        <f t="shared" si="314"/>
        <v/>
      </c>
      <c r="HA67" s="345" t="str">
        <f t="shared" si="163"/>
        <v/>
      </c>
      <c r="HB67" s="3">
        <f t="shared" si="164"/>
        <v>0</v>
      </c>
      <c r="HF67" s="3" t="e">
        <f t="shared" si="165"/>
        <v>#N/A</v>
      </c>
      <c r="HG67" s="3" t="e">
        <f t="shared" si="166"/>
        <v>#N/A</v>
      </c>
      <c r="HH67" s="294" t="e">
        <f t="shared" si="167"/>
        <v>#N/A</v>
      </c>
      <c r="HI67" s="336" t="e">
        <f t="shared" si="168"/>
        <v>#N/A</v>
      </c>
      <c r="HJ67" s="4" t="e">
        <f t="shared" si="169"/>
        <v>#N/A</v>
      </c>
      <c r="HK67" s="17" t="str">
        <f>IF(HK$23&lt;='2. Saisie'!$AE$1,INDEX($D$25:$AG$124,$HI67,HK$21),"")</f>
        <v/>
      </c>
      <c r="HL67" s="17" t="str">
        <f>IF(HL$23&lt;='2. Saisie'!$AE$1,INDEX($D$25:$AG$124,$HI67,HL$21),"")</f>
        <v/>
      </c>
      <c r="HM67" s="17" t="str">
        <f>IF(HM$23&lt;='2. Saisie'!$AE$1,INDEX($D$25:$AG$124,$HI67,HM$21),"")</f>
        <v/>
      </c>
      <c r="HN67" s="17" t="str">
        <f>IF(HN$23&lt;='2. Saisie'!$AE$1,INDEX($D$25:$AG$124,$HI67,HN$21),"")</f>
        <v/>
      </c>
      <c r="HO67" s="17" t="str">
        <f>IF(HO$23&lt;='2. Saisie'!$AE$1,INDEX($D$25:$AG$124,$HI67,HO$21),"")</f>
        <v/>
      </c>
      <c r="HP67" s="17" t="str">
        <f>IF(HP$23&lt;='2. Saisie'!$AE$1,INDEX($D$25:$AG$124,$HI67,HP$21),"")</f>
        <v/>
      </c>
      <c r="HQ67" s="17" t="str">
        <f>IF(HQ$23&lt;='2. Saisie'!$AE$1,INDEX($D$25:$AG$124,$HI67,HQ$21),"")</f>
        <v/>
      </c>
      <c r="HR67" s="17" t="str">
        <f>IF(HR$23&lt;='2. Saisie'!$AE$1,INDEX($D$25:$AG$124,$HI67,HR$21),"")</f>
        <v/>
      </c>
      <c r="HS67" s="17" t="str">
        <f>IF(HS$23&lt;='2. Saisie'!$AE$1,INDEX($D$25:$AG$124,$HI67,HS$21),"")</f>
        <v/>
      </c>
      <c r="HT67" s="17" t="str">
        <f>IF(HT$23&lt;='2. Saisie'!$AE$1,INDEX($D$25:$AG$124,$HI67,HT$21),"")</f>
        <v/>
      </c>
      <c r="HU67" s="17" t="str">
        <f>IF(HU$23&lt;='2. Saisie'!$AE$1,INDEX($D$25:$AG$124,$HI67,HU$21),"")</f>
        <v/>
      </c>
      <c r="HV67" s="17" t="str">
        <f>IF(HV$23&lt;='2. Saisie'!$AE$1,INDEX($D$25:$AG$124,$HI67,HV$21),"")</f>
        <v/>
      </c>
      <c r="HW67" s="17" t="str">
        <f>IF(HW$23&lt;='2. Saisie'!$AE$1,INDEX($D$25:$AG$124,$HI67,HW$21),"")</f>
        <v/>
      </c>
      <c r="HX67" s="17" t="str">
        <f>IF(HX$23&lt;='2. Saisie'!$AE$1,INDEX($D$25:$AG$124,$HI67,HX$21),"")</f>
        <v/>
      </c>
      <c r="HY67" s="17" t="str">
        <f>IF(HY$23&lt;='2. Saisie'!$AE$1,INDEX($D$25:$AG$124,$HI67,HY$21),"")</f>
        <v/>
      </c>
      <c r="HZ67" s="17" t="str">
        <f>IF(HZ$23&lt;='2. Saisie'!$AE$1,INDEX($D$25:$AG$124,$HI67,HZ$21),"")</f>
        <v/>
      </c>
      <c r="IA67" s="17" t="str">
        <f>IF(IA$23&lt;='2. Saisie'!$AE$1,INDEX($D$25:$AG$124,$HI67,IA$21),"")</f>
        <v/>
      </c>
      <c r="IB67" s="17" t="str">
        <f>IF(IB$23&lt;='2. Saisie'!$AE$1,INDEX($D$25:$AG$124,$HI67,IB$21),"")</f>
        <v/>
      </c>
      <c r="IC67" s="17" t="str">
        <f>IF(IC$23&lt;='2. Saisie'!$AE$1,INDEX($D$25:$AG$124,$HI67,IC$21),"")</f>
        <v/>
      </c>
      <c r="ID67" s="17" t="str">
        <f>IF(ID$23&lt;='2. Saisie'!$AE$1,INDEX($D$25:$AG$124,$HI67,ID$21),"")</f>
        <v/>
      </c>
      <c r="IE67" s="17" t="str">
        <f>IF(IE$23&lt;='2. Saisie'!$AE$1,INDEX($D$25:$AG$124,$HI67,IE$21),"")</f>
        <v/>
      </c>
      <c r="IF67" s="17" t="str">
        <f>IF(IF$23&lt;='2. Saisie'!$AE$1,INDEX($D$25:$AG$124,$HI67,IF$21),"")</f>
        <v/>
      </c>
      <c r="IG67" s="17" t="str">
        <f>IF(IG$23&lt;='2. Saisie'!$AE$1,INDEX($D$25:$AG$124,$HI67,IG$21),"")</f>
        <v/>
      </c>
      <c r="IH67" s="17" t="str">
        <f>IF(IH$23&lt;='2. Saisie'!$AE$1,INDEX($D$25:$AG$124,$HI67,IH$21),"")</f>
        <v/>
      </c>
      <c r="II67" s="17" t="str">
        <f>IF(II$23&lt;='2. Saisie'!$AE$1,INDEX($D$25:$AG$124,$HI67,II$21),"")</f>
        <v/>
      </c>
      <c r="IJ67" s="17" t="str">
        <f>IF(IJ$23&lt;='2. Saisie'!$AE$1,INDEX($D$25:$AG$124,$HI67,IJ$21),"")</f>
        <v/>
      </c>
      <c r="IK67" s="17" t="str">
        <f>IF(IK$23&lt;='2. Saisie'!$AE$1,INDEX($D$25:$AG$124,$HI67,IK$21),"")</f>
        <v/>
      </c>
      <c r="IL67" s="17" t="str">
        <f>IF(IL$23&lt;='2. Saisie'!$AE$1,INDEX($D$25:$AG$124,$HI67,IL$21),"")</f>
        <v/>
      </c>
      <c r="IM67" s="17" t="str">
        <f>IF(IM$23&lt;='2. Saisie'!$AE$1,INDEX($D$25:$AG$124,$HI67,IM$21),"")</f>
        <v/>
      </c>
      <c r="IN67" s="17" t="str">
        <f>IF(IN$23&lt;='2. Saisie'!$AE$1,INDEX($D$25:$AG$124,$HI67,IN$21),"")</f>
        <v/>
      </c>
      <c r="IO67" s="17" t="s">
        <v>139</v>
      </c>
      <c r="IR67" s="346" t="str">
        <f>IFERROR(IF(HK$23&lt;=$HH67,(1-'7. Rép.Inattendues'!J48)*HK$19,('7. Rép.Inattendues'!J48*HK$19)*-1),"")</f>
        <v/>
      </c>
      <c r="IS67" s="346" t="str">
        <f>IFERROR(IF(HL$23&lt;=$HH67,(1-'7. Rép.Inattendues'!K48)*HL$19,('7. Rép.Inattendues'!K48*HL$19)*-1),"")</f>
        <v/>
      </c>
      <c r="IT67" s="346" t="str">
        <f>IFERROR(IF(HM$23&lt;=$HH67,(1-'7. Rép.Inattendues'!L48)*HM$19,('7. Rép.Inattendues'!L48*HM$19)*-1),"")</f>
        <v/>
      </c>
      <c r="IU67" s="346" t="str">
        <f>IFERROR(IF(HN$23&lt;=$HH67,(1-'7. Rép.Inattendues'!M48)*HN$19,('7. Rép.Inattendues'!M48*HN$19)*-1),"")</f>
        <v/>
      </c>
      <c r="IV67" s="346" t="str">
        <f>IFERROR(IF(HO$23&lt;=$HH67,(1-'7. Rép.Inattendues'!N48)*HO$19,('7. Rép.Inattendues'!N48*HO$19)*-1),"")</f>
        <v/>
      </c>
      <c r="IW67" s="346" t="str">
        <f>IFERROR(IF(HP$23&lt;=$HH67,(1-'7. Rép.Inattendues'!O48)*HP$19,('7. Rép.Inattendues'!O48*HP$19)*-1),"")</f>
        <v/>
      </c>
      <c r="IX67" s="346" t="str">
        <f>IFERROR(IF(HQ$23&lt;=$HH67,(1-'7. Rép.Inattendues'!P48)*HQ$19,('7. Rép.Inattendues'!P48*HQ$19)*-1),"")</f>
        <v/>
      </c>
      <c r="IY67" s="346" t="str">
        <f>IFERROR(IF(HR$23&lt;=$HH67,(1-'7. Rép.Inattendues'!Q48)*HR$19,('7. Rép.Inattendues'!Q48*HR$19)*-1),"")</f>
        <v/>
      </c>
      <c r="IZ67" s="346" t="str">
        <f>IFERROR(IF(HS$23&lt;=$HH67,(1-'7. Rép.Inattendues'!R48)*HS$19,('7. Rép.Inattendues'!R48*HS$19)*-1),"")</f>
        <v/>
      </c>
      <c r="JA67" s="346" t="str">
        <f>IFERROR(IF(HT$23&lt;=$HH67,(1-'7. Rép.Inattendues'!S48)*HT$19,('7. Rép.Inattendues'!S48*HT$19)*-1),"")</f>
        <v/>
      </c>
      <c r="JB67" s="346" t="str">
        <f>IFERROR(IF(HU$23&lt;=$HH67,(1-'7. Rép.Inattendues'!T48)*HU$19,('7. Rép.Inattendues'!T48*HU$19)*-1),"")</f>
        <v/>
      </c>
      <c r="JC67" s="346" t="str">
        <f>IFERROR(IF(HV$23&lt;=$HH67,(1-'7. Rép.Inattendues'!U48)*HV$19,('7. Rép.Inattendues'!U48*HV$19)*-1),"")</f>
        <v/>
      </c>
      <c r="JD67" s="346" t="str">
        <f>IFERROR(IF(HW$23&lt;=$HH67,(1-'7. Rép.Inattendues'!V48)*HW$19,('7. Rép.Inattendues'!V48*HW$19)*-1),"")</f>
        <v/>
      </c>
      <c r="JE67" s="346" t="str">
        <f>IFERROR(IF(HX$23&lt;=$HH67,(1-'7. Rép.Inattendues'!W48)*HX$19,('7. Rép.Inattendues'!W48*HX$19)*-1),"")</f>
        <v/>
      </c>
      <c r="JF67" s="346" t="str">
        <f>IFERROR(IF(HY$23&lt;=$HH67,(1-'7. Rép.Inattendues'!X48)*HY$19,('7. Rép.Inattendues'!X48*HY$19)*-1),"")</f>
        <v/>
      </c>
      <c r="JG67" s="346" t="str">
        <f>IFERROR(IF(HZ$23&lt;=$HH67,(1-'7. Rép.Inattendues'!Y48)*HZ$19,('7. Rép.Inattendues'!Y48*HZ$19)*-1),"")</f>
        <v/>
      </c>
      <c r="JH67" s="346" t="str">
        <f>IFERROR(IF(IA$23&lt;=$HH67,(1-'7. Rép.Inattendues'!Z48)*IA$19,('7. Rép.Inattendues'!Z48*IA$19)*-1),"")</f>
        <v/>
      </c>
      <c r="JI67" s="346" t="str">
        <f>IFERROR(IF(IB$23&lt;=$HH67,(1-'7. Rép.Inattendues'!AA48)*IB$19,('7. Rép.Inattendues'!AA48*IB$19)*-1),"")</f>
        <v/>
      </c>
      <c r="JJ67" s="346" t="str">
        <f>IFERROR(IF(IC$23&lt;=$HH67,(1-'7. Rép.Inattendues'!AB48)*IC$19,('7. Rép.Inattendues'!AB48*IC$19)*-1),"")</f>
        <v/>
      </c>
      <c r="JK67" s="346" t="str">
        <f>IFERROR(IF(ID$23&lt;=$HH67,(1-'7. Rép.Inattendues'!AC48)*ID$19,('7. Rép.Inattendues'!AC48*ID$19)*-1),"")</f>
        <v/>
      </c>
      <c r="JL67" s="346" t="str">
        <f>IFERROR(IF(IE$23&lt;=$HH67,(1-'7. Rép.Inattendues'!AD48)*IE$19,('7. Rép.Inattendues'!AD48*IE$19)*-1),"")</f>
        <v/>
      </c>
      <c r="JM67" s="346" t="str">
        <f>IFERROR(IF(IF$23&lt;=$HH67,(1-'7. Rép.Inattendues'!AE48)*IF$19,('7. Rép.Inattendues'!AE48*IF$19)*-1),"")</f>
        <v/>
      </c>
      <c r="JN67" s="346" t="str">
        <f>IFERROR(IF(IG$23&lt;=$HH67,(1-'7. Rép.Inattendues'!AF48)*IG$19,('7. Rép.Inattendues'!AF48*IG$19)*-1),"")</f>
        <v/>
      </c>
      <c r="JO67" s="346" t="str">
        <f>IFERROR(IF(IH$23&lt;=$HH67,(1-'7. Rép.Inattendues'!AG48)*IH$19,('7. Rép.Inattendues'!AG48*IH$19)*-1),"")</f>
        <v/>
      </c>
      <c r="JP67" s="346" t="str">
        <f>IFERROR(IF(II$23&lt;=$HH67,(1-'7. Rép.Inattendues'!AH48)*II$19,('7. Rép.Inattendues'!AH48*II$19)*-1),"")</f>
        <v/>
      </c>
      <c r="JQ67" s="346" t="str">
        <f>IFERROR(IF(IJ$23&lt;=$HH67,(1-'7. Rép.Inattendues'!AI48)*IJ$19,('7. Rép.Inattendues'!AI48*IJ$19)*-1),"")</f>
        <v/>
      </c>
      <c r="JR67" s="346" t="str">
        <f>IFERROR(IF(IK$23&lt;=$HH67,(1-'7. Rép.Inattendues'!AJ48)*IK$19,('7. Rép.Inattendues'!AJ48*IK$19)*-1),"")</f>
        <v/>
      </c>
      <c r="JS67" s="346" t="str">
        <f>IFERROR(IF(IL$23&lt;=$HH67,(1-'7. Rép.Inattendues'!AK48)*IL$19,('7. Rép.Inattendues'!AK48*IL$19)*-1),"")</f>
        <v/>
      </c>
      <c r="JT67" s="346" t="str">
        <f>IFERROR(IF(IM$23&lt;=$HH67,(1-'7. Rép.Inattendues'!AL48)*IM$19,('7. Rép.Inattendues'!AL48*IM$19)*-1),"")</f>
        <v/>
      </c>
      <c r="JU67" s="346" t="str">
        <f>IFERROR(IF(IN$23&lt;=$HH67,(1-'7. Rép.Inattendues'!AM48)*IN$19,('7. Rép.Inattendues'!AM48*IN$19)*-1),"")</f>
        <v/>
      </c>
      <c r="JW67" s="347" t="str">
        <f t="shared" si="170"/>
        <v/>
      </c>
      <c r="JY67" s="346" t="str">
        <f t="shared" si="171"/>
        <v/>
      </c>
      <c r="JZ67" s="346" t="str">
        <f t="shared" si="172"/>
        <v/>
      </c>
      <c r="KA67" s="346" t="str">
        <f t="shared" si="173"/>
        <v/>
      </c>
      <c r="KB67" s="346" t="str">
        <f t="shared" si="174"/>
        <v/>
      </c>
      <c r="KC67" s="346" t="str">
        <f t="shared" si="175"/>
        <v/>
      </c>
      <c r="KD67" s="346" t="str">
        <f t="shared" si="176"/>
        <v/>
      </c>
      <c r="KE67" s="346" t="str">
        <f t="shared" si="177"/>
        <v/>
      </c>
      <c r="KF67" s="346" t="str">
        <f t="shared" si="178"/>
        <v/>
      </c>
      <c r="KG67" s="346" t="str">
        <f t="shared" si="179"/>
        <v/>
      </c>
      <c r="KH67" s="346" t="str">
        <f t="shared" si="180"/>
        <v/>
      </c>
      <c r="KI67" s="346" t="str">
        <f t="shared" si="181"/>
        <v/>
      </c>
      <c r="KJ67" s="346" t="str">
        <f t="shared" si="182"/>
        <v/>
      </c>
      <c r="KK67" s="346" t="str">
        <f t="shared" si="183"/>
        <v/>
      </c>
      <c r="KL67" s="346" t="str">
        <f t="shared" si="184"/>
        <v/>
      </c>
      <c r="KM67" s="346" t="str">
        <f t="shared" si="185"/>
        <v/>
      </c>
      <c r="KN67" s="346" t="str">
        <f t="shared" si="186"/>
        <v/>
      </c>
      <c r="KO67" s="346" t="str">
        <f t="shared" si="187"/>
        <v/>
      </c>
      <c r="KP67" s="346" t="str">
        <f t="shared" si="188"/>
        <v/>
      </c>
      <c r="KQ67" s="346" t="str">
        <f t="shared" si="189"/>
        <v/>
      </c>
      <c r="KR67" s="346" t="str">
        <f t="shared" si="190"/>
        <v/>
      </c>
      <c r="KS67" s="346" t="str">
        <f t="shared" si="191"/>
        <v/>
      </c>
      <c r="KT67" s="346" t="str">
        <f t="shared" si="192"/>
        <v/>
      </c>
      <c r="KU67" s="346" t="str">
        <f t="shared" si="193"/>
        <v/>
      </c>
      <c r="KV67" s="346" t="str">
        <f t="shared" si="194"/>
        <v/>
      </c>
      <c r="KW67" s="346" t="str">
        <f t="shared" si="195"/>
        <v/>
      </c>
      <c r="KX67" s="346" t="str">
        <f t="shared" si="196"/>
        <v/>
      </c>
      <c r="KY67" s="346" t="str">
        <f t="shared" si="197"/>
        <v/>
      </c>
      <c r="KZ67" s="346" t="str">
        <f t="shared" si="198"/>
        <v/>
      </c>
      <c r="LA67" s="346" t="str">
        <f t="shared" si="199"/>
        <v/>
      </c>
      <c r="LB67" s="346" t="str">
        <f t="shared" si="200"/>
        <v/>
      </c>
      <c r="LD67" s="348" t="str">
        <f t="shared" si="201"/>
        <v/>
      </c>
      <c r="LF67" s="346" t="str">
        <f t="shared" si="315"/>
        <v/>
      </c>
      <c r="LH67" s="346" t="str">
        <f t="shared" si="202"/>
        <v/>
      </c>
      <c r="LI67" s="346" t="str">
        <f t="shared" si="203"/>
        <v/>
      </c>
      <c r="LJ67" s="346" t="str">
        <f t="shared" si="204"/>
        <v/>
      </c>
      <c r="LK67" s="346" t="str">
        <f t="shared" si="205"/>
        <v/>
      </c>
      <c r="LL67" s="346" t="str">
        <f t="shared" si="206"/>
        <v/>
      </c>
      <c r="LM67" s="346" t="str">
        <f t="shared" si="207"/>
        <v/>
      </c>
      <c r="LN67" s="346" t="str">
        <f t="shared" si="208"/>
        <v/>
      </c>
      <c r="LO67" s="346" t="str">
        <f t="shared" si="209"/>
        <v/>
      </c>
      <c r="LP67" s="346" t="str">
        <f t="shared" si="210"/>
        <v/>
      </c>
      <c r="LQ67" s="346" t="str">
        <f t="shared" si="211"/>
        <v/>
      </c>
      <c r="LR67" s="346" t="str">
        <f t="shared" si="212"/>
        <v/>
      </c>
      <c r="LS67" s="346" t="str">
        <f t="shared" si="213"/>
        <v/>
      </c>
      <c r="LT67" s="346" t="str">
        <f t="shared" si="214"/>
        <v/>
      </c>
      <c r="LU67" s="346" t="str">
        <f t="shared" si="215"/>
        <v/>
      </c>
      <c r="LV67" s="346" t="str">
        <f t="shared" si="216"/>
        <v/>
      </c>
      <c r="LW67" s="346" t="str">
        <f t="shared" si="217"/>
        <v/>
      </c>
      <c r="LX67" s="346" t="str">
        <f t="shared" si="218"/>
        <v/>
      </c>
      <c r="LY67" s="346" t="str">
        <f t="shared" si="219"/>
        <v/>
      </c>
      <c r="LZ67" s="346" t="str">
        <f t="shared" si="220"/>
        <v/>
      </c>
      <c r="MA67" s="346" t="str">
        <f t="shared" si="221"/>
        <v/>
      </c>
      <c r="MB67" s="346" t="str">
        <f t="shared" si="222"/>
        <v/>
      </c>
      <c r="MC67" s="346" t="str">
        <f t="shared" si="223"/>
        <v/>
      </c>
      <c r="MD67" s="346" t="str">
        <f t="shared" si="224"/>
        <v/>
      </c>
      <c r="ME67" s="346" t="str">
        <f t="shared" si="225"/>
        <v/>
      </c>
      <c r="MF67" s="346" t="str">
        <f t="shared" si="226"/>
        <v/>
      </c>
      <c r="MG67" s="346" t="str">
        <f t="shared" si="227"/>
        <v/>
      </c>
      <c r="MH67" s="346" t="str">
        <f t="shared" si="228"/>
        <v/>
      </c>
      <c r="MI67" s="346" t="str">
        <f t="shared" si="229"/>
        <v/>
      </c>
      <c r="MJ67" s="346" t="str">
        <f t="shared" si="230"/>
        <v/>
      </c>
      <c r="MK67" s="346" t="str">
        <f t="shared" si="231"/>
        <v/>
      </c>
      <c r="MM67" s="348" t="str">
        <f t="shared" si="232"/>
        <v/>
      </c>
      <c r="MR67" s="483" t="s">
        <v>468</v>
      </c>
      <c r="MS67" s="305">
        <v>6</v>
      </c>
      <c r="MU67" s="15">
        <f>IF('8. Paramètres'!G69="Souhaitable",1,IF('8. Paramètres'!G69="Satisfaisant",2,IF('8. Paramètres'!G69="Acceptable",3,IF('8. Paramètres'!G69="À améliorer",4,"err"))))</f>
        <v>4</v>
      </c>
      <c r="MV67" s="15">
        <f>IF('8. Paramètres'!H69="Cliquer pour modifier",MU67,IF('8. Paramètres'!H69="Souhaitable",1,IF('8. Paramètres'!H69="Satisfaisant",2,IF('8. Paramètres'!H69="Acceptable",3,IF('8. Paramètres'!H69="À améliorer",4,"err")))))</f>
        <v>4</v>
      </c>
      <c r="MW67" s="15">
        <f t="shared" si="316"/>
        <v>4</v>
      </c>
      <c r="MY67" s="380" t="str">
        <f t="shared" si="318"/>
        <v>ok</v>
      </c>
    </row>
    <row r="68" spans="2:364" ht="18" x14ac:dyDescent="0.3">
      <c r="B68" s="38">
        <f t="shared" si="88"/>
        <v>0</v>
      </c>
      <c r="C68" s="4" t="s">
        <v>74</v>
      </c>
      <c r="D68" s="17" t="str">
        <f>IF(AND('2. Saisie'!$AF50&gt;=0,D$23&lt;='2. Saisie'!$AE$1,'2. Saisie'!$AL50&lt;=$B$11),IF(OR('2. Saisie'!B50="",'2. Saisie'!B50=9),0,'2. Saisie'!B50),"")</f>
        <v/>
      </c>
      <c r="E68" s="17" t="str">
        <f>IF(AND('2. Saisie'!$AF50&gt;=0,E$23&lt;='2. Saisie'!$AE$1,'2. Saisie'!$AL50&lt;=$B$11),IF(OR('2. Saisie'!C50="",'2. Saisie'!C50=9),0,'2. Saisie'!C50),"")</f>
        <v/>
      </c>
      <c r="F68" s="17" t="str">
        <f>IF(AND('2. Saisie'!$AF50&gt;=0,F$23&lt;='2. Saisie'!$AE$1,'2. Saisie'!$AL50&lt;=$B$11),IF(OR('2. Saisie'!D50="",'2. Saisie'!D50=9),0,'2. Saisie'!D50),"")</f>
        <v/>
      </c>
      <c r="G68" s="17" t="str">
        <f>IF(AND('2. Saisie'!$AF50&gt;=0,G$23&lt;='2. Saisie'!$AE$1,'2. Saisie'!$AL50&lt;=$B$11),IF(OR('2. Saisie'!E50="",'2. Saisie'!E50=9),0,'2. Saisie'!E50),"")</f>
        <v/>
      </c>
      <c r="H68" s="17" t="str">
        <f>IF(AND('2. Saisie'!$AF50&gt;=0,H$23&lt;='2. Saisie'!$AE$1,'2. Saisie'!$AL50&lt;=$B$11),IF(OR('2. Saisie'!F50="",'2. Saisie'!F50=9),0,'2. Saisie'!F50),"")</f>
        <v/>
      </c>
      <c r="I68" s="17" t="str">
        <f>IF(AND('2. Saisie'!$AF50&gt;=0,I$23&lt;='2. Saisie'!$AE$1,'2. Saisie'!$AL50&lt;=$B$11),IF(OR('2. Saisie'!G50="",'2. Saisie'!G50=9),0,'2. Saisie'!G50),"")</f>
        <v/>
      </c>
      <c r="J68" s="17" t="str">
        <f>IF(AND('2. Saisie'!$AF50&gt;=0,J$23&lt;='2. Saisie'!$AE$1,'2. Saisie'!$AL50&lt;=$B$11),IF(OR('2. Saisie'!H50="",'2. Saisie'!H50=9),0,'2. Saisie'!H50),"")</f>
        <v/>
      </c>
      <c r="K68" s="17" t="str">
        <f>IF(AND('2. Saisie'!$AF50&gt;=0,K$23&lt;='2. Saisie'!$AE$1,'2. Saisie'!$AL50&lt;=$B$11),IF(OR('2. Saisie'!I50="",'2. Saisie'!I50=9),0,'2. Saisie'!I50),"")</f>
        <v/>
      </c>
      <c r="L68" s="17" t="str">
        <f>IF(AND('2. Saisie'!$AF50&gt;=0,L$23&lt;='2. Saisie'!$AE$1,'2. Saisie'!$AL50&lt;=$B$11),IF(OR('2. Saisie'!J50="",'2. Saisie'!J50=9),0,'2. Saisie'!J50),"")</f>
        <v/>
      </c>
      <c r="M68" s="17" t="str">
        <f>IF(AND('2. Saisie'!$AF50&gt;=0,M$23&lt;='2. Saisie'!$AE$1,'2. Saisie'!$AL50&lt;=$B$11),IF(OR('2. Saisie'!K50="",'2. Saisie'!K50=9),0,'2. Saisie'!K50),"")</f>
        <v/>
      </c>
      <c r="N68" s="17" t="str">
        <f>IF(AND('2. Saisie'!$AF50&gt;=0,N$23&lt;='2. Saisie'!$AE$1,'2. Saisie'!$AL50&lt;=$B$11),IF(OR('2. Saisie'!L50="",'2. Saisie'!L50=9),0,'2. Saisie'!L50),"")</f>
        <v/>
      </c>
      <c r="O68" s="17" t="str">
        <f>IF(AND('2. Saisie'!$AF50&gt;=0,O$23&lt;='2. Saisie'!$AE$1,'2. Saisie'!$AL50&lt;=$B$11),IF(OR('2. Saisie'!M50="",'2. Saisie'!M50=9),0,'2. Saisie'!M50),"")</f>
        <v/>
      </c>
      <c r="P68" s="17" t="str">
        <f>IF(AND('2. Saisie'!$AF50&gt;=0,P$23&lt;='2. Saisie'!$AE$1,'2. Saisie'!$AL50&lt;=$B$11),IF(OR('2. Saisie'!N50="",'2. Saisie'!N50=9),0,'2. Saisie'!N50),"")</f>
        <v/>
      </c>
      <c r="Q68" s="17" t="str">
        <f>IF(AND('2. Saisie'!$AF50&gt;=0,Q$23&lt;='2. Saisie'!$AE$1,'2. Saisie'!$AL50&lt;=$B$11),IF(OR('2. Saisie'!O50="",'2. Saisie'!O50=9),0,'2. Saisie'!O50),"")</f>
        <v/>
      </c>
      <c r="R68" s="17" t="str">
        <f>IF(AND('2. Saisie'!$AF50&gt;=0,R$23&lt;='2. Saisie'!$AE$1,'2. Saisie'!$AL50&lt;=$B$11),IF(OR('2. Saisie'!P50="",'2. Saisie'!P50=9),0,'2. Saisie'!P50),"")</f>
        <v/>
      </c>
      <c r="S68" s="17" t="str">
        <f>IF(AND('2. Saisie'!$AF50&gt;=0,S$23&lt;='2. Saisie'!$AE$1,'2. Saisie'!$AL50&lt;=$B$11),IF(OR('2. Saisie'!Q50="",'2. Saisie'!Q50=9),0,'2. Saisie'!Q50),"")</f>
        <v/>
      </c>
      <c r="T68" s="17" t="str">
        <f>IF(AND('2. Saisie'!$AF50&gt;=0,T$23&lt;='2. Saisie'!$AE$1,'2. Saisie'!$AL50&lt;=$B$11),IF(OR('2. Saisie'!R50="",'2. Saisie'!R50=9),0,'2. Saisie'!R50),"")</f>
        <v/>
      </c>
      <c r="U68" s="17" t="str">
        <f>IF(AND('2. Saisie'!$AF50&gt;=0,U$23&lt;='2. Saisie'!$AE$1,'2. Saisie'!$AL50&lt;=$B$11),IF(OR('2. Saisie'!S50="",'2. Saisie'!S50=9),0,'2. Saisie'!S50),"")</f>
        <v/>
      </c>
      <c r="V68" s="17" t="str">
        <f>IF(AND('2. Saisie'!$AF50&gt;=0,V$23&lt;='2. Saisie'!$AE$1,'2. Saisie'!$AL50&lt;=$B$11),IF(OR('2. Saisie'!T50="",'2. Saisie'!T50=9),0,'2. Saisie'!T50),"")</f>
        <v/>
      </c>
      <c r="W68" s="17" t="str">
        <f>IF(AND('2. Saisie'!$AF50&gt;=0,W$23&lt;='2. Saisie'!$AE$1,'2. Saisie'!$AL50&lt;=$B$11),IF(OR('2. Saisie'!U50="",'2. Saisie'!U50=9),0,'2. Saisie'!U50),"")</f>
        <v/>
      </c>
      <c r="X68" s="17" t="str">
        <f>IF(AND('2. Saisie'!$AF50&gt;=0,X$23&lt;='2. Saisie'!$AE$1,'2. Saisie'!$AL50&lt;=$B$11),IF(OR('2. Saisie'!V50="",'2. Saisie'!V50=9),0,'2. Saisie'!V50),"")</f>
        <v/>
      </c>
      <c r="Y68" s="17" t="str">
        <f>IF(AND('2. Saisie'!$AF50&gt;=0,Y$23&lt;='2. Saisie'!$AE$1,'2. Saisie'!$AL50&lt;=$B$11),IF(OR('2. Saisie'!W50="",'2. Saisie'!W50=9),0,'2. Saisie'!W50),"")</f>
        <v/>
      </c>
      <c r="Z68" s="17" t="str">
        <f>IF(AND('2. Saisie'!$AF50&gt;=0,Z$23&lt;='2. Saisie'!$AE$1,'2. Saisie'!$AL50&lt;=$B$11),IF(OR('2. Saisie'!X50="",'2. Saisie'!X50=9),0,'2. Saisie'!X50),"")</f>
        <v/>
      </c>
      <c r="AA68" s="17" t="str">
        <f>IF(AND('2. Saisie'!$AF50&gt;=0,AA$23&lt;='2. Saisie'!$AE$1,'2. Saisie'!$AL50&lt;=$B$11),IF(OR('2. Saisie'!Y50="",'2. Saisie'!Y50=9),0,'2. Saisie'!Y50),"")</f>
        <v/>
      </c>
      <c r="AB68" s="17" t="str">
        <f>IF(AND('2. Saisie'!$AF50&gt;=0,AB$23&lt;='2. Saisie'!$AE$1,'2. Saisie'!$AL50&lt;=$B$11),IF(OR('2. Saisie'!Z50="",'2. Saisie'!Z50=9),0,'2. Saisie'!Z50),"")</f>
        <v/>
      </c>
      <c r="AC68" s="17" t="str">
        <f>IF(AND('2. Saisie'!$AF50&gt;=0,AC$23&lt;='2. Saisie'!$AE$1,'2. Saisie'!$AL50&lt;=$B$11),IF(OR('2. Saisie'!AA50="",'2. Saisie'!AA50=9),0,'2. Saisie'!AA50),"")</f>
        <v/>
      </c>
      <c r="AD68" s="17" t="str">
        <f>IF(AND('2. Saisie'!$AF50&gt;=0,AD$23&lt;='2. Saisie'!$AE$1,'2. Saisie'!$AL50&lt;=$B$11),IF(OR('2. Saisie'!AB50="",'2. Saisie'!AB50=9),0,'2. Saisie'!AB50),"")</f>
        <v/>
      </c>
      <c r="AE68" s="17" t="str">
        <f>IF(AND('2. Saisie'!$AF50&gt;=0,AE$23&lt;='2. Saisie'!$AE$1,'2. Saisie'!$AL50&lt;=$B$11),IF(OR('2. Saisie'!AC50="",'2. Saisie'!AC50=9),0,'2. Saisie'!AC50),"")</f>
        <v/>
      </c>
      <c r="AF68" s="17" t="str">
        <f>IF(AND('2. Saisie'!$AF50&gt;=0,AF$23&lt;='2. Saisie'!$AE$1,'2. Saisie'!$AL50&lt;=$B$11),IF(OR('2. Saisie'!AD50="",'2. Saisie'!AD50=9),0,'2. Saisie'!AD50),"")</f>
        <v/>
      </c>
      <c r="AG68" s="17" t="str">
        <f>IF(AND('2. Saisie'!$AF50&gt;=0,AG$23&lt;='2. Saisie'!$AE$1,'2. Saisie'!$AL50&lt;=$B$11),IF(OR('2. Saisie'!AE50="",'2. Saisie'!AE50=9),0,'2. Saisie'!AE50),"")</f>
        <v/>
      </c>
      <c r="AH68" s="17" t="s">
        <v>139</v>
      </c>
      <c r="AI68" s="330"/>
      <c r="AJ68" s="339" t="str">
        <f t="shared" si="89"/>
        <v/>
      </c>
      <c r="AK68" s="339" t="str">
        <f t="shared" si="90"/>
        <v/>
      </c>
      <c r="AL68" s="340" t="str">
        <f t="shared" si="277"/>
        <v/>
      </c>
      <c r="AM68" s="341">
        <v>44</v>
      </c>
      <c r="AN68" s="342" t="str">
        <f t="shared" si="278"/>
        <v/>
      </c>
      <c r="AO68" s="343" t="str">
        <f t="shared" si="91"/>
        <v/>
      </c>
      <c r="AP68" s="17" t="str">
        <f t="shared" si="92"/>
        <v/>
      </c>
      <c r="AQ68" s="17" t="str">
        <f t="shared" si="93"/>
        <v/>
      </c>
      <c r="AR68" s="17" t="str">
        <f t="shared" si="94"/>
        <v/>
      </c>
      <c r="AS68" s="17" t="str">
        <f t="shared" si="95"/>
        <v/>
      </c>
      <c r="AT68" s="17" t="str">
        <f t="shared" si="96"/>
        <v/>
      </c>
      <c r="AU68" s="17" t="str">
        <f t="shared" si="97"/>
        <v/>
      </c>
      <c r="AV68" s="17" t="str">
        <f t="shared" si="98"/>
        <v/>
      </c>
      <c r="AW68" s="17" t="str">
        <f t="shared" si="99"/>
        <v/>
      </c>
      <c r="AX68" s="17" t="str">
        <f t="shared" si="100"/>
        <v/>
      </c>
      <c r="AY68" s="17" t="str">
        <f t="shared" si="101"/>
        <v/>
      </c>
      <c r="AZ68" s="17" t="str">
        <f t="shared" si="102"/>
        <v/>
      </c>
      <c r="BA68" s="17" t="str">
        <f t="shared" si="103"/>
        <v/>
      </c>
      <c r="BB68" s="17" t="str">
        <f t="shared" si="104"/>
        <v/>
      </c>
      <c r="BC68" s="17" t="str">
        <f t="shared" si="105"/>
        <v/>
      </c>
      <c r="BD68" s="17" t="str">
        <f t="shared" si="106"/>
        <v/>
      </c>
      <c r="BE68" s="17" t="str">
        <f t="shared" si="107"/>
        <v/>
      </c>
      <c r="BF68" s="17" t="str">
        <f t="shared" si="108"/>
        <v/>
      </c>
      <c r="BG68" s="17" t="str">
        <f t="shared" si="109"/>
        <v/>
      </c>
      <c r="BH68" s="17" t="str">
        <f t="shared" si="110"/>
        <v/>
      </c>
      <c r="BI68" s="17" t="str">
        <f t="shared" si="111"/>
        <v/>
      </c>
      <c r="BJ68" s="17" t="str">
        <f t="shared" si="112"/>
        <v/>
      </c>
      <c r="BK68" s="17" t="str">
        <f t="shared" si="113"/>
        <v/>
      </c>
      <c r="BL68" s="17" t="str">
        <f t="shared" si="114"/>
        <v/>
      </c>
      <c r="BM68" s="17" t="str">
        <f t="shared" si="115"/>
        <v/>
      </c>
      <c r="BN68" s="17" t="str">
        <f t="shared" si="116"/>
        <v/>
      </c>
      <c r="BO68" s="17" t="str">
        <f t="shared" si="117"/>
        <v/>
      </c>
      <c r="BP68" s="17" t="str">
        <f t="shared" si="118"/>
        <v/>
      </c>
      <c r="BQ68" s="17" t="str">
        <f t="shared" si="119"/>
        <v/>
      </c>
      <c r="BR68" s="17" t="str">
        <f t="shared" si="120"/>
        <v/>
      </c>
      <c r="BS68" s="17" t="str">
        <f t="shared" si="121"/>
        <v/>
      </c>
      <c r="BT68" s="17" t="s">
        <v>139</v>
      </c>
      <c r="BV68" s="291" t="e">
        <f t="shared" si="279"/>
        <v>#VALUE!</v>
      </c>
      <c r="BW68" s="291" t="e">
        <f t="shared" si="122"/>
        <v>#VALUE!</v>
      </c>
      <c r="BX68" s="291" t="e">
        <f t="shared" si="233"/>
        <v>#VALUE!</v>
      </c>
      <c r="BY68" s="292" t="e">
        <f t="shared" si="280"/>
        <v>#VALUE!</v>
      </c>
      <c r="BZ68" s="292" t="e">
        <f t="shared" si="123"/>
        <v>#VALUE!</v>
      </c>
      <c r="CA68" s="294" t="str">
        <f t="shared" si="124"/>
        <v/>
      </c>
      <c r="CB68" s="293" t="e">
        <f t="shared" si="281"/>
        <v>#VALUE!</v>
      </c>
      <c r="CC68" s="291" t="e">
        <f t="shared" si="125"/>
        <v>#VALUE!</v>
      </c>
      <c r="CD68" s="291" t="e">
        <f t="shared" si="234"/>
        <v>#VALUE!</v>
      </c>
      <c r="CE68" s="292" t="e">
        <f t="shared" si="282"/>
        <v>#VALUE!</v>
      </c>
      <c r="CF68" s="292" t="e">
        <f t="shared" si="126"/>
        <v>#VALUE!</v>
      </c>
      <c r="CW68" s="330"/>
      <c r="CX68" s="341">
        <v>44</v>
      </c>
      <c r="CY68" s="58" t="str">
        <f t="shared" si="127"/>
        <v/>
      </c>
      <c r="CZ68" s="344" t="e">
        <f t="shared" si="319"/>
        <v>#N/A</v>
      </c>
      <c r="DA68" s="344" t="e">
        <f t="shared" si="319"/>
        <v>#N/A</v>
      </c>
      <c r="DB68" s="344" t="e">
        <f t="shared" si="319"/>
        <v>#N/A</v>
      </c>
      <c r="DC68" s="344" t="e">
        <f t="shared" si="319"/>
        <v>#N/A</v>
      </c>
      <c r="DD68" s="344" t="e">
        <f t="shared" si="319"/>
        <v>#N/A</v>
      </c>
      <c r="DE68" s="344" t="e">
        <f t="shared" si="319"/>
        <v>#N/A</v>
      </c>
      <c r="DF68" s="344" t="e">
        <f t="shared" si="319"/>
        <v>#N/A</v>
      </c>
      <c r="DG68" s="344" t="e">
        <f t="shared" si="319"/>
        <v>#N/A</v>
      </c>
      <c r="DH68" s="344" t="e">
        <f t="shared" si="319"/>
        <v>#N/A</v>
      </c>
      <c r="DI68" s="344" t="e">
        <f t="shared" si="319"/>
        <v>#N/A</v>
      </c>
      <c r="DJ68" s="344" t="e">
        <f t="shared" si="319"/>
        <v>#N/A</v>
      </c>
      <c r="DK68" s="344" t="e">
        <f t="shared" si="319"/>
        <v>#N/A</v>
      </c>
      <c r="DL68" s="344" t="e">
        <f t="shared" si="319"/>
        <v>#N/A</v>
      </c>
      <c r="DM68" s="344" t="e">
        <f t="shared" si="319"/>
        <v>#N/A</v>
      </c>
      <c r="DN68" s="344" t="e">
        <f t="shared" si="319"/>
        <v>#N/A</v>
      </c>
      <c r="DO68" s="344" t="e">
        <f t="shared" si="319"/>
        <v>#N/A</v>
      </c>
      <c r="DP68" s="344" t="e">
        <f t="shared" si="317"/>
        <v>#N/A</v>
      </c>
      <c r="DQ68" s="344" t="e">
        <f t="shared" si="317"/>
        <v>#N/A</v>
      </c>
      <c r="DR68" s="344" t="e">
        <f t="shared" si="317"/>
        <v>#N/A</v>
      </c>
      <c r="DS68" s="344" t="e">
        <f t="shared" si="317"/>
        <v>#N/A</v>
      </c>
      <c r="DT68" s="344" t="e">
        <f t="shared" si="317"/>
        <v>#N/A</v>
      </c>
      <c r="DU68" s="344" t="e">
        <f t="shared" si="317"/>
        <v>#N/A</v>
      </c>
      <c r="DV68" s="344" t="e">
        <f t="shared" si="317"/>
        <v>#N/A</v>
      </c>
      <c r="DW68" s="344" t="e">
        <f t="shared" si="317"/>
        <v>#N/A</v>
      </c>
      <c r="DX68" s="344" t="e">
        <f t="shared" si="317"/>
        <v>#N/A</v>
      </c>
      <c r="DY68" s="344" t="e">
        <f t="shared" si="317"/>
        <v>#N/A</v>
      </c>
      <c r="DZ68" s="344" t="e">
        <f t="shared" si="317"/>
        <v>#N/A</v>
      </c>
      <c r="EA68" s="344" t="e">
        <f t="shared" si="317"/>
        <v>#N/A</v>
      </c>
      <c r="EB68" s="344" t="e">
        <f t="shared" si="317"/>
        <v>#N/A</v>
      </c>
      <c r="EC68" s="344" t="e">
        <f t="shared" si="317"/>
        <v>#N/A</v>
      </c>
      <c r="ED68" s="59">
        <f t="shared" si="129"/>
        <v>0</v>
      </c>
      <c r="EE68" s="341">
        <v>44</v>
      </c>
      <c r="EF68" s="58" t="str">
        <f t="shared" si="130"/>
        <v/>
      </c>
      <c r="EG68" s="344" t="str">
        <f t="shared" si="235"/>
        <v/>
      </c>
      <c r="EH68" s="344" t="str">
        <f t="shared" si="236"/>
        <v/>
      </c>
      <c r="EI68" s="344" t="str">
        <f t="shared" si="237"/>
        <v/>
      </c>
      <c r="EJ68" s="344" t="str">
        <f t="shared" si="238"/>
        <v/>
      </c>
      <c r="EK68" s="344" t="str">
        <f t="shared" si="239"/>
        <v/>
      </c>
      <c r="EL68" s="344" t="str">
        <f t="shared" si="240"/>
        <v/>
      </c>
      <c r="EM68" s="344" t="str">
        <f t="shared" si="241"/>
        <v/>
      </c>
      <c r="EN68" s="344" t="str">
        <f t="shared" si="242"/>
        <v/>
      </c>
      <c r="EO68" s="344" t="str">
        <f t="shared" si="243"/>
        <v/>
      </c>
      <c r="EP68" s="344" t="str">
        <f t="shared" si="244"/>
        <v/>
      </c>
      <c r="EQ68" s="344" t="str">
        <f t="shared" si="245"/>
        <v/>
      </c>
      <c r="ER68" s="344" t="str">
        <f t="shared" si="246"/>
        <v/>
      </c>
      <c r="ES68" s="344" t="str">
        <f t="shared" si="247"/>
        <v/>
      </c>
      <c r="ET68" s="344" t="str">
        <f t="shared" si="248"/>
        <v/>
      </c>
      <c r="EU68" s="344" t="str">
        <f t="shared" si="249"/>
        <v/>
      </c>
      <c r="EV68" s="344" t="str">
        <f t="shared" si="250"/>
        <v/>
      </c>
      <c r="EW68" s="344" t="str">
        <f t="shared" si="251"/>
        <v/>
      </c>
      <c r="EX68" s="344" t="str">
        <f t="shared" si="252"/>
        <v/>
      </c>
      <c r="EY68" s="344" t="str">
        <f t="shared" si="253"/>
        <v/>
      </c>
      <c r="EZ68" s="344" t="str">
        <f t="shared" si="254"/>
        <v/>
      </c>
      <c r="FA68" s="344" t="str">
        <f t="shared" si="255"/>
        <v/>
      </c>
      <c r="FB68" s="344" t="str">
        <f t="shared" si="256"/>
        <v/>
      </c>
      <c r="FC68" s="344" t="str">
        <f t="shared" si="257"/>
        <v/>
      </c>
      <c r="FD68" s="344" t="str">
        <f t="shared" si="258"/>
        <v/>
      </c>
      <c r="FE68" s="344" t="str">
        <f t="shared" si="259"/>
        <v/>
      </c>
      <c r="FF68" s="344" t="str">
        <f t="shared" si="260"/>
        <v/>
      </c>
      <c r="FG68" s="344" t="str">
        <f t="shared" si="261"/>
        <v/>
      </c>
      <c r="FH68" s="344" t="str">
        <f t="shared" si="262"/>
        <v/>
      </c>
      <c r="FI68" s="344" t="str">
        <f t="shared" si="263"/>
        <v/>
      </c>
      <c r="FJ68" s="344" t="str">
        <f t="shared" si="264"/>
        <v/>
      </c>
      <c r="FK68" s="59">
        <f t="shared" si="160"/>
        <v>0</v>
      </c>
      <c r="FL68" s="345" t="str">
        <f t="shared" si="161"/>
        <v/>
      </c>
      <c r="FM68" s="3">
        <f t="shared" si="162"/>
        <v>0</v>
      </c>
      <c r="FO68" s="336" t="str">
        <f t="shared" si="283"/>
        <v/>
      </c>
      <c r="FP68" s="4" t="s">
        <v>74</v>
      </c>
      <c r="FQ68" s="17" t="str">
        <f t="shared" si="284"/>
        <v/>
      </c>
      <c r="FR68" s="17" t="str">
        <f t="shared" si="285"/>
        <v/>
      </c>
      <c r="FS68" s="17" t="str">
        <f t="shared" si="286"/>
        <v/>
      </c>
      <c r="FT68" s="17" t="str">
        <f t="shared" si="287"/>
        <v/>
      </c>
      <c r="FU68" s="17" t="str">
        <f t="shared" si="288"/>
        <v/>
      </c>
      <c r="FV68" s="17" t="str">
        <f t="shared" si="289"/>
        <v/>
      </c>
      <c r="FW68" s="17" t="str">
        <f t="shared" si="290"/>
        <v/>
      </c>
      <c r="FX68" s="17" t="str">
        <f t="shared" si="291"/>
        <v/>
      </c>
      <c r="FY68" s="17" t="str">
        <f t="shared" si="292"/>
        <v/>
      </c>
      <c r="FZ68" s="17" t="str">
        <f t="shared" si="293"/>
        <v/>
      </c>
      <c r="GA68" s="17" t="str">
        <f t="shared" si="294"/>
        <v/>
      </c>
      <c r="GB68" s="17" t="str">
        <f t="shared" si="295"/>
        <v/>
      </c>
      <c r="GC68" s="17" t="str">
        <f t="shared" si="296"/>
        <v/>
      </c>
      <c r="GD68" s="17" t="str">
        <f t="shared" si="297"/>
        <v/>
      </c>
      <c r="GE68" s="17" t="str">
        <f t="shared" si="298"/>
        <v/>
      </c>
      <c r="GF68" s="17" t="str">
        <f t="shared" si="299"/>
        <v/>
      </c>
      <c r="GG68" s="17" t="str">
        <f t="shared" si="300"/>
        <v/>
      </c>
      <c r="GH68" s="17" t="str">
        <f t="shared" si="301"/>
        <v/>
      </c>
      <c r="GI68" s="17" t="str">
        <f t="shared" si="302"/>
        <v/>
      </c>
      <c r="GJ68" s="17" t="str">
        <f t="shared" si="303"/>
        <v/>
      </c>
      <c r="GK68" s="17" t="str">
        <f t="shared" si="304"/>
        <v/>
      </c>
      <c r="GL68" s="17" t="str">
        <f t="shared" si="305"/>
        <v/>
      </c>
      <c r="GM68" s="17" t="str">
        <f t="shared" si="306"/>
        <v/>
      </c>
      <c r="GN68" s="17" t="str">
        <f t="shared" si="307"/>
        <v/>
      </c>
      <c r="GO68" s="17" t="str">
        <f t="shared" si="308"/>
        <v/>
      </c>
      <c r="GP68" s="17" t="str">
        <f t="shared" si="309"/>
        <v/>
      </c>
      <c r="GQ68" s="17" t="str">
        <f t="shared" si="310"/>
        <v/>
      </c>
      <c r="GR68" s="17" t="str">
        <f t="shared" si="311"/>
        <v/>
      </c>
      <c r="GS68" s="17" t="str">
        <f t="shared" si="312"/>
        <v/>
      </c>
      <c r="GT68" s="17" t="str">
        <f t="shared" si="313"/>
        <v/>
      </c>
      <c r="GU68" s="17" t="s">
        <v>139</v>
      </c>
      <c r="GV68" s="36"/>
      <c r="GW68" s="2" t="e">
        <f>RANK(AO68,AO$25:AO$124,0)+COUNTIF(AO$25:AO$68,AO68)-1</f>
        <v>#VALUE!</v>
      </c>
      <c r="GX68" s="36" t="s">
        <v>74</v>
      </c>
      <c r="GY68" s="3">
        <v>44</v>
      </c>
      <c r="GZ68" s="3" t="str">
        <f t="shared" si="314"/>
        <v/>
      </c>
      <c r="HA68" s="345" t="str">
        <f t="shared" si="163"/>
        <v/>
      </c>
      <c r="HB68" s="3">
        <f t="shared" si="164"/>
        <v>0</v>
      </c>
      <c r="HF68" s="3" t="e">
        <f t="shared" si="165"/>
        <v>#N/A</v>
      </c>
      <c r="HG68" s="3" t="e">
        <f t="shared" si="166"/>
        <v>#N/A</v>
      </c>
      <c r="HH68" s="294" t="e">
        <f t="shared" si="167"/>
        <v>#N/A</v>
      </c>
      <c r="HI68" s="336" t="e">
        <f t="shared" si="168"/>
        <v>#N/A</v>
      </c>
      <c r="HJ68" s="4" t="e">
        <f t="shared" si="169"/>
        <v>#N/A</v>
      </c>
      <c r="HK68" s="17" t="str">
        <f>IF(HK$23&lt;='2. Saisie'!$AE$1,INDEX($D$25:$AG$124,$HI68,HK$21),"")</f>
        <v/>
      </c>
      <c r="HL68" s="17" t="str">
        <f>IF(HL$23&lt;='2. Saisie'!$AE$1,INDEX($D$25:$AG$124,$HI68,HL$21),"")</f>
        <v/>
      </c>
      <c r="HM68" s="17" t="str">
        <f>IF(HM$23&lt;='2. Saisie'!$AE$1,INDEX($D$25:$AG$124,$HI68,HM$21),"")</f>
        <v/>
      </c>
      <c r="HN68" s="17" t="str">
        <f>IF(HN$23&lt;='2. Saisie'!$AE$1,INDEX($D$25:$AG$124,$HI68,HN$21),"")</f>
        <v/>
      </c>
      <c r="HO68" s="17" t="str">
        <f>IF(HO$23&lt;='2. Saisie'!$AE$1,INDEX($D$25:$AG$124,$HI68,HO$21),"")</f>
        <v/>
      </c>
      <c r="HP68" s="17" t="str">
        <f>IF(HP$23&lt;='2. Saisie'!$AE$1,INDEX($D$25:$AG$124,$HI68,HP$21),"")</f>
        <v/>
      </c>
      <c r="HQ68" s="17" t="str">
        <f>IF(HQ$23&lt;='2. Saisie'!$AE$1,INDEX($D$25:$AG$124,$HI68,HQ$21),"")</f>
        <v/>
      </c>
      <c r="HR68" s="17" t="str">
        <f>IF(HR$23&lt;='2. Saisie'!$AE$1,INDEX($D$25:$AG$124,$HI68,HR$21),"")</f>
        <v/>
      </c>
      <c r="HS68" s="17" t="str">
        <f>IF(HS$23&lt;='2. Saisie'!$AE$1,INDEX($D$25:$AG$124,$HI68,HS$21),"")</f>
        <v/>
      </c>
      <c r="HT68" s="17" t="str">
        <f>IF(HT$23&lt;='2. Saisie'!$AE$1,INDEX($D$25:$AG$124,$HI68,HT$21),"")</f>
        <v/>
      </c>
      <c r="HU68" s="17" t="str">
        <f>IF(HU$23&lt;='2. Saisie'!$AE$1,INDEX($D$25:$AG$124,$HI68,HU$21),"")</f>
        <v/>
      </c>
      <c r="HV68" s="17" t="str">
        <f>IF(HV$23&lt;='2. Saisie'!$AE$1,INDEX($D$25:$AG$124,$HI68,HV$21),"")</f>
        <v/>
      </c>
      <c r="HW68" s="17" t="str">
        <f>IF(HW$23&lt;='2. Saisie'!$AE$1,INDEX($D$25:$AG$124,$HI68,HW$21),"")</f>
        <v/>
      </c>
      <c r="HX68" s="17" t="str">
        <f>IF(HX$23&lt;='2. Saisie'!$AE$1,INDEX($D$25:$AG$124,$HI68,HX$21),"")</f>
        <v/>
      </c>
      <c r="HY68" s="17" t="str">
        <f>IF(HY$23&lt;='2. Saisie'!$AE$1,INDEX($D$25:$AG$124,$HI68,HY$21),"")</f>
        <v/>
      </c>
      <c r="HZ68" s="17" t="str">
        <f>IF(HZ$23&lt;='2. Saisie'!$AE$1,INDEX($D$25:$AG$124,$HI68,HZ$21),"")</f>
        <v/>
      </c>
      <c r="IA68" s="17" t="str">
        <f>IF(IA$23&lt;='2. Saisie'!$AE$1,INDEX($D$25:$AG$124,$HI68,IA$21),"")</f>
        <v/>
      </c>
      <c r="IB68" s="17" t="str">
        <f>IF(IB$23&lt;='2. Saisie'!$AE$1,INDEX($D$25:$AG$124,$HI68,IB$21),"")</f>
        <v/>
      </c>
      <c r="IC68" s="17" t="str">
        <f>IF(IC$23&lt;='2. Saisie'!$AE$1,INDEX($D$25:$AG$124,$HI68,IC$21),"")</f>
        <v/>
      </c>
      <c r="ID68" s="17" t="str">
        <f>IF(ID$23&lt;='2. Saisie'!$AE$1,INDEX($D$25:$AG$124,$HI68,ID$21),"")</f>
        <v/>
      </c>
      <c r="IE68" s="17" t="str">
        <f>IF(IE$23&lt;='2. Saisie'!$AE$1,INDEX($D$25:$AG$124,$HI68,IE$21),"")</f>
        <v/>
      </c>
      <c r="IF68" s="17" t="str">
        <f>IF(IF$23&lt;='2. Saisie'!$AE$1,INDEX($D$25:$AG$124,$HI68,IF$21),"")</f>
        <v/>
      </c>
      <c r="IG68" s="17" t="str">
        <f>IF(IG$23&lt;='2. Saisie'!$AE$1,INDEX($D$25:$AG$124,$HI68,IG$21),"")</f>
        <v/>
      </c>
      <c r="IH68" s="17" t="str">
        <f>IF(IH$23&lt;='2. Saisie'!$AE$1,INDEX($D$25:$AG$124,$HI68,IH$21),"")</f>
        <v/>
      </c>
      <c r="II68" s="17" t="str">
        <f>IF(II$23&lt;='2. Saisie'!$AE$1,INDEX($D$25:$AG$124,$HI68,II$21),"")</f>
        <v/>
      </c>
      <c r="IJ68" s="17" t="str">
        <f>IF(IJ$23&lt;='2. Saisie'!$AE$1,INDEX($D$25:$AG$124,$HI68,IJ$21),"")</f>
        <v/>
      </c>
      <c r="IK68" s="17" t="str">
        <f>IF(IK$23&lt;='2. Saisie'!$AE$1,INDEX($D$25:$AG$124,$HI68,IK$21),"")</f>
        <v/>
      </c>
      <c r="IL68" s="17" t="str">
        <f>IF(IL$23&lt;='2. Saisie'!$AE$1,INDEX($D$25:$AG$124,$HI68,IL$21),"")</f>
        <v/>
      </c>
      <c r="IM68" s="17" t="str">
        <f>IF(IM$23&lt;='2. Saisie'!$AE$1,INDEX($D$25:$AG$124,$HI68,IM$21),"")</f>
        <v/>
      </c>
      <c r="IN68" s="17" t="str">
        <f>IF(IN$23&lt;='2. Saisie'!$AE$1,INDEX($D$25:$AG$124,$HI68,IN$21),"")</f>
        <v/>
      </c>
      <c r="IO68" s="17" t="s">
        <v>139</v>
      </c>
      <c r="IR68" s="346" t="str">
        <f>IFERROR(IF(HK$23&lt;=$HH68,(1-'7. Rép.Inattendues'!J49)*HK$19,('7. Rép.Inattendues'!J49*HK$19)*-1),"")</f>
        <v/>
      </c>
      <c r="IS68" s="346" t="str">
        <f>IFERROR(IF(HL$23&lt;=$HH68,(1-'7. Rép.Inattendues'!K49)*HL$19,('7. Rép.Inattendues'!K49*HL$19)*-1),"")</f>
        <v/>
      </c>
      <c r="IT68" s="346" t="str">
        <f>IFERROR(IF(HM$23&lt;=$HH68,(1-'7. Rép.Inattendues'!L49)*HM$19,('7. Rép.Inattendues'!L49*HM$19)*-1),"")</f>
        <v/>
      </c>
      <c r="IU68" s="346" t="str">
        <f>IFERROR(IF(HN$23&lt;=$HH68,(1-'7. Rép.Inattendues'!M49)*HN$19,('7. Rép.Inattendues'!M49*HN$19)*-1),"")</f>
        <v/>
      </c>
      <c r="IV68" s="346" t="str">
        <f>IFERROR(IF(HO$23&lt;=$HH68,(1-'7. Rép.Inattendues'!N49)*HO$19,('7. Rép.Inattendues'!N49*HO$19)*-1),"")</f>
        <v/>
      </c>
      <c r="IW68" s="346" t="str">
        <f>IFERROR(IF(HP$23&lt;=$HH68,(1-'7. Rép.Inattendues'!O49)*HP$19,('7. Rép.Inattendues'!O49*HP$19)*-1),"")</f>
        <v/>
      </c>
      <c r="IX68" s="346" t="str">
        <f>IFERROR(IF(HQ$23&lt;=$HH68,(1-'7. Rép.Inattendues'!P49)*HQ$19,('7. Rép.Inattendues'!P49*HQ$19)*-1),"")</f>
        <v/>
      </c>
      <c r="IY68" s="346" t="str">
        <f>IFERROR(IF(HR$23&lt;=$HH68,(1-'7. Rép.Inattendues'!Q49)*HR$19,('7. Rép.Inattendues'!Q49*HR$19)*-1),"")</f>
        <v/>
      </c>
      <c r="IZ68" s="346" t="str">
        <f>IFERROR(IF(HS$23&lt;=$HH68,(1-'7. Rép.Inattendues'!R49)*HS$19,('7. Rép.Inattendues'!R49*HS$19)*-1),"")</f>
        <v/>
      </c>
      <c r="JA68" s="346" t="str">
        <f>IFERROR(IF(HT$23&lt;=$HH68,(1-'7. Rép.Inattendues'!S49)*HT$19,('7. Rép.Inattendues'!S49*HT$19)*-1),"")</f>
        <v/>
      </c>
      <c r="JB68" s="346" t="str">
        <f>IFERROR(IF(HU$23&lt;=$HH68,(1-'7. Rép.Inattendues'!T49)*HU$19,('7. Rép.Inattendues'!T49*HU$19)*-1),"")</f>
        <v/>
      </c>
      <c r="JC68" s="346" t="str">
        <f>IFERROR(IF(HV$23&lt;=$HH68,(1-'7. Rép.Inattendues'!U49)*HV$19,('7. Rép.Inattendues'!U49*HV$19)*-1),"")</f>
        <v/>
      </c>
      <c r="JD68" s="346" t="str">
        <f>IFERROR(IF(HW$23&lt;=$HH68,(1-'7. Rép.Inattendues'!V49)*HW$19,('7. Rép.Inattendues'!V49*HW$19)*-1),"")</f>
        <v/>
      </c>
      <c r="JE68" s="346" t="str">
        <f>IFERROR(IF(HX$23&lt;=$HH68,(1-'7. Rép.Inattendues'!W49)*HX$19,('7. Rép.Inattendues'!W49*HX$19)*-1),"")</f>
        <v/>
      </c>
      <c r="JF68" s="346" t="str">
        <f>IFERROR(IF(HY$23&lt;=$HH68,(1-'7. Rép.Inattendues'!X49)*HY$19,('7. Rép.Inattendues'!X49*HY$19)*-1),"")</f>
        <v/>
      </c>
      <c r="JG68" s="346" t="str">
        <f>IFERROR(IF(HZ$23&lt;=$HH68,(1-'7. Rép.Inattendues'!Y49)*HZ$19,('7. Rép.Inattendues'!Y49*HZ$19)*-1),"")</f>
        <v/>
      </c>
      <c r="JH68" s="346" t="str">
        <f>IFERROR(IF(IA$23&lt;=$HH68,(1-'7. Rép.Inattendues'!Z49)*IA$19,('7. Rép.Inattendues'!Z49*IA$19)*-1),"")</f>
        <v/>
      </c>
      <c r="JI68" s="346" t="str">
        <f>IFERROR(IF(IB$23&lt;=$HH68,(1-'7. Rép.Inattendues'!AA49)*IB$19,('7. Rép.Inattendues'!AA49*IB$19)*-1),"")</f>
        <v/>
      </c>
      <c r="JJ68" s="346" t="str">
        <f>IFERROR(IF(IC$23&lt;=$HH68,(1-'7. Rép.Inattendues'!AB49)*IC$19,('7. Rép.Inattendues'!AB49*IC$19)*-1),"")</f>
        <v/>
      </c>
      <c r="JK68" s="346" t="str">
        <f>IFERROR(IF(ID$23&lt;=$HH68,(1-'7. Rép.Inattendues'!AC49)*ID$19,('7. Rép.Inattendues'!AC49*ID$19)*-1),"")</f>
        <v/>
      </c>
      <c r="JL68" s="346" t="str">
        <f>IFERROR(IF(IE$23&lt;=$HH68,(1-'7. Rép.Inattendues'!AD49)*IE$19,('7. Rép.Inattendues'!AD49*IE$19)*-1),"")</f>
        <v/>
      </c>
      <c r="JM68" s="346" t="str">
        <f>IFERROR(IF(IF$23&lt;=$HH68,(1-'7. Rép.Inattendues'!AE49)*IF$19,('7. Rép.Inattendues'!AE49*IF$19)*-1),"")</f>
        <v/>
      </c>
      <c r="JN68" s="346" t="str">
        <f>IFERROR(IF(IG$23&lt;=$HH68,(1-'7. Rép.Inattendues'!AF49)*IG$19,('7. Rép.Inattendues'!AF49*IG$19)*-1),"")</f>
        <v/>
      </c>
      <c r="JO68" s="346" t="str">
        <f>IFERROR(IF(IH$23&lt;=$HH68,(1-'7. Rép.Inattendues'!AG49)*IH$19,('7. Rép.Inattendues'!AG49*IH$19)*-1),"")</f>
        <v/>
      </c>
      <c r="JP68" s="346" t="str">
        <f>IFERROR(IF(II$23&lt;=$HH68,(1-'7. Rép.Inattendues'!AH49)*II$19,('7. Rép.Inattendues'!AH49*II$19)*-1),"")</f>
        <v/>
      </c>
      <c r="JQ68" s="346" t="str">
        <f>IFERROR(IF(IJ$23&lt;=$HH68,(1-'7. Rép.Inattendues'!AI49)*IJ$19,('7. Rép.Inattendues'!AI49*IJ$19)*-1),"")</f>
        <v/>
      </c>
      <c r="JR68" s="346" t="str">
        <f>IFERROR(IF(IK$23&lt;=$HH68,(1-'7. Rép.Inattendues'!AJ49)*IK$19,('7. Rép.Inattendues'!AJ49*IK$19)*-1),"")</f>
        <v/>
      </c>
      <c r="JS68" s="346" t="str">
        <f>IFERROR(IF(IL$23&lt;=$HH68,(1-'7. Rép.Inattendues'!AK49)*IL$19,('7. Rép.Inattendues'!AK49*IL$19)*-1),"")</f>
        <v/>
      </c>
      <c r="JT68" s="346" t="str">
        <f>IFERROR(IF(IM$23&lt;=$HH68,(1-'7. Rép.Inattendues'!AL49)*IM$19,('7. Rép.Inattendues'!AL49*IM$19)*-1),"")</f>
        <v/>
      </c>
      <c r="JU68" s="346" t="str">
        <f>IFERROR(IF(IN$23&lt;=$HH68,(1-'7. Rép.Inattendues'!AM49)*IN$19,('7. Rép.Inattendues'!AM49*IN$19)*-1),"")</f>
        <v/>
      </c>
      <c r="JW68" s="347" t="str">
        <f t="shared" si="170"/>
        <v/>
      </c>
      <c r="JY68" s="346" t="str">
        <f t="shared" si="171"/>
        <v/>
      </c>
      <c r="JZ68" s="346" t="str">
        <f t="shared" si="172"/>
        <v/>
      </c>
      <c r="KA68" s="346" t="str">
        <f t="shared" si="173"/>
        <v/>
      </c>
      <c r="KB68" s="346" t="str">
        <f t="shared" si="174"/>
        <v/>
      </c>
      <c r="KC68" s="346" t="str">
        <f t="shared" si="175"/>
        <v/>
      </c>
      <c r="KD68" s="346" t="str">
        <f t="shared" si="176"/>
        <v/>
      </c>
      <c r="KE68" s="346" t="str">
        <f t="shared" si="177"/>
        <v/>
      </c>
      <c r="KF68" s="346" t="str">
        <f t="shared" si="178"/>
        <v/>
      </c>
      <c r="KG68" s="346" t="str">
        <f t="shared" si="179"/>
        <v/>
      </c>
      <c r="KH68" s="346" t="str">
        <f t="shared" si="180"/>
        <v/>
      </c>
      <c r="KI68" s="346" t="str">
        <f t="shared" si="181"/>
        <v/>
      </c>
      <c r="KJ68" s="346" t="str">
        <f t="shared" si="182"/>
        <v/>
      </c>
      <c r="KK68" s="346" t="str">
        <f t="shared" si="183"/>
        <v/>
      </c>
      <c r="KL68" s="346" t="str">
        <f t="shared" si="184"/>
        <v/>
      </c>
      <c r="KM68" s="346" t="str">
        <f t="shared" si="185"/>
        <v/>
      </c>
      <c r="KN68" s="346" t="str">
        <f t="shared" si="186"/>
        <v/>
      </c>
      <c r="KO68" s="346" t="str">
        <f t="shared" si="187"/>
        <v/>
      </c>
      <c r="KP68" s="346" t="str">
        <f t="shared" si="188"/>
        <v/>
      </c>
      <c r="KQ68" s="346" t="str">
        <f t="shared" si="189"/>
        <v/>
      </c>
      <c r="KR68" s="346" t="str">
        <f t="shared" si="190"/>
        <v/>
      </c>
      <c r="KS68" s="346" t="str">
        <f t="shared" si="191"/>
        <v/>
      </c>
      <c r="KT68" s="346" t="str">
        <f t="shared" si="192"/>
        <v/>
      </c>
      <c r="KU68" s="346" t="str">
        <f t="shared" si="193"/>
        <v/>
      </c>
      <c r="KV68" s="346" t="str">
        <f t="shared" si="194"/>
        <v/>
      </c>
      <c r="KW68" s="346" t="str">
        <f t="shared" si="195"/>
        <v/>
      </c>
      <c r="KX68" s="346" t="str">
        <f t="shared" si="196"/>
        <v/>
      </c>
      <c r="KY68" s="346" t="str">
        <f t="shared" si="197"/>
        <v/>
      </c>
      <c r="KZ68" s="346" t="str">
        <f t="shared" si="198"/>
        <v/>
      </c>
      <c r="LA68" s="346" t="str">
        <f t="shared" si="199"/>
        <v/>
      </c>
      <c r="LB68" s="346" t="str">
        <f t="shared" si="200"/>
        <v/>
      </c>
      <c r="LD68" s="348" t="str">
        <f t="shared" si="201"/>
        <v/>
      </c>
      <c r="LF68" s="346" t="str">
        <f t="shared" si="315"/>
        <v/>
      </c>
      <c r="LH68" s="346" t="str">
        <f t="shared" si="202"/>
        <v/>
      </c>
      <c r="LI68" s="346" t="str">
        <f t="shared" si="203"/>
        <v/>
      </c>
      <c r="LJ68" s="346" t="str">
        <f t="shared" si="204"/>
        <v/>
      </c>
      <c r="LK68" s="346" t="str">
        <f t="shared" si="205"/>
        <v/>
      </c>
      <c r="LL68" s="346" t="str">
        <f t="shared" si="206"/>
        <v/>
      </c>
      <c r="LM68" s="346" t="str">
        <f t="shared" si="207"/>
        <v/>
      </c>
      <c r="LN68" s="346" t="str">
        <f t="shared" si="208"/>
        <v/>
      </c>
      <c r="LO68" s="346" t="str">
        <f t="shared" si="209"/>
        <v/>
      </c>
      <c r="LP68" s="346" t="str">
        <f t="shared" si="210"/>
        <v/>
      </c>
      <c r="LQ68" s="346" t="str">
        <f t="shared" si="211"/>
        <v/>
      </c>
      <c r="LR68" s="346" t="str">
        <f t="shared" si="212"/>
        <v/>
      </c>
      <c r="LS68" s="346" t="str">
        <f t="shared" si="213"/>
        <v/>
      </c>
      <c r="LT68" s="346" t="str">
        <f t="shared" si="214"/>
        <v/>
      </c>
      <c r="LU68" s="346" t="str">
        <f t="shared" si="215"/>
        <v/>
      </c>
      <c r="LV68" s="346" t="str">
        <f t="shared" si="216"/>
        <v/>
      </c>
      <c r="LW68" s="346" t="str">
        <f t="shared" si="217"/>
        <v/>
      </c>
      <c r="LX68" s="346" t="str">
        <f t="shared" si="218"/>
        <v/>
      </c>
      <c r="LY68" s="346" t="str">
        <f t="shared" si="219"/>
        <v/>
      </c>
      <c r="LZ68" s="346" t="str">
        <f t="shared" si="220"/>
        <v/>
      </c>
      <c r="MA68" s="346" t="str">
        <f t="shared" si="221"/>
        <v/>
      </c>
      <c r="MB68" s="346" t="str">
        <f t="shared" si="222"/>
        <v/>
      </c>
      <c r="MC68" s="346" t="str">
        <f t="shared" si="223"/>
        <v/>
      </c>
      <c r="MD68" s="346" t="str">
        <f t="shared" si="224"/>
        <v/>
      </c>
      <c r="ME68" s="346" t="str">
        <f t="shared" si="225"/>
        <v/>
      </c>
      <c r="MF68" s="346" t="str">
        <f t="shared" si="226"/>
        <v/>
      </c>
      <c r="MG68" s="346" t="str">
        <f t="shared" si="227"/>
        <v/>
      </c>
      <c r="MH68" s="346" t="str">
        <f t="shared" si="228"/>
        <v/>
      </c>
      <c r="MI68" s="346" t="str">
        <f t="shared" si="229"/>
        <v/>
      </c>
      <c r="MJ68" s="346" t="str">
        <f t="shared" si="230"/>
        <v/>
      </c>
      <c r="MK68" s="346" t="str">
        <f t="shared" si="231"/>
        <v/>
      </c>
      <c r="MM68" s="348" t="str">
        <f t="shared" si="232"/>
        <v/>
      </c>
      <c r="MR68" s="483" t="s">
        <v>469</v>
      </c>
      <c r="MS68" s="305">
        <v>5</v>
      </c>
      <c r="MU68" s="15">
        <f>IF('8. Paramètres'!G70="Souhaitable",1,IF('8. Paramètres'!G70="Satisfaisant",2,IF('8. Paramètres'!G70="Acceptable",3,IF('8. Paramètres'!G70="À améliorer",4,"err"))))</f>
        <v>4</v>
      </c>
      <c r="MV68" s="15">
        <f>IF('8. Paramètres'!H70="Cliquer pour modifier",MU68,IF('8. Paramètres'!H70="Souhaitable",1,IF('8. Paramètres'!H70="Satisfaisant",2,IF('8. Paramètres'!H70="Acceptable",3,IF('8. Paramètres'!H70="À améliorer",4,"err")))))</f>
        <v>4</v>
      </c>
      <c r="MW68" s="15">
        <f t="shared" si="316"/>
        <v>4</v>
      </c>
      <c r="MY68" s="380" t="str">
        <f t="shared" si="318"/>
        <v>ok</v>
      </c>
    </row>
    <row r="69" spans="2:364" ht="18" x14ac:dyDescent="0.3">
      <c r="B69" s="38">
        <f t="shared" si="88"/>
        <v>0</v>
      </c>
      <c r="C69" s="4" t="s">
        <v>75</v>
      </c>
      <c r="D69" s="17" t="str">
        <f>IF(AND('2. Saisie'!$AF51&gt;=0,D$23&lt;='2. Saisie'!$AE$1,'2. Saisie'!$AL51&lt;=$B$11),IF(OR('2. Saisie'!B51="",'2. Saisie'!B51=9),0,'2. Saisie'!B51),"")</f>
        <v/>
      </c>
      <c r="E69" s="17" t="str">
        <f>IF(AND('2. Saisie'!$AF51&gt;=0,E$23&lt;='2. Saisie'!$AE$1,'2. Saisie'!$AL51&lt;=$B$11),IF(OR('2. Saisie'!C51="",'2. Saisie'!C51=9),0,'2. Saisie'!C51),"")</f>
        <v/>
      </c>
      <c r="F69" s="17" t="str">
        <f>IF(AND('2. Saisie'!$AF51&gt;=0,F$23&lt;='2. Saisie'!$AE$1,'2. Saisie'!$AL51&lt;=$B$11),IF(OR('2. Saisie'!D51="",'2. Saisie'!D51=9),0,'2. Saisie'!D51),"")</f>
        <v/>
      </c>
      <c r="G69" s="17" t="str">
        <f>IF(AND('2. Saisie'!$AF51&gt;=0,G$23&lt;='2. Saisie'!$AE$1,'2. Saisie'!$AL51&lt;=$B$11),IF(OR('2. Saisie'!E51="",'2. Saisie'!E51=9),0,'2. Saisie'!E51),"")</f>
        <v/>
      </c>
      <c r="H69" s="17" t="str">
        <f>IF(AND('2. Saisie'!$AF51&gt;=0,H$23&lt;='2. Saisie'!$AE$1,'2. Saisie'!$AL51&lt;=$B$11),IF(OR('2. Saisie'!F51="",'2. Saisie'!F51=9),0,'2. Saisie'!F51),"")</f>
        <v/>
      </c>
      <c r="I69" s="17" t="str">
        <f>IF(AND('2. Saisie'!$AF51&gt;=0,I$23&lt;='2. Saisie'!$AE$1,'2. Saisie'!$AL51&lt;=$B$11),IF(OR('2. Saisie'!G51="",'2. Saisie'!G51=9),0,'2. Saisie'!G51),"")</f>
        <v/>
      </c>
      <c r="J69" s="17" t="str">
        <f>IF(AND('2. Saisie'!$AF51&gt;=0,J$23&lt;='2. Saisie'!$AE$1,'2. Saisie'!$AL51&lt;=$B$11),IF(OR('2. Saisie'!H51="",'2. Saisie'!H51=9),0,'2. Saisie'!H51),"")</f>
        <v/>
      </c>
      <c r="K69" s="17" t="str">
        <f>IF(AND('2. Saisie'!$AF51&gt;=0,K$23&lt;='2. Saisie'!$AE$1,'2. Saisie'!$AL51&lt;=$B$11),IF(OR('2. Saisie'!I51="",'2. Saisie'!I51=9),0,'2. Saisie'!I51),"")</f>
        <v/>
      </c>
      <c r="L69" s="17" t="str">
        <f>IF(AND('2. Saisie'!$AF51&gt;=0,L$23&lt;='2. Saisie'!$AE$1,'2. Saisie'!$AL51&lt;=$B$11),IF(OR('2. Saisie'!J51="",'2. Saisie'!J51=9),0,'2. Saisie'!J51),"")</f>
        <v/>
      </c>
      <c r="M69" s="17" t="str">
        <f>IF(AND('2. Saisie'!$AF51&gt;=0,M$23&lt;='2. Saisie'!$AE$1,'2. Saisie'!$AL51&lt;=$B$11),IF(OR('2. Saisie'!K51="",'2. Saisie'!K51=9),0,'2. Saisie'!K51),"")</f>
        <v/>
      </c>
      <c r="N69" s="17" t="str">
        <f>IF(AND('2. Saisie'!$AF51&gt;=0,N$23&lt;='2. Saisie'!$AE$1,'2. Saisie'!$AL51&lt;=$B$11),IF(OR('2. Saisie'!L51="",'2. Saisie'!L51=9),0,'2. Saisie'!L51),"")</f>
        <v/>
      </c>
      <c r="O69" s="17" t="str">
        <f>IF(AND('2. Saisie'!$AF51&gt;=0,O$23&lt;='2. Saisie'!$AE$1,'2. Saisie'!$AL51&lt;=$B$11),IF(OR('2. Saisie'!M51="",'2. Saisie'!M51=9),0,'2. Saisie'!M51),"")</f>
        <v/>
      </c>
      <c r="P69" s="17" t="str">
        <f>IF(AND('2. Saisie'!$AF51&gt;=0,P$23&lt;='2. Saisie'!$AE$1,'2. Saisie'!$AL51&lt;=$B$11),IF(OR('2. Saisie'!N51="",'2. Saisie'!N51=9),0,'2. Saisie'!N51),"")</f>
        <v/>
      </c>
      <c r="Q69" s="17" t="str">
        <f>IF(AND('2. Saisie'!$AF51&gt;=0,Q$23&lt;='2. Saisie'!$AE$1,'2. Saisie'!$AL51&lt;=$B$11),IF(OR('2. Saisie'!O51="",'2. Saisie'!O51=9),0,'2. Saisie'!O51),"")</f>
        <v/>
      </c>
      <c r="R69" s="17" t="str">
        <f>IF(AND('2. Saisie'!$AF51&gt;=0,R$23&lt;='2. Saisie'!$AE$1,'2. Saisie'!$AL51&lt;=$B$11),IF(OR('2. Saisie'!P51="",'2. Saisie'!P51=9),0,'2. Saisie'!P51),"")</f>
        <v/>
      </c>
      <c r="S69" s="17" t="str">
        <f>IF(AND('2. Saisie'!$AF51&gt;=0,S$23&lt;='2. Saisie'!$AE$1,'2. Saisie'!$AL51&lt;=$B$11),IF(OR('2. Saisie'!Q51="",'2. Saisie'!Q51=9),0,'2. Saisie'!Q51),"")</f>
        <v/>
      </c>
      <c r="T69" s="17" t="str">
        <f>IF(AND('2. Saisie'!$AF51&gt;=0,T$23&lt;='2. Saisie'!$AE$1,'2. Saisie'!$AL51&lt;=$B$11),IF(OR('2. Saisie'!R51="",'2. Saisie'!R51=9),0,'2. Saisie'!R51),"")</f>
        <v/>
      </c>
      <c r="U69" s="17" t="str">
        <f>IF(AND('2. Saisie'!$AF51&gt;=0,U$23&lt;='2. Saisie'!$AE$1,'2. Saisie'!$AL51&lt;=$B$11),IF(OR('2. Saisie'!S51="",'2. Saisie'!S51=9),0,'2. Saisie'!S51),"")</f>
        <v/>
      </c>
      <c r="V69" s="17" t="str">
        <f>IF(AND('2. Saisie'!$AF51&gt;=0,V$23&lt;='2. Saisie'!$AE$1,'2. Saisie'!$AL51&lt;=$B$11),IF(OR('2. Saisie'!T51="",'2. Saisie'!T51=9),0,'2. Saisie'!T51),"")</f>
        <v/>
      </c>
      <c r="W69" s="17" t="str">
        <f>IF(AND('2. Saisie'!$AF51&gt;=0,W$23&lt;='2. Saisie'!$AE$1,'2. Saisie'!$AL51&lt;=$B$11),IF(OR('2. Saisie'!U51="",'2. Saisie'!U51=9),0,'2. Saisie'!U51),"")</f>
        <v/>
      </c>
      <c r="X69" s="17" t="str">
        <f>IF(AND('2. Saisie'!$AF51&gt;=0,X$23&lt;='2. Saisie'!$AE$1,'2. Saisie'!$AL51&lt;=$B$11),IF(OR('2. Saisie'!V51="",'2. Saisie'!V51=9),0,'2. Saisie'!V51),"")</f>
        <v/>
      </c>
      <c r="Y69" s="17" t="str">
        <f>IF(AND('2. Saisie'!$AF51&gt;=0,Y$23&lt;='2. Saisie'!$AE$1,'2. Saisie'!$AL51&lt;=$B$11),IF(OR('2. Saisie'!W51="",'2. Saisie'!W51=9),0,'2. Saisie'!W51),"")</f>
        <v/>
      </c>
      <c r="Z69" s="17" t="str">
        <f>IF(AND('2. Saisie'!$AF51&gt;=0,Z$23&lt;='2. Saisie'!$AE$1,'2. Saisie'!$AL51&lt;=$B$11),IF(OR('2. Saisie'!X51="",'2. Saisie'!X51=9),0,'2. Saisie'!X51),"")</f>
        <v/>
      </c>
      <c r="AA69" s="17" t="str">
        <f>IF(AND('2. Saisie'!$AF51&gt;=0,AA$23&lt;='2. Saisie'!$AE$1,'2. Saisie'!$AL51&lt;=$B$11),IF(OR('2. Saisie'!Y51="",'2. Saisie'!Y51=9),0,'2. Saisie'!Y51),"")</f>
        <v/>
      </c>
      <c r="AB69" s="17" t="str">
        <f>IF(AND('2. Saisie'!$AF51&gt;=0,AB$23&lt;='2. Saisie'!$AE$1,'2. Saisie'!$AL51&lt;=$B$11),IF(OR('2. Saisie'!Z51="",'2. Saisie'!Z51=9),0,'2. Saisie'!Z51),"")</f>
        <v/>
      </c>
      <c r="AC69" s="17" t="str">
        <f>IF(AND('2. Saisie'!$AF51&gt;=0,AC$23&lt;='2. Saisie'!$AE$1,'2. Saisie'!$AL51&lt;=$B$11),IF(OR('2. Saisie'!AA51="",'2. Saisie'!AA51=9),0,'2. Saisie'!AA51),"")</f>
        <v/>
      </c>
      <c r="AD69" s="17" t="str">
        <f>IF(AND('2. Saisie'!$AF51&gt;=0,AD$23&lt;='2. Saisie'!$AE$1,'2. Saisie'!$AL51&lt;=$B$11),IF(OR('2. Saisie'!AB51="",'2. Saisie'!AB51=9),0,'2. Saisie'!AB51),"")</f>
        <v/>
      </c>
      <c r="AE69" s="17" t="str">
        <f>IF(AND('2. Saisie'!$AF51&gt;=0,AE$23&lt;='2. Saisie'!$AE$1,'2. Saisie'!$AL51&lt;=$B$11),IF(OR('2. Saisie'!AC51="",'2. Saisie'!AC51=9),0,'2. Saisie'!AC51),"")</f>
        <v/>
      </c>
      <c r="AF69" s="17" t="str">
        <f>IF(AND('2. Saisie'!$AF51&gt;=0,AF$23&lt;='2. Saisie'!$AE$1,'2. Saisie'!$AL51&lt;=$B$11),IF(OR('2. Saisie'!AD51="",'2. Saisie'!AD51=9),0,'2. Saisie'!AD51),"")</f>
        <v/>
      </c>
      <c r="AG69" s="17" t="str">
        <f>IF(AND('2. Saisie'!$AF51&gt;=0,AG$23&lt;='2. Saisie'!$AE$1,'2. Saisie'!$AL51&lt;=$B$11),IF(OR('2. Saisie'!AE51="",'2. Saisie'!AE51=9),0,'2. Saisie'!AE51),"")</f>
        <v/>
      </c>
      <c r="AH69" s="17" t="s">
        <v>139</v>
      </c>
      <c r="AI69" s="330"/>
      <c r="AJ69" s="339" t="str">
        <f t="shared" si="89"/>
        <v/>
      </c>
      <c r="AK69" s="339" t="str">
        <f t="shared" si="90"/>
        <v/>
      </c>
      <c r="AL69" s="340" t="str">
        <f t="shared" si="277"/>
        <v/>
      </c>
      <c r="AM69" s="341">
        <v>45</v>
      </c>
      <c r="AN69" s="342" t="str">
        <f t="shared" si="278"/>
        <v/>
      </c>
      <c r="AO69" s="343" t="str">
        <f t="shared" si="91"/>
        <v/>
      </c>
      <c r="AP69" s="17" t="str">
        <f t="shared" si="92"/>
        <v/>
      </c>
      <c r="AQ69" s="17" t="str">
        <f t="shared" si="93"/>
        <v/>
      </c>
      <c r="AR69" s="17" t="str">
        <f t="shared" si="94"/>
        <v/>
      </c>
      <c r="AS69" s="17" t="str">
        <f t="shared" si="95"/>
        <v/>
      </c>
      <c r="AT69" s="17" t="str">
        <f t="shared" si="96"/>
        <v/>
      </c>
      <c r="AU69" s="17" t="str">
        <f t="shared" si="97"/>
        <v/>
      </c>
      <c r="AV69" s="17" t="str">
        <f t="shared" si="98"/>
        <v/>
      </c>
      <c r="AW69" s="17" t="str">
        <f t="shared" si="99"/>
        <v/>
      </c>
      <c r="AX69" s="17" t="str">
        <f t="shared" si="100"/>
        <v/>
      </c>
      <c r="AY69" s="17" t="str">
        <f t="shared" si="101"/>
        <v/>
      </c>
      <c r="AZ69" s="17" t="str">
        <f t="shared" si="102"/>
        <v/>
      </c>
      <c r="BA69" s="17" t="str">
        <f t="shared" si="103"/>
        <v/>
      </c>
      <c r="BB69" s="17" t="str">
        <f t="shared" si="104"/>
        <v/>
      </c>
      <c r="BC69" s="17" t="str">
        <f t="shared" si="105"/>
        <v/>
      </c>
      <c r="BD69" s="17" t="str">
        <f t="shared" si="106"/>
        <v/>
      </c>
      <c r="BE69" s="17" t="str">
        <f t="shared" si="107"/>
        <v/>
      </c>
      <c r="BF69" s="17" t="str">
        <f t="shared" si="108"/>
        <v/>
      </c>
      <c r="BG69" s="17" t="str">
        <f t="shared" si="109"/>
        <v/>
      </c>
      <c r="BH69" s="17" t="str">
        <f t="shared" si="110"/>
        <v/>
      </c>
      <c r="BI69" s="17" t="str">
        <f t="shared" si="111"/>
        <v/>
      </c>
      <c r="BJ69" s="17" t="str">
        <f t="shared" si="112"/>
        <v/>
      </c>
      <c r="BK69" s="17" t="str">
        <f t="shared" si="113"/>
        <v/>
      </c>
      <c r="BL69" s="17" t="str">
        <f t="shared" si="114"/>
        <v/>
      </c>
      <c r="BM69" s="17" t="str">
        <f t="shared" si="115"/>
        <v/>
      </c>
      <c r="BN69" s="17" t="str">
        <f t="shared" si="116"/>
        <v/>
      </c>
      <c r="BO69" s="17" t="str">
        <f t="shared" si="117"/>
        <v/>
      </c>
      <c r="BP69" s="17" t="str">
        <f t="shared" si="118"/>
        <v/>
      </c>
      <c r="BQ69" s="17" t="str">
        <f t="shared" si="119"/>
        <v/>
      </c>
      <c r="BR69" s="17" t="str">
        <f t="shared" si="120"/>
        <v/>
      </c>
      <c r="BS69" s="17" t="str">
        <f t="shared" si="121"/>
        <v/>
      </c>
      <c r="BT69" s="17" t="s">
        <v>139</v>
      </c>
      <c r="BV69" s="291" t="e">
        <f t="shared" si="279"/>
        <v>#VALUE!</v>
      </c>
      <c r="BW69" s="291" t="e">
        <f t="shared" si="122"/>
        <v>#VALUE!</v>
      </c>
      <c r="BX69" s="291" t="e">
        <f t="shared" si="233"/>
        <v>#VALUE!</v>
      </c>
      <c r="BY69" s="292" t="e">
        <f t="shared" si="280"/>
        <v>#VALUE!</v>
      </c>
      <c r="BZ69" s="292" t="e">
        <f t="shared" si="123"/>
        <v>#VALUE!</v>
      </c>
      <c r="CA69" s="294" t="str">
        <f t="shared" si="124"/>
        <v/>
      </c>
      <c r="CB69" s="293" t="e">
        <f t="shared" si="281"/>
        <v>#VALUE!</v>
      </c>
      <c r="CC69" s="291" t="e">
        <f t="shared" si="125"/>
        <v>#VALUE!</v>
      </c>
      <c r="CD69" s="291" t="e">
        <f t="shared" si="234"/>
        <v>#VALUE!</v>
      </c>
      <c r="CE69" s="292" t="e">
        <f t="shared" si="282"/>
        <v>#VALUE!</v>
      </c>
      <c r="CF69" s="292" t="e">
        <f t="shared" si="126"/>
        <v>#VALUE!</v>
      </c>
      <c r="CW69" s="330"/>
      <c r="CX69" s="341">
        <v>45</v>
      </c>
      <c r="CY69" s="58" t="str">
        <f t="shared" si="127"/>
        <v/>
      </c>
      <c r="CZ69" s="344" t="e">
        <f t="shared" si="319"/>
        <v>#N/A</v>
      </c>
      <c r="DA69" s="344" t="e">
        <f t="shared" si="319"/>
        <v>#N/A</v>
      </c>
      <c r="DB69" s="344" t="e">
        <f t="shared" si="319"/>
        <v>#N/A</v>
      </c>
      <c r="DC69" s="344" t="e">
        <f t="shared" si="319"/>
        <v>#N/A</v>
      </c>
      <c r="DD69" s="344" t="e">
        <f t="shared" si="319"/>
        <v>#N/A</v>
      </c>
      <c r="DE69" s="344" t="e">
        <f t="shared" si="319"/>
        <v>#N/A</v>
      </c>
      <c r="DF69" s="344" t="e">
        <f t="shared" si="319"/>
        <v>#N/A</v>
      </c>
      <c r="DG69" s="344" t="e">
        <f t="shared" si="319"/>
        <v>#N/A</v>
      </c>
      <c r="DH69" s="344" t="e">
        <f t="shared" si="319"/>
        <v>#N/A</v>
      </c>
      <c r="DI69" s="344" t="e">
        <f t="shared" si="319"/>
        <v>#N/A</v>
      </c>
      <c r="DJ69" s="344" t="e">
        <f t="shared" si="319"/>
        <v>#N/A</v>
      </c>
      <c r="DK69" s="344" t="e">
        <f t="shared" si="319"/>
        <v>#N/A</v>
      </c>
      <c r="DL69" s="344" t="e">
        <f t="shared" si="319"/>
        <v>#N/A</v>
      </c>
      <c r="DM69" s="344" t="e">
        <f t="shared" si="319"/>
        <v>#N/A</v>
      </c>
      <c r="DN69" s="344" t="e">
        <f t="shared" si="319"/>
        <v>#N/A</v>
      </c>
      <c r="DO69" s="344" t="e">
        <f t="shared" si="319"/>
        <v>#N/A</v>
      </c>
      <c r="DP69" s="344" t="e">
        <f t="shared" si="317"/>
        <v>#N/A</v>
      </c>
      <c r="DQ69" s="344" t="e">
        <f t="shared" si="317"/>
        <v>#N/A</v>
      </c>
      <c r="DR69" s="344" t="e">
        <f t="shared" si="317"/>
        <v>#N/A</v>
      </c>
      <c r="DS69" s="344" t="e">
        <f t="shared" si="317"/>
        <v>#N/A</v>
      </c>
      <c r="DT69" s="344" t="e">
        <f t="shared" si="317"/>
        <v>#N/A</v>
      </c>
      <c r="DU69" s="344" t="e">
        <f t="shared" si="317"/>
        <v>#N/A</v>
      </c>
      <c r="DV69" s="344" t="e">
        <f t="shared" si="317"/>
        <v>#N/A</v>
      </c>
      <c r="DW69" s="344" t="e">
        <f t="shared" si="317"/>
        <v>#N/A</v>
      </c>
      <c r="DX69" s="344" t="e">
        <f t="shared" si="317"/>
        <v>#N/A</v>
      </c>
      <c r="DY69" s="344" t="e">
        <f t="shared" si="317"/>
        <v>#N/A</v>
      </c>
      <c r="DZ69" s="344" t="e">
        <f t="shared" si="317"/>
        <v>#N/A</v>
      </c>
      <c r="EA69" s="344" t="e">
        <f t="shared" si="317"/>
        <v>#N/A</v>
      </c>
      <c r="EB69" s="344" t="e">
        <f t="shared" si="317"/>
        <v>#N/A</v>
      </c>
      <c r="EC69" s="344" t="e">
        <f t="shared" si="317"/>
        <v>#N/A</v>
      </c>
      <c r="ED69" s="59">
        <f t="shared" si="129"/>
        <v>0</v>
      </c>
      <c r="EE69" s="341">
        <v>45</v>
      </c>
      <c r="EF69" s="58" t="str">
        <f t="shared" si="130"/>
        <v/>
      </c>
      <c r="EG69" s="344" t="str">
        <f t="shared" si="235"/>
        <v/>
      </c>
      <c r="EH69" s="344" t="str">
        <f t="shared" si="236"/>
        <v/>
      </c>
      <c r="EI69" s="344" t="str">
        <f t="shared" si="237"/>
        <v/>
      </c>
      <c r="EJ69" s="344" t="str">
        <f t="shared" si="238"/>
        <v/>
      </c>
      <c r="EK69" s="344" t="str">
        <f t="shared" si="239"/>
        <v/>
      </c>
      <c r="EL69" s="344" t="str">
        <f t="shared" si="240"/>
        <v/>
      </c>
      <c r="EM69" s="344" t="str">
        <f t="shared" si="241"/>
        <v/>
      </c>
      <c r="EN69" s="344" t="str">
        <f t="shared" si="242"/>
        <v/>
      </c>
      <c r="EO69" s="344" t="str">
        <f t="shared" si="243"/>
        <v/>
      </c>
      <c r="EP69" s="344" t="str">
        <f t="shared" si="244"/>
        <v/>
      </c>
      <c r="EQ69" s="344" t="str">
        <f t="shared" si="245"/>
        <v/>
      </c>
      <c r="ER69" s="344" t="str">
        <f t="shared" si="246"/>
        <v/>
      </c>
      <c r="ES69" s="344" t="str">
        <f t="shared" si="247"/>
        <v/>
      </c>
      <c r="ET69" s="344" t="str">
        <f t="shared" si="248"/>
        <v/>
      </c>
      <c r="EU69" s="344" t="str">
        <f t="shared" si="249"/>
        <v/>
      </c>
      <c r="EV69" s="344" t="str">
        <f t="shared" si="250"/>
        <v/>
      </c>
      <c r="EW69" s="344" t="str">
        <f t="shared" si="251"/>
        <v/>
      </c>
      <c r="EX69" s="344" t="str">
        <f t="shared" si="252"/>
        <v/>
      </c>
      <c r="EY69" s="344" t="str">
        <f t="shared" si="253"/>
        <v/>
      </c>
      <c r="EZ69" s="344" t="str">
        <f t="shared" si="254"/>
        <v/>
      </c>
      <c r="FA69" s="344" t="str">
        <f t="shared" si="255"/>
        <v/>
      </c>
      <c r="FB69" s="344" t="str">
        <f t="shared" si="256"/>
        <v/>
      </c>
      <c r="FC69" s="344" t="str">
        <f t="shared" si="257"/>
        <v/>
      </c>
      <c r="FD69" s="344" t="str">
        <f t="shared" si="258"/>
        <v/>
      </c>
      <c r="FE69" s="344" t="str">
        <f t="shared" si="259"/>
        <v/>
      </c>
      <c r="FF69" s="344" t="str">
        <f t="shared" si="260"/>
        <v/>
      </c>
      <c r="FG69" s="344" t="str">
        <f t="shared" si="261"/>
        <v/>
      </c>
      <c r="FH69" s="344" t="str">
        <f t="shared" si="262"/>
        <v/>
      </c>
      <c r="FI69" s="344" t="str">
        <f t="shared" si="263"/>
        <v/>
      </c>
      <c r="FJ69" s="344" t="str">
        <f t="shared" si="264"/>
        <v/>
      </c>
      <c r="FK69" s="59">
        <f t="shared" si="160"/>
        <v>0</v>
      </c>
      <c r="FL69" s="345" t="str">
        <f t="shared" si="161"/>
        <v/>
      </c>
      <c r="FM69" s="3">
        <f t="shared" si="162"/>
        <v>0</v>
      </c>
      <c r="FO69" s="336" t="str">
        <f t="shared" si="283"/>
        <v/>
      </c>
      <c r="FP69" s="4" t="s">
        <v>75</v>
      </c>
      <c r="FQ69" s="17" t="str">
        <f t="shared" si="284"/>
        <v/>
      </c>
      <c r="FR69" s="17" t="str">
        <f t="shared" si="285"/>
        <v/>
      </c>
      <c r="FS69" s="17" t="str">
        <f t="shared" si="286"/>
        <v/>
      </c>
      <c r="FT69" s="17" t="str">
        <f t="shared" si="287"/>
        <v/>
      </c>
      <c r="FU69" s="17" t="str">
        <f t="shared" si="288"/>
        <v/>
      </c>
      <c r="FV69" s="17" t="str">
        <f t="shared" si="289"/>
        <v/>
      </c>
      <c r="FW69" s="17" t="str">
        <f t="shared" si="290"/>
        <v/>
      </c>
      <c r="FX69" s="17" t="str">
        <f t="shared" si="291"/>
        <v/>
      </c>
      <c r="FY69" s="17" t="str">
        <f t="shared" si="292"/>
        <v/>
      </c>
      <c r="FZ69" s="17" t="str">
        <f t="shared" si="293"/>
        <v/>
      </c>
      <c r="GA69" s="17" t="str">
        <f t="shared" si="294"/>
        <v/>
      </c>
      <c r="GB69" s="17" t="str">
        <f t="shared" si="295"/>
        <v/>
      </c>
      <c r="GC69" s="17" t="str">
        <f t="shared" si="296"/>
        <v/>
      </c>
      <c r="GD69" s="17" t="str">
        <f t="shared" si="297"/>
        <v/>
      </c>
      <c r="GE69" s="17" t="str">
        <f t="shared" si="298"/>
        <v/>
      </c>
      <c r="GF69" s="17" t="str">
        <f t="shared" si="299"/>
        <v/>
      </c>
      <c r="GG69" s="17" t="str">
        <f t="shared" si="300"/>
        <v/>
      </c>
      <c r="GH69" s="17" t="str">
        <f t="shared" si="301"/>
        <v/>
      </c>
      <c r="GI69" s="17" t="str">
        <f t="shared" si="302"/>
        <v/>
      </c>
      <c r="GJ69" s="17" t="str">
        <f t="shared" si="303"/>
        <v/>
      </c>
      <c r="GK69" s="17" t="str">
        <f t="shared" si="304"/>
        <v/>
      </c>
      <c r="GL69" s="17" t="str">
        <f t="shared" si="305"/>
        <v/>
      </c>
      <c r="GM69" s="17" t="str">
        <f t="shared" si="306"/>
        <v/>
      </c>
      <c r="GN69" s="17" t="str">
        <f t="shared" si="307"/>
        <v/>
      </c>
      <c r="GO69" s="17" t="str">
        <f t="shared" si="308"/>
        <v/>
      </c>
      <c r="GP69" s="17" t="str">
        <f t="shared" si="309"/>
        <v/>
      </c>
      <c r="GQ69" s="17" t="str">
        <f t="shared" si="310"/>
        <v/>
      </c>
      <c r="GR69" s="17" t="str">
        <f t="shared" si="311"/>
        <v/>
      </c>
      <c r="GS69" s="17" t="str">
        <f t="shared" si="312"/>
        <v/>
      </c>
      <c r="GT69" s="17" t="str">
        <f t="shared" si="313"/>
        <v/>
      </c>
      <c r="GU69" s="17" t="s">
        <v>139</v>
      </c>
      <c r="GV69" s="36"/>
      <c r="GW69" s="36" t="e">
        <f>RANK(AO69,AO$25:AO$124,0)+COUNTIF(AO$25:AO$69,AO69)-1</f>
        <v>#VALUE!</v>
      </c>
      <c r="GX69" s="36" t="s">
        <v>75</v>
      </c>
      <c r="GY69" s="3">
        <v>45</v>
      </c>
      <c r="GZ69" s="3" t="str">
        <f t="shared" si="314"/>
        <v/>
      </c>
      <c r="HA69" s="345" t="str">
        <f t="shared" si="163"/>
        <v/>
      </c>
      <c r="HB69" s="3">
        <f t="shared" si="164"/>
        <v>0</v>
      </c>
      <c r="HF69" s="3" t="e">
        <f t="shared" si="165"/>
        <v>#N/A</v>
      </c>
      <c r="HG69" s="3" t="e">
        <f t="shared" si="166"/>
        <v>#N/A</v>
      </c>
      <c r="HH69" s="294" t="e">
        <f t="shared" si="167"/>
        <v>#N/A</v>
      </c>
      <c r="HI69" s="336" t="e">
        <f t="shared" si="168"/>
        <v>#N/A</v>
      </c>
      <c r="HJ69" s="4" t="e">
        <f t="shared" si="169"/>
        <v>#N/A</v>
      </c>
      <c r="HK69" s="17" t="str">
        <f>IF(HK$23&lt;='2. Saisie'!$AE$1,INDEX($D$25:$AG$124,$HI69,HK$21),"")</f>
        <v/>
      </c>
      <c r="HL69" s="17" t="str">
        <f>IF(HL$23&lt;='2. Saisie'!$AE$1,INDEX($D$25:$AG$124,$HI69,HL$21),"")</f>
        <v/>
      </c>
      <c r="HM69" s="17" t="str">
        <f>IF(HM$23&lt;='2. Saisie'!$AE$1,INDEX($D$25:$AG$124,$HI69,HM$21),"")</f>
        <v/>
      </c>
      <c r="HN69" s="17" t="str">
        <f>IF(HN$23&lt;='2. Saisie'!$AE$1,INDEX($D$25:$AG$124,$HI69,HN$21),"")</f>
        <v/>
      </c>
      <c r="HO69" s="17" t="str">
        <f>IF(HO$23&lt;='2. Saisie'!$AE$1,INDEX($D$25:$AG$124,$HI69,HO$21),"")</f>
        <v/>
      </c>
      <c r="HP69" s="17" t="str">
        <f>IF(HP$23&lt;='2. Saisie'!$AE$1,INDEX($D$25:$AG$124,$HI69,HP$21),"")</f>
        <v/>
      </c>
      <c r="HQ69" s="17" t="str">
        <f>IF(HQ$23&lt;='2. Saisie'!$AE$1,INDEX($D$25:$AG$124,$HI69,HQ$21),"")</f>
        <v/>
      </c>
      <c r="HR69" s="17" t="str">
        <f>IF(HR$23&lt;='2. Saisie'!$AE$1,INDEX($D$25:$AG$124,$HI69,HR$21),"")</f>
        <v/>
      </c>
      <c r="HS69" s="17" t="str">
        <f>IF(HS$23&lt;='2. Saisie'!$AE$1,INDEX($D$25:$AG$124,$HI69,HS$21),"")</f>
        <v/>
      </c>
      <c r="HT69" s="17" t="str">
        <f>IF(HT$23&lt;='2. Saisie'!$AE$1,INDEX($D$25:$AG$124,$HI69,HT$21),"")</f>
        <v/>
      </c>
      <c r="HU69" s="17" t="str">
        <f>IF(HU$23&lt;='2. Saisie'!$AE$1,INDEX($D$25:$AG$124,$HI69,HU$21),"")</f>
        <v/>
      </c>
      <c r="HV69" s="17" t="str">
        <f>IF(HV$23&lt;='2. Saisie'!$AE$1,INDEX($D$25:$AG$124,$HI69,HV$21),"")</f>
        <v/>
      </c>
      <c r="HW69" s="17" t="str">
        <f>IF(HW$23&lt;='2. Saisie'!$AE$1,INDEX($D$25:$AG$124,$HI69,HW$21),"")</f>
        <v/>
      </c>
      <c r="HX69" s="17" t="str">
        <f>IF(HX$23&lt;='2. Saisie'!$AE$1,INDEX($D$25:$AG$124,$HI69,HX$21),"")</f>
        <v/>
      </c>
      <c r="HY69" s="17" t="str">
        <f>IF(HY$23&lt;='2. Saisie'!$AE$1,INDEX($D$25:$AG$124,$HI69,HY$21),"")</f>
        <v/>
      </c>
      <c r="HZ69" s="17" t="str">
        <f>IF(HZ$23&lt;='2. Saisie'!$AE$1,INDEX($D$25:$AG$124,$HI69,HZ$21),"")</f>
        <v/>
      </c>
      <c r="IA69" s="17" t="str">
        <f>IF(IA$23&lt;='2. Saisie'!$AE$1,INDEX($D$25:$AG$124,$HI69,IA$21),"")</f>
        <v/>
      </c>
      <c r="IB69" s="17" t="str">
        <f>IF(IB$23&lt;='2. Saisie'!$AE$1,INDEX($D$25:$AG$124,$HI69,IB$21),"")</f>
        <v/>
      </c>
      <c r="IC69" s="17" t="str">
        <f>IF(IC$23&lt;='2. Saisie'!$AE$1,INDEX($D$25:$AG$124,$HI69,IC$21),"")</f>
        <v/>
      </c>
      <c r="ID69" s="17" t="str">
        <f>IF(ID$23&lt;='2. Saisie'!$AE$1,INDEX($D$25:$AG$124,$HI69,ID$21),"")</f>
        <v/>
      </c>
      <c r="IE69" s="17" t="str">
        <f>IF(IE$23&lt;='2. Saisie'!$AE$1,INDEX($D$25:$AG$124,$HI69,IE$21),"")</f>
        <v/>
      </c>
      <c r="IF69" s="17" t="str">
        <f>IF(IF$23&lt;='2. Saisie'!$AE$1,INDEX($D$25:$AG$124,$HI69,IF$21),"")</f>
        <v/>
      </c>
      <c r="IG69" s="17" t="str">
        <f>IF(IG$23&lt;='2. Saisie'!$AE$1,INDEX($D$25:$AG$124,$HI69,IG$21),"")</f>
        <v/>
      </c>
      <c r="IH69" s="17" t="str">
        <f>IF(IH$23&lt;='2. Saisie'!$AE$1,INDEX($D$25:$AG$124,$HI69,IH$21),"")</f>
        <v/>
      </c>
      <c r="II69" s="17" t="str">
        <f>IF(II$23&lt;='2. Saisie'!$AE$1,INDEX($D$25:$AG$124,$HI69,II$21),"")</f>
        <v/>
      </c>
      <c r="IJ69" s="17" t="str">
        <f>IF(IJ$23&lt;='2. Saisie'!$AE$1,INDEX($D$25:$AG$124,$HI69,IJ$21),"")</f>
        <v/>
      </c>
      <c r="IK69" s="17" t="str">
        <f>IF(IK$23&lt;='2. Saisie'!$AE$1,INDEX($D$25:$AG$124,$HI69,IK$21),"")</f>
        <v/>
      </c>
      <c r="IL69" s="17" t="str">
        <f>IF(IL$23&lt;='2. Saisie'!$AE$1,INDEX($D$25:$AG$124,$HI69,IL$21),"")</f>
        <v/>
      </c>
      <c r="IM69" s="17" t="str">
        <f>IF(IM$23&lt;='2. Saisie'!$AE$1,INDEX($D$25:$AG$124,$HI69,IM$21),"")</f>
        <v/>
      </c>
      <c r="IN69" s="17" t="str">
        <f>IF(IN$23&lt;='2. Saisie'!$AE$1,INDEX($D$25:$AG$124,$HI69,IN$21),"")</f>
        <v/>
      </c>
      <c r="IO69" s="17" t="s">
        <v>139</v>
      </c>
      <c r="IR69" s="346" t="str">
        <f>IFERROR(IF(HK$23&lt;=$HH69,(1-'7. Rép.Inattendues'!J50)*HK$19,('7. Rép.Inattendues'!J50*HK$19)*-1),"")</f>
        <v/>
      </c>
      <c r="IS69" s="346" t="str">
        <f>IFERROR(IF(HL$23&lt;=$HH69,(1-'7. Rép.Inattendues'!K50)*HL$19,('7. Rép.Inattendues'!K50*HL$19)*-1),"")</f>
        <v/>
      </c>
      <c r="IT69" s="346" t="str">
        <f>IFERROR(IF(HM$23&lt;=$HH69,(1-'7. Rép.Inattendues'!L50)*HM$19,('7. Rép.Inattendues'!L50*HM$19)*-1),"")</f>
        <v/>
      </c>
      <c r="IU69" s="346" t="str">
        <f>IFERROR(IF(HN$23&lt;=$HH69,(1-'7. Rép.Inattendues'!M50)*HN$19,('7. Rép.Inattendues'!M50*HN$19)*-1),"")</f>
        <v/>
      </c>
      <c r="IV69" s="346" t="str">
        <f>IFERROR(IF(HO$23&lt;=$HH69,(1-'7. Rép.Inattendues'!N50)*HO$19,('7. Rép.Inattendues'!N50*HO$19)*-1),"")</f>
        <v/>
      </c>
      <c r="IW69" s="346" t="str">
        <f>IFERROR(IF(HP$23&lt;=$HH69,(1-'7. Rép.Inattendues'!O50)*HP$19,('7. Rép.Inattendues'!O50*HP$19)*-1),"")</f>
        <v/>
      </c>
      <c r="IX69" s="346" t="str">
        <f>IFERROR(IF(HQ$23&lt;=$HH69,(1-'7. Rép.Inattendues'!P50)*HQ$19,('7. Rép.Inattendues'!P50*HQ$19)*-1),"")</f>
        <v/>
      </c>
      <c r="IY69" s="346" t="str">
        <f>IFERROR(IF(HR$23&lt;=$HH69,(1-'7. Rép.Inattendues'!Q50)*HR$19,('7. Rép.Inattendues'!Q50*HR$19)*-1),"")</f>
        <v/>
      </c>
      <c r="IZ69" s="346" t="str">
        <f>IFERROR(IF(HS$23&lt;=$HH69,(1-'7. Rép.Inattendues'!R50)*HS$19,('7. Rép.Inattendues'!R50*HS$19)*-1),"")</f>
        <v/>
      </c>
      <c r="JA69" s="346" t="str">
        <f>IFERROR(IF(HT$23&lt;=$HH69,(1-'7. Rép.Inattendues'!S50)*HT$19,('7. Rép.Inattendues'!S50*HT$19)*-1),"")</f>
        <v/>
      </c>
      <c r="JB69" s="346" t="str">
        <f>IFERROR(IF(HU$23&lt;=$HH69,(1-'7. Rép.Inattendues'!T50)*HU$19,('7. Rép.Inattendues'!T50*HU$19)*-1),"")</f>
        <v/>
      </c>
      <c r="JC69" s="346" t="str">
        <f>IFERROR(IF(HV$23&lt;=$HH69,(1-'7. Rép.Inattendues'!U50)*HV$19,('7. Rép.Inattendues'!U50*HV$19)*-1),"")</f>
        <v/>
      </c>
      <c r="JD69" s="346" t="str">
        <f>IFERROR(IF(HW$23&lt;=$HH69,(1-'7. Rép.Inattendues'!V50)*HW$19,('7. Rép.Inattendues'!V50*HW$19)*-1),"")</f>
        <v/>
      </c>
      <c r="JE69" s="346" t="str">
        <f>IFERROR(IF(HX$23&lt;=$HH69,(1-'7. Rép.Inattendues'!W50)*HX$19,('7. Rép.Inattendues'!W50*HX$19)*-1),"")</f>
        <v/>
      </c>
      <c r="JF69" s="346" t="str">
        <f>IFERROR(IF(HY$23&lt;=$HH69,(1-'7. Rép.Inattendues'!X50)*HY$19,('7. Rép.Inattendues'!X50*HY$19)*-1),"")</f>
        <v/>
      </c>
      <c r="JG69" s="346" t="str">
        <f>IFERROR(IF(HZ$23&lt;=$HH69,(1-'7. Rép.Inattendues'!Y50)*HZ$19,('7. Rép.Inattendues'!Y50*HZ$19)*-1),"")</f>
        <v/>
      </c>
      <c r="JH69" s="346" t="str">
        <f>IFERROR(IF(IA$23&lt;=$HH69,(1-'7. Rép.Inattendues'!Z50)*IA$19,('7. Rép.Inattendues'!Z50*IA$19)*-1),"")</f>
        <v/>
      </c>
      <c r="JI69" s="346" t="str">
        <f>IFERROR(IF(IB$23&lt;=$HH69,(1-'7. Rép.Inattendues'!AA50)*IB$19,('7. Rép.Inattendues'!AA50*IB$19)*-1),"")</f>
        <v/>
      </c>
      <c r="JJ69" s="346" t="str">
        <f>IFERROR(IF(IC$23&lt;=$HH69,(1-'7. Rép.Inattendues'!AB50)*IC$19,('7. Rép.Inattendues'!AB50*IC$19)*-1),"")</f>
        <v/>
      </c>
      <c r="JK69" s="346" t="str">
        <f>IFERROR(IF(ID$23&lt;=$HH69,(1-'7. Rép.Inattendues'!AC50)*ID$19,('7. Rép.Inattendues'!AC50*ID$19)*-1),"")</f>
        <v/>
      </c>
      <c r="JL69" s="346" t="str">
        <f>IFERROR(IF(IE$23&lt;=$HH69,(1-'7. Rép.Inattendues'!AD50)*IE$19,('7. Rép.Inattendues'!AD50*IE$19)*-1),"")</f>
        <v/>
      </c>
      <c r="JM69" s="346" t="str">
        <f>IFERROR(IF(IF$23&lt;=$HH69,(1-'7. Rép.Inattendues'!AE50)*IF$19,('7. Rép.Inattendues'!AE50*IF$19)*-1),"")</f>
        <v/>
      </c>
      <c r="JN69" s="346" t="str">
        <f>IFERROR(IF(IG$23&lt;=$HH69,(1-'7. Rép.Inattendues'!AF50)*IG$19,('7. Rép.Inattendues'!AF50*IG$19)*-1),"")</f>
        <v/>
      </c>
      <c r="JO69" s="346" t="str">
        <f>IFERROR(IF(IH$23&lt;=$HH69,(1-'7. Rép.Inattendues'!AG50)*IH$19,('7. Rép.Inattendues'!AG50*IH$19)*-1),"")</f>
        <v/>
      </c>
      <c r="JP69" s="346" t="str">
        <f>IFERROR(IF(II$23&lt;=$HH69,(1-'7. Rép.Inattendues'!AH50)*II$19,('7. Rép.Inattendues'!AH50*II$19)*-1),"")</f>
        <v/>
      </c>
      <c r="JQ69" s="346" t="str">
        <f>IFERROR(IF(IJ$23&lt;=$HH69,(1-'7. Rép.Inattendues'!AI50)*IJ$19,('7. Rép.Inattendues'!AI50*IJ$19)*-1),"")</f>
        <v/>
      </c>
      <c r="JR69" s="346" t="str">
        <f>IFERROR(IF(IK$23&lt;=$HH69,(1-'7. Rép.Inattendues'!AJ50)*IK$19,('7. Rép.Inattendues'!AJ50*IK$19)*-1),"")</f>
        <v/>
      </c>
      <c r="JS69" s="346" t="str">
        <f>IFERROR(IF(IL$23&lt;=$HH69,(1-'7. Rép.Inattendues'!AK50)*IL$19,('7. Rép.Inattendues'!AK50*IL$19)*-1),"")</f>
        <v/>
      </c>
      <c r="JT69" s="346" t="str">
        <f>IFERROR(IF(IM$23&lt;=$HH69,(1-'7. Rép.Inattendues'!AL50)*IM$19,('7. Rép.Inattendues'!AL50*IM$19)*-1),"")</f>
        <v/>
      </c>
      <c r="JU69" s="346" t="str">
        <f>IFERROR(IF(IN$23&lt;=$HH69,(1-'7. Rép.Inattendues'!AM50)*IN$19,('7. Rép.Inattendues'!AM50*IN$19)*-1),"")</f>
        <v/>
      </c>
      <c r="JW69" s="347" t="str">
        <f t="shared" si="170"/>
        <v/>
      </c>
      <c r="JY69" s="346" t="str">
        <f t="shared" si="171"/>
        <v/>
      </c>
      <c r="JZ69" s="346" t="str">
        <f t="shared" si="172"/>
        <v/>
      </c>
      <c r="KA69" s="346" t="str">
        <f t="shared" si="173"/>
        <v/>
      </c>
      <c r="KB69" s="346" t="str">
        <f t="shared" si="174"/>
        <v/>
      </c>
      <c r="KC69" s="346" t="str">
        <f t="shared" si="175"/>
        <v/>
      </c>
      <c r="KD69" s="346" t="str">
        <f t="shared" si="176"/>
        <v/>
      </c>
      <c r="KE69" s="346" t="str">
        <f t="shared" si="177"/>
        <v/>
      </c>
      <c r="KF69" s="346" t="str">
        <f t="shared" si="178"/>
        <v/>
      </c>
      <c r="KG69" s="346" t="str">
        <f t="shared" si="179"/>
        <v/>
      </c>
      <c r="KH69" s="346" t="str">
        <f t="shared" si="180"/>
        <v/>
      </c>
      <c r="KI69" s="346" t="str">
        <f t="shared" si="181"/>
        <v/>
      </c>
      <c r="KJ69" s="346" t="str">
        <f t="shared" si="182"/>
        <v/>
      </c>
      <c r="KK69" s="346" t="str">
        <f t="shared" si="183"/>
        <v/>
      </c>
      <c r="KL69" s="346" t="str">
        <f t="shared" si="184"/>
        <v/>
      </c>
      <c r="KM69" s="346" t="str">
        <f t="shared" si="185"/>
        <v/>
      </c>
      <c r="KN69" s="346" t="str">
        <f t="shared" si="186"/>
        <v/>
      </c>
      <c r="KO69" s="346" t="str">
        <f t="shared" si="187"/>
        <v/>
      </c>
      <c r="KP69" s="346" t="str">
        <f t="shared" si="188"/>
        <v/>
      </c>
      <c r="KQ69" s="346" t="str">
        <f t="shared" si="189"/>
        <v/>
      </c>
      <c r="KR69" s="346" t="str">
        <f t="shared" si="190"/>
        <v/>
      </c>
      <c r="KS69" s="346" t="str">
        <f t="shared" si="191"/>
        <v/>
      </c>
      <c r="KT69" s="346" t="str">
        <f t="shared" si="192"/>
        <v/>
      </c>
      <c r="KU69" s="346" t="str">
        <f t="shared" si="193"/>
        <v/>
      </c>
      <c r="KV69" s="346" t="str">
        <f t="shared" si="194"/>
        <v/>
      </c>
      <c r="KW69" s="346" t="str">
        <f t="shared" si="195"/>
        <v/>
      </c>
      <c r="KX69" s="346" t="str">
        <f t="shared" si="196"/>
        <v/>
      </c>
      <c r="KY69" s="346" t="str">
        <f t="shared" si="197"/>
        <v/>
      </c>
      <c r="KZ69" s="346" t="str">
        <f t="shared" si="198"/>
        <v/>
      </c>
      <c r="LA69" s="346" t="str">
        <f t="shared" si="199"/>
        <v/>
      </c>
      <c r="LB69" s="346" t="str">
        <f t="shared" si="200"/>
        <v/>
      </c>
      <c r="LD69" s="348" t="str">
        <f t="shared" si="201"/>
        <v/>
      </c>
      <c r="LF69" s="346" t="str">
        <f t="shared" si="315"/>
        <v/>
      </c>
      <c r="LH69" s="346" t="str">
        <f t="shared" si="202"/>
        <v/>
      </c>
      <c r="LI69" s="346" t="str">
        <f t="shared" si="203"/>
        <v/>
      </c>
      <c r="LJ69" s="346" t="str">
        <f t="shared" si="204"/>
        <v/>
      </c>
      <c r="LK69" s="346" t="str">
        <f t="shared" si="205"/>
        <v/>
      </c>
      <c r="LL69" s="346" t="str">
        <f t="shared" si="206"/>
        <v/>
      </c>
      <c r="LM69" s="346" t="str">
        <f t="shared" si="207"/>
        <v/>
      </c>
      <c r="LN69" s="346" t="str">
        <f t="shared" si="208"/>
        <v/>
      </c>
      <c r="LO69" s="346" t="str">
        <f t="shared" si="209"/>
        <v/>
      </c>
      <c r="LP69" s="346" t="str">
        <f t="shared" si="210"/>
        <v/>
      </c>
      <c r="LQ69" s="346" t="str">
        <f t="shared" si="211"/>
        <v/>
      </c>
      <c r="LR69" s="346" t="str">
        <f t="shared" si="212"/>
        <v/>
      </c>
      <c r="LS69" s="346" t="str">
        <f t="shared" si="213"/>
        <v/>
      </c>
      <c r="LT69" s="346" t="str">
        <f t="shared" si="214"/>
        <v/>
      </c>
      <c r="LU69" s="346" t="str">
        <f t="shared" si="215"/>
        <v/>
      </c>
      <c r="LV69" s="346" t="str">
        <f t="shared" si="216"/>
        <v/>
      </c>
      <c r="LW69" s="346" t="str">
        <f t="shared" si="217"/>
        <v/>
      </c>
      <c r="LX69" s="346" t="str">
        <f t="shared" si="218"/>
        <v/>
      </c>
      <c r="LY69" s="346" t="str">
        <f t="shared" si="219"/>
        <v/>
      </c>
      <c r="LZ69" s="346" t="str">
        <f t="shared" si="220"/>
        <v/>
      </c>
      <c r="MA69" s="346" t="str">
        <f t="shared" si="221"/>
        <v/>
      </c>
      <c r="MB69" s="346" t="str">
        <f t="shared" si="222"/>
        <v/>
      </c>
      <c r="MC69" s="346" t="str">
        <f t="shared" si="223"/>
        <v/>
      </c>
      <c r="MD69" s="346" t="str">
        <f t="shared" si="224"/>
        <v/>
      </c>
      <c r="ME69" s="346" t="str">
        <f t="shared" si="225"/>
        <v/>
      </c>
      <c r="MF69" s="346" t="str">
        <f t="shared" si="226"/>
        <v/>
      </c>
      <c r="MG69" s="346" t="str">
        <f t="shared" si="227"/>
        <v/>
      </c>
      <c r="MH69" s="346" t="str">
        <f t="shared" si="228"/>
        <v/>
      </c>
      <c r="MI69" s="346" t="str">
        <f t="shared" si="229"/>
        <v/>
      </c>
      <c r="MJ69" s="346" t="str">
        <f t="shared" si="230"/>
        <v/>
      </c>
      <c r="MK69" s="346" t="str">
        <f t="shared" si="231"/>
        <v/>
      </c>
      <c r="MM69" s="348" t="str">
        <f t="shared" si="232"/>
        <v/>
      </c>
      <c r="MR69" s="483" t="s">
        <v>470</v>
      </c>
      <c r="MS69" s="305">
        <v>4</v>
      </c>
      <c r="MU69" s="15">
        <f>IF('8. Paramètres'!G71="Souhaitable",1,IF('8. Paramètres'!G71="Satisfaisant",2,IF('8. Paramètres'!G71="Acceptable",3,IF('8. Paramètres'!G71="À améliorer",4,"err"))))</f>
        <v>4</v>
      </c>
      <c r="MV69" s="15">
        <f>IF('8. Paramètres'!H71="Cliquer pour modifier",MU69,IF('8. Paramètres'!H71="Souhaitable",1,IF('8. Paramètres'!H71="Satisfaisant",2,IF('8. Paramètres'!H71="Acceptable",3,IF('8. Paramètres'!H71="À améliorer",4,"err")))))</f>
        <v>4</v>
      </c>
      <c r="MW69" s="15">
        <f t="shared" si="316"/>
        <v>4</v>
      </c>
      <c r="MY69" s="380" t="str">
        <f t="shared" si="318"/>
        <v>ok</v>
      </c>
    </row>
    <row r="70" spans="2:364" ht="18" x14ac:dyDescent="0.3">
      <c r="B70" s="38">
        <f t="shared" si="88"/>
        <v>0</v>
      </c>
      <c r="C70" s="4" t="s">
        <v>76</v>
      </c>
      <c r="D70" s="17" t="str">
        <f>IF(AND('2. Saisie'!$AF52&gt;=0,D$23&lt;='2. Saisie'!$AE$1,'2. Saisie'!$AL52&lt;=$B$11),IF(OR('2. Saisie'!B52="",'2. Saisie'!B52=9),0,'2. Saisie'!B52),"")</f>
        <v/>
      </c>
      <c r="E70" s="17" t="str">
        <f>IF(AND('2. Saisie'!$AF52&gt;=0,E$23&lt;='2. Saisie'!$AE$1,'2. Saisie'!$AL52&lt;=$B$11),IF(OR('2. Saisie'!C52="",'2. Saisie'!C52=9),0,'2. Saisie'!C52),"")</f>
        <v/>
      </c>
      <c r="F70" s="17" t="str">
        <f>IF(AND('2. Saisie'!$AF52&gt;=0,F$23&lt;='2. Saisie'!$AE$1,'2. Saisie'!$AL52&lt;=$B$11),IF(OR('2. Saisie'!D52="",'2. Saisie'!D52=9),0,'2. Saisie'!D52),"")</f>
        <v/>
      </c>
      <c r="G70" s="17" t="str">
        <f>IF(AND('2. Saisie'!$AF52&gt;=0,G$23&lt;='2. Saisie'!$AE$1,'2. Saisie'!$AL52&lt;=$B$11),IF(OR('2. Saisie'!E52="",'2. Saisie'!E52=9),0,'2. Saisie'!E52),"")</f>
        <v/>
      </c>
      <c r="H70" s="17" t="str">
        <f>IF(AND('2. Saisie'!$AF52&gt;=0,H$23&lt;='2. Saisie'!$AE$1,'2. Saisie'!$AL52&lt;=$B$11),IF(OR('2. Saisie'!F52="",'2. Saisie'!F52=9),0,'2. Saisie'!F52),"")</f>
        <v/>
      </c>
      <c r="I70" s="17" t="str">
        <f>IF(AND('2. Saisie'!$AF52&gt;=0,I$23&lt;='2. Saisie'!$AE$1,'2. Saisie'!$AL52&lt;=$B$11),IF(OR('2. Saisie'!G52="",'2. Saisie'!G52=9),0,'2. Saisie'!G52),"")</f>
        <v/>
      </c>
      <c r="J70" s="17" t="str">
        <f>IF(AND('2. Saisie'!$AF52&gt;=0,J$23&lt;='2. Saisie'!$AE$1,'2. Saisie'!$AL52&lt;=$B$11),IF(OR('2. Saisie'!H52="",'2. Saisie'!H52=9),0,'2. Saisie'!H52),"")</f>
        <v/>
      </c>
      <c r="K70" s="17" t="str">
        <f>IF(AND('2. Saisie'!$AF52&gt;=0,K$23&lt;='2. Saisie'!$AE$1,'2. Saisie'!$AL52&lt;=$B$11),IF(OR('2. Saisie'!I52="",'2. Saisie'!I52=9),0,'2. Saisie'!I52),"")</f>
        <v/>
      </c>
      <c r="L70" s="17" t="str">
        <f>IF(AND('2. Saisie'!$AF52&gt;=0,L$23&lt;='2. Saisie'!$AE$1,'2. Saisie'!$AL52&lt;=$B$11),IF(OR('2. Saisie'!J52="",'2. Saisie'!J52=9),0,'2. Saisie'!J52),"")</f>
        <v/>
      </c>
      <c r="M70" s="17" t="str">
        <f>IF(AND('2. Saisie'!$AF52&gt;=0,M$23&lt;='2. Saisie'!$AE$1,'2. Saisie'!$AL52&lt;=$B$11),IF(OR('2. Saisie'!K52="",'2. Saisie'!K52=9),0,'2. Saisie'!K52),"")</f>
        <v/>
      </c>
      <c r="N70" s="17" t="str">
        <f>IF(AND('2. Saisie'!$AF52&gt;=0,N$23&lt;='2. Saisie'!$AE$1,'2. Saisie'!$AL52&lt;=$B$11),IF(OR('2. Saisie'!L52="",'2. Saisie'!L52=9),0,'2. Saisie'!L52),"")</f>
        <v/>
      </c>
      <c r="O70" s="17" t="str">
        <f>IF(AND('2. Saisie'!$AF52&gt;=0,O$23&lt;='2. Saisie'!$AE$1,'2. Saisie'!$AL52&lt;=$B$11),IF(OR('2. Saisie'!M52="",'2. Saisie'!M52=9),0,'2. Saisie'!M52),"")</f>
        <v/>
      </c>
      <c r="P70" s="17" t="str">
        <f>IF(AND('2. Saisie'!$AF52&gt;=0,P$23&lt;='2. Saisie'!$AE$1,'2. Saisie'!$AL52&lt;=$B$11),IF(OR('2. Saisie'!N52="",'2. Saisie'!N52=9),0,'2. Saisie'!N52),"")</f>
        <v/>
      </c>
      <c r="Q70" s="17" t="str">
        <f>IF(AND('2. Saisie'!$AF52&gt;=0,Q$23&lt;='2. Saisie'!$AE$1,'2. Saisie'!$AL52&lt;=$B$11),IF(OR('2. Saisie'!O52="",'2. Saisie'!O52=9),0,'2. Saisie'!O52),"")</f>
        <v/>
      </c>
      <c r="R70" s="17" t="str">
        <f>IF(AND('2. Saisie'!$AF52&gt;=0,R$23&lt;='2. Saisie'!$AE$1,'2. Saisie'!$AL52&lt;=$B$11),IF(OR('2. Saisie'!P52="",'2. Saisie'!P52=9),0,'2. Saisie'!P52),"")</f>
        <v/>
      </c>
      <c r="S70" s="17" t="str">
        <f>IF(AND('2. Saisie'!$AF52&gt;=0,S$23&lt;='2. Saisie'!$AE$1,'2. Saisie'!$AL52&lt;=$B$11),IF(OR('2. Saisie'!Q52="",'2. Saisie'!Q52=9),0,'2. Saisie'!Q52),"")</f>
        <v/>
      </c>
      <c r="T70" s="17" t="str">
        <f>IF(AND('2. Saisie'!$AF52&gt;=0,T$23&lt;='2. Saisie'!$AE$1,'2. Saisie'!$AL52&lt;=$B$11),IF(OR('2. Saisie'!R52="",'2. Saisie'!R52=9),0,'2. Saisie'!R52),"")</f>
        <v/>
      </c>
      <c r="U70" s="17" t="str">
        <f>IF(AND('2. Saisie'!$AF52&gt;=0,U$23&lt;='2. Saisie'!$AE$1,'2. Saisie'!$AL52&lt;=$B$11),IF(OR('2. Saisie'!S52="",'2. Saisie'!S52=9),0,'2. Saisie'!S52),"")</f>
        <v/>
      </c>
      <c r="V70" s="17" t="str">
        <f>IF(AND('2. Saisie'!$AF52&gt;=0,V$23&lt;='2. Saisie'!$AE$1,'2. Saisie'!$AL52&lt;=$B$11),IF(OR('2. Saisie'!T52="",'2. Saisie'!T52=9),0,'2. Saisie'!T52),"")</f>
        <v/>
      </c>
      <c r="W70" s="17" t="str">
        <f>IF(AND('2. Saisie'!$AF52&gt;=0,W$23&lt;='2. Saisie'!$AE$1,'2. Saisie'!$AL52&lt;=$B$11),IF(OR('2. Saisie'!U52="",'2. Saisie'!U52=9),0,'2. Saisie'!U52),"")</f>
        <v/>
      </c>
      <c r="X70" s="17" t="str">
        <f>IF(AND('2. Saisie'!$AF52&gt;=0,X$23&lt;='2. Saisie'!$AE$1,'2. Saisie'!$AL52&lt;=$B$11),IF(OR('2. Saisie'!V52="",'2. Saisie'!V52=9),0,'2. Saisie'!V52),"")</f>
        <v/>
      </c>
      <c r="Y70" s="17" t="str">
        <f>IF(AND('2. Saisie'!$AF52&gt;=0,Y$23&lt;='2. Saisie'!$AE$1,'2. Saisie'!$AL52&lt;=$B$11),IF(OR('2. Saisie'!W52="",'2. Saisie'!W52=9),0,'2. Saisie'!W52),"")</f>
        <v/>
      </c>
      <c r="Z70" s="17" t="str">
        <f>IF(AND('2. Saisie'!$AF52&gt;=0,Z$23&lt;='2. Saisie'!$AE$1,'2. Saisie'!$AL52&lt;=$B$11),IF(OR('2. Saisie'!X52="",'2. Saisie'!X52=9),0,'2. Saisie'!X52),"")</f>
        <v/>
      </c>
      <c r="AA70" s="17" t="str">
        <f>IF(AND('2. Saisie'!$AF52&gt;=0,AA$23&lt;='2. Saisie'!$AE$1,'2. Saisie'!$AL52&lt;=$B$11),IF(OR('2. Saisie'!Y52="",'2. Saisie'!Y52=9),0,'2. Saisie'!Y52),"")</f>
        <v/>
      </c>
      <c r="AB70" s="17" t="str">
        <f>IF(AND('2. Saisie'!$AF52&gt;=0,AB$23&lt;='2. Saisie'!$AE$1,'2. Saisie'!$AL52&lt;=$B$11),IF(OR('2. Saisie'!Z52="",'2. Saisie'!Z52=9),0,'2. Saisie'!Z52),"")</f>
        <v/>
      </c>
      <c r="AC70" s="17" t="str">
        <f>IF(AND('2. Saisie'!$AF52&gt;=0,AC$23&lt;='2. Saisie'!$AE$1,'2. Saisie'!$AL52&lt;=$B$11),IF(OR('2. Saisie'!AA52="",'2. Saisie'!AA52=9),0,'2. Saisie'!AA52),"")</f>
        <v/>
      </c>
      <c r="AD70" s="17" t="str">
        <f>IF(AND('2. Saisie'!$AF52&gt;=0,AD$23&lt;='2. Saisie'!$AE$1,'2. Saisie'!$AL52&lt;=$B$11),IF(OR('2. Saisie'!AB52="",'2. Saisie'!AB52=9),0,'2. Saisie'!AB52),"")</f>
        <v/>
      </c>
      <c r="AE70" s="17" t="str">
        <f>IF(AND('2. Saisie'!$AF52&gt;=0,AE$23&lt;='2. Saisie'!$AE$1,'2. Saisie'!$AL52&lt;=$B$11),IF(OR('2. Saisie'!AC52="",'2. Saisie'!AC52=9),0,'2. Saisie'!AC52),"")</f>
        <v/>
      </c>
      <c r="AF70" s="17" t="str">
        <f>IF(AND('2. Saisie'!$AF52&gt;=0,AF$23&lt;='2. Saisie'!$AE$1,'2. Saisie'!$AL52&lt;=$B$11),IF(OR('2. Saisie'!AD52="",'2. Saisie'!AD52=9),0,'2. Saisie'!AD52),"")</f>
        <v/>
      </c>
      <c r="AG70" s="17" t="str">
        <f>IF(AND('2. Saisie'!$AF52&gt;=0,AG$23&lt;='2. Saisie'!$AE$1,'2. Saisie'!$AL52&lt;=$B$11),IF(OR('2. Saisie'!AE52="",'2. Saisie'!AE52=9),0,'2. Saisie'!AE52),"")</f>
        <v/>
      </c>
      <c r="AH70" s="17" t="s">
        <v>139</v>
      </c>
      <c r="AI70" s="330"/>
      <c r="AJ70" s="339" t="str">
        <f t="shared" si="89"/>
        <v/>
      </c>
      <c r="AK70" s="339" t="str">
        <f t="shared" si="90"/>
        <v/>
      </c>
      <c r="AL70" s="340" t="str">
        <f t="shared" si="277"/>
        <v/>
      </c>
      <c r="AM70" s="341">
        <v>46</v>
      </c>
      <c r="AN70" s="342" t="str">
        <f t="shared" si="278"/>
        <v/>
      </c>
      <c r="AO70" s="343" t="str">
        <f t="shared" si="91"/>
        <v/>
      </c>
      <c r="AP70" s="17" t="str">
        <f t="shared" si="92"/>
        <v/>
      </c>
      <c r="AQ70" s="17" t="str">
        <f t="shared" si="93"/>
        <v/>
      </c>
      <c r="AR70" s="17" t="str">
        <f t="shared" si="94"/>
        <v/>
      </c>
      <c r="AS70" s="17" t="str">
        <f t="shared" si="95"/>
        <v/>
      </c>
      <c r="AT70" s="17" t="str">
        <f t="shared" si="96"/>
        <v/>
      </c>
      <c r="AU70" s="17" t="str">
        <f t="shared" si="97"/>
        <v/>
      </c>
      <c r="AV70" s="17" t="str">
        <f t="shared" si="98"/>
        <v/>
      </c>
      <c r="AW70" s="17" t="str">
        <f t="shared" si="99"/>
        <v/>
      </c>
      <c r="AX70" s="17" t="str">
        <f t="shared" si="100"/>
        <v/>
      </c>
      <c r="AY70" s="17" t="str">
        <f t="shared" si="101"/>
        <v/>
      </c>
      <c r="AZ70" s="17" t="str">
        <f t="shared" si="102"/>
        <v/>
      </c>
      <c r="BA70" s="17" t="str">
        <f t="shared" si="103"/>
        <v/>
      </c>
      <c r="BB70" s="17" t="str">
        <f t="shared" si="104"/>
        <v/>
      </c>
      <c r="BC70" s="17" t="str">
        <f t="shared" si="105"/>
        <v/>
      </c>
      <c r="BD70" s="17" t="str">
        <f t="shared" si="106"/>
        <v/>
      </c>
      <c r="BE70" s="17" t="str">
        <f t="shared" si="107"/>
        <v/>
      </c>
      <c r="BF70" s="17" t="str">
        <f t="shared" si="108"/>
        <v/>
      </c>
      <c r="BG70" s="17" t="str">
        <f t="shared" si="109"/>
        <v/>
      </c>
      <c r="BH70" s="17" t="str">
        <f t="shared" si="110"/>
        <v/>
      </c>
      <c r="BI70" s="17" t="str">
        <f t="shared" si="111"/>
        <v/>
      </c>
      <c r="BJ70" s="17" t="str">
        <f t="shared" si="112"/>
        <v/>
      </c>
      <c r="BK70" s="17" t="str">
        <f t="shared" si="113"/>
        <v/>
      </c>
      <c r="BL70" s="17" t="str">
        <f t="shared" si="114"/>
        <v/>
      </c>
      <c r="BM70" s="17" t="str">
        <f t="shared" si="115"/>
        <v/>
      </c>
      <c r="BN70" s="17" t="str">
        <f t="shared" si="116"/>
        <v/>
      </c>
      <c r="BO70" s="17" t="str">
        <f t="shared" si="117"/>
        <v/>
      </c>
      <c r="BP70" s="17" t="str">
        <f t="shared" si="118"/>
        <v/>
      </c>
      <c r="BQ70" s="17" t="str">
        <f t="shared" si="119"/>
        <v/>
      </c>
      <c r="BR70" s="17" t="str">
        <f t="shared" si="120"/>
        <v/>
      </c>
      <c r="BS70" s="17" t="str">
        <f t="shared" si="121"/>
        <v/>
      </c>
      <c r="BT70" s="17" t="s">
        <v>139</v>
      </c>
      <c r="BV70" s="291" t="e">
        <f t="shared" si="279"/>
        <v>#VALUE!</v>
      </c>
      <c r="BW70" s="291" t="e">
        <f t="shared" si="122"/>
        <v>#VALUE!</v>
      </c>
      <c r="BX70" s="291" t="e">
        <f t="shared" si="233"/>
        <v>#VALUE!</v>
      </c>
      <c r="BY70" s="292" t="e">
        <f t="shared" si="280"/>
        <v>#VALUE!</v>
      </c>
      <c r="BZ70" s="292" t="e">
        <f t="shared" si="123"/>
        <v>#VALUE!</v>
      </c>
      <c r="CA70" s="294" t="str">
        <f t="shared" si="124"/>
        <v/>
      </c>
      <c r="CB70" s="293" t="e">
        <f t="shared" si="281"/>
        <v>#VALUE!</v>
      </c>
      <c r="CC70" s="291" t="e">
        <f t="shared" si="125"/>
        <v>#VALUE!</v>
      </c>
      <c r="CD70" s="291" t="e">
        <f t="shared" si="234"/>
        <v>#VALUE!</v>
      </c>
      <c r="CE70" s="292" t="e">
        <f t="shared" si="282"/>
        <v>#VALUE!</v>
      </c>
      <c r="CF70" s="292" t="e">
        <f t="shared" si="126"/>
        <v>#VALUE!</v>
      </c>
      <c r="CW70" s="330"/>
      <c r="CX70" s="341">
        <v>46</v>
      </c>
      <c r="CY70" s="58" t="str">
        <f t="shared" si="127"/>
        <v/>
      </c>
      <c r="CZ70" s="344" t="e">
        <f t="shared" si="319"/>
        <v>#N/A</v>
      </c>
      <c r="DA70" s="344" t="e">
        <f t="shared" si="319"/>
        <v>#N/A</v>
      </c>
      <c r="DB70" s="344" t="e">
        <f t="shared" si="319"/>
        <v>#N/A</v>
      </c>
      <c r="DC70" s="344" t="e">
        <f t="shared" si="319"/>
        <v>#N/A</v>
      </c>
      <c r="DD70" s="344" t="e">
        <f t="shared" si="319"/>
        <v>#N/A</v>
      </c>
      <c r="DE70" s="344" t="e">
        <f t="shared" si="319"/>
        <v>#N/A</v>
      </c>
      <c r="DF70" s="344" t="e">
        <f t="shared" si="319"/>
        <v>#N/A</v>
      </c>
      <c r="DG70" s="344" t="e">
        <f t="shared" si="319"/>
        <v>#N/A</v>
      </c>
      <c r="DH70" s="344" t="e">
        <f t="shared" si="319"/>
        <v>#N/A</v>
      </c>
      <c r="DI70" s="344" t="e">
        <f t="shared" si="319"/>
        <v>#N/A</v>
      </c>
      <c r="DJ70" s="344" t="e">
        <f t="shared" si="319"/>
        <v>#N/A</v>
      </c>
      <c r="DK70" s="344" t="e">
        <f t="shared" si="319"/>
        <v>#N/A</v>
      </c>
      <c r="DL70" s="344" t="e">
        <f t="shared" si="319"/>
        <v>#N/A</v>
      </c>
      <c r="DM70" s="344" t="e">
        <f t="shared" si="319"/>
        <v>#N/A</v>
      </c>
      <c r="DN70" s="344" t="e">
        <f t="shared" si="319"/>
        <v>#N/A</v>
      </c>
      <c r="DO70" s="344" t="e">
        <f t="shared" si="319"/>
        <v>#N/A</v>
      </c>
      <c r="DP70" s="344" t="e">
        <f t="shared" si="317"/>
        <v>#N/A</v>
      </c>
      <c r="DQ70" s="344" t="e">
        <f t="shared" si="317"/>
        <v>#N/A</v>
      </c>
      <c r="DR70" s="344" t="e">
        <f t="shared" si="317"/>
        <v>#N/A</v>
      </c>
      <c r="DS70" s="344" t="e">
        <f t="shared" si="317"/>
        <v>#N/A</v>
      </c>
      <c r="DT70" s="344" t="e">
        <f t="shared" si="317"/>
        <v>#N/A</v>
      </c>
      <c r="DU70" s="344" t="e">
        <f t="shared" si="317"/>
        <v>#N/A</v>
      </c>
      <c r="DV70" s="344" t="e">
        <f t="shared" si="317"/>
        <v>#N/A</v>
      </c>
      <c r="DW70" s="344" t="e">
        <f t="shared" si="317"/>
        <v>#N/A</v>
      </c>
      <c r="DX70" s="344" t="e">
        <f t="shared" si="317"/>
        <v>#N/A</v>
      </c>
      <c r="DY70" s="344" t="e">
        <f t="shared" si="317"/>
        <v>#N/A</v>
      </c>
      <c r="DZ70" s="344" t="e">
        <f t="shared" si="317"/>
        <v>#N/A</v>
      </c>
      <c r="EA70" s="344" t="e">
        <f t="shared" si="317"/>
        <v>#N/A</v>
      </c>
      <c r="EB70" s="344" t="e">
        <f t="shared" si="317"/>
        <v>#N/A</v>
      </c>
      <c r="EC70" s="344" t="e">
        <f t="shared" si="317"/>
        <v>#N/A</v>
      </c>
      <c r="ED70" s="59">
        <f t="shared" si="129"/>
        <v>0</v>
      </c>
      <c r="EE70" s="341">
        <v>46</v>
      </c>
      <c r="EF70" s="58" t="str">
        <f t="shared" si="130"/>
        <v/>
      </c>
      <c r="EG70" s="344" t="str">
        <f t="shared" si="235"/>
        <v/>
      </c>
      <c r="EH70" s="344" t="str">
        <f t="shared" si="236"/>
        <v/>
      </c>
      <c r="EI70" s="344" t="str">
        <f t="shared" si="237"/>
        <v/>
      </c>
      <c r="EJ70" s="344" t="str">
        <f t="shared" si="238"/>
        <v/>
      </c>
      <c r="EK70" s="344" t="str">
        <f t="shared" si="239"/>
        <v/>
      </c>
      <c r="EL70" s="344" t="str">
        <f t="shared" si="240"/>
        <v/>
      </c>
      <c r="EM70" s="344" t="str">
        <f t="shared" si="241"/>
        <v/>
      </c>
      <c r="EN70" s="344" t="str">
        <f t="shared" si="242"/>
        <v/>
      </c>
      <c r="EO70" s="344" t="str">
        <f t="shared" si="243"/>
        <v/>
      </c>
      <c r="EP70" s="344" t="str">
        <f t="shared" si="244"/>
        <v/>
      </c>
      <c r="EQ70" s="344" t="str">
        <f t="shared" si="245"/>
        <v/>
      </c>
      <c r="ER70" s="344" t="str">
        <f t="shared" si="246"/>
        <v/>
      </c>
      <c r="ES70" s="344" t="str">
        <f t="shared" si="247"/>
        <v/>
      </c>
      <c r="ET70" s="344" t="str">
        <f t="shared" si="248"/>
        <v/>
      </c>
      <c r="EU70" s="344" t="str">
        <f t="shared" si="249"/>
        <v/>
      </c>
      <c r="EV70" s="344" t="str">
        <f t="shared" si="250"/>
        <v/>
      </c>
      <c r="EW70" s="344" t="str">
        <f t="shared" si="251"/>
        <v/>
      </c>
      <c r="EX70" s="344" t="str">
        <f t="shared" si="252"/>
        <v/>
      </c>
      <c r="EY70" s="344" t="str">
        <f t="shared" si="253"/>
        <v/>
      </c>
      <c r="EZ70" s="344" t="str">
        <f t="shared" si="254"/>
        <v/>
      </c>
      <c r="FA70" s="344" t="str">
        <f t="shared" si="255"/>
        <v/>
      </c>
      <c r="FB70" s="344" t="str">
        <f t="shared" si="256"/>
        <v/>
      </c>
      <c r="FC70" s="344" t="str">
        <f t="shared" si="257"/>
        <v/>
      </c>
      <c r="FD70" s="344" t="str">
        <f t="shared" si="258"/>
        <v/>
      </c>
      <c r="FE70" s="344" t="str">
        <f t="shared" si="259"/>
        <v/>
      </c>
      <c r="FF70" s="344" t="str">
        <f t="shared" si="260"/>
        <v/>
      </c>
      <c r="FG70" s="344" t="str">
        <f t="shared" si="261"/>
        <v/>
      </c>
      <c r="FH70" s="344" t="str">
        <f t="shared" si="262"/>
        <v/>
      </c>
      <c r="FI70" s="344" t="str">
        <f t="shared" si="263"/>
        <v/>
      </c>
      <c r="FJ70" s="344" t="str">
        <f t="shared" si="264"/>
        <v/>
      </c>
      <c r="FK70" s="59">
        <f t="shared" si="160"/>
        <v>0</v>
      </c>
      <c r="FL70" s="345" t="str">
        <f t="shared" si="161"/>
        <v/>
      </c>
      <c r="FM70" s="3">
        <f t="shared" si="162"/>
        <v>0</v>
      </c>
      <c r="FO70" s="336" t="str">
        <f t="shared" si="283"/>
        <v/>
      </c>
      <c r="FP70" s="4" t="s">
        <v>76</v>
      </c>
      <c r="FQ70" s="17" t="str">
        <f t="shared" si="284"/>
        <v/>
      </c>
      <c r="FR70" s="17" t="str">
        <f t="shared" si="285"/>
        <v/>
      </c>
      <c r="FS70" s="17" t="str">
        <f t="shared" si="286"/>
        <v/>
      </c>
      <c r="FT70" s="17" t="str">
        <f t="shared" si="287"/>
        <v/>
      </c>
      <c r="FU70" s="17" t="str">
        <f t="shared" si="288"/>
        <v/>
      </c>
      <c r="FV70" s="17" t="str">
        <f t="shared" si="289"/>
        <v/>
      </c>
      <c r="FW70" s="17" t="str">
        <f t="shared" si="290"/>
        <v/>
      </c>
      <c r="FX70" s="17" t="str">
        <f t="shared" si="291"/>
        <v/>
      </c>
      <c r="FY70" s="17" t="str">
        <f t="shared" si="292"/>
        <v/>
      </c>
      <c r="FZ70" s="17" t="str">
        <f t="shared" si="293"/>
        <v/>
      </c>
      <c r="GA70" s="17" t="str">
        <f t="shared" si="294"/>
        <v/>
      </c>
      <c r="GB70" s="17" t="str">
        <f t="shared" si="295"/>
        <v/>
      </c>
      <c r="GC70" s="17" t="str">
        <f t="shared" si="296"/>
        <v/>
      </c>
      <c r="GD70" s="17" t="str">
        <f t="shared" si="297"/>
        <v/>
      </c>
      <c r="GE70" s="17" t="str">
        <f t="shared" si="298"/>
        <v/>
      </c>
      <c r="GF70" s="17" t="str">
        <f t="shared" si="299"/>
        <v/>
      </c>
      <c r="GG70" s="17" t="str">
        <f t="shared" si="300"/>
        <v/>
      </c>
      <c r="GH70" s="17" t="str">
        <f t="shared" si="301"/>
        <v/>
      </c>
      <c r="GI70" s="17" t="str">
        <f t="shared" si="302"/>
        <v/>
      </c>
      <c r="GJ70" s="17" t="str">
        <f t="shared" si="303"/>
        <v/>
      </c>
      <c r="GK70" s="17" t="str">
        <f t="shared" si="304"/>
        <v/>
      </c>
      <c r="GL70" s="17" t="str">
        <f t="shared" si="305"/>
        <v/>
      </c>
      <c r="GM70" s="17" t="str">
        <f t="shared" si="306"/>
        <v/>
      </c>
      <c r="GN70" s="17" t="str">
        <f t="shared" si="307"/>
        <v/>
      </c>
      <c r="GO70" s="17" t="str">
        <f t="shared" si="308"/>
        <v/>
      </c>
      <c r="GP70" s="17" t="str">
        <f t="shared" si="309"/>
        <v/>
      </c>
      <c r="GQ70" s="17" t="str">
        <f t="shared" si="310"/>
        <v/>
      </c>
      <c r="GR70" s="17" t="str">
        <f t="shared" si="311"/>
        <v/>
      </c>
      <c r="GS70" s="17" t="str">
        <f t="shared" si="312"/>
        <v/>
      </c>
      <c r="GT70" s="17" t="str">
        <f t="shared" si="313"/>
        <v/>
      </c>
      <c r="GU70" s="17" t="s">
        <v>139</v>
      </c>
      <c r="GV70" s="36"/>
      <c r="GW70" s="36" t="e">
        <f>RANK(AO70,AO$25:AO$124,0)+COUNTIF(AO$25:AO$70,AO70)-1</f>
        <v>#VALUE!</v>
      </c>
      <c r="GX70" s="36" t="s">
        <v>76</v>
      </c>
      <c r="GY70" s="3">
        <v>46</v>
      </c>
      <c r="GZ70" s="3" t="str">
        <f t="shared" si="314"/>
        <v/>
      </c>
      <c r="HA70" s="345" t="str">
        <f t="shared" si="163"/>
        <v/>
      </c>
      <c r="HB70" s="3">
        <f t="shared" si="164"/>
        <v>0</v>
      </c>
      <c r="HF70" s="3" t="e">
        <f t="shared" si="165"/>
        <v>#N/A</v>
      </c>
      <c r="HG70" s="3" t="e">
        <f t="shared" si="166"/>
        <v>#N/A</v>
      </c>
      <c r="HH70" s="294" t="e">
        <f t="shared" si="167"/>
        <v>#N/A</v>
      </c>
      <c r="HI70" s="336" t="e">
        <f t="shared" si="168"/>
        <v>#N/A</v>
      </c>
      <c r="HJ70" s="4" t="e">
        <f t="shared" si="169"/>
        <v>#N/A</v>
      </c>
      <c r="HK70" s="17" t="str">
        <f>IF(HK$23&lt;='2. Saisie'!$AE$1,INDEX($D$25:$AG$124,$HI70,HK$21),"")</f>
        <v/>
      </c>
      <c r="HL70" s="17" t="str">
        <f>IF(HL$23&lt;='2. Saisie'!$AE$1,INDEX($D$25:$AG$124,$HI70,HL$21),"")</f>
        <v/>
      </c>
      <c r="HM70" s="17" t="str">
        <f>IF(HM$23&lt;='2. Saisie'!$AE$1,INDEX($D$25:$AG$124,$HI70,HM$21),"")</f>
        <v/>
      </c>
      <c r="HN70" s="17" t="str">
        <f>IF(HN$23&lt;='2. Saisie'!$AE$1,INDEX($D$25:$AG$124,$HI70,HN$21),"")</f>
        <v/>
      </c>
      <c r="HO70" s="17" t="str">
        <f>IF(HO$23&lt;='2. Saisie'!$AE$1,INDEX($D$25:$AG$124,$HI70,HO$21),"")</f>
        <v/>
      </c>
      <c r="HP70" s="17" t="str">
        <f>IF(HP$23&lt;='2. Saisie'!$AE$1,INDEX($D$25:$AG$124,$HI70,HP$21),"")</f>
        <v/>
      </c>
      <c r="HQ70" s="17" t="str">
        <f>IF(HQ$23&lt;='2. Saisie'!$AE$1,INDEX($D$25:$AG$124,$HI70,HQ$21),"")</f>
        <v/>
      </c>
      <c r="HR70" s="17" t="str">
        <f>IF(HR$23&lt;='2. Saisie'!$AE$1,INDEX($D$25:$AG$124,$HI70,HR$21),"")</f>
        <v/>
      </c>
      <c r="HS70" s="17" t="str">
        <f>IF(HS$23&lt;='2. Saisie'!$AE$1,INDEX($D$25:$AG$124,$HI70,HS$21),"")</f>
        <v/>
      </c>
      <c r="HT70" s="17" t="str">
        <f>IF(HT$23&lt;='2. Saisie'!$AE$1,INDEX($D$25:$AG$124,$HI70,HT$21),"")</f>
        <v/>
      </c>
      <c r="HU70" s="17" t="str">
        <f>IF(HU$23&lt;='2. Saisie'!$AE$1,INDEX($D$25:$AG$124,$HI70,HU$21),"")</f>
        <v/>
      </c>
      <c r="HV70" s="17" t="str">
        <f>IF(HV$23&lt;='2. Saisie'!$AE$1,INDEX($D$25:$AG$124,$HI70,HV$21),"")</f>
        <v/>
      </c>
      <c r="HW70" s="17" t="str">
        <f>IF(HW$23&lt;='2. Saisie'!$AE$1,INDEX($D$25:$AG$124,$HI70,HW$21),"")</f>
        <v/>
      </c>
      <c r="HX70" s="17" t="str">
        <f>IF(HX$23&lt;='2. Saisie'!$AE$1,INDEX($D$25:$AG$124,$HI70,HX$21),"")</f>
        <v/>
      </c>
      <c r="HY70" s="17" t="str">
        <f>IF(HY$23&lt;='2. Saisie'!$AE$1,INDEX($D$25:$AG$124,$HI70,HY$21),"")</f>
        <v/>
      </c>
      <c r="HZ70" s="17" t="str">
        <f>IF(HZ$23&lt;='2. Saisie'!$AE$1,INDEX($D$25:$AG$124,$HI70,HZ$21),"")</f>
        <v/>
      </c>
      <c r="IA70" s="17" t="str">
        <f>IF(IA$23&lt;='2. Saisie'!$AE$1,INDEX($D$25:$AG$124,$HI70,IA$21),"")</f>
        <v/>
      </c>
      <c r="IB70" s="17" t="str">
        <f>IF(IB$23&lt;='2. Saisie'!$AE$1,INDEX($D$25:$AG$124,$HI70,IB$21),"")</f>
        <v/>
      </c>
      <c r="IC70" s="17" t="str">
        <f>IF(IC$23&lt;='2. Saisie'!$AE$1,INDEX($D$25:$AG$124,$HI70,IC$21),"")</f>
        <v/>
      </c>
      <c r="ID70" s="17" t="str">
        <f>IF(ID$23&lt;='2. Saisie'!$AE$1,INDEX($D$25:$AG$124,$HI70,ID$21),"")</f>
        <v/>
      </c>
      <c r="IE70" s="17" t="str">
        <f>IF(IE$23&lt;='2. Saisie'!$AE$1,INDEX($D$25:$AG$124,$HI70,IE$21),"")</f>
        <v/>
      </c>
      <c r="IF70" s="17" t="str">
        <f>IF(IF$23&lt;='2. Saisie'!$AE$1,INDEX($D$25:$AG$124,$HI70,IF$21),"")</f>
        <v/>
      </c>
      <c r="IG70" s="17" t="str">
        <f>IF(IG$23&lt;='2. Saisie'!$AE$1,INDEX($D$25:$AG$124,$HI70,IG$21),"")</f>
        <v/>
      </c>
      <c r="IH70" s="17" t="str">
        <f>IF(IH$23&lt;='2. Saisie'!$AE$1,INDEX($D$25:$AG$124,$HI70,IH$21),"")</f>
        <v/>
      </c>
      <c r="II70" s="17" t="str">
        <f>IF(II$23&lt;='2. Saisie'!$AE$1,INDEX($D$25:$AG$124,$HI70,II$21),"")</f>
        <v/>
      </c>
      <c r="IJ70" s="17" t="str">
        <f>IF(IJ$23&lt;='2. Saisie'!$AE$1,INDEX($D$25:$AG$124,$HI70,IJ$21),"")</f>
        <v/>
      </c>
      <c r="IK70" s="17" t="str">
        <f>IF(IK$23&lt;='2. Saisie'!$AE$1,INDEX($D$25:$AG$124,$HI70,IK$21),"")</f>
        <v/>
      </c>
      <c r="IL70" s="17" t="str">
        <f>IF(IL$23&lt;='2. Saisie'!$AE$1,INDEX($D$25:$AG$124,$HI70,IL$21),"")</f>
        <v/>
      </c>
      <c r="IM70" s="17" t="str">
        <f>IF(IM$23&lt;='2. Saisie'!$AE$1,INDEX($D$25:$AG$124,$HI70,IM$21),"")</f>
        <v/>
      </c>
      <c r="IN70" s="17" t="str">
        <f>IF(IN$23&lt;='2. Saisie'!$AE$1,INDEX($D$25:$AG$124,$HI70,IN$21),"")</f>
        <v/>
      </c>
      <c r="IO70" s="17" t="s">
        <v>139</v>
      </c>
      <c r="IR70" s="346" t="str">
        <f>IFERROR(IF(HK$23&lt;=$HH70,(1-'7. Rép.Inattendues'!J51)*HK$19,('7. Rép.Inattendues'!J51*HK$19)*-1),"")</f>
        <v/>
      </c>
      <c r="IS70" s="346" t="str">
        <f>IFERROR(IF(HL$23&lt;=$HH70,(1-'7. Rép.Inattendues'!K51)*HL$19,('7. Rép.Inattendues'!K51*HL$19)*-1),"")</f>
        <v/>
      </c>
      <c r="IT70" s="346" t="str">
        <f>IFERROR(IF(HM$23&lt;=$HH70,(1-'7. Rép.Inattendues'!L51)*HM$19,('7. Rép.Inattendues'!L51*HM$19)*-1),"")</f>
        <v/>
      </c>
      <c r="IU70" s="346" t="str">
        <f>IFERROR(IF(HN$23&lt;=$HH70,(1-'7. Rép.Inattendues'!M51)*HN$19,('7. Rép.Inattendues'!M51*HN$19)*-1),"")</f>
        <v/>
      </c>
      <c r="IV70" s="346" t="str">
        <f>IFERROR(IF(HO$23&lt;=$HH70,(1-'7. Rép.Inattendues'!N51)*HO$19,('7. Rép.Inattendues'!N51*HO$19)*-1),"")</f>
        <v/>
      </c>
      <c r="IW70" s="346" t="str">
        <f>IFERROR(IF(HP$23&lt;=$HH70,(1-'7. Rép.Inattendues'!O51)*HP$19,('7. Rép.Inattendues'!O51*HP$19)*-1),"")</f>
        <v/>
      </c>
      <c r="IX70" s="346" t="str">
        <f>IFERROR(IF(HQ$23&lt;=$HH70,(1-'7. Rép.Inattendues'!P51)*HQ$19,('7. Rép.Inattendues'!P51*HQ$19)*-1),"")</f>
        <v/>
      </c>
      <c r="IY70" s="346" t="str">
        <f>IFERROR(IF(HR$23&lt;=$HH70,(1-'7. Rép.Inattendues'!Q51)*HR$19,('7. Rép.Inattendues'!Q51*HR$19)*-1),"")</f>
        <v/>
      </c>
      <c r="IZ70" s="346" t="str">
        <f>IFERROR(IF(HS$23&lt;=$HH70,(1-'7. Rép.Inattendues'!R51)*HS$19,('7. Rép.Inattendues'!R51*HS$19)*-1),"")</f>
        <v/>
      </c>
      <c r="JA70" s="346" t="str">
        <f>IFERROR(IF(HT$23&lt;=$HH70,(1-'7. Rép.Inattendues'!S51)*HT$19,('7. Rép.Inattendues'!S51*HT$19)*-1),"")</f>
        <v/>
      </c>
      <c r="JB70" s="346" t="str">
        <f>IFERROR(IF(HU$23&lt;=$HH70,(1-'7. Rép.Inattendues'!T51)*HU$19,('7. Rép.Inattendues'!T51*HU$19)*-1),"")</f>
        <v/>
      </c>
      <c r="JC70" s="346" t="str">
        <f>IFERROR(IF(HV$23&lt;=$HH70,(1-'7. Rép.Inattendues'!U51)*HV$19,('7. Rép.Inattendues'!U51*HV$19)*-1),"")</f>
        <v/>
      </c>
      <c r="JD70" s="346" t="str">
        <f>IFERROR(IF(HW$23&lt;=$HH70,(1-'7. Rép.Inattendues'!V51)*HW$19,('7. Rép.Inattendues'!V51*HW$19)*-1),"")</f>
        <v/>
      </c>
      <c r="JE70" s="346" t="str">
        <f>IFERROR(IF(HX$23&lt;=$HH70,(1-'7. Rép.Inattendues'!W51)*HX$19,('7. Rép.Inattendues'!W51*HX$19)*-1),"")</f>
        <v/>
      </c>
      <c r="JF70" s="346" t="str">
        <f>IFERROR(IF(HY$23&lt;=$HH70,(1-'7. Rép.Inattendues'!X51)*HY$19,('7. Rép.Inattendues'!X51*HY$19)*-1),"")</f>
        <v/>
      </c>
      <c r="JG70" s="346" t="str">
        <f>IFERROR(IF(HZ$23&lt;=$HH70,(1-'7. Rép.Inattendues'!Y51)*HZ$19,('7. Rép.Inattendues'!Y51*HZ$19)*-1),"")</f>
        <v/>
      </c>
      <c r="JH70" s="346" t="str">
        <f>IFERROR(IF(IA$23&lt;=$HH70,(1-'7. Rép.Inattendues'!Z51)*IA$19,('7. Rép.Inattendues'!Z51*IA$19)*-1),"")</f>
        <v/>
      </c>
      <c r="JI70" s="346" t="str">
        <f>IFERROR(IF(IB$23&lt;=$HH70,(1-'7. Rép.Inattendues'!AA51)*IB$19,('7. Rép.Inattendues'!AA51*IB$19)*-1),"")</f>
        <v/>
      </c>
      <c r="JJ70" s="346" t="str">
        <f>IFERROR(IF(IC$23&lt;=$HH70,(1-'7. Rép.Inattendues'!AB51)*IC$19,('7. Rép.Inattendues'!AB51*IC$19)*-1),"")</f>
        <v/>
      </c>
      <c r="JK70" s="346" t="str">
        <f>IFERROR(IF(ID$23&lt;=$HH70,(1-'7. Rép.Inattendues'!AC51)*ID$19,('7. Rép.Inattendues'!AC51*ID$19)*-1),"")</f>
        <v/>
      </c>
      <c r="JL70" s="346" t="str">
        <f>IFERROR(IF(IE$23&lt;=$HH70,(1-'7. Rép.Inattendues'!AD51)*IE$19,('7. Rép.Inattendues'!AD51*IE$19)*-1),"")</f>
        <v/>
      </c>
      <c r="JM70" s="346" t="str">
        <f>IFERROR(IF(IF$23&lt;=$HH70,(1-'7. Rép.Inattendues'!AE51)*IF$19,('7. Rép.Inattendues'!AE51*IF$19)*-1),"")</f>
        <v/>
      </c>
      <c r="JN70" s="346" t="str">
        <f>IFERROR(IF(IG$23&lt;=$HH70,(1-'7. Rép.Inattendues'!AF51)*IG$19,('7. Rép.Inattendues'!AF51*IG$19)*-1),"")</f>
        <v/>
      </c>
      <c r="JO70" s="346" t="str">
        <f>IFERROR(IF(IH$23&lt;=$HH70,(1-'7. Rép.Inattendues'!AG51)*IH$19,('7. Rép.Inattendues'!AG51*IH$19)*-1),"")</f>
        <v/>
      </c>
      <c r="JP70" s="346" t="str">
        <f>IFERROR(IF(II$23&lt;=$HH70,(1-'7. Rép.Inattendues'!AH51)*II$19,('7. Rép.Inattendues'!AH51*II$19)*-1),"")</f>
        <v/>
      </c>
      <c r="JQ70" s="346" t="str">
        <f>IFERROR(IF(IJ$23&lt;=$HH70,(1-'7. Rép.Inattendues'!AI51)*IJ$19,('7. Rép.Inattendues'!AI51*IJ$19)*-1),"")</f>
        <v/>
      </c>
      <c r="JR70" s="346" t="str">
        <f>IFERROR(IF(IK$23&lt;=$HH70,(1-'7. Rép.Inattendues'!AJ51)*IK$19,('7. Rép.Inattendues'!AJ51*IK$19)*-1),"")</f>
        <v/>
      </c>
      <c r="JS70" s="346" t="str">
        <f>IFERROR(IF(IL$23&lt;=$HH70,(1-'7. Rép.Inattendues'!AK51)*IL$19,('7. Rép.Inattendues'!AK51*IL$19)*-1),"")</f>
        <v/>
      </c>
      <c r="JT70" s="346" t="str">
        <f>IFERROR(IF(IM$23&lt;=$HH70,(1-'7. Rép.Inattendues'!AL51)*IM$19,('7. Rép.Inattendues'!AL51*IM$19)*-1),"")</f>
        <v/>
      </c>
      <c r="JU70" s="346" t="str">
        <f>IFERROR(IF(IN$23&lt;=$HH70,(1-'7. Rép.Inattendues'!AM51)*IN$19,('7. Rép.Inattendues'!AM51*IN$19)*-1),"")</f>
        <v/>
      </c>
      <c r="JW70" s="347" t="str">
        <f t="shared" si="170"/>
        <v/>
      </c>
      <c r="JY70" s="346" t="str">
        <f t="shared" si="171"/>
        <v/>
      </c>
      <c r="JZ70" s="346" t="str">
        <f t="shared" si="172"/>
        <v/>
      </c>
      <c r="KA70" s="346" t="str">
        <f t="shared" si="173"/>
        <v/>
      </c>
      <c r="KB70" s="346" t="str">
        <f t="shared" si="174"/>
        <v/>
      </c>
      <c r="KC70" s="346" t="str">
        <f t="shared" si="175"/>
        <v/>
      </c>
      <c r="KD70" s="346" t="str">
        <f t="shared" si="176"/>
        <v/>
      </c>
      <c r="KE70" s="346" t="str">
        <f t="shared" si="177"/>
        <v/>
      </c>
      <c r="KF70" s="346" t="str">
        <f t="shared" si="178"/>
        <v/>
      </c>
      <c r="KG70" s="346" t="str">
        <f t="shared" si="179"/>
        <v/>
      </c>
      <c r="KH70" s="346" t="str">
        <f t="shared" si="180"/>
        <v/>
      </c>
      <c r="KI70" s="346" t="str">
        <f t="shared" si="181"/>
        <v/>
      </c>
      <c r="KJ70" s="346" t="str">
        <f t="shared" si="182"/>
        <v/>
      </c>
      <c r="KK70" s="346" t="str">
        <f t="shared" si="183"/>
        <v/>
      </c>
      <c r="KL70" s="346" t="str">
        <f t="shared" si="184"/>
        <v/>
      </c>
      <c r="KM70" s="346" t="str">
        <f t="shared" si="185"/>
        <v/>
      </c>
      <c r="KN70" s="346" t="str">
        <f t="shared" si="186"/>
        <v/>
      </c>
      <c r="KO70" s="346" t="str">
        <f t="shared" si="187"/>
        <v/>
      </c>
      <c r="KP70" s="346" t="str">
        <f t="shared" si="188"/>
        <v/>
      </c>
      <c r="KQ70" s="346" t="str">
        <f t="shared" si="189"/>
        <v/>
      </c>
      <c r="KR70" s="346" t="str">
        <f t="shared" si="190"/>
        <v/>
      </c>
      <c r="KS70" s="346" t="str">
        <f t="shared" si="191"/>
        <v/>
      </c>
      <c r="KT70" s="346" t="str">
        <f t="shared" si="192"/>
        <v/>
      </c>
      <c r="KU70" s="346" t="str">
        <f t="shared" si="193"/>
        <v/>
      </c>
      <c r="KV70" s="346" t="str">
        <f t="shared" si="194"/>
        <v/>
      </c>
      <c r="KW70" s="346" t="str">
        <f t="shared" si="195"/>
        <v/>
      </c>
      <c r="KX70" s="346" t="str">
        <f t="shared" si="196"/>
        <v/>
      </c>
      <c r="KY70" s="346" t="str">
        <f t="shared" si="197"/>
        <v/>
      </c>
      <c r="KZ70" s="346" t="str">
        <f t="shared" si="198"/>
        <v/>
      </c>
      <c r="LA70" s="346" t="str">
        <f t="shared" si="199"/>
        <v/>
      </c>
      <c r="LB70" s="346" t="str">
        <f t="shared" si="200"/>
        <v/>
      </c>
      <c r="LD70" s="348" t="str">
        <f t="shared" si="201"/>
        <v/>
      </c>
      <c r="LF70" s="346" t="str">
        <f t="shared" si="315"/>
        <v/>
      </c>
      <c r="LH70" s="346" t="str">
        <f t="shared" si="202"/>
        <v/>
      </c>
      <c r="LI70" s="346" t="str">
        <f t="shared" si="203"/>
        <v/>
      </c>
      <c r="LJ70" s="346" t="str">
        <f t="shared" si="204"/>
        <v/>
      </c>
      <c r="LK70" s="346" t="str">
        <f t="shared" si="205"/>
        <v/>
      </c>
      <c r="LL70" s="346" t="str">
        <f t="shared" si="206"/>
        <v/>
      </c>
      <c r="LM70" s="346" t="str">
        <f t="shared" si="207"/>
        <v/>
      </c>
      <c r="LN70" s="346" t="str">
        <f t="shared" si="208"/>
        <v/>
      </c>
      <c r="LO70" s="346" t="str">
        <f t="shared" si="209"/>
        <v/>
      </c>
      <c r="LP70" s="346" t="str">
        <f t="shared" si="210"/>
        <v/>
      </c>
      <c r="LQ70" s="346" t="str">
        <f t="shared" si="211"/>
        <v/>
      </c>
      <c r="LR70" s="346" t="str">
        <f t="shared" si="212"/>
        <v/>
      </c>
      <c r="LS70" s="346" t="str">
        <f t="shared" si="213"/>
        <v/>
      </c>
      <c r="LT70" s="346" t="str">
        <f t="shared" si="214"/>
        <v/>
      </c>
      <c r="LU70" s="346" t="str">
        <f t="shared" si="215"/>
        <v/>
      </c>
      <c r="LV70" s="346" t="str">
        <f t="shared" si="216"/>
        <v/>
      </c>
      <c r="LW70" s="346" t="str">
        <f t="shared" si="217"/>
        <v/>
      </c>
      <c r="LX70" s="346" t="str">
        <f t="shared" si="218"/>
        <v/>
      </c>
      <c r="LY70" s="346" t="str">
        <f t="shared" si="219"/>
        <v/>
      </c>
      <c r="LZ70" s="346" t="str">
        <f t="shared" si="220"/>
        <v/>
      </c>
      <c r="MA70" s="346" t="str">
        <f t="shared" si="221"/>
        <v/>
      </c>
      <c r="MB70" s="346" t="str">
        <f t="shared" si="222"/>
        <v/>
      </c>
      <c r="MC70" s="346" t="str">
        <f t="shared" si="223"/>
        <v/>
      </c>
      <c r="MD70" s="346" t="str">
        <f t="shared" si="224"/>
        <v/>
      </c>
      <c r="ME70" s="346" t="str">
        <f t="shared" si="225"/>
        <v/>
      </c>
      <c r="MF70" s="346" t="str">
        <f t="shared" si="226"/>
        <v/>
      </c>
      <c r="MG70" s="346" t="str">
        <f t="shared" si="227"/>
        <v/>
      </c>
      <c r="MH70" s="346" t="str">
        <f t="shared" si="228"/>
        <v/>
      </c>
      <c r="MI70" s="346" t="str">
        <f t="shared" si="229"/>
        <v/>
      </c>
      <c r="MJ70" s="346" t="str">
        <f t="shared" si="230"/>
        <v/>
      </c>
      <c r="MK70" s="346" t="str">
        <f t="shared" si="231"/>
        <v/>
      </c>
      <c r="MM70" s="348" t="str">
        <f t="shared" si="232"/>
        <v/>
      </c>
      <c r="MR70" s="483" t="s">
        <v>471</v>
      </c>
      <c r="MS70" s="305">
        <v>3</v>
      </c>
      <c r="MU70" s="15">
        <f>IF('8. Paramètres'!G72="Souhaitable",1,IF('8. Paramètres'!G72="Satisfaisant",2,IF('8. Paramètres'!G72="Acceptable",3,IF('8. Paramètres'!G72="À améliorer",4,"err"))))</f>
        <v>4</v>
      </c>
      <c r="MV70" s="15">
        <f>IF('8. Paramètres'!H72="Cliquer pour modifier",MU70,IF('8. Paramètres'!H72="Souhaitable",1,IF('8. Paramètres'!H72="Satisfaisant",2,IF('8. Paramètres'!H72="Acceptable",3,IF('8. Paramètres'!H72="À améliorer",4,"err")))))</f>
        <v>4</v>
      </c>
      <c r="MW70" s="15">
        <f t="shared" si="316"/>
        <v>4</v>
      </c>
      <c r="MY70" s="380" t="str">
        <f t="shared" si="318"/>
        <v>ok</v>
      </c>
    </row>
    <row r="71" spans="2:364" ht="18" x14ac:dyDescent="0.3">
      <c r="B71" s="38">
        <f t="shared" si="88"/>
        <v>0</v>
      </c>
      <c r="C71" s="4" t="s">
        <v>77</v>
      </c>
      <c r="D71" s="17" t="str">
        <f>IF(AND('2. Saisie'!$AF53&gt;=0,D$23&lt;='2. Saisie'!$AE$1,'2. Saisie'!$AL53&lt;=$B$11),IF(OR('2. Saisie'!B53="",'2. Saisie'!B53=9),0,'2. Saisie'!B53),"")</f>
        <v/>
      </c>
      <c r="E71" s="17" t="str">
        <f>IF(AND('2. Saisie'!$AF53&gt;=0,E$23&lt;='2. Saisie'!$AE$1,'2. Saisie'!$AL53&lt;=$B$11),IF(OR('2. Saisie'!C53="",'2. Saisie'!C53=9),0,'2. Saisie'!C53),"")</f>
        <v/>
      </c>
      <c r="F71" s="17" t="str">
        <f>IF(AND('2. Saisie'!$AF53&gt;=0,F$23&lt;='2. Saisie'!$AE$1,'2. Saisie'!$AL53&lt;=$B$11),IF(OR('2. Saisie'!D53="",'2. Saisie'!D53=9),0,'2. Saisie'!D53),"")</f>
        <v/>
      </c>
      <c r="G71" s="17" t="str">
        <f>IF(AND('2. Saisie'!$AF53&gt;=0,G$23&lt;='2. Saisie'!$AE$1,'2. Saisie'!$AL53&lt;=$B$11),IF(OR('2. Saisie'!E53="",'2. Saisie'!E53=9),0,'2. Saisie'!E53),"")</f>
        <v/>
      </c>
      <c r="H71" s="17" t="str">
        <f>IF(AND('2. Saisie'!$AF53&gt;=0,H$23&lt;='2. Saisie'!$AE$1,'2. Saisie'!$AL53&lt;=$B$11),IF(OR('2. Saisie'!F53="",'2. Saisie'!F53=9),0,'2. Saisie'!F53),"")</f>
        <v/>
      </c>
      <c r="I71" s="17" t="str">
        <f>IF(AND('2. Saisie'!$AF53&gt;=0,I$23&lt;='2. Saisie'!$AE$1,'2. Saisie'!$AL53&lt;=$B$11),IF(OR('2. Saisie'!G53="",'2. Saisie'!G53=9),0,'2. Saisie'!G53),"")</f>
        <v/>
      </c>
      <c r="J71" s="17" t="str">
        <f>IF(AND('2. Saisie'!$AF53&gt;=0,J$23&lt;='2. Saisie'!$AE$1,'2. Saisie'!$AL53&lt;=$B$11),IF(OR('2. Saisie'!H53="",'2. Saisie'!H53=9),0,'2. Saisie'!H53),"")</f>
        <v/>
      </c>
      <c r="K71" s="17" t="str">
        <f>IF(AND('2. Saisie'!$AF53&gt;=0,K$23&lt;='2. Saisie'!$AE$1,'2. Saisie'!$AL53&lt;=$B$11),IF(OR('2. Saisie'!I53="",'2. Saisie'!I53=9),0,'2. Saisie'!I53),"")</f>
        <v/>
      </c>
      <c r="L71" s="17" t="str">
        <f>IF(AND('2. Saisie'!$AF53&gt;=0,L$23&lt;='2. Saisie'!$AE$1,'2. Saisie'!$AL53&lt;=$B$11),IF(OR('2. Saisie'!J53="",'2. Saisie'!J53=9),0,'2. Saisie'!J53),"")</f>
        <v/>
      </c>
      <c r="M71" s="17" t="str">
        <f>IF(AND('2. Saisie'!$AF53&gt;=0,M$23&lt;='2. Saisie'!$AE$1,'2. Saisie'!$AL53&lt;=$B$11),IF(OR('2. Saisie'!K53="",'2. Saisie'!K53=9),0,'2. Saisie'!K53),"")</f>
        <v/>
      </c>
      <c r="N71" s="17" t="str">
        <f>IF(AND('2. Saisie'!$AF53&gt;=0,N$23&lt;='2. Saisie'!$AE$1,'2. Saisie'!$AL53&lt;=$B$11),IF(OR('2. Saisie'!L53="",'2. Saisie'!L53=9),0,'2. Saisie'!L53),"")</f>
        <v/>
      </c>
      <c r="O71" s="17" t="str">
        <f>IF(AND('2. Saisie'!$AF53&gt;=0,O$23&lt;='2. Saisie'!$AE$1,'2. Saisie'!$AL53&lt;=$B$11),IF(OR('2. Saisie'!M53="",'2. Saisie'!M53=9),0,'2. Saisie'!M53),"")</f>
        <v/>
      </c>
      <c r="P71" s="17" t="str">
        <f>IF(AND('2. Saisie'!$AF53&gt;=0,P$23&lt;='2. Saisie'!$AE$1,'2. Saisie'!$AL53&lt;=$B$11),IF(OR('2. Saisie'!N53="",'2. Saisie'!N53=9),0,'2. Saisie'!N53),"")</f>
        <v/>
      </c>
      <c r="Q71" s="17" t="str">
        <f>IF(AND('2. Saisie'!$AF53&gt;=0,Q$23&lt;='2. Saisie'!$AE$1,'2. Saisie'!$AL53&lt;=$B$11),IF(OR('2. Saisie'!O53="",'2. Saisie'!O53=9),0,'2. Saisie'!O53),"")</f>
        <v/>
      </c>
      <c r="R71" s="17" t="str">
        <f>IF(AND('2. Saisie'!$AF53&gt;=0,R$23&lt;='2. Saisie'!$AE$1,'2. Saisie'!$AL53&lt;=$B$11),IF(OR('2. Saisie'!P53="",'2. Saisie'!P53=9),0,'2. Saisie'!P53),"")</f>
        <v/>
      </c>
      <c r="S71" s="17" t="str">
        <f>IF(AND('2. Saisie'!$AF53&gt;=0,S$23&lt;='2. Saisie'!$AE$1,'2. Saisie'!$AL53&lt;=$B$11),IF(OR('2. Saisie'!Q53="",'2. Saisie'!Q53=9),0,'2. Saisie'!Q53),"")</f>
        <v/>
      </c>
      <c r="T71" s="17" t="str">
        <f>IF(AND('2. Saisie'!$AF53&gt;=0,T$23&lt;='2. Saisie'!$AE$1,'2. Saisie'!$AL53&lt;=$B$11),IF(OR('2. Saisie'!R53="",'2. Saisie'!R53=9),0,'2. Saisie'!R53),"")</f>
        <v/>
      </c>
      <c r="U71" s="17" t="str">
        <f>IF(AND('2. Saisie'!$AF53&gt;=0,U$23&lt;='2. Saisie'!$AE$1,'2. Saisie'!$AL53&lt;=$B$11),IF(OR('2. Saisie'!S53="",'2. Saisie'!S53=9),0,'2. Saisie'!S53),"")</f>
        <v/>
      </c>
      <c r="V71" s="17" t="str">
        <f>IF(AND('2. Saisie'!$AF53&gt;=0,V$23&lt;='2. Saisie'!$AE$1,'2. Saisie'!$AL53&lt;=$B$11),IF(OR('2. Saisie'!T53="",'2. Saisie'!T53=9),0,'2. Saisie'!T53),"")</f>
        <v/>
      </c>
      <c r="W71" s="17" t="str">
        <f>IF(AND('2. Saisie'!$AF53&gt;=0,W$23&lt;='2. Saisie'!$AE$1,'2. Saisie'!$AL53&lt;=$B$11),IF(OR('2. Saisie'!U53="",'2. Saisie'!U53=9),0,'2. Saisie'!U53),"")</f>
        <v/>
      </c>
      <c r="X71" s="17" t="str">
        <f>IF(AND('2. Saisie'!$AF53&gt;=0,X$23&lt;='2. Saisie'!$AE$1,'2. Saisie'!$AL53&lt;=$B$11),IF(OR('2. Saisie'!V53="",'2. Saisie'!V53=9),0,'2. Saisie'!V53),"")</f>
        <v/>
      </c>
      <c r="Y71" s="17" t="str">
        <f>IF(AND('2. Saisie'!$AF53&gt;=0,Y$23&lt;='2. Saisie'!$AE$1,'2. Saisie'!$AL53&lt;=$B$11),IF(OR('2. Saisie'!W53="",'2. Saisie'!W53=9),0,'2. Saisie'!W53),"")</f>
        <v/>
      </c>
      <c r="Z71" s="17" t="str">
        <f>IF(AND('2. Saisie'!$AF53&gt;=0,Z$23&lt;='2. Saisie'!$AE$1,'2. Saisie'!$AL53&lt;=$B$11),IF(OR('2. Saisie'!X53="",'2. Saisie'!X53=9),0,'2. Saisie'!X53),"")</f>
        <v/>
      </c>
      <c r="AA71" s="17" t="str">
        <f>IF(AND('2. Saisie'!$AF53&gt;=0,AA$23&lt;='2. Saisie'!$AE$1,'2. Saisie'!$AL53&lt;=$B$11),IF(OR('2. Saisie'!Y53="",'2. Saisie'!Y53=9),0,'2. Saisie'!Y53),"")</f>
        <v/>
      </c>
      <c r="AB71" s="17" t="str">
        <f>IF(AND('2. Saisie'!$AF53&gt;=0,AB$23&lt;='2. Saisie'!$AE$1,'2. Saisie'!$AL53&lt;=$B$11),IF(OR('2. Saisie'!Z53="",'2. Saisie'!Z53=9),0,'2. Saisie'!Z53),"")</f>
        <v/>
      </c>
      <c r="AC71" s="17" t="str">
        <f>IF(AND('2. Saisie'!$AF53&gt;=0,AC$23&lt;='2. Saisie'!$AE$1,'2. Saisie'!$AL53&lt;=$B$11),IF(OR('2. Saisie'!AA53="",'2. Saisie'!AA53=9),0,'2. Saisie'!AA53),"")</f>
        <v/>
      </c>
      <c r="AD71" s="17" t="str">
        <f>IF(AND('2. Saisie'!$AF53&gt;=0,AD$23&lt;='2. Saisie'!$AE$1,'2. Saisie'!$AL53&lt;=$B$11),IF(OR('2. Saisie'!AB53="",'2. Saisie'!AB53=9),0,'2. Saisie'!AB53),"")</f>
        <v/>
      </c>
      <c r="AE71" s="17" t="str">
        <f>IF(AND('2. Saisie'!$AF53&gt;=0,AE$23&lt;='2. Saisie'!$AE$1,'2. Saisie'!$AL53&lt;=$B$11),IF(OR('2. Saisie'!AC53="",'2. Saisie'!AC53=9),0,'2. Saisie'!AC53),"")</f>
        <v/>
      </c>
      <c r="AF71" s="17" t="str">
        <f>IF(AND('2. Saisie'!$AF53&gt;=0,AF$23&lt;='2. Saisie'!$AE$1,'2. Saisie'!$AL53&lt;=$B$11),IF(OR('2. Saisie'!AD53="",'2. Saisie'!AD53=9),0,'2. Saisie'!AD53),"")</f>
        <v/>
      </c>
      <c r="AG71" s="17" t="str">
        <f>IF(AND('2. Saisie'!$AF53&gt;=0,AG$23&lt;='2. Saisie'!$AE$1,'2. Saisie'!$AL53&lt;=$B$11),IF(OR('2. Saisie'!AE53="",'2. Saisie'!AE53=9),0,'2. Saisie'!AE53),"")</f>
        <v/>
      </c>
      <c r="AH71" s="17" t="s">
        <v>139</v>
      </c>
      <c r="AI71" s="330"/>
      <c r="AJ71" s="339" t="str">
        <f t="shared" si="89"/>
        <v/>
      </c>
      <c r="AK71" s="339" t="str">
        <f t="shared" si="90"/>
        <v/>
      </c>
      <c r="AL71" s="340" t="str">
        <f t="shared" si="277"/>
        <v/>
      </c>
      <c r="AM71" s="341">
        <v>47</v>
      </c>
      <c r="AN71" s="342" t="str">
        <f t="shared" si="278"/>
        <v/>
      </c>
      <c r="AO71" s="343" t="str">
        <f t="shared" si="91"/>
        <v/>
      </c>
      <c r="AP71" s="17" t="str">
        <f t="shared" si="92"/>
        <v/>
      </c>
      <c r="AQ71" s="17" t="str">
        <f t="shared" si="93"/>
        <v/>
      </c>
      <c r="AR71" s="17" t="str">
        <f t="shared" si="94"/>
        <v/>
      </c>
      <c r="AS71" s="17" t="str">
        <f t="shared" si="95"/>
        <v/>
      </c>
      <c r="AT71" s="17" t="str">
        <f t="shared" si="96"/>
        <v/>
      </c>
      <c r="AU71" s="17" t="str">
        <f t="shared" si="97"/>
        <v/>
      </c>
      <c r="AV71" s="17" t="str">
        <f t="shared" si="98"/>
        <v/>
      </c>
      <c r="AW71" s="17" t="str">
        <f t="shared" si="99"/>
        <v/>
      </c>
      <c r="AX71" s="17" t="str">
        <f t="shared" si="100"/>
        <v/>
      </c>
      <c r="AY71" s="17" t="str">
        <f t="shared" si="101"/>
        <v/>
      </c>
      <c r="AZ71" s="17" t="str">
        <f t="shared" si="102"/>
        <v/>
      </c>
      <c r="BA71" s="17" t="str">
        <f t="shared" si="103"/>
        <v/>
      </c>
      <c r="BB71" s="17" t="str">
        <f t="shared" si="104"/>
        <v/>
      </c>
      <c r="BC71" s="17" t="str">
        <f t="shared" si="105"/>
        <v/>
      </c>
      <c r="BD71" s="17" t="str">
        <f t="shared" si="106"/>
        <v/>
      </c>
      <c r="BE71" s="17" t="str">
        <f t="shared" si="107"/>
        <v/>
      </c>
      <c r="BF71" s="17" t="str">
        <f t="shared" si="108"/>
        <v/>
      </c>
      <c r="BG71" s="17" t="str">
        <f t="shared" si="109"/>
        <v/>
      </c>
      <c r="BH71" s="17" t="str">
        <f t="shared" si="110"/>
        <v/>
      </c>
      <c r="BI71" s="17" t="str">
        <f t="shared" si="111"/>
        <v/>
      </c>
      <c r="BJ71" s="17" t="str">
        <f t="shared" si="112"/>
        <v/>
      </c>
      <c r="BK71" s="17" t="str">
        <f t="shared" si="113"/>
        <v/>
      </c>
      <c r="BL71" s="17" t="str">
        <f t="shared" si="114"/>
        <v/>
      </c>
      <c r="BM71" s="17" t="str">
        <f t="shared" si="115"/>
        <v/>
      </c>
      <c r="BN71" s="17" t="str">
        <f t="shared" si="116"/>
        <v/>
      </c>
      <c r="BO71" s="17" t="str">
        <f t="shared" si="117"/>
        <v/>
      </c>
      <c r="BP71" s="17" t="str">
        <f t="shared" si="118"/>
        <v/>
      </c>
      <c r="BQ71" s="17" t="str">
        <f t="shared" si="119"/>
        <v/>
      </c>
      <c r="BR71" s="17" t="str">
        <f t="shared" si="120"/>
        <v/>
      </c>
      <c r="BS71" s="17" t="str">
        <f t="shared" si="121"/>
        <v/>
      </c>
      <c r="BT71" s="17" t="s">
        <v>139</v>
      </c>
      <c r="BV71" s="291" t="e">
        <f t="shared" si="279"/>
        <v>#VALUE!</v>
      </c>
      <c r="BW71" s="291" t="e">
        <f t="shared" si="122"/>
        <v>#VALUE!</v>
      </c>
      <c r="BX71" s="291" t="e">
        <f t="shared" si="233"/>
        <v>#VALUE!</v>
      </c>
      <c r="BY71" s="292" t="e">
        <f t="shared" si="280"/>
        <v>#VALUE!</v>
      </c>
      <c r="BZ71" s="292" t="e">
        <f t="shared" si="123"/>
        <v>#VALUE!</v>
      </c>
      <c r="CA71" s="294" t="str">
        <f t="shared" si="124"/>
        <v/>
      </c>
      <c r="CB71" s="293" t="e">
        <f t="shared" si="281"/>
        <v>#VALUE!</v>
      </c>
      <c r="CC71" s="291" t="e">
        <f t="shared" si="125"/>
        <v>#VALUE!</v>
      </c>
      <c r="CD71" s="291" t="e">
        <f t="shared" si="234"/>
        <v>#VALUE!</v>
      </c>
      <c r="CE71" s="292" t="e">
        <f t="shared" si="282"/>
        <v>#VALUE!</v>
      </c>
      <c r="CF71" s="292" t="e">
        <f t="shared" si="126"/>
        <v>#VALUE!</v>
      </c>
      <c r="CW71" s="330"/>
      <c r="CX71" s="341">
        <v>47</v>
      </c>
      <c r="CY71" s="58" t="str">
        <f t="shared" si="127"/>
        <v/>
      </c>
      <c r="CZ71" s="344" t="e">
        <f t="shared" si="319"/>
        <v>#N/A</v>
      </c>
      <c r="DA71" s="344" t="e">
        <f t="shared" si="319"/>
        <v>#N/A</v>
      </c>
      <c r="DB71" s="344" t="e">
        <f t="shared" si="319"/>
        <v>#N/A</v>
      </c>
      <c r="DC71" s="344" t="e">
        <f t="shared" si="319"/>
        <v>#N/A</v>
      </c>
      <c r="DD71" s="344" t="e">
        <f t="shared" si="319"/>
        <v>#N/A</v>
      </c>
      <c r="DE71" s="344" t="e">
        <f t="shared" si="319"/>
        <v>#N/A</v>
      </c>
      <c r="DF71" s="344" t="e">
        <f t="shared" si="319"/>
        <v>#N/A</v>
      </c>
      <c r="DG71" s="344" t="e">
        <f t="shared" si="319"/>
        <v>#N/A</v>
      </c>
      <c r="DH71" s="344" t="e">
        <f t="shared" si="319"/>
        <v>#N/A</v>
      </c>
      <c r="DI71" s="344" t="e">
        <f t="shared" si="319"/>
        <v>#N/A</v>
      </c>
      <c r="DJ71" s="344" t="e">
        <f t="shared" si="319"/>
        <v>#N/A</v>
      </c>
      <c r="DK71" s="344" t="e">
        <f t="shared" si="319"/>
        <v>#N/A</v>
      </c>
      <c r="DL71" s="344" t="e">
        <f t="shared" si="319"/>
        <v>#N/A</v>
      </c>
      <c r="DM71" s="344" t="e">
        <f t="shared" si="319"/>
        <v>#N/A</v>
      </c>
      <c r="DN71" s="344" t="e">
        <f t="shared" si="319"/>
        <v>#N/A</v>
      </c>
      <c r="DO71" s="344" t="e">
        <f t="shared" si="319"/>
        <v>#N/A</v>
      </c>
      <c r="DP71" s="344" t="e">
        <f t="shared" si="317"/>
        <v>#N/A</v>
      </c>
      <c r="DQ71" s="344" t="e">
        <f t="shared" si="317"/>
        <v>#N/A</v>
      </c>
      <c r="DR71" s="344" t="e">
        <f t="shared" si="317"/>
        <v>#N/A</v>
      </c>
      <c r="DS71" s="344" t="e">
        <f t="shared" si="317"/>
        <v>#N/A</v>
      </c>
      <c r="DT71" s="344" t="e">
        <f t="shared" si="317"/>
        <v>#N/A</v>
      </c>
      <c r="DU71" s="344" t="e">
        <f t="shared" si="317"/>
        <v>#N/A</v>
      </c>
      <c r="DV71" s="344" t="e">
        <f t="shared" si="317"/>
        <v>#N/A</v>
      </c>
      <c r="DW71" s="344" t="e">
        <f t="shared" si="317"/>
        <v>#N/A</v>
      </c>
      <c r="DX71" s="344" t="e">
        <f t="shared" si="317"/>
        <v>#N/A</v>
      </c>
      <c r="DY71" s="344" t="e">
        <f t="shared" si="317"/>
        <v>#N/A</v>
      </c>
      <c r="DZ71" s="344" t="e">
        <f t="shared" si="317"/>
        <v>#N/A</v>
      </c>
      <c r="EA71" s="344" t="e">
        <f t="shared" si="317"/>
        <v>#N/A</v>
      </c>
      <c r="EB71" s="344" t="e">
        <f t="shared" si="317"/>
        <v>#N/A</v>
      </c>
      <c r="EC71" s="344" t="e">
        <f t="shared" si="317"/>
        <v>#N/A</v>
      </c>
      <c r="ED71" s="59">
        <f t="shared" si="129"/>
        <v>0</v>
      </c>
      <c r="EE71" s="341">
        <v>47</v>
      </c>
      <c r="EF71" s="58" t="str">
        <f t="shared" si="130"/>
        <v/>
      </c>
      <c r="EG71" s="344" t="str">
        <f t="shared" si="235"/>
        <v/>
      </c>
      <c r="EH71" s="344" t="str">
        <f t="shared" si="236"/>
        <v/>
      </c>
      <c r="EI71" s="344" t="str">
        <f t="shared" si="237"/>
        <v/>
      </c>
      <c r="EJ71" s="344" t="str">
        <f t="shared" si="238"/>
        <v/>
      </c>
      <c r="EK71" s="344" t="str">
        <f t="shared" si="239"/>
        <v/>
      </c>
      <c r="EL71" s="344" t="str">
        <f t="shared" si="240"/>
        <v/>
      </c>
      <c r="EM71" s="344" t="str">
        <f t="shared" si="241"/>
        <v/>
      </c>
      <c r="EN71" s="344" t="str">
        <f t="shared" si="242"/>
        <v/>
      </c>
      <c r="EO71" s="344" t="str">
        <f t="shared" si="243"/>
        <v/>
      </c>
      <c r="EP71" s="344" t="str">
        <f t="shared" si="244"/>
        <v/>
      </c>
      <c r="EQ71" s="344" t="str">
        <f t="shared" si="245"/>
        <v/>
      </c>
      <c r="ER71" s="344" t="str">
        <f t="shared" si="246"/>
        <v/>
      </c>
      <c r="ES71" s="344" t="str">
        <f t="shared" si="247"/>
        <v/>
      </c>
      <c r="ET71" s="344" t="str">
        <f t="shared" si="248"/>
        <v/>
      </c>
      <c r="EU71" s="344" t="str">
        <f t="shared" si="249"/>
        <v/>
      </c>
      <c r="EV71" s="344" t="str">
        <f t="shared" si="250"/>
        <v/>
      </c>
      <c r="EW71" s="344" t="str">
        <f t="shared" si="251"/>
        <v/>
      </c>
      <c r="EX71" s="344" t="str">
        <f t="shared" si="252"/>
        <v/>
      </c>
      <c r="EY71" s="344" t="str">
        <f t="shared" si="253"/>
        <v/>
      </c>
      <c r="EZ71" s="344" t="str">
        <f t="shared" si="254"/>
        <v/>
      </c>
      <c r="FA71" s="344" t="str">
        <f t="shared" si="255"/>
        <v/>
      </c>
      <c r="FB71" s="344" t="str">
        <f t="shared" si="256"/>
        <v/>
      </c>
      <c r="FC71" s="344" t="str">
        <f t="shared" si="257"/>
        <v/>
      </c>
      <c r="FD71" s="344" t="str">
        <f t="shared" si="258"/>
        <v/>
      </c>
      <c r="FE71" s="344" t="str">
        <f t="shared" si="259"/>
        <v/>
      </c>
      <c r="FF71" s="344" t="str">
        <f t="shared" si="260"/>
        <v/>
      </c>
      <c r="FG71" s="344" t="str">
        <f t="shared" si="261"/>
        <v/>
      </c>
      <c r="FH71" s="344" t="str">
        <f t="shared" si="262"/>
        <v/>
      </c>
      <c r="FI71" s="344" t="str">
        <f t="shared" si="263"/>
        <v/>
      </c>
      <c r="FJ71" s="344" t="str">
        <f t="shared" si="264"/>
        <v/>
      </c>
      <c r="FK71" s="59">
        <f t="shared" si="160"/>
        <v>0</v>
      </c>
      <c r="FL71" s="345" t="str">
        <f t="shared" si="161"/>
        <v/>
      </c>
      <c r="FM71" s="3">
        <f t="shared" si="162"/>
        <v>0</v>
      </c>
      <c r="FO71" s="336" t="str">
        <f t="shared" si="283"/>
        <v/>
      </c>
      <c r="FP71" s="4" t="s">
        <v>77</v>
      </c>
      <c r="FQ71" s="17" t="str">
        <f t="shared" si="284"/>
        <v/>
      </c>
      <c r="FR71" s="17" t="str">
        <f t="shared" si="285"/>
        <v/>
      </c>
      <c r="FS71" s="17" t="str">
        <f t="shared" si="286"/>
        <v/>
      </c>
      <c r="FT71" s="17" t="str">
        <f t="shared" si="287"/>
        <v/>
      </c>
      <c r="FU71" s="17" t="str">
        <f t="shared" si="288"/>
        <v/>
      </c>
      <c r="FV71" s="17" t="str">
        <f t="shared" si="289"/>
        <v/>
      </c>
      <c r="FW71" s="17" t="str">
        <f t="shared" si="290"/>
        <v/>
      </c>
      <c r="FX71" s="17" t="str">
        <f t="shared" si="291"/>
        <v/>
      </c>
      <c r="FY71" s="17" t="str">
        <f t="shared" si="292"/>
        <v/>
      </c>
      <c r="FZ71" s="17" t="str">
        <f t="shared" si="293"/>
        <v/>
      </c>
      <c r="GA71" s="17" t="str">
        <f t="shared" si="294"/>
        <v/>
      </c>
      <c r="GB71" s="17" t="str">
        <f t="shared" si="295"/>
        <v/>
      </c>
      <c r="GC71" s="17" t="str">
        <f t="shared" si="296"/>
        <v/>
      </c>
      <c r="GD71" s="17" t="str">
        <f t="shared" si="297"/>
        <v/>
      </c>
      <c r="GE71" s="17" t="str">
        <f t="shared" si="298"/>
        <v/>
      </c>
      <c r="GF71" s="17" t="str">
        <f t="shared" si="299"/>
        <v/>
      </c>
      <c r="GG71" s="17" t="str">
        <f t="shared" si="300"/>
        <v/>
      </c>
      <c r="GH71" s="17" t="str">
        <f t="shared" si="301"/>
        <v/>
      </c>
      <c r="GI71" s="17" t="str">
        <f t="shared" si="302"/>
        <v/>
      </c>
      <c r="GJ71" s="17" t="str">
        <f t="shared" si="303"/>
        <v/>
      </c>
      <c r="GK71" s="17" t="str">
        <f t="shared" si="304"/>
        <v/>
      </c>
      <c r="GL71" s="17" t="str">
        <f t="shared" si="305"/>
        <v/>
      </c>
      <c r="GM71" s="17" t="str">
        <f t="shared" si="306"/>
        <v/>
      </c>
      <c r="GN71" s="17" t="str">
        <f t="shared" si="307"/>
        <v/>
      </c>
      <c r="GO71" s="17" t="str">
        <f t="shared" si="308"/>
        <v/>
      </c>
      <c r="GP71" s="17" t="str">
        <f t="shared" si="309"/>
        <v/>
      </c>
      <c r="GQ71" s="17" t="str">
        <f t="shared" si="310"/>
        <v/>
      </c>
      <c r="GR71" s="17" t="str">
        <f t="shared" si="311"/>
        <v/>
      </c>
      <c r="GS71" s="17" t="str">
        <f t="shared" si="312"/>
        <v/>
      </c>
      <c r="GT71" s="17" t="str">
        <f t="shared" si="313"/>
        <v/>
      </c>
      <c r="GU71" s="17" t="s">
        <v>139</v>
      </c>
      <c r="GV71" s="36"/>
      <c r="GW71" s="36" t="e">
        <f>RANK(AO71,AO$25:AO$124,0)+COUNTIF(AO$25:AO$71,AO71)-1</f>
        <v>#VALUE!</v>
      </c>
      <c r="GX71" s="36" t="s">
        <v>77</v>
      </c>
      <c r="GY71" s="3">
        <v>47</v>
      </c>
      <c r="GZ71" s="3" t="str">
        <f t="shared" si="314"/>
        <v/>
      </c>
      <c r="HA71" s="345" t="str">
        <f t="shared" si="163"/>
        <v/>
      </c>
      <c r="HB71" s="3">
        <f t="shared" si="164"/>
        <v>0</v>
      </c>
      <c r="HF71" s="3" t="e">
        <f t="shared" si="165"/>
        <v>#N/A</v>
      </c>
      <c r="HG71" s="3" t="e">
        <f t="shared" si="166"/>
        <v>#N/A</v>
      </c>
      <c r="HH71" s="294" t="e">
        <f t="shared" si="167"/>
        <v>#N/A</v>
      </c>
      <c r="HI71" s="336" t="e">
        <f t="shared" si="168"/>
        <v>#N/A</v>
      </c>
      <c r="HJ71" s="4" t="e">
        <f t="shared" si="169"/>
        <v>#N/A</v>
      </c>
      <c r="HK71" s="17" t="str">
        <f>IF(HK$23&lt;='2. Saisie'!$AE$1,INDEX($D$25:$AG$124,$HI71,HK$21),"")</f>
        <v/>
      </c>
      <c r="HL71" s="17" t="str">
        <f>IF(HL$23&lt;='2. Saisie'!$AE$1,INDEX($D$25:$AG$124,$HI71,HL$21),"")</f>
        <v/>
      </c>
      <c r="HM71" s="17" t="str">
        <f>IF(HM$23&lt;='2. Saisie'!$AE$1,INDEX($D$25:$AG$124,$HI71,HM$21),"")</f>
        <v/>
      </c>
      <c r="HN71" s="17" t="str">
        <f>IF(HN$23&lt;='2. Saisie'!$AE$1,INDEX($D$25:$AG$124,$HI71,HN$21),"")</f>
        <v/>
      </c>
      <c r="HO71" s="17" t="str">
        <f>IF(HO$23&lt;='2. Saisie'!$AE$1,INDEX($D$25:$AG$124,$HI71,HO$21),"")</f>
        <v/>
      </c>
      <c r="HP71" s="17" t="str">
        <f>IF(HP$23&lt;='2. Saisie'!$AE$1,INDEX($D$25:$AG$124,$HI71,HP$21),"")</f>
        <v/>
      </c>
      <c r="HQ71" s="17" t="str">
        <f>IF(HQ$23&lt;='2. Saisie'!$AE$1,INDEX($D$25:$AG$124,$HI71,HQ$21),"")</f>
        <v/>
      </c>
      <c r="HR71" s="17" t="str">
        <f>IF(HR$23&lt;='2. Saisie'!$AE$1,INDEX($D$25:$AG$124,$HI71,HR$21),"")</f>
        <v/>
      </c>
      <c r="HS71" s="17" t="str">
        <f>IF(HS$23&lt;='2. Saisie'!$AE$1,INDEX($D$25:$AG$124,$HI71,HS$21),"")</f>
        <v/>
      </c>
      <c r="HT71" s="17" t="str">
        <f>IF(HT$23&lt;='2. Saisie'!$AE$1,INDEX($D$25:$AG$124,$HI71,HT$21),"")</f>
        <v/>
      </c>
      <c r="HU71" s="17" t="str">
        <f>IF(HU$23&lt;='2. Saisie'!$AE$1,INDEX($D$25:$AG$124,$HI71,HU$21),"")</f>
        <v/>
      </c>
      <c r="HV71" s="17" t="str">
        <f>IF(HV$23&lt;='2. Saisie'!$AE$1,INDEX($D$25:$AG$124,$HI71,HV$21),"")</f>
        <v/>
      </c>
      <c r="HW71" s="17" t="str">
        <f>IF(HW$23&lt;='2. Saisie'!$AE$1,INDEX($D$25:$AG$124,$HI71,HW$21),"")</f>
        <v/>
      </c>
      <c r="HX71" s="17" t="str">
        <f>IF(HX$23&lt;='2. Saisie'!$AE$1,INDEX($D$25:$AG$124,$HI71,HX$21),"")</f>
        <v/>
      </c>
      <c r="HY71" s="17" t="str">
        <f>IF(HY$23&lt;='2. Saisie'!$AE$1,INDEX($D$25:$AG$124,$HI71,HY$21),"")</f>
        <v/>
      </c>
      <c r="HZ71" s="17" t="str">
        <f>IF(HZ$23&lt;='2. Saisie'!$AE$1,INDEX($D$25:$AG$124,$HI71,HZ$21),"")</f>
        <v/>
      </c>
      <c r="IA71" s="17" t="str">
        <f>IF(IA$23&lt;='2. Saisie'!$AE$1,INDEX($D$25:$AG$124,$HI71,IA$21),"")</f>
        <v/>
      </c>
      <c r="IB71" s="17" t="str">
        <f>IF(IB$23&lt;='2. Saisie'!$AE$1,INDEX($D$25:$AG$124,$HI71,IB$21),"")</f>
        <v/>
      </c>
      <c r="IC71" s="17" t="str">
        <f>IF(IC$23&lt;='2. Saisie'!$AE$1,INDEX($D$25:$AG$124,$HI71,IC$21),"")</f>
        <v/>
      </c>
      <c r="ID71" s="17" t="str">
        <f>IF(ID$23&lt;='2. Saisie'!$AE$1,INDEX($D$25:$AG$124,$HI71,ID$21),"")</f>
        <v/>
      </c>
      <c r="IE71" s="17" t="str">
        <f>IF(IE$23&lt;='2. Saisie'!$AE$1,INDEX($D$25:$AG$124,$HI71,IE$21),"")</f>
        <v/>
      </c>
      <c r="IF71" s="17" t="str">
        <f>IF(IF$23&lt;='2. Saisie'!$AE$1,INDEX($D$25:$AG$124,$HI71,IF$21),"")</f>
        <v/>
      </c>
      <c r="IG71" s="17" t="str">
        <f>IF(IG$23&lt;='2. Saisie'!$AE$1,INDEX($D$25:$AG$124,$HI71,IG$21),"")</f>
        <v/>
      </c>
      <c r="IH71" s="17" t="str">
        <f>IF(IH$23&lt;='2. Saisie'!$AE$1,INDEX($D$25:$AG$124,$HI71,IH$21),"")</f>
        <v/>
      </c>
      <c r="II71" s="17" t="str">
        <f>IF(II$23&lt;='2. Saisie'!$AE$1,INDEX($D$25:$AG$124,$HI71,II$21),"")</f>
        <v/>
      </c>
      <c r="IJ71" s="17" t="str">
        <f>IF(IJ$23&lt;='2. Saisie'!$AE$1,INDEX($D$25:$AG$124,$HI71,IJ$21),"")</f>
        <v/>
      </c>
      <c r="IK71" s="17" t="str">
        <f>IF(IK$23&lt;='2. Saisie'!$AE$1,INDEX($D$25:$AG$124,$HI71,IK$21),"")</f>
        <v/>
      </c>
      <c r="IL71" s="17" t="str">
        <f>IF(IL$23&lt;='2. Saisie'!$AE$1,INDEX($D$25:$AG$124,$HI71,IL$21),"")</f>
        <v/>
      </c>
      <c r="IM71" s="17" t="str">
        <f>IF(IM$23&lt;='2. Saisie'!$AE$1,INDEX($D$25:$AG$124,$HI71,IM$21),"")</f>
        <v/>
      </c>
      <c r="IN71" s="17" t="str">
        <f>IF(IN$23&lt;='2. Saisie'!$AE$1,INDEX($D$25:$AG$124,$HI71,IN$21),"")</f>
        <v/>
      </c>
      <c r="IO71" s="17" t="s">
        <v>139</v>
      </c>
      <c r="IR71" s="346" t="str">
        <f>IFERROR(IF(HK$23&lt;=$HH71,(1-'7. Rép.Inattendues'!J52)*HK$19,('7. Rép.Inattendues'!J52*HK$19)*-1),"")</f>
        <v/>
      </c>
      <c r="IS71" s="346" t="str">
        <f>IFERROR(IF(HL$23&lt;=$HH71,(1-'7. Rép.Inattendues'!K52)*HL$19,('7. Rép.Inattendues'!K52*HL$19)*-1),"")</f>
        <v/>
      </c>
      <c r="IT71" s="346" t="str">
        <f>IFERROR(IF(HM$23&lt;=$HH71,(1-'7. Rép.Inattendues'!L52)*HM$19,('7. Rép.Inattendues'!L52*HM$19)*-1),"")</f>
        <v/>
      </c>
      <c r="IU71" s="346" t="str">
        <f>IFERROR(IF(HN$23&lt;=$HH71,(1-'7. Rép.Inattendues'!M52)*HN$19,('7. Rép.Inattendues'!M52*HN$19)*-1),"")</f>
        <v/>
      </c>
      <c r="IV71" s="346" t="str">
        <f>IFERROR(IF(HO$23&lt;=$HH71,(1-'7. Rép.Inattendues'!N52)*HO$19,('7. Rép.Inattendues'!N52*HO$19)*-1),"")</f>
        <v/>
      </c>
      <c r="IW71" s="346" t="str">
        <f>IFERROR(IF(HP$23&lt;=$HH71,(1-'7. Rép.Inattendues'!O52)*HP$19,('7. Rép.Inattendues'!O52*HP$19)*-1),"")</f>
        <v/>
      </c>
      <c r="IX71" s="346" t="str">
        <f>IFERROR(IF(HQ$23&lt;=$HH71,(1-'7. Rép.Inattendues'!P52)*HQ$19,('7. Rép.Inattendues'!P52*HQ$19)*-1),"")</f>
        <v/>
      </c>
      <c r="IY71" s="346" t="str">
        <f>IFERROR(IF(HR$23&lt;=$HH71,(1-'7. Rép.Inattendues'!Q52)*HR$19,('7. Rép.Inattendues'!Q52*HR$19)*-1),"")</f>
        <v/>
      </c>
      <c r="IZ71" s="346" t="str">
        <f>IFERROR(IF(HS$23&lt;=$HH71,(1-'7. Rép.Inattendues'!R52)*HS$19,('7. Rép.Inattendues'!R52*HS$19)*-1),"")</f>
        <v/>
      </c>
      <c r="JA71" s="346" t="str">
        <f>IFERROR(IF(HT$23&lt;=$HH71,(1-'7. Rép.Inattendues'!S52)*HT$19,('7. Rép.Inattendues'!S52*HT$19)*-1),"")</f>
        <v/>
      </c>
      <c r="JB71" s="346" t="str">
        <f>IFERROR(IF(HU$23&lt;=$HH71,(1-'7. Rép.Inattendues'!T52)*HU$19,('7. Rép.Inattendues'!T52*HU$19)*-1),"")</f>
        <v/>
      </c>
      <c r="JC71" s="346" t="str">
        <f>IFERROR(IF(HV$23&lt;=$HH71,(1-'7. Rép.Inattendues'!U52)*HV$19,('7. Rép.Inattendues'!U52*HV$19)*-1),"")</f>
        <v/>
      </c>
      <c r="JD71" s="346" t="str">
        <f>IFERROR(IF(HW$23&lt;=$HH71,(1-'7. Rép.Inattendues'!V52)*HW$19,('7. Rép.Inattendues'!V52*HW$19)*-1),"")</f>
        <v/>
      </c>
      <c r="JE71" s="346" t="str">
        <f>IFERROR(IF(HX$23&lt;=$HH71,(1-'7. Rép.Inattendues'!W52)*HX$19,('7. Rép.Inattendues'!W52*HX$19)*-1),"")</f>
        <v/>
      </c>
      <c r="JF71" s="346" t="str">
        <f>IFERROR(IF(HY$23&lt;=$HH71,(1-'7. Rép.Inattendues'!X52)*HY$19,('7. Rép.Inattendues'!X52*HY$19)*-1),"")</f>
        <v/>
      </c>
      <c r="JG71" s="346" t="str">
        <f>IFERROR(IF(HZ$23&lt;=$HH71,(1-'7. Rép.Inattendues'!Y52)*HZ$19,('7. Rép.Inattendues'!Y52*HZ$19)*-1),"")</f>
        <v/>
      </c>
      <c r="JH71" s="346" t="str">
        <f>IFERROR(IF(IA$23&lt;=$HH71,(1-'7. Rép.Inattendues'!Z52)*IA$19,('7. Rép.Inattendues'!Z52*IA$19)*-1),"")</f>
        <v/>
      </c>
      <c r="JI71" s="346" t="str">
        <f>IFERROR(IF(IB$23&lt;=$HH71,(1-'7. Rép.Inattendues'!AA52)*IB$19,('7. Rép.Inattendues'!AA52*IB$19)*-1),"")</f>
        <v/>
      </c>
      <c r="JJ71" s="346" t="str">
        <f>IFERROR(IF(IC$23&lt;=$HH71,(1-'7. Rép.Inattendues'!AB52)*IC$19,('7. Rép.Inattendues'!AB52*IC$19)*-1),"")</f>
        <v/>
      </c>
      <c r="JK71" s="346" t="str">
        <f>IFERROR(IF(ID$23&lt;=$HH71,(1-'7. Rép.Inattendues'!AC52)*ID$19,('7. Rép.Inattendues'!AC52*ID$19)*-1),"")</f>
        <v/>
      </c>
      <c r="JL71" s="346" t="str">
        <f>IFERROR(IF(IE$23&lt;=$HH71,(1-'7. Rép.Inattendues'!AD52)*IE$19,('7. Rép.Inattendues'!AD52*IE$19)*-1),"")</f>
        <v/>
      </c>
      <c r="JM71" s="346" t="str">
        <f>IFERROR(IF(IF$23&lt;=$HH71,(1-'7. Rép.Inattendues'!AE52)*IF$19,('7. Rép.Inattendues'!AE52*IF$19)*-1),"")</f>
        <v/>
      </c>
      <c r="JN71" s="346" t="str">
        <f>IFERROR(IF(IG$23&lt;=$HH71,(1-'7. Rép.Inattendues'!AF52)*IG$19,('7. Rép.Inattendues'!AF52*IG$19)*-1),"")</f>
        <v/>
      </c>
      <c r="JO71" s="346" t="str">
        <f>IFERROR(IF(IH$23&lt;=$HH71,(1-'7. Rép.Inattendues'!AG52)*IH$19,('7. Rép.Inattendues'!AG52*IH$19)*-1),"")</f>
        <v/>
      </c>
      <c r="JP71" s="346" t="str">
        <f>IFERROR(IF(II$23&lt;=$HH71,(1-'7. Rép.Inattendues'!AH52)*II$19,('7. Rép.Inattendues'!AH52*II$19)*-1),"")</f>
        <v/>
      </c>
      <c r="JQ71" s="346" t="str">
        <f>IFERROR(IF(IJ$23&lt;=$HH71,(1-'7. Rép.Inattendues'!AI52)*IJ$19,('7. Rép.Inattendues'!AI52*IJ$19)*-1),"")</f>
        <v/>
      </c>
      <c r="JR71" s="346" t="str">
        <f>IFERROR(IF(IK$23&lt;=$HH71,(1-'7. Rép.Inattendues'!AJ52)*IK$19,('7. Rép.Inattendues'!AJ52*IK$19)*-1),"")</f>
        <v/>
      </c>
      <c r="JS71" s="346" t="str">
        <f>IFERROR(IF(IL$23&lt;=$HH71,(1-'7. Rép.Inattendues'!AK52)*IL$19,('7. Rép.Inattendues'!AK52*IL$19)*-1),"")</f>
        <v/>
      </c>
      <c r="JT71" s="346" t="str">
        <f>IFERROR(IF(IM$23&lt;=$HH71,(1-'7. Rép.Inattendues'!AL52)*IM$19,('7. Rép.Inattendues'!AL52*IM$19)*-1),"")</f>
        <v/>
      </c>
      <c r="JU71" s="346" t="str">
        <f>IFERROR(IF(IN$23&lt;=$HH71,(1-'7. Rép.Inattendues'!AM52)*IN$19,('7. Rép.Inattendues'!AM52*IN$19)*-1),"")</f>
        <v/>
      </c>
      <c r="JW71" s="347" t="str">
        <f t="shared" si="170"/>
        <v/>
      </c>
      <c r="JY71" s="346" t="str">
        <f t="shared" si="171"/>
        <v/>
      </c>
      <c r="JZ71" s="346" t="str">
        <f t="shared" si="172"/>
        <v/>
      </c>
      <c r="KA71" s="346" t="str">
        <f t="shared" si="173"/>
        <v/>
      </c>
      <c r="KB71" s="346" t="str">
        <f t="shared" si="174"/>
        <v/>
      </c>
      <c r="KC71" s="346" t="str">
        <f t="shared" si="175"/>
        <v/>
      </c>
      <c r="KD71" s="346" t="str">
        <f t="shared" si="176"/>
        <v/>
      </c>
      <c r="KE71" s="346" t="str">
        <f t="shared" si="177"/>
        <v/>
      </c>
      <c r="KF71" s="346" t="str">
        <f t="shared" si="178"/>
        <v/>
      </c>
      <c r="KG71" s="346" t="str">
        <f t="shared" si="179"/>
        <v/>
      </c>
      <c r="KH71" s="346" t="str">
        <f t="shared" si="180"/>
        <v/>
      </c>
      <c r="KI71" s="346" t="str">
        <f t="shared" si="181"/>
        <v/>
      </c>
      <c r="KJ71" s="346" t="str">
        <f t="shared" si="182"/>
        <v/>
      </c>
      <c r="KK71" s="346" t="str">
        <f t="shared" si="183"/>
        <v/>
      </c>
      <c r="KL71" s="346" t="str">
        <f t="shared" si="184"/>
        <v/>
      </c>
      <c r="KM71" s="346" t="str">
        <f t="shared" si="185"/>
        <v/>
      </c>
      <c r="KN71" s="346" t="str">
        <f t="shared" si="186"/>
        <v/>
      </c>
      <c r="KO71" s="346" t="str">
        <f t="shared" si="187"/>
        <v/>
      </c>
      <c r="KP71" s="346" t="str">
        <f t="shared" si="188"/>
        <v/>
      </c>
      <c r="KQ71" s="346" t="str">
        <f t="shared" si="189"/>
        <v/>
      </c>
      <c r="KR71" s="346" t="str">
        <f t="shared" si="190"/>
        <v/>
      </c>
      <c r="KS71" s="346" t="str">
        <f t="shared" si="191"/>
        <v/>
      </c>
      <c r="KT71" s="346" t="str">
        <f t="shared" si="192"/>
        <v/>
      </c>
      <c r="KU71" s="346" t="str">
        <f t="shared" si="193"/>
        <v/>
      </c>
      <c r="KV71" s="346" t="str">
        <f t="shared" si="194"/>
        <v/>
      </c>
      <c r="KW71" s="346" t="str">
        <f t="shared" si="195"/>
        <v/>
      </c>
      <c r="KX71" s="346" t="str">
        <f t="shared" si="196"/>
        <v/>
      </c>
      <c r="KY71" s="346" t="str">
        <f t="shared" si="197"/>
        <v/>
      </c>
      <c r="KZ71" s="346" t="str">
        <f t="shared" si="198"/>
        <v/>
      </c>
      <c r="LA71" s="346" t="str">
        <f t="shared" si="199"/>
        <v/>
      </c>
      <c r="LB71" s="346" t="str">
        <f t="shared" si="200"/>
        <v/>
      </c>
      <c r="LD71" s="348" t="str">
        <f t="shared" si="201"/>
        <v/>
      </c>
      <c r="LF71" s="346" t="str">
        <f t="shared" si="315"/>
        <v/>
      </c>
      <c r="LH71" s="346" t="str">
        <f t="shared" si="202"/>
        <v/>
      </c>
      <c r="LI71" s="346" t="str">
        <f t="shared" si="203"/>
        <v/>
      </c>
      <c r="LJ71" s="346" t="str">
        <f t="shared" si="204"/>
        <v/>
      </c>
      <c r="LK71" s="346" t="str">
        <f t="shared" si="205"/>
        <v/>
      </c>
      <c r="LL71" s="346" t="str">
        <f t="shared" si="206"/>
        <v/>
      </c>
      <c r="LM71" s="346" t="str">
        <f t="shared" si="207"/>
        <v/>
      </c>
      <c r="LN71" s="346" t="str">
        <f t="shared" si="208"/>
        <v/>
      </c>
      <c r="LO71" s="346" t="str">
        <f t="shared" si="209"/>
        <v/>
      </c>
      <c r="LP71" s="346" t="str">
        <f t="shared" si="210"/>
        <v/>
      </c>
      <c r="LQ71" s="346" t="str">
        <f t="shared" si="211"/>
        <v/>
      </c>
      <c r="LR71" s="346" t="str">
        <f t="shared" si="212"/>
        <v/>
      </c>
      <c r="LS71" s="346" t="str">
        <f t="shared" si="213"/>
        <v/>
      </c>
      <c r="LT71" s="346" t="str">
        <f t="shared" si="214"/>
        <v/>
      </c>
      <c r="LU71" s="346" t="str">
        <f t="shared" si="215"/>
        <v/>
      </c>
      <c r="LV71" s="346" t="str">
        <f t="shared" si="216"/>
        <v/>
      </c>
      <c r="LW71" s="346" t="str">
        <f t="shared" si="217"/>
        <v/>
      </c>
      <c r="LX71" s="346" t="str">
        <f t="shared" si="218"/>
        <v/>
      </c>
      <c r="LY71" s="346" t="str">
        <f t="shared" si="219"/>
        <v/>
      </c>
      <c r="LZ71" s="346" t="str">
        <f t="shared" si="220"/>
        <v/>
      </c>
      <c r="MA71" s="346" t="str">
        <f t="shared" si="221"/>
        <v/>
      </c>
      <c r="MB71" s="346" t="str">
        <f t="shared" si="222"/>
        <v/>
      </c>
      <c r="MC71" s="346" t="str">
        <f t="shared" si="223"/>
        <v/>
      </c>
      <c r="MD71" s="346" t="str">
        <f t="shared" si="224"/>
        <v/>
      </c>
      <c r="ME71" s="346" t="str">
        <f t="shared" si="225"/>
        <v/>
      </c>
      <c r="MF71" s="346" t="str">
        <f t="shared" si="226"/>
        <v/>
      </c>
      <c r="MG71" s="346" t="str">
        <f t="shared" si="227"/>
        <v/>
      </c>
      <c r="MH71" s="346" t="str">
        <f t="shared" si="228"/>
        <v/>
      </c>
      <c r="MI71" s="346" t="str">
        <f t="shared" si="229"/>
        <v/>
      </c>
      <c r="MJ71" s="346" t="str">
        <f t="shared" si="230"/>
        <v/>
      </c>
      <c r="MK71" s="346" t="str">
        <f t="shared" si="231"/>
        <v/>
      </c>
      <c r="MM71" s="348" t="str">
        <f t="shared" si="232"/>
        <v/>
      </c>
      <c r="MR71" s="483" t="s">
        <v>472</v>
      </c>
      <c r="MS71" s="305">
        <v>2</v>
      </c>
      <c r="MU71" s="15">
        <f>IF('8. Paramètres'!G73="Souhaitable",1,IF('8. Paramètres'!G73="Satisfaisant",2,IF('8. Paramètres'!G73="Acceptable",3,IF('8. Paramètres'!G73="À améliorer",4,"err"))))</f>
        <v>4</v>
      </c>
      <c r="MV71" s="15">
        <f>IF('8. Paramètres'!H73="Cliquer pour modifier",MU71,IF('8. Paramètres'!H73="Souhaitable",1,IF('8. Paramètres'!H73="Satisfaisant",2,IF('8. Paramètres'!H73="Acceptable",3,IF('8. Paramètres'!H73="À améliorer",4,"err")))))</f>
        <v>4</v>
      </c>
      <c r="MW71" s="15">
        <f t="shared" si="316"/>
        <v>4</v>
      </c>
      <c r="MY71" s="380" t="str">
        <f t="shared" si="318"/>
        <v>ok</v>
      </c>
    </row>
    <row r="72" spans="2:364" ht="18" x14ac:dyDescent="0.3">
      <c r="B72" s="38">
        <f t="shared" si="88"/>
        <v>0</v>
      </c>
      <c r="C72" s="4" t="s">
        <v>78</v>
      </c>
      <c r="D72" s="17" t="str">
        <f>IF(AND('2. Saisie'!$AF54&gt;=0,D$23&lt;='2. Saisie'!$AE$1,'2. Saisie'!$AL54&lt;=$B$11),IF(OR('2. Saisie'!B54="",'2. Saisie'!B54=9),0,'2. Saisie'!B54),"")</f>
        <v/>
      </c>
      <c r="E72" s="17" t="str">
        <f>IF(AND('2. Saisie'!$AF54&gt;=0,E$23&lt;='2. Saisie'!$AE$1,'2. Saisie'!$AL54&lt;=$B$11),IF(OR('2. Saisie'!C54="",'2. Saisie'!C54=9),0,'2. Saisie'!C54),"")</f>
        <v/>
      </c>
      <c r="F72" s="17" t="str">
        <f>IF(AND('2. Saisie'!$AF54&gt;=0,F$23&lt;='2. Saisie'!$AE$1,'2. Saisie'!$AL54&lt;=$B$11),IF(OR('2. Saisie'!D54="",'2. Saisie'!D54=9),0,'2. Saisie'!D54),"")</f>
        <v/>
      </c>
      <c r="G72" s="17" t="str">
        <f>IF(AND('2. Saisie'!$AF54&gt;=0,G$23&lt;='2. Saisie'!$AE$1,'2. Saisie'!$AL54&lt;=$B$11),IF(OR('2. Saisie'!E54="",'2. Saisie'!E54=9),0,'2. Saisie'!E54),"")</f>
        <v/>
      </c>
      <c r="H72" s="17" t="str">
        <f>IF(AND('2. Saisie'!$AF54&gt;=0,H$23&lt;='2. Saisie'!$AE$1,'2. Saisie'!$AL54&lt;=$B$11),IF(OR('2. Saisie'!F54="",'2. Saisie'!F54=9),0,'2. Saisie'!F54),"")</f>
        <v/>
      </c>
      <c r="I72" s="17" t="str">
        <f>IF(AND('2. Saisie'!$AF54&gt;=0,I$23&lt;='2. Saisie'!$AE$1,'2. Saisie'!$AL54&lt;=$B$11),IF(OR('2. Saisie'!G54="",'2. Saisie'!G54=9),0,'2. Saisie'!G54),"")</f>
        <v/>
      </c>
      <c r="J72" s="17" t="str">
        <f>IF(AND('2. Saisie'!$AF54&gt;=0,J$23&lt;='2. Saisie'!$AE$1,'2. Saisie'!$AL54&lt;=$B$11),IF(OR('2. Saisie'!H54="",'2. Saisie'!H54=9),0,'2. Saisie'!H54),"")</f>
        <v/>
      </c>
      <c r="K72" s="17" t="str">
        <f>IF(AND('2. Saisie'!$AF54&gt;=0,K$23&lt;='2. Saisie'!$AE$1,'2. Saisie'!$AL54&lt;=$B$11),IF(OR('2. Saisie'!I54="",'2. Saisie'!I54=9),0,'2. Saisie'!I54),"")</f>
        <v/>
      </c>
      <c r="L72" s="17" t="str">
        <f>IF(AND('2. Saisie'!$AF54&gt;=0,L$23&lt;='2. Saisie'!$AE$1,'2. Saisie'!$AL54&lt;=$B$11),IF(OR('2. Saisie'!J54="",'2. Saisie'!J54=9),0,'2. Saisie'!J54),"")</f>
        <v/>
      </c>
      <c r="M72" s="17" t="str">
        <f>IF(AND('2. Saisie'!$AF54&gt;=0,M$23&lt;='2. Saisie'!$AE$1,'2. Saisie'!$AL54&lt;=$B$11),IF(OR('2. Saisie'!K54="",'2. Saisie'!K54=9),0,'2. Saisie'!K54),"")</f>
        <v/>
      </c>
      <c r="N72" s="17" t="str">
        <f>IF(AND('2. Saisie'!$AF54&gt;=0,N$23&lt;='2. Saisie'!$AE$1,'2. Saisie'!$AL54&lt;=$B$11),IF(OR('2. Saisie'!L54="",'2. Saisie'!L54=9),0,'2. Saisie'!L54),"")</f>
        <v/>
      </c>
      <c r="O72" s="17" t="str">
        <f>IF(AND('2. Saisie'!$AF54&gt;=0,O$23&lt;='2. Saisie'!$AE$1,'2. Saisie'!$AL54&lt;=$B$11),IF(OR('2. Saisie'!M54="",'2. Saisie'!M54=9),0,'2. Saisie'!M54),"")</f>
        <v/>
      </c>
      <c r="P72" s="17" t="str">
        <f>IF(AND('2. Saisie'!$AF54&gt;=0,P$23&lt;='2. Saisie'!$AE$1,'2. Saisie'!$AL54&lt;=$B$11),IF(OR('2. Saisie'!N54="",'2. Saisie'!N54=9),0,'2. Saisie'!N54),"")</f>
        <v/>
      </c>
      <c r="Q72" s="17" t="str">
        <f>IF(AND('2. Saisie'!$AF54&gt;=0,Q$23&lt;='2. Saisie'!$AE$1,'2. Saisie'!$AL54&lt;=$B$11),IF(OR('2. Saisie'!O54="",'2. Saisie'!O54=9),0,'2. Saisie'!O54),"")</f>
        <v/>
      </c>
      <c r="R72" s="17" t="str">
        <f>IF(AND('2. Saisie'!$AF54&gt;=0,R$23&lt;='2. Saisie'!$AE$1,'2. Saisie'!$AL54&lt;=$B$11),IF(OR('2. Saisie'!P54="",'2. Saisie'!P54=9),0,'2. Saisie'!P54),"")</f>
        <v/>
      </c>
      <c r="S72" s="17" t="str">
        <f>IF(AND('2. Saisie'!$AF54&gt;=0,S$23&lt;='2. Saisie'!$AE$1,'2. Saisie'!$AL54&lt;=$B$11),IF(OR('2. Saisie'!Q54="",'2. Saisie'!Q54=9),0,'2. Saisie'!Q54),"")</f>
        <v/>
      </c>
      <c r="T72" s="17" t="str">
        <f>IF(AND('2. Saisie'!$AF54&gt;=0,T$23&lt;='2. Saisie'!$AE$1,'2. Saisie'!$AL54&lt;=$B$11),IF(OR('2. Saisie'!R54="",'2. Saisie'!R54=9),0,'2. Saisie'!R54),"")</f>
        <v/>
      </c>
      <c r="U72" s="17" t="str">
        <f>IF(AND('2. Saisie'!$AF54&gt;=0,U$23&lt;='2. Saisie'!$AE$1,'2. Saisie'!$AL54&lt;=$B$11),IF(OR('2. Saisie'!S54="",'2. Saisie'!S54=9),0,'2. Saisie'!S54),"")</f>
        <v/>
      </c>
      <c r="V72" s="17" t="str">
        <f>IF(AND('2. Saisie'!$AF54&gt;=0,V$23&lt;='2. Saisie'!$AE$1,'2. Saisie'!$AL54&lt;=$B$11),IF(OR('2. Saisie'!T54="",'2. Saisie'!T54=9),0,'2. Saisie'!T54),"")</f>
        <v/>
      </c>
      <c r="W72" s="17" t="str">
        <f>IF(AND('2. Saisie'!$AF54&gt;=0,W$23&lt;='2. Saisie'!$AE$1,'2. Saisie'!$AL54&lt;=$B$11),IF(OR('2. Saisie'!U54="",'2. Saisie'!U54=9),0,'2. Saisie'!U54),"")</f>
        <v/>
      </c>
      <c r="X72" s="17" t="str">
        <f>IF(AND('2. Saisie'!$AF54&gt;=0,X$23&lt;='2. Saisie'!$AE$1,'2. Saisie'!$AL54&lt;=$B$11),IF(OR('2. Saisie'!V54="",'2. Saisie'!V54=9),0,'2. Saisie'!V54),"")</f>
        <v/>
      </c>
      <c r="Y72" s="17" t="str">
        <f>IF(AND('2. Saisie'!$AF54&gt;=0,Y$23&lt;='2. Saisie'!$AE$1,'2. Saisie'!$AL54&lt;=$B$11),IF(OR('2. Saisie'!W54="",'2. Saisie'!W54=9),0,'2. Saisie'!W54),"")</f>
        <v/>
      </c>
      <c r="Z72" s="17" t="str">
        <f>IF(AND('2. Saisie'!$AF54&gt;=0,Z$23&lt;='2. Saisie'!$AE$1,'2. Saisie'!$AL54&lt;=$B$11),IF(OR('2. Saisie'!X54="",'2. Saisie'!X54=9),0,'2. Saisie'!X54),"")</f>
        <v/>
      </c>
      <c r="AA72" s="17" t="str">
        <f>IF(AND('2. Saisie'!$AF54&gt;=0,AA$23&lt;='2. Saisie'!$AE$1,'2. Saisie'!$AL54&lt;=$B$11),IF(OR('2. Saisie'!Y54="",'2. Saisie'!Y54=9),0,'2. Saisie'!Y54),"")</f>
        <v/>
      </c>
      <c r="AB72" s="17" t="str">
        <f>IF(AND('2. Saisie'!$AF54&gt;=0,AB$23&lt;='2. Saisie'!$AE$1,'2. Saisie'!$AL54&lt;=$B$11),IF(OR('2. Saisie'!Z54="",'2. Saisie'!Z54=9),0,'2. Saisie'!Z54),"")</f>
        <v/>
      </c>
      <c r="AC72" s="17" t="str">
        <f>IF(AND('2. Saisie'!$AF54&gt;=0,AC$23&lt;='2. Saisie'!$AE$1,'2. Saisie'!$AL54&lt;=$B$11),IF(OR('2. Saisie'!AA54="",'2. Saisie'!AA54=9),0,'2. Saisie'!AA54),"")</f>
        <v/>
      </c>
      <c r="AD72" s="17" t="str">
        <f>IF(AND('2. Saisie'!$AF54&gt;=0,AD$23&lt;='2. Saisie'!$AE$1,'2. Saisie'!$AL54&lt;=$B$11),IF(OR('2. Saisie'!AB54="",'2. Saisie'!AB54=9),0,'2. Saisie'!AB54),"")</f>
        <v/>
      </c>
      <c r="AE72" s="17" t="str">
        <f>IF(AND('2. Saisie'!$AF54&gt;=0,AE$23&lt;='2. Saisie'!$AE$1,'2. Saisie'!$AL54&lt;=$B$11),IF(OR('2. Saisie'!AC54="",'2. Saisie'!AC54=9),0,'2. Saisie'!AC54),"")</f>
        <v/>
      </c>
      <c r="AF72" s="17" t="str">
        <f>IF(AND('2. Saisie'!$AF54&gt;=0,AF$23&lt;='2. Saisie'!$AE$1,'2. Saisie'!$AL54&lt;=$B$11),IF(OR('2. Saisie'!AD54="",'2. Saisie'!AD54=9),0,'2. Saisie'!AD54),"")</f>
        <v/>
      </c>
      <c r="AG72" s="17" t="str">
        <f>IF(AND('2. Saisie'!$AF54&gt;=0,AG$23&lt;='2. Saisie'!$AE$1,'2. Saisie'!$AL54&lt;=$B$11),IF(OR('2. Saisie'!AE54="",'2. Saisie'!AE54=9),0,'2. Saisie'!AE54),"")</f>
        <v/>
      </c>
      <c r="AH72" s="17" t="s">
        <v>139</v>
      </c>
      <c r="AI72" s="330"/>
      <c r="AJ72" s="339" t="str">
        <f t="shared" si="89"/>
        <v/>
      </c>
      <c r="AK72" s="339" t="str">
        <f t="shared" si="90"/>
        <v/>
      </c>
      <c r="AL72" s="340" t="str">
        <f t="shared" si="277"/>
        <v/>
      </c>
      <c r="AM72" s="341">
        <v>48</v>
      </c>
      <c r="AN72" s="342" t="str">
        <f t="shared" si="278"/>
        <v/>
      </c>
      <c r="AO72" s="343" t="str">
        <f t="shared" si="91"/>
        <v/>
      </c>
      <c r="AP72" s="17" t="str">
        <f t="shared" si="92"/>
        <v/>
      </c>
      <c r="AQ72" s="17" t="str">
        <f t="shared" si="93"/>
        <v/>
      </c>
      <c r="AR72" s="17" t="str">
        <f t="shared" si="94"/>
        <v/>
      </c>
      <c r="AS72" s="17" t="str">
        <f t="shared" si="95"/>
        <v/>
      </c>
      <c r="AT72" s="17" t="str">
        <f t="shared" si="96"/>
        <v/>
      </c>
      <c r="AU72" s="17" t="str">
        <f t="shared" si="97"/>
        <v/>
      </c>
      <c r="AV72" s="17" t="str">
        <f t="shared" si="98"/>
        <v/>
      </c>
      <c r="AW72" s="17" t="str">
        <f t="shared" si="99"/>
        <v/>
      </c>
      <c r="AX72" s="17" t="str">
        <f t="shared" si="100"/>
        <v/>
      </c>
      <c r="AY72" s="17" t="str">
        <f t="shared" si="101"/>
        <v/>
      </c>
      <c r="AZ72" s="17" t="str">
        <f t="shared" si="102"/>
        <v/>
      </c>
      <c r="BA72" s="17" t="str">
        <f t="shared" si="103"/>
        <v/>
      </c>
      <c r="BB72" s="17" t="str">
        <f t="shared" si="104"/>
        <v/>
      </c>
      <c r="BC72" s="17" t="str">
        <f t="shared" si="105"/>
        <v/>
      </c>
      <c r="BD72" s="17" t="str">
        <f t="shared" si="106"/>
        <v/>
      </c>
      <c r="BE72" s="17" t="str">
        <f t="shared" si="107"/>
        <v/>
      </c>
      <c r="BF72" s="17" t="str">
        <f t="shared" si="108"/>
        <v/>
      </c>
      <c r="BG72" s="17" t="str">
        <f t="shared" si="109"/>
        <v/>
      </c>
      <c r="BH72" s="17" t="str">
        <f t="shared" si="110"/>
        <v/>
      </c>
      <c r="BI72" s="17" t="str">
        <f t="shared" si="111"/>
        <v/>
      </c>
      <c r="BJ72" s="17" t="str">
        <f t="shared" si="112"/>
        <v/>
      </c>
      <c r="BK72" s="17" t="str">
        <f t="shared" si="113"/>
        <v/>
      </c>
      <c r="BL72" s="17" t="str">
        <f t="shared" si="114"/>
        <v/>
      </c>
      <c r="BM72" s="17" t="str">
        <f t="shared" si="115"/>
        <v/>
      </c>
      <c r="BN72" s="17" t="str">
        <f t="shared" si="116"/>
        <v/>
      </c>
      <c r="BO72" s="17" t="str">
        <f t="shared" si="117"/>
        <v/>
      </c>
      <c r="BP72" s="17" t="str">
        <f t="shared" si="118"/>
        <v/>
      </c>
      <c r="BQ72" s="17" t="str">
        <f t="shared" si="119"/>
        <v/>
      </c>
      <c r="BR72" s="17" t="str">
        <f t="shared" si="120"/>
        <v/>
      </c>
      <c r="BS72" s="17" t="str">
        <f t="shared" si="121"/>
        <v/>
      </c>
      <c r="BT72" s="17" t="s">
        <v>139</v>
      </c>
      <c r="BV72" s="291" t="e">
        <f t="shared" si="279"/>
        <v>#VALUE!</v>
      </c>
      <c r="BW72" s="291" t="e">
        <f t="shared" si="122"/>
        <v>#VALUE!</v>
      </c>
      <c r="BX72" s="291" t="e">
        <f t="shared" si="233"/>
        <v>#VALUE!</v>
      </c>
      <c r="BY72" s="292" t="e">
        <f t="shared" si="280"/>
        <v>#VALUE!</v>
      </c>
      <c r="BZ72" s="292" t="e">
        <f t="shared" si="123"/>
        <v>#VALUE!</v>
      </c>
      <c r="CA72" s="294" t="str">
        <f t="shared" si="124"/>
        <v/>
      </c>
      <c r="CB72" s="293" t="e">
        <f t="shared" si="281"/>
        <v>#VALUE!</v>
      </c>
      <c r="CC72" s="291" t="e">
        <f t="shared" si="125"/>
        <v>#VALUE!</v>
      </c>
      <c r="CD72" s="291" t="e">
        <f t="shared" si="234"/>
        <v>#VALUE!</v>
      </c>
      <c r="CE72" s="292" t="e">
        <f t="shared" si="282"/>
        <v>#VALUE!</v>
      </c>
      <c r="CF72" s="292" t="e">
        <f t="shared" si="126"/>
        <v>#VALUE!</v>
      </c>
      <c r="CW72" s="330"/>
      <c r="CX72" s="341">
        <v>48</v>
      </c>
      <c r="CY72" s="58" t="str">
        <f t="shared" si="127"/>
        <v/>
      </c>
      <c r="CZ72" s="344" t="e">
        <f t="shared" si="319"/>
        <v>#N/A</v>
      </c>
      <c r="DA72" s="344" t="e">
        <f t="shared" si="319"/>
        <v>#N/A</v>
      </c>
      <c r="DB72" s="344" t="e">
        <f t="shared" si="319"/>
        <v>#N/A</v>
      </c>
      <c r="DC72" s="344" t="e">
        <f t="shared" si="319"/>
        <v>#N/A</v>
      </c>
      <c r="DD72" s="344" t="e">
        <f t="shared" si="319"/>
        <v>#N/A</v>
      </c>
      <c r="DE72" s="344" t="e">
        <f t="shared" si="319"/>
        <v>#N/A</v>
      </c>
      <c r="DF72" s="344" t="e">
        <f t="shared" si="319"/>
        <v>#N/A</v>
      </c>
      <c r="DG72" s="344" t="e">
        <f t="shared" si="319"/>
        <v>#N/A</v>
      </c>
      <c r="DH72" s="344" t="e">
        <f t="shared" si="319"/>
        <v>#N/A</v>
      </c>
      <c r="DI72" s="344" t="e">
        <f t="shared" si="319"/>
        <v>#N/A</v>
      </c>
      <c r="DJ72" s="344" t="e">
        <f t="shared" si="319"/>
        <v>#N/A</v>
      </c>
      <c r="DK72" s="344" t="e">
        <f t="shared" si="319"/>
        <v>#N/A</v>
      </c>
      <c r="DL72" s="344" t="e">
        <f t="shared" si="319"/>
        <v>#N/A</v>
      </c>
      <c r="DM72" s="344" t="e">
        <f t="shared" si="319"/>
        <v>#N/A</v>
      </c>
      <c r="DN72" s="344" t="e">
        <f t="shared" si="319"/>
        <v>#N/A</v>
      </c>
      <c r="DO72" s="344" t="e">
        <f t="shared" si="319"/>
        <v>#N/A</v>
      </c>
      <c r="DP72" s="344" t="e">
        <f t="shared" si="317"/>
        <v>#N/A</v>
      </c>
      <c r="DQ72" s="344" t="e">
        <f t="shared" si="317"/>
        <v>#N/A</v>
      </c>
      <c r="DR72" s="344" t="e">
        <f t="shared" si="317"/>
        <v>#N/A</v>
      </c>
      <c r="DS72" s="344" t="e">
        <f t="shared" si="317"/>
        <v>#N/A</v>
      </c>
      <c r="DT72" s="344" t="e">
        <f t="shared" si="317"/>
        <v>#N/A</v>
      </c>
      <c r="DU72" s="344" t="e">
        <f t="shared" si="317"/>
        <v>#N/A</v>
      </c>
      <c r="DV72" s="344" t="e">
        <f t="shared" si="317"/>
        <v>#N/A</v>
      </c>
      <c r="DW72" s="344" t="e">
        <f t="shared" si="317"/>
        <v>#N/A</v>
      </c>
      <c r="DX72" s="344" t="e">
        <f t="shared" si="317"/>
        <v>#N/A</v>
      </c>
      <c r="DY72" s="344" t="e">
        <f t="shared" si="317"/>
        <v>#N/A</v>
      </c>
      <c r="DZ72" s="344" t="e">
        <f t="shared" si="317"/>
        <v>#N/A</v>
      </c>
      <c r="EA72" s="344" t="e">
        <f t="shared" si="317"/>
        <v>#N/A</v>
      </c>
      <c r="EB72" s="344" t="e">
        <f t="shared" si="317"/>
        <v>#N/A</v>
      </c>
      <c r="EC72" s="344" t="e">
        <f t="shared" si="317"/>
        <v>#N/A</v>
      </c>
      <c r="ED72" s="59">
        <f t="shared" si="129"/>
        <v>0</v>
      </c>
      <c r="EE72" s="341">
        <v>48</v>
      </c>
      <c r="EF72" s="58" t="str">
        <f t="shared" si="130"/>
        <v/>
      </c>
      <c r="EG72" s="344" t="str">
        <f t="shared" si="235"/>
        <v/>
      </c>
      <c r="EH72" s="344" t="str">
        <f t="shared" si="236"/>
        <v/>
      </c>
      <c r="EI72" s="344" t="str">
        <f t="shared" si="237"/>
        <v/>
      </c>
      <c r="EJ72" s="344" t="str">
        <f t="shared" si="238"/>
        <v/>
      </c>
      <c r="EK72" s="344" t="str">
        <f t="shared" si="239"/>
        <v/>
      </c>
      <c r="EL72" s="344" t="str">
        <f t="shared" si="240"/>
        <v/>
      </c>
      <c r="EM72" s="344" t="str">
        <f t="shared" si="241"/>
        <v/>
      </c>
      <c r="EN72" s="344" t="str">
        <f t="shared" si="242"/>
        <v/>
      </c>
      <c r="EO72" s="344" t="str">
        <f t="shared" si="243"/>
        <v/>
      </c>
      <c r="EP72" s="344" t="str">
        <f t="shared" si="244"/>
        <v/>
      </c>
      <c r="EQ72" s="344" t="str">
        <f t="shared" si="245"/>
        <v/>
      </c>
      <c r="ER72" s="344" t="str">
        <f t="shared" si="246"/>
        <v/>
      </c>
      <c r="ES72" s="344" t="str">
        <f t="shared" si="247"/>
        <v/>
      </c>
      <c r="ET72" s="344" t="str">
        <f t="shared" si="248"/>
        <v/>
      </c>
      <c r="EU72" s="344" t="str">
        <f t="shared" si="249"/>
        <v/>
      </c>
      <c r="EV72" s="344" t="str">
        <f t="shared" si="250"/>
        <v/>
      </c>
      <c r="EW72" s="344" t="str">
        <f t="shared" si="251"/>
        <v/>
      </c>
      <c r="EX72" s="344" t="str">
        <f t="shared" si="252"/>
        <v/>
      </c>
      <c r="EY72" s="344" t="str">
        <f t="shared" si="253"/>
        <v/>
      </c>
      <c r="EZ72" s="344" t="str">
        <f t="shared" si="254"/>
        <v/>
      </c>
      <c r="FA72" s="344" t="str">
        <f t="shared" si="255"/>
        <v/>
      </c>
      <c r="FB72" s="344" t="str">
        <f t="shared" si="256"/>
        <v/>
      </c>
      <c r="FC72" s="344" t="str">
        <f t="shared" si="257"/>
        <v/>
      </c>
      <c r="FD72" s="344" t="str">
        <f t="shared" si="258"/>
        <v/>
      </c>
      <c r="FE72" s="344" t="str">
        <f t="shared" si="259"/>
        <v/>
      </c>
      <c r="FF72" s="344" t="str">
        <f t="shared" si="260"/>
        <v/>
      </c>
      <c r="FG72" s="344" t="str">
        <f t="shared" si="261"/>
        <v/>
      </c>
      <c r="FH72" s="344" t="str">
        <f t="shared" si="262"/>
        <v/>
      </c>
      <c r="FI72" s="344" t="str">
        <f t="shared" si="263"/>
        <v/>
      </c>
      <c r="FJ72" s="344" t="str">
        <f t="shared" si="264"/>
        <v/>
      </c>
      <c r="FK72" s="59">
        <f t="shared" si="160"/>
        <v>0</v>
      </c>
      <c r="FL72" s="345" t="str">
        <f t="shared" si="161"/>
        <v/>
      </c>
      <c r="FM72" s="3">
        <f t="shared" si="162"/>
        <v>0</v>
      </c>
      <c r="FO72" s="336" t="str">
        <f t="shared" si="283"/>
        <v/>
      </c>
      <c r="FP72" s="4" t="s">
        <v>78</v>
      </c>
      <c r="FQ72" s="17" t="str">
        <f t="shared" si="284"/>
        <v/>
      </c>
      <c r="FR72" s="17" t="str">
        <f t="shared" si="285"/>
        <v/>
      </c>
      <c r="FS72" s="17" t="str">
        <f t="shared" si="286"/>
        <v/>
      </c>
      <c r="FT72" s="17" t="str">
        <f t="shared" si="287"/>
        <v/>
      </c>
      <c r="FU72" s="17" t="str">
        <f t="shared" si="288"/>
        <v/>
      </c>
      <c r="FV72" s="17" t="str">
        <f t="shared" si="289"/>
        <v/>
      </c>
      <c r="FW72" s="17" t="str">
        <f t="shared" si="290"/>
        <v/>
      </c>
      <c r="FX72" s="17" t="str">
        <f t="shared" si="291"/>
        <v/>
      </c>
      <c r="FY72" s="17" t="str">
        <f t="shared" si="292"/>
        <v/>
      </c>
      <c r="FZ72" s="17" t="str">
        <f t="shared" si="293"/>
        <v/>
      </c>
      <c r="GA72" s="17" t="str">
        <f t="shared" si="294"/>
        <v/>
      </c>
      <c r="GB72" s="17" t="str">
        <f t="shared" si="295"/>
        <v/>
      </c>
      <c r="GC72" s="17" t="str">
        <f t="shared" si="296"/>
        <v/>
      </c>
      <c r="GD72" s="17" t="str">
        <f t="shared" si="297"/>
        <v/>
      </c>
      <c r="GE72" s="17" t="str">
        <f t="shared" si="298"/>
        <v/>
      </c>
      <c r="GF72" s="17" t="str">
        <f t="shared" si="299"/>
        <v/>
      </c>
      <c r="GG72" s="17" t="str">
        <f t="shared" si="300"/>
        <v/>
      </c>
      <c r="GH72" s="17" t="str">
        <f t="shared" si="301"/>
        <v/>
      </c>
      <c r="GI72" s="17" t="str">
        <f t="shared" si="302"/>
        <v/>
      </c>
      <c r="GJ72" s="17" t="str">
        <f t="shared" si="303"/>
        <v/>
      </c>
      <c r="GK72" s="17" t="str">
        <f t="shared" si="304"/>
        <v/>
      </c>
      <c r="GL72" s="17" t="str">
        <f t="shared" si="305"/>
        <v/>
      </c>
      <c r="GM72" s="17" t="str">
        <f t="shared" si="306"/>
        <v/>
      </c>
      <c r="GN72" s="17" t="str">
        <f t="shared" si="307"/>
        <v/>
      </c>
      <c r="GO72" s="17" t="str">
        <f t="shared" si="308"/>
        <v/>
      </c>
      <c r="GP72" s="17" t="str">
        <f t="shared" si="309"/>
        <v/>
      </c>
      <c r="GQ72" s="17" t="str">
        <f t="shared" si="310"/>
        <v/>
      </c>
      <c r="GR72" s="17" t="str">
        <f t="shared" si="311"/>
        <v/>
      </c>
      <c r="GS72" s="17" t="str">
        <f t="shared" si="312"/>
        <v/>
      </c>
      <c r="GT72" s="17" t="str">
        <f t="shared" si="313"/>
        <v/>
      </c>
      <c r="GU72" s="17" t="s">
        <v>139</v>
      </c>
      <c r="GV72" s="36"/>
      <c r="GW72" s="2" t="e">
        <f>RANK(AO72,AO$25:AO$124,0)+COUNTIF(AO$25:AO$72,AO72)-1</f>
        <v>#VALUE!</v>
      </c>
      <c r="GX72" s="36" t="s">
        <v>78</v>
      </c>
      <c r="GY72" s="3">
        <v>48</v>
      </c>
      <c r="GZ72" s="3" t="str">
        <f t="shared" si="314"/>
        <v/>
      </c>
      <c r="HA72" s="345" t="str">
        <f t="shared" si="163"/>
        <v/>
      </c>
      <c r="HB72" s="3">
        <f t="shared" si="164"/>
        <v>0</v>
      </c>
      <c r="HF72" s="3" t="e">
        <f t="shared" si="165"/>
        <v>#N/A</v>
      </c>
      <c r="HG72" s="3" t="e">
        <f t="shared" si="166"/>
        <v>#N/A</v>
      </c>
      <c r="HH72" s="294" t="e">
        <f t="shared" si="167"/>
        <v>#N/A</v>
      </c>
      <c r="HI72" s="336" t="e">
        <f t="shared" si="168"/>
        <v>#N/A</v>
      </c>
      <c r="HJ72" s="4" t="e">
        <f t="shared" si="169"/>
        <v>#N/A</v>
      </c>
      <c r="HK72" s="17" t="str">
        <f>IF(HK$23&lt;='2. Saisie'!$AE$1,INDEX($D$25:$AG$124,$HI72,HK$21),"")</f>
        <v/>
      </c>
      <c r="HL72" s="17" t="str">
        <f>IF(HL$23&lt;='2. Saisie'!$AE$1,INDEX($D$25:$AG$124,$HI72,HL$21),"")</f>
        <v/>
      </c>
      <c r="HM72" s="17" t="str">
        <f>IF(HM$23&lt;='2. Saisie'!$AE$1,INDEX($D$25:$AG$124,$HI72,HM$21),"")</f>
        <v/>
      </c>
      <c r="HN72" s="17" t="str">
        <f>IF(HN$23&lt;='2. Saisie'!$AE$1,INDEX($D$25:$AG$124,$HI72,HN$21),"")</f>
        <v/>
      </c>
      <c r="HO72" s="17" t="str">
        <f>IF(HO$23&lt;='2. Saisie'!$AE$1,INDEX($D$25:$AG$124,$HI72,HO$21),"")</f>
        <v/>
      </c>
      <c r="HP72" s="17" t="str">
        <f>IF(HP$23&lt;='2. Saisie'!$AE$1,INDEX($D$25:$AG$124,$HI72,HP$21),"")</f>
        <v/>
      </c>
      <c r="HQ72" s="17" t="str">
        <f>IF(HQ$23&lt;='2. Saisie'!$AE$1,INDEX($D$25:$AG$124,$HI72,HQ$21),"")</f>
        <v/>
      </c>
      <c r="HR72" s="17" t="str">
        <f>IF(HR$23&lt;='2. Saisie'!$AE$1,INDEX($D$25:$AG$124,$HI72,HR$21),"")</f>
        <v/>
      </c>
      <c r="HS72" s="17" t="str">
        <f>IF(HS$23&lt;='2. Saisie'!$AE$1,INDEX($D$25:$AG$124,$HI72,HS$21),"")</f>
        <v/>
      </c>
      <c r="HT72" s="17" t="str">
        <f>IF(HT$23&lt;='2. Saisie'!$AE$1,INDEX($D$25:$AG$124,$HI72,HT$21),"")</f>
        <v/>
      </c>
      <c r="HU72" s="17" t="str">
        <f>IF(HU$23&lt;='2. Saisie'!$AE$1,INDEX($D$25:$AG$124,$HI72,HU$21),"")</f>
        <v/>
      </c>
      <c r="HV72" s="17" t="str">
        <f>IF(HV$23&lt;='2. Saisie'!$AE$1,INDEX($D$25:$AG$124,$HI72,HV$21),"")</f>
        <v/>
      </c>
      <c r="HW72" s="17" t="str">
        <f>IF(HW$23&lt;='2. Saisie'!$AE$1,INDEX($D$25:$AG$124,$HI72,HW$21),"")</f>
        <v/>
      </c>
      <c r="HX72" s="17" t="str">
        <f>IF(HX$23&lt;='2. Saisie'!$AE$1,INDEX($D$25:$AG$124,$HI72,HX$21),"")</f>
        <v/>
      </c>
      <c r="HY72" s="17" t="str">
        <f>IF(HY$23&lt;='2. Saisie'!$AE$1,INDEX($D$25:$AG$124,$HI72,HY$21),"")</f>
        <v/>
      </c>
      <c r="HZ72" s="17" t="str">
        <f>IF(HZ$23&lt;='2. Saisie'!$AE$1,INDEX($D$25:$AG$124,$HI72,HZ$21),"")</f>
        <v/>
      </c>
      <c r="IA72" s="17" t="str">
        <f>IF(IA$23&lt;='2. Saisie'!$AE$1,INDEX($D$25:$AG$124,$HI72,IA$21),"")</f>
        <v/>
      </c>
      <c r="IB72" s="17" t="str">
        <f>IF(IB$23&lt;='2. Saisie'!$AE$1,INDEX($D$25:$AG$124,$HI72,IB$21),"")</f>
        <v/>
      </c>
      <c r="IC72" s="17" t="str">
        <f>IF(IC$23&lt;='2. Saisie'!$AE$1,INDEX($D$25:$AG$124,$HI72,IC$21),"")</f>
        <v/>
      </c>
      <c r="ID72" s="17" t="str">
        <f>IF(ID$23&lt;='2. Saisie'!$AE$1,INDEX($D$25:$AG$124,$HI72,ID$21),"")</f>
        <v/>
      </c>
      <c r="IE72" s="17" t="str">
        <f>IF(IE$23&lt;='2. Saisie'!$AE$1,INDEX($D$25:$AG$124,$HI72,IE$21),"")</f>
        <v/>
      </c>
      <c r="IF72" s="17" t="str">
        <f>IF(IF$23&lt;='2. Saisie'!$AE$1,INDEX($D$25:$AG$124,$HI72,IF$21),"")</f>
        <v/>
      </c>
      <c r="IG72" s="17" t="str">
        <f>IF(IG$23&lt;='2. Saisie'!$AE$1,INDEX($D$25:$AG$124,$HI72,IG$21),"")</f>
        <v/>
      </c>
      <c r="IH72" s="17" t="str">
        <f>IF(IH$23&lt;='2. Saisie'!$AE$1,INDEX($D$25:$AG$124,$HI72,IH$21),"")</f>
        <v/>
      </c>
      <c r="II72" s="17" t="str">
        <f>IF(II$23&lt;='2. Saisie'!$AE$1,INDEX($D$25:$AG$124,$HI72,II$21),"")</f>
        <v/>
      </c>
      <c r="IJ72" s="17" t="str">
        <f>IF(IJ$23&lt;='2. Saisie'!$AE$1,INDEX($D$25:$AG$124,$HI72,IJ$21),"")</f>
        <v/>
      </c>
      <c r="IK72" s="17" t="str">
        <f>IF(IK$23&lt;='2. Saisie'!$AE$1,INDEX($D$25:$AG$124,$HI72,IK$21),"")</f>
        <v/>
      </c>
      <c r="IL72" s="17" t="str">
        <f>IF(IL$23&lt;='2. Saisie'!$AE$1,INDEX($D$25:$AG$124,$HI72,IL$21),"")</f>
        <v/>
      </c>
      <c r="IM72" s="17" t="str">
        <f>IF(IM$23&lt;='2. Saisie'!$AE$1,INDEX($D$25:$AG$124,$HI72,IM$21),"")</f>
        <v/>
      </c>
      <c r="IN72" s="17" t="str">
        <f>IF(IN$23&lt;='2. Saisie'!$AE$1,INDEX($D$25:$AG$124,$HI72,IN$21),"")</f>
        <v/>
      </c>
      <c r="IO72" s="17" t="s">
        <v>139</v>
      </c>
      <c r="IR72" s="346" t="str">
        <f>IFERROR(IF(HK$23&lt;=$HH72,(1-'7. Rép.Inattendues'!J53)*HK$19,('7. Rép.Inattendues'!J53*HK$19)*-1),"")</f>
        <v/>
      </c>
      <c r="IS72" s="346" t="str">
        <f>IFERROR(IF(HL$23&lt;=$HH72,(1-'7. Rép.Inattendues'!K53)*HL$19,('7. Rép.Inattendues'!K53*HL$19)*-1),"")</f>
        <v/>
      </c>
      <c r="IT72" s="346" t="str">
        <f>IFERROR(IF(HM$23&lt;=$HH72,(1-'7. Rép.Inattendues'!L53)*HM$19,('7. Rép.Inattendues'!L53*HM$19)*-1),"")</f>
        <v/>
      </c>
      <c r="IU72" s="346" t="str">
        <f>IFERROR(IF(HN$23&lt;=$HH72,(1-'7. Rép.Inattendues'!M53)*HN$19,('7. Rép.Inattendues'!M53*HN$19)*-1),"")</f>
        <v/>
      </c>
      <c r="IV72" s="346" t="str">
        <f>IFERROR(IF(HO$23&lt;=$HH72,(1-'7. Rép.Inattendues'!N53)*HO$19,('7. Rép.Inattendues'!N53*HO$19)*-1),"")</f>
        <v/>
      </c>
      <c r="IW72" s="346" t="str">
        <f>IFERROR(IF(HP$23&lt;=$HH72,(1-'7. Rép.Inattendues'!O53)*HP$19,('7. Rép.Inattendues'!O53*HP$19)*-1),"")</f>
        <v/>
      </c>
      <c r="IX72" s="346" t="str">
        <f>IFERROR(IF(HQ$23&lt;=$HH72,(1-'7. Rép.Inattendues'!P53)*HQ$19,('7. Rép.Inattendues'!P53*HQ$19)*-1),"")</f>
        <v/>
      </c>
      <c r="IY72" s="346" t="str">
        <f>IFERROR(IF(HR$23&lt;=$HH72,(1-'7. Rép.Inattendues'!Q53)*HR$19,('7. Rép.Inattendues'!Q53*HR$19)*-1),"")</f>
        <v/>
      </c>
      <c r="IZ72" s="346" t="str">
        <f>IFERROR(IF(HS$23&lt;=$HH72,(1-'7. Rép.Inattendues'!R53)*HS$19,('7. Rép.Inattendues'!R53*HS$19)*-1),"")</f>
        <v/>
      </c>
      <c r="JA72" s="346" t="str">
        <f>IFERROR(IF(HT$23&lt;=$HH72,(1-'7. Rép.Inattendues'!S53)*HT$19,('7. Rép.Inattendues'!S53*HT$19)*-1),"")</f>
        <v/>
      </c>
      <c r="JB72" s="346" t="str">
        <f>IFERROR(IF(HU$23&lt;=$HH72,(1-'7. Rép.Inattendues'!T53)*HU$19,('7. Rép.Inattendues'!T53*HU$19)*-1),"")</f>
        <v/>
      </c>
      <c r="JC72" s="346" t="str">
        <f>IFERROR(IF(HV$23&lt;=$HH72,(1-'7. Rép.Inattendues'!U53)*HV$19,('7. Rép.Inattendues'!U53*HV$19)*-1),"")</f>
        <v/>
      </c>
      <c r="JD72" s="346" t="str">
        <f>IFERROR(IF(HW$23&lt;=$HH72,(1-'7. Rép.Inattendues'!V53)*HW$19,('7. Rép.Inattendues'!V53*HW$19)*-1),"")</f>
        <v/>
      </c>
      <c r="JE72" s="346" t="str">
        <f>IFERROR(IF(HX$23&lt;=$HH72,(1-'7. Rép.Inattendues'!W53)*HX$19,('7. Rép.Inattendues'!W53*HX$19)*-1),"")</f>
        <v/>
      </c>
      <c r="JF72" s="346" t="str">
        <f>IFERROR(IF(HY$23&lt;=$HH72,(1-'7. Rép.Inattendues'!X53)*HY$19,('7. Rép.Inattendues'!X53*HY$19)*-1),"")</f>
        <v/>
      </c>
      <c r="JG72" s="346" t="str">
        <f>IFERROR(IF(HZ$23&lt;=$HH72,(1-'7. Rép.Inattendues'!Y53)*HZ$19,('7. Rép.Inattendues'!Y53*HZ$19)*-1),"")</f>
        <v/>
      </c>
      <c r="JH72" s="346" t="str">
        <f>IFERROR(IF(IA$23&lt;=$HH72,(1-'7. Rép.Inattendues'!Z53)*IA$19,('7. Rép.Inattendues'!Z53*IA$19)*-1),"")</f>
        <v/>
      </c>
      <c r="JI72" s="346" t="str">
        <f>IFERROR(IF(IB$23&lt;=$HH72,(1-'7. Rép.Inattendues'!AA53)*IB$19,('7. Rép.Inattendues'!AA53*IB$19)*-1),"")</f>
        <v/>
      </c>
      <c r="JJ72" s="346" t="str">
        <f>IFERROR(IF(IC$23&lt;=$HH72,(1-'7. Rép.Inattendues'!AB53)*IC$19,('7. Rép.Inattendues'!AB53*IC$19)*-1),"")</f>
        <v/>
      </c>
      <c r="JK72" s="346" t="str">
        <f>IFERROR(IF(ID$23&lt;=$HH72,(1-'7. Rép.Inattendues'!AC53)*ID$19,('7. Rép.Inattendues'!AC53*ID$19)*-1),"")</f>
        <v/>
      </c>
      <c r="JL72" s="346" t="str">
        <f>IFERROR(IF(IE$23&lt;=$HH72,(1-'7. Rép.Inattendues'!AD53)*IE$19,('7. Rép.Inattendues'!AD53*IE$19)*-1),"")</f>
        <v/>
      </c>
      <c r="JM72" s="346" t="str">
        <f>IFERROR(IF(IF$23&lt;=$HH72,(1-'7. Rép.Inattendues'!AE53)*IF$19,('7. Rép.Inattendues'!AE53*IF$19)*-1),"")</f>
        <v/>
      </c>
      <c r="JN72" s="346" t="str">
        <f>IFERROR(IF(IG$23&lt;=$HH72,(1-'7. Rép.Inattendues'!AF53)*IG$19,('7. Rép.Inattendues'!AF53*IG$19)*-1),"")</f>
        <v/>
      </c>
      <c r="JO72" s="346" t="str">
        <f>IFERROR(IF(IH$23&lt;=$HH72,(1-'7. Rép.Inattendues'!AG53)*IH$19,('7. Rép.Inattendues'!AG53*IH$19)*-1),"")</f>
        <v/>
      </c>
      <c r="JP72" s="346" t="str">
        <f>IFERROR(IF(II$23&lt;=$HH72,(1-'7. Rép.Inattendues'!AH53)*II$19,('7. Rép.Inattendues'!AH53*II$19)*-1),"")</f>
        <v/>
      </c>
      <c r="JQ72" s="346" t="str">
        <f>IFERROR(IF(IJ$23&lt;=$HH72,(1-'7. Rép.Inattendues'!AI53)*IJ$19,('7. Rép.Inattendues'!AI53*IJ$19)*-1),"")</f>
        <v/>
      </c>
      <c r="JR72" s="346" t="str">
        <f>IFERROR(IF(IK$23&lt;=$HH72,(1-'7. Rép.Inattendues'!AJ53)*IK$19,('7. Rép.Inattendues'!AJ53*IK$19)*-1),"")</f>
        <v/>
      </c>
      <c r="JS72" s="346" t="str">
        <f>IFERROR(IF(IL$23&lt;=$HH72,(1-'7. Rép.Inattendues'!AK53)*IL$19,('7. Rép.Inattendues'!AK53*IL$19)*-1),"")</f>
        <v/>
      </c>
      <c r="JT72" s="346" t="str">
        <f>IFERROR(IF(IM$23&lt;=$HH72,(1-'7. Rép.Inattendues'!AL53)*IM$19,('7. Rép.Inattendues'!AL53*IM$19)*-1),"")</f>
        <v/>
      </c>
      <c r="JU72" s="346" t="str">
        <f>IFERROR(IF(IN$23&lt;=$HH72,(1-'7. Rép.Inattendues'!AM53)*IN$19,('7. Rép.Inattendues'!AM53*IN$19)*-1),"")</f>
        <v/>
      </c>
      <c r="JW72" s="347" t="str">
        <f t="shared" si="170"/>
        <v/>
      </c>
      <c r="JY72" s="346" t="str">
        <f t="shared" si="171"/>
        <v/>
      </c>
      <c r="JZ72" s="346" t="str">
        <f t="shared" si="172"/>
        <v/>
      </c>
      <c r="KA72" s="346" t="str">
        <f t="shared" si="173"/>
        <v/>
      </c>
      <c r="KB72" s="346" t="str">
        <f t="shared" si="174"/>
        <v/>
      </c>
      <c r="KC72" s="346" t="str">
        <f t="shared" si="175"/>
        <v/>
      </c>
      <c r="KD72" s="346" t="str">
        <f t="shared" si="176"/>
        <v/>
      </c>
      <c r="KE72" s="346" t="str">
        <f t="shared" si="177"/>
        <v/>
      </c>
      <c r="KF72" s="346" t="str">
        <f t="shared" si="178"/>
        <v/>
      </c>
      <c r="KG72" s="346" t="str">
        <f t="shared" si="179"/>
        <v/>
      </c>
      <c r="KH72" s="346" t="str">
        <f t="shared" si="180"/>
        <v/>
      </c>
      <c r="KI72" s="346" t="str">
        <f t="shared" si="181"/>
        <v/>
      </c>
      <c r="KJ72" s="346" t="str">
        <f t="shared" si="182"/>
        <v/>
      </c>
      <c r="KK72" s="346" t="str">
        <f t="shared" si="183"/>
        <v/>
      </c>
      <c r="KL72" s="346" t="str">
        <f t="shared" si="184"/>
        <v/>
      </c>
      <c r="KM72" s="346" t="str">
        <f t="shared" si="185"/>
        <v/>
      </c>
      <c r="KN72" s="346" t="str">
        <f t="shared" si="186"/>
        <v/>
      </c>
      <c r="KO72" s="346" t="str">
        <f t="shared" si="187"/>
        <v/>
      </c>
      <c r="KP72" s="346" t="str">
        <f t="shared" si="188"/>
        <v/>
      </c>
      <c r="KQ72" s="346" t="str">
        <f t="shared" si="189"/>
        <v/>
      </c>
      <c r="KR72" s="346" t="str">
        <f t="shared" si="190"/>
        <v/>
      </c>
      <c r="KS72" s="346" t="str">
        <f t="shared" si="191"/>
        <v/>
      </c>
      <c r="KT72" s="346" t="str">
        <f t="shared" si="192"/>
        <v/>
      </c>
      <c r="KU72" s="346" t="str">
        <f t="shared" si="193"/>
        <v/>
      </c>
      <c r="KV72" s="346" t="str">
        <f t="shared" si="194"/>
        <v/>
      </c>
      <c r="KW72" s="346" t="str">
        <f t="shared" si="195"/>
        <v/>
      </c>
      <c r="KX72" s="346" t="str">
        <f t="shared" si="196"/>
        <v/>
      </c>
      <c r="KY72" s="346" t="str">
        <f t="shared" si="197"/>
        <v/>
      </c>
      <c r="KZ72" s="346" t="str">
        <f t="shared" si="198"/>
        <v/>
      </c>
      <c r="LA72" s="346" t="str">
        <f t="shared" si="199"/>
        <v/>
      </c>
      <c r="LB72" s="346" t="str">
        <f t="shared" si="200"/>
        <v/>
      </c>
      <c r="LD72" s="348" t="str">
        <f t="shared" si="201"/>
        <v/>
      </c>
      <c r="LF72" s="346" t="str">
        <f t="shared" si="315"/>
        <v/>
      </c>
      <c r="LH72" s="346" t="str">
        <f t="shared" si="202"/>
        <v/>
      </c>
      <c r="LI72" s="346" t="str">
        <f t="shared" si="203"/>
        <v/>
      </c>
      <c r="LJ72" s="346" t="str">
        <f t="shared" si="204"/>
        <v/>
      </c>
      <c r="LK72" s="346" t="str">
        <f t="shared" si="205"/>
        <v/>
      </c>
      <c r="LL72" s="346" t="str">
        <f t="shared" si="206"/>
        <v/>
      </c>
      <c r="LM72" s="346" t="str">
        <f t="shared" si="207"/>
        <v/>
      </c>
      <c r="LN72" s="346" t="str">
        <f t="shared" si="208"/>
        <v/>
      </c>
      <c r="LO72" s="346" t="str">
        <f t="shared" si="209"/>
        <v/>
      </c>
      <c r="LP72" s="346" t="str">
        <f t="shared" si="210"/>
        <v/>
      </c>
      <c r="LQ72" s="346" t="str">
        <f t="shared" si="211"/>
        <v/>
      </c>
      <c r="LR72" s="346" t="str">
        <f t="shared" si="212"/>
        <v/>
      </c>
      <c r="LS72" s="346" t="str">
        <f t="shared" si="213"/>
        <v/>
      </c>
      <c r="LT72" s="346" t="str">
        <f t="shared" si="214"/>
        <v/>
      </c>
      <c r="LU72" s="346" t="str">
        <f t="shared" si="215"/>
        <v/>
      </c>
      <c r="LV72" s="346" t="str">
        <f t="shared" si="216"/>
        <v/>
      </c>
      <c r="LW72" s="346" t="str">
        <f t="shared" si="217"/>
        <v/>
      </c>
      <c r="LX72" s="346" t="str">
        <f t="shared" si="218"/>
        <v/>
      </c>
      <c r="LY72" s="346" t="str">
        <f t="shared" si="219"/>
        <v/>
      </c>
      <c r="LZ72" s="346" t="str">
        <f t="shared" si="220"/>
        <v/>
      </c>
      <c r="MA72" s="346" t="str">
        <f t="shared" si="221"/>
        <v/>
      </c>
      <c r="MB72" s="346" t="str">
        <f t="shared" si="222"/>
        <v/>
      </c>
      <c r="MC72" s="346" t="str">
        <f t="shared" si="223"/>
        <v/>
      </c>
      <c r="MD72" s="346" t="str">
        <f t="shared" si="224"/>
        <v/>
      </c>
      <c r="ME72" s="346" t="str">
        <f t="shared" si="225"/>
        <v/>
      </c>
      <c r="MF72" s="346" t="str">
        <f t="shared" si="226"/>
        <v/>
      </c>
      <c r="MG72" s="346" t="str">
        <f t="shared" si="227"/>
        <v/>
      </c>
      <c r="MH72" s="346" t="str">
        <f t="shared" si="228"/>
        <v/>
      </c>
      <c r="MI72" s="346" t="str">
        <f t="shared" si="229"/>
        <v/>
      </c>
      <c r="MJ72" s="346" t="str">
        <f t="shared" si="230"/>
        <v/>
      </c>
      <c r="MK72" s="346" t="str">
        <f t="shared" si="231"/>
        <v/>
      </c>
      <c r="MM72" s="348" t="str">
        <f t="shared" si="232"/>
        <v/>
      </c>
      <c r="MR72" s="483" t="s">
        <v>473</v>
      </c>
      <c r="MS72" s="294">
        <v>1</v>
      </c>
      <c r="MU72" s="15">
        <f>IF('8. Paramètres'!G74="Souhaitable",1,IF('8. Paramètres'!G74="Satisfaisant",2,IF('8. Paramètres'!G74="Acceptable",3,IF('8. Paramètres'!G74="À améliorer",4,"err"))))</f>
        <v>4</v>
      </c>
      <c r="MV72" s="15">
        <f>IF('8. Paramètres'!H74="Cliquer pour modifier",MU72,IF('8. Paramètres'!H74="Souhaitable",1,IF('8. Paramètres'!H74="Satisfaisant",2,IF('8. Paramètres'!H74="Acceptable",3,IF('8. Paramètres'!H74="À améliorer",4,"err")))))</f>
        <v>4</v>
      </c>
      <c r="MW72" s="15">
        <f t="shared" si="316"/>
        <v>4</v>
      </c>
      <c r="MY72" s="380" t="str">
        <f t="shared" si="318"/>
        <v>ok</v>
      </c>
    </row>
    <row r="73" spans="2:364" ht="18" x14ac:dyDescent="0.35">
      <c r="B73" s="38">
        <f t="shared" si="88"/>
        <v>0</v>
      </c>
      <c r="C73" s="4" t="s">
        <v>79</v>
      </c>
      <c r="D73" s="17" t="str">
        <f>IF(AND('2. Saisie'!$AF55&gt;=0,D$23&lt;='2. Saisie'!$AE$1,'2. Saisie'!$AL55&lt;=$B$11),IF(OR('2. Saisie'!B55="",'2. Saisie'!B55=9),0,'2. Saisie'!B55),"")</f>
        <v/>
      </c>
      <c r="E73" s="17" t="str">
        <f>IF(AND('2. Saisie'!$AF55&gt;=0,E$23&lt;='2. Saisie'!$AE$1,'2. Saisie'!$AL55&lt;=$B$11),IF(OR('2. Saisie'!C55="",'2. Saisie'!C55=9),0,'2. Saisie'!C55),"")</f>
        <v/>
      </c>
      <c r="F73" s="17" t="str">
        <f>IF(AND('2. Saisie'!$AF55&gt;=0,F$23&lt;='2. Saisie'!$AE$1,'2. Saisie'!$AL55&lt;=$B$11),IF(OR('2. Saisie'!D55="",'2. Saisie'!D55=9),0,'2. Saisie'!D55),"")</f>
        <v/>
      </c>
      <c r="G73" s="17" t="str">
        <f>IF(AND('2. Saisie'!$AF55&gt;=0,G$23&lt;='2. Saisie'!$AE$1,'2. Saisie'!$AL55&lt;=$B$11),IF(OR('2. Saisie'!E55="",'2. Saisie'!E55=9),0,'2. Saisie'!E55),"")</f>
        <v/>
      </c>
      <c r="H73" s="17" t="str">
        <f>IF(AND('2. Saisie'!$AF55&gt;=0,H$23&lt;='2. Saisie'!$AE$1,'2. Saisie'!$AL55&lt;=$B$11),IF(OR('2. Saisie'!F55="",'2. Saisie'!F55=9),0,'2. Saisie'!F55),"")</f>
        <v/>
      </c>
      <c r="I73" s="17" t="str">
        <f>IF(AND('2. Saisie'!$AF55&gt;=0,I$23&lt;='2. Saisie'!$AE$1,'2. Saisie'!$AL55&lt;=$B$11),IF(OR('2. Saisie'!G55="",'2. Saisie'!G55=9),0,'2. Saisie'!G55),"")</f>
        <v/>
      </c>
      <c r="J73" s="17" t="str">
        <f>IF(AND('2. Saisie'!$AF55&gt;=0,J$23&lt;='2. Saisie'!$AE$1,'2. Saisie'!$AL55&lt;=$B$11),IF(OR('2. Saisie'!H55="",'2. Saisie'!H55=9),0,'2. Saisie'!H55),"")</f>
        <v/>
      </c>
      <c r="K73" s="17" t="str">
        <f>IF(AND('2. Saisie'!$AF55&gt;=0,K$23&lt;='2. Saisie'!$AE$1,'2. Saisie'!$AL55&lt;=$B$11),IF(OR('2. Saisie'!I55="",'2. Saisie'!I55=9),0,'2. Saisie'!I55),"")</f>
        <v/>
      </c>
      <c r="L73" s="17" t="str">
        <f>IF(AND('2. Saisie'!$AF55&gt;=0,L$23&lt;='2. Saisie'!$AE$1,'2. Saisie'!$AL55&lt;=$B$11),IF(OR('2. Saisie'!J55="",'2. Saisie'!J55=9),0,'2. Saisie'!J55),"")</f>
        <v/>
      </c>
      <c r="M73" s="17" t="str">
        <f>IF(AND('2. Saisie'!$AF55&gt;=0,M$23&lt;='2. Saisie'!$AE$1,'2. Saisie'!$AL55&lt;=$B$11),IF(OR('2. Saisie'!K55="",'2. Saisie'!K55=9),0,'2. Saisie'!K55),"")</f>
        <v/>
      </c>
      <c r="N73" s="17" t="str">
        <f>IF(AND('2. Saisie'!$AF55&gt;=0,N$23&lt;='2. Saisie'!$AE$1,'2. Saisie'!$AL55&lt;=$B$11),IF(OR('2. Saisie'!L55="",'2. Saisie'!L55=9),0,'2. Saisie'!L55),"")</f>
        <v/>
      </c>
      <c r="O73" s="17" t="str">
        <f>IF(AND('2. Saisie'!$AF55&gt;=0,O$23&lt;='2. Saisie'!$AE$1,'2. Saisie'!$AL55&lt;=$B$11),IF(OR('2. Saisie'!M55="",'2. Saisie'!M55=9),0,'2. Saisie'!M55),"")</f>
        <v/>
      </c>
      <c r="P73" s="17" t="str">
        <f>IF(AND('2. Saisie'!$AF55&gt;=0,P$23&lt;='2. Saisie'!$AE$1,'2. Saisie'!$AL55&lt;=$B$11),IF(OR('2. Saisie'!N55="",'2. Saisie'!N55=9),0,'2. Saisie'!N55),"")</f>
        <v/>
      </c>
      <c r="Q73" s="17" t="str">
        <f>IF(AND('2. Saisie'!$AF55&gt;=0,Q$23&lt;='2. Saisie'!$AE$1,'2. Saisie'!$AL55&lt;=$B$11),IF(OR('2. Saisie'!O55="",'2. Saisie'!O55=9),0,'2. Saisie'!O55),"")</f>
        <v/>
      </c>
      <c r="R73" s="17" t="str">
        <f>IF(AND('2. Saisie'!$AF55&gt;=0,R$23&lt;='2. Saisie'!$AE$1,'2. Saisie'!$AL55&lt;=$B$11),IF(OR('2. Saisie'!P55="",'2. Saisie'!P55=9),0,'2. Saisie'!P55),"")</f>
        <v/>
      </c>
      <c r="S73" s="17" t="str">
        <f>IF(AND('2. Saisie'!$AF55&gt;=0,S$23&lt;='2. Saisie'!$AE$1,'2. Saisie'!$AL55&lt;=$B$11),IF(OR('2. Saisie'!Q55="",'2. Saisie'!Q55=9),0,'2. Saisie'!Q55),"")</f>
        <v/>
      </c>
      <c r="T73" s="17" t="str">
        <f>IF(AND('2. Saisie'!$AF55&gt;=0,T$23&lt;='2. Saisie'!$AE$1,'2. Saisie'!$AL55&lt;=$B$11),IF(OR('2. Saisie'!R55="",'2. Saisie'!R55=9),0,'2. Saisie'!R55),"")</f>
        <v/>
      </c>
      <c r="U73" s="17" t="str">
        <f>IF(AND('2. Saisie'!$AF55&gt;=0,U$23&lt;='2. Saisie'!$AE$1,'2. Saisie'!$AL55&lt;=$B$11),IF(OR('2. Saisie'!S55="",'2. Saisie'!S55=9),0,'2. Saisie'!S55),"")</f>
        <v/>
      </c>
      <c r="V73" s="17" t="str">
        <f>IF(AND('2. Saisie'!$AF55&gt;=0,V$23&lt;='2. Saisie'!$AE$1,'2. Saisie'!$AL55&lt;=$B$11),IF(OR('2. Saisie'!T55="",'2. Saisie'!T55=9),0,'2. Saisie'!T55),"")</f>
        <v/>
      </c>
      <c r="W73" s="17" t="str">
        <f>IF(AND('2. Saisie'!$AF55&gt;=0,W$23&lt;='2. Saisie'!$AE$1,'2. Saisie'!$AL55&lt;=$B$11),IF(OR('2. Saisie'!U55="",'2. Saisie'!U55=9),0,'2. Saisie'!U55),"")</f>
        <v/>
      </c>
      <c r="X73" s="17" t="str">
        <f>IF(AND('2. Saisie'!$AF55&gt;=0,X$23&lt;='2. Saisie'!$AE$1,'2. Saisie'!$AL55&lt;=$B$11),IF(OR('2. Saisie'!V55="",'2. Saisie'!V55=9),0,'2. Saisie'!V55),"")</f>
        <v/>
      </c>
      <c r="Y73" s="17" t="str">
        <f>IF(AND('2. Saisie'!$AF55&gt;=0,Y$23&lt;='2. Saisie'!$AE$1,'2. Saisie'!$AL55&lt;=$B$11),IF(OR('2. Saisie'!W55="",'2. Saisie'!W55=9),0,'2. Saisie'!W55),"")</f>
        <v/>
      </c>
      <c r="Z73" s="17" t="str">
        <f>IF(AND('2. Saisie'!$AF55&gt;=0,Z$23&lt;='2. Saisie'!$AE$1,'2. Saisie'!$AL55&lt;=$B$11),IF(OR('2. Saisie'!X55="",'2. Saisie'!X55=9),0,'2. Saisie'!X55),"")</f>
        <v/>
      </c>
      <c r="AA73" s="17" t="str">
        <f>IF(AND('2. Saisie'!$AF55&gt;=0,AA$23&lt;='2. Saisie'!$AE$1,'2. Saisie'!$AL55&lt;=$B$11),IF(OR('2. Saisie'!Y55="",'2. Saisie'!Y55=9),0,'2. Saisie'!Y55),"")</f>
        <v/>
      </c>
      <c r="AB73" s="17" t="str">
        <f>IF(AND('2. Saisie'!$AF55&gt;=0,AB$23&lt;='2. Saisie'!$AE$1,'2. Saisie'!$AL55&lt;=$B$11),IF(OR('2. Saisie'!Z55="",'2. Saisie'!Z55=9),0,'2. Saisie'!Z55),"")</f>
        <v/>
      </c>
      <c r="AC73" s="17" t="str">
        <f>IF(AND('2. Saisie'!$AF55&gt;=0,AC$23&lt;='2. Saisie'!$AE$1,'2. Saisie'!$AL55&lt;=$B$11),IF(OR('2. Saisie'!AA55="",'2. Saisie'!AA55=9),0,'2. Saisie'!AA55),"")</f>
        <v/>
      </c>
      <c r="AD73" s="17" t="str">
        <f>IF(AND('2. Saisie'!$AF55&gt;=0,AD$23&lt;='2. Saisie'!$AE$1,'2. Saisie'!$AL55&lt;=$B$11),IF(OR('2. Saisie'!AB55="",'2. Saisie'!AB55=9),0,'2. Saisie'!AB55),"")</f>
        <v/>
      </c>
      <c r="AE73" s="17" t="str">
        <f>IF(AND('2. Saisie'!$AF55&gt;=0,AE$23&lt;='2. Saisie'!$AE$1,'2. Saisie'!$AL55&lt;=$B$11),IF(OR('2. Saisie'!AC55="",'2. Saisie'!AC55=9),0,'2. Saisie'!AC55),"")</f>
        <v/>
      </c>
      <c r="AF73" s="17" t="str">
        <f>IF(AND('2. Saisie'!$AF55&gt;=0,AF$23&lt;='2. Saisie'!$AE$1,'2. Saisie'!$AL55&lt;=$B$11),IF(OR('2. Saisie'!AD55="",'2. Saisie'!AD55=9),0,'2. Saisie'!AD55),"")</f>
        <v/>
      </c>
      <c r="AG73" s="17" t="str">
        <f>IF(AND('2. Saisie'!$AF55&gt;=0,AG$23&lt;='2. Saisie'!$AE$1,'2. Saisie'!$AL55&lt;=$B$11),IF(OR('2. Saisie'!AE55="",'2. Saisie'!AE55=9),0,'2. Saisie'!AE55),"")</f>
        <v/>
      </c>
      <c r="AH73" s="17" t="s">
        <v>139</v>
      </c>
      <c r="AI73" s="330"/>
      <c r="AJ73" s="339" t="str">
        <f t="shared" si="89"/>
        <v/>
      </c>
      <c r="AK73" s="339" t="str">
        <f t="shared" si="90"/>
        <v/>
      </c>
      <c r="AL73" s="340" t="str">
        <f t="shared" si="277"/>
        <v/>
      </c>
      <c r="AM73" s="341">
        <v>49</v>
      </c>
      <c r="AN73" s="342" t="str">
        <f t="shared" si="278"/>
        <v/>
      </c>
      <c r="AO73" s="343" t="str">
        <f t="shared" si="91"/>
        <v/>
      </c>
      <c r="AP73" s="17" t="str">
        <f t="shared" si="92"/>
        <v/>
      </c>
      <c r="AQ73" s="17" t="str">
        <f t="shared" si="93"/>
        <v/>
      </c>
      <c r="AR73" s="17" t="str">
        <f t="shared" si="94"/>
        <v/>
      </c>
      <c r="AS73" s="17" t="str">
        <f t="shared" si="95"/>
        <v/>
      </c>
      <c r="AT73" s="17" t="str">
        <f t="shared" si="96"/>
        <v/>
      </c>
      <c r="AU73" s="17" t="str">
        <f t="shared" si="97"/>
        <v/>
      </c>
      <c r="AV73" s="17" t="str">
        <f t="shared" si="98"/>
        <v/>
      </c>
      <c r="AW73" s="17" t="str">
        <f t="shared" si="99"/>
        <v/>
      </c>
      <c r="AX73" s="17" t="str">
        <f t="shared" si="100"/>
        <v/>
      </c>
      <c r="AY73" s="17" t="str">
        <f t="shared" si="101"/>
        <v/>
      </c>
      <c r="AZ73" s="17" t="str">
        <f t="shared" si="102"/>
        <v/>
      </c>
      <c r="BA73" s="17" t="str">
        <f t="shared" si="103"/>
        <v/>
      </c>
      <c r="BB73" s="17" t="str">
        <f t="shared" si="104"/>
        <v/>
      </c>
      <c r="BC73" s="17" t="str">
        <f t="shared" si="105"/>
        <v/>
      </c>
      <c r="BD73" s="17" t="str">
        <f t="shared" si="106"/>
        <v/>
      </c>
      <c r="BE73" s="17" t="str">
        <f t="shared" si="107"/>
        <v/>
      </c>
      <c r="BF73" s="17" t="str">
        <f t="shared" si="108"/>
        <v/>
      </c>
      <c r="BG73" s="17" t="str">
        <f t="shared" si="109"/>
        <v/>
      </c>
      <c r="BH73" s="17" t="str">
        <f t="shared" si="110"/>
        <v/>
      </c>
      <c r="BI73" s="17" t="str">
        <f t="shared" si="111"/>
        <v/>
      </c>
      <c r="BJ73" s="17" t="str">
        <f t="shared" si="112"/>
        <v/>
      </c>
      <c r="BK73" s="17" t="str">
        <f t="shared" si="113"/>
        <v/>
      </c>
      <c r="BL73" s="17" t="str">
        <f t="shared" si="114"/>
        <v/>
      </c>
      <c r="BM73" s="17" t="str">
        <f t="shared" si="115"/>
        <v/>
      </c>
      <c r="BN73" s="17" t="str">
        <f t="shared" si="116"/>
        <v/>
      </c>
      <c r="BO73" s="17" t="str">
        <f t="shared" si="117"/>
        <v/>
      </c>
      <c r="BP73" s="17" t="str">
        <f t="shared" si="118"/>
        <v/>
      </c>
      <c r="BQ73" s="17" t="str">
        <f t="shared" si="119"/>
        <v/>
      </c>
      <c r="BR73" s="17" t="str">
        <f t="shared" si="120"/>
        <v/>
      </c>
      <c r="BS73" s="17" t="str">
        <f t="shared" si="121"/>
        <v/>
      </c>
      <c r="BT73" s="17" t="s">
        <v>139</v>
      </c>
      <c r="BV73" s="291" t="e">
        <f t="shared" si="279"/>
        <v>#VALUE!</v>
      </c>
      <c r="BW73" s="291" t="e">
        <f t="shared" si="122"/>
        <v>#VALUE!</v>
      </c>
      <c r="BX73" s="291" t="e">
        <f t="shared" si="233"/>
        <v>#VALUE!</v>
      </c>
      <c r="BY73" s="292" t="e">
        <f t="shared" si="280"/>
        <v>#VALUE!</v>
      </c>
      <c r="BZ73" s="292" t="e">
        <f t="shared" si="123"/>
        <v>#VALUE!</v>
      </c>
      <c r="CA73" s="294" t="str">
        <f t="shared" si="124"/>
        <v/>
      </c>
      <c r="CB73" s="293" t="e">
        <f t="shared" si="281"/>
        <v>#VALUE!</v>
      </c>
      <c r="CC73" s="291" t="e">
        <f t="shared" si="125"/>
        <v>#VALUE!</v>
      </c>
      <c r="CD73" s="291" t="e">
        <f t="shared" si="234"/>
        <v>#VALUE!</v>
      </c>
      <c r="CE73" s="292" t="e">
        <f t="shared" si="282"/>
        <v>#VALUE!</v>
      </c>
      <c r="CF73" s="292" t="e">
        <f t="shared" si="126"/>
        <v>#VALUE!</v>
      </c>
      <c r="CW73" s="330"/>
      <c r="CX73" s="341">
        <v>49</v>
      </c>
      <c r="CY73" s="58" t="str">
        <f t="shared" si="127"/>
        <v/>
      </c>
      <c r="CZ73" s="344" t="e">
        <f t="shared" si="319"/>
        <v>#N/A</v>
      </c>
      <c r="DA73" s="344" t="e">
        <f t="shared" si="319"/>
        <v>#N/A</v>
      </c>
      <c r="DB73" s="344" t="e">
        <f t="shared" si="319"/>
        <v>#N/A</v>
      </c>
      <c r="DC73" s="344" t="e">
        <f t="shared" si="319"/>
        <v>#N/A</v>
      </c>
      <c r="DD73" s="344" t="e">
        <f t="shared" si="319"/>
        <v>#N/A</v>
      </c>
      <c r="DE73" s="344" t="e">
        <f t="shared" si="319"/>
        <v>#N/A</v>
      </c>
      <c r="DF73" s="344" t="e">
        <f t="shared" si="319"/>
        <v>#N/A</v>
      </c>
      <c r="DG73" s="344" t="e">
        <f t="shared" si="319"/>
        <v>#N/A</v>
      </c>
      <c r="DH73" s="344" t="e">
        <f t="shared" si="319"/>
        <v>#N/A</v>
      </c>
      <c r="DI73" s="344" t="e">
        <f t="shared" si="319"/>
        <v>#N/A</v>
      </c>
      <c r="DJ73" s="344" t="e">
        <f t="shared" si="319"/>
        <v>#N/A</v>
      </c>
      <c r="DK73" s="344" t="e">
        <f t="shared" si="319"/>
        <v>#N/A</v>
      </c>
      <c r="DL73" s="344" t="e">
        <f t="shared" si="319"/>
        <v>#N/A</v>
      </c>
      <c r="DM73" s="344" t="e">
        <f t="shared" si="319"/>
        <v>#N/A</v>
      </c>
      <c r="DN73" s="344" t="e">
        <f t="shared" si="319"/>
        <v>#N/A</v>
      </c>
      <c r="DO73" s="344" t="e">
        <f t="shared" si="319"/>
        <v>#N/A</v>
      </c>
      <c r="DP73" s="344" t="e">
        <f t="shared" si="317"/>
        <v>#N/A</v>
      </c>
      <c r="DQ73" s="344" t="e">
        <f t="shared" si="317"/>
        <v>#N/A</v>
      </c>
      <c r="DR73" s="344" t="e">
        <f t="shared" si="317"/>
        <v>#N/A</v>
      </c>
      <c r="DS73" s="344" t="e">
        <f t="shared" si="317"/>
        <v>#N/A</v>
      </c>
      <c r="DT73" s="344" t="e">
        <f t="shared" si="317"/>
        <v>#N/A</v>
      </c>
      <c r="DU73" s="344" t="e">
        <f t="shared" si="317"/>
        <v>#N/A</v>
      </c>
      <c r="DV73" s="344" t="e">
        <f t="shared" si="317"/>
        <v>#N/A</v>
      </c>
      <c r="DW73" s="344" t="e">
        <f t="shared" si="317"/>
        <v>#N/A</v>
      </c>
      <c r="DX73" s="344" t="e">
        <f t="shared" si="317"/>
        <v>#N/A</v>
      </c>
      <c r="DY73" s="344" t="e">
        <f t="shared" si="317"/>
        <v>#N/A</v>
      </c>
      <c r="DZ73" s="344" t="e">
        <f t="shared" si="317"/>
        <v>#N/A</v>
      </c>
      <c r="EA73" s="344" t="e">
        <f t="shared" si="317"/>
        <v>#N/A</v>
      </c>
      <c r="EB73" s="344" t="e">
        <f t="shared" si="317"/>
        <v>#N/A</v>
      </c>
      <c r="EC73" s="344" t="e">
        <f t="shared" si="317"/>
        <v>#N/A</v>
      </c>
      <c r="ED73" s="59">
        <f t="shared" si="129"/>
        <v>0</v>
      </c>
      <c r="EE73" s="341">
        <v>49</v>
      </c>
      <c r="EF73" s="58" t="str">
        <f t="shared" si="130"/>
        <v/>
      </c>
      <c r="EG73" s="344" t="str">
        <f t="shared" si="235"/>
        <v/>
      </c>
      <c r="EH73" s="344" t="str">
        <f t="shared" si="236"/>
        <v/>
      </c>
      <c r="EI73" s="344" t="str">
        <f t="shared" si="237"/>
        <v/>
      </c>
      <c r="EJ73" s="344" t="str">
        <f t="shared" si="238"/>
        <v/>
      </c>
      <c r="EK73" s="344" t="str">
        <f t="shared" si="239"/>
        <v/>
      </c>
      <c r="EL73" s="344" t="str">
        <f t="shared" si="240"/>
        <v/>
      </c>
      <c r="EM73" s="344" t="str">
        <f t="shared" si="241"/>
        <v/>
      </c>
      <c r="EN73" s="344" t="str">
        <f t="shared" si="242"/>
        <v/>
      </c>
      <c r="EO73" s="344" t="str">
        <f t="shared" si="243"/>
        <v/>
      </c>
      <c r="EP73" s="344" t="str">
        <f t="shared" si="244"/>
        <v/>
      </c>
      <c r="EQ73" s="344" t="str">
        <f t="shared" si="245"/>
        <v/>
      </c>
      <c r="ER73" s="344" t="str">
        <f t="shared" si="246"/>
        <v/>
      </c>
      <c r="ES73" s="344" t="str">
        <f t="shared" si="247"/>
        <v/>
      </c>
      <c r="ET73" s="344" t="str">
        <f t="shared" si="248"/>
        <v/>
      </c>
      <c r="EU73" s="344" t="str">
        <f t="shared" si="249"/>
        <v/>
      </c>
      <c r="EV73" s="344" t="str">
        <f t="shared" si="250"/>
        <v/>
      </c>
      <c r="EW73" s="344" t="str">
        <f t="shared" si="251"/>
        <v/>
      </c>
      <c r="EX73" s="344" t="str">
        <f t="shared" si="252"/>
        <v/>
      </c>
      <c r="EY73" s="344" t="str">
        <f t="shared" si="253"/>
        <v/>
      </c>
      <c r="EZ73" s="344" t="str">
        <f t="shared" si="254"/>
        <v/>
      </c>
      <c r="FA73" s="344" t="str">
        <f t="shared" si="255"/>
        <v/>
      </c>
      <c r="FB73" s="344" t="str">
        <f t="shared" si="256"/>
        <v/>
      </c>
      <c r="FC73" s="344" t="str">
        <f t="shared" si="257"/>
        <v/>
      </c>
      <c r="FD73" s="344" t="str">
        <f t="shared" si="258"/>
        <v/>
      </c>
      <c r="FE73" s="344" t="str">
        <f t="shared" si="259"/>
        <v/>
      </c>
      <c r="FF73" s="344" t="str">
        <f t="shared" si="260"/>
        <v/>
      </c>
      <c r="FG73" s="344" t="str">
        <f t="shared" si="261"/>
        <v/>
      </c>
      <c r="FH73" s="344" t="str">
        <f t="shared" si="262"/>
        <v/>
      </c>
      <c r="FI73" s="344" t="str">
        <f t="shared" si="263"/>
        <v/>
      </c>
      <c r="FJ73" s="344" t="str">
        <f t="shared" si="264"/>
        <v/>
      </c>
      <c r="FK73" s="59">
        <f t="shared" si="160"/>
        <v>0</v>
      </c>
      <c r="FL73" s="345" t="str">
        <f t="shared" si="161"/>
        <v/>
      </c>
      <c r="FM73" s="3">
        <f t="shared" si="162"/>
        <v>0</v>
      </c>
      <c r="FO73" s="336" t="str">
        <f t="shared" si="283"/>
        <v/>
      </c>
      <c r="FP73" s="4" t="s">
        <v>79</v>
      </c>
      <c r="FQ73" s="17" t="str">
        <f t="shared" si="284"/>
        <v/>
      </c>
      <c r="FR73" s="17" t="str">
        <f t="shared" si="285"/>
        <v/>
      </c>
      <c r="FS73" s="17" t="str">
        <f t="shared" si="286"/>
        <v/>
      </c>
      <c r="FT73" s="17" t="str">
        <f t="shared" si="287"/>
        <v/>
      </c>
      <c r="FU73" s="17" t="str">
        <f t="shared" si="288"/>
        <v/>
      </c>
      <c r="FV73" s="17" t="str">
        <f t="shared" si="289"/>
        <v/>
      </c>
      <c r="FW73" s="17" t="str">
        <f t="shared" si="290"/>
        <v/>
      </c>
      <c r="FX73" s="17" t="str">
        <f t="shared" si="291"/>
        <v/>
      </c>
      <c r="FY73" s="17" t="str">
        <f t="shared" si="292"/>
        <v/>
      </c>
      <c r="FZ73" s="17" t="str">
        <f t="shared" si="293"/>
        <v/>
      </c>
      <c r="GA73" s="17" t="str">
        <f t="shared" si="294"/>
        <v/>
      </c>
      <c r="GB73" s="17" t="str">
        <f t="shared" si="295"/>
        <v/>
      </c>
      <c r="GC73" s="17" t="str">
        <f t="shared" si="296"/>
        <v/>
      </c>
      <c r="GD73" s="17" t="str">
        <f t="shared" si="297"/>
        <v/>
      </c>
      <c r="GE73" s="17" t="str">
        <f t="shared" si="298"/>
        <v/>
      </c>
      <c r="GF73" s="17" t="str">
        <f t="shared" si="299"/>
        <v/>
      </c>
      <c r="GG73" s="17" t="str">
        <f t="shared" si="300"/>
        <v/>
      </c>
      <c r="GH73" s="17" t="str">
        <f t="shared" si="301"/>
        <v/>
      </c>
      <c r="GI73" s="17" t="str">
        <f t="shared" si="302"/>
        <v/>
      </c>
      <c r="GJ73" s="17" t="str">
        <f t="shared" si="303"/>
        <v/>
      </c>
      <c r="GK73" s="17" t="str">
        <f t="shared" si="304"/>
        <v/>
      </c>
      <c r="GL73" s="17" t="str">
        <f t="shared" si="305"/>
        <v/>
      </c>
      <c r="GM73" s="17" t="str">
        <f t="shared" si="306"/>
        <v/>
      </c>
      <c r="GN73" s="17" t="str">
        <f t="shared" si="307"/>
        <v/>
      </c>
      <c r="GO73" s="17" t="str">
        <f t="shared" si="308"/>
        <v/>
      </c>
      <c r="GP73" s="17" t="str">
        <f t="shared" si="309"/>
        <v/>
      </c>
      <c r="GQ73" s="17" t="str">
        <f t="shared" si="310"/>
        <v/>
      </c>
      <c r="GR73" s="17" t="str">
        <f t="shared" si="311"/>
        <v/>
      </c>
      <c r="GS73" s="17" t="str">
        <f t="shared" si="312"/>
        <v/>
      </c>
      <c r="GT73" s="17" t="str">
        <f t="shared" si="313"/>
        <v/>
      </c>
      <c r="GU73" s="17" t="s">
        <v>139</v>
      </c>
      <c r="GV73" s="36"/>
      <c r="GW73" s="36" t="e">
        <f>RANK(AO73,AO$25:AO$124,0)+COUNTIF(AO$25:AO$73,AO73)-1</f>
        <v>#VALUE!</v>
      </c>
      <c r="GX73" s="36" t="s">
        <v>79</v>
      </c>
      <c r="GY73" s="3">
        <v>49</v>
      </c>
      <c r="GZ73" s="3" t="str">
        <f t="shared" si="314"/>
        <v/>
      </c>
      <c r="HA73" s="345" t="str">
        <f t="shared" si="163"/>
        <v/>
      </c>
      <c r="HB73" s="3">
        <f t="shared" si="164"/>
        <v>0</v>
      </c>
      <c r="HF73" s="3" t="e">
        <f t="shared" si="165"/>
        <v>#N/A</v>
      </c>
      <c r="HG73" s="3" t="e">
        <f t="shared" si="166"/>
        <v>#N/A</v>
      </c>
      <c r="HH73" s="294" t="e">
        <f t="shared" si="167"/>
        <v>#N/A</v>
      </c>
      <c r="HI73" s="336" t="e">
        <f t="shared" si="168"/>
        <v>#N/A</v>
      </c>
      <c r="HJ73" s="4" t="e">
        <f t="shared" si="169"/>
        <v>#N/A</v>
      </c>
      <c r="HK73" s="17" t="str">
        <f>IF(HK$23&lt;='2. Saisie'!$AE$1,INDEX($D$25:$AG$124,$HI73,HK$21),"")</f>
        <v/>
      </c>
      <c r="HL73" s="17" t="str">
        <f>IF(HL$23&lt;='2. Saisie'!$AE$1,INDEX($D$25:$AG$124,$HI73,HL$21),"")</f>
        <v/>
      </c>
      <c r="HM73" s="17" t="str">
        <f>IF(HM$23&lt;='2. Saisie'!$AE$1,INDEX($D$25:$AG$124,$HI73,HM$21),"")</f>
        <v/>
      </c>
      <c r="HN73" s="17" t="str">
        <f>IF(HN$23&lt;='2. Saisie'!$AE$1,INDEX($D$25:$AG$124,$HI73,HN$21),"")</f>
        <v/>
      </c>
      <c r="HO73" s="17" t="str">
        <f>IF(HO$23&lt;='2. Saisie'!$AE$1,INDEX($D$25:$AG$124,$HI73,HO$21),"")</f>
        <v/>
      </c>
      <c r="HP73" s="17" t="str">
        <f>IF(HP$23&lt;='2. Saisie'!$AE$1,INDEX($D$25:$AG$124,$HI73,HP$21),"")</f>
        <v/>
      </c>
      <c r="HQ73" s="17" t="str">
        <f>IF(HQ$23&lt;='2. Saisie'!$AE$1,INDEX($D$25:$AG$124,$HI73,HQ$21),"")</f>
        <v/>
      </c>
      <c r="HR73" s="17" t="str">
        <f>IF(HR$23&lt;='2. Saisie'!$AE$1,INDEX($D$25:$AG$124,$HI73,HR$21),"")</f>
        <v/>
      </c>
      <c r="HS73" s="17" t="str">
        <f>IF(HS$23&lt;='2. Saisie'!$AE$1,INDEX($D$25:$AG$124,$HI73,HS$21),"")</f>
        <v/>
      </c>
      <c r="HT73" s="17" t="str">
        <f>IF(HT$23&lt;='2. Saisie'!$AE$1,INDEX($D$25:$AG$124,$HI73,HT$21),"")</f>
        <v/>
      </c>
      <c r="HU73" s="17" t="str">
        <f>IF(HU$23&lt;='2. Saisie'!$AE$1,INDEX($D$25:$AG$124,$HI73,HU$21),"")</f>
        <v/>
      </c>
      <c r="HV73" s="17" t="str">
        <f>IF(HV$23&lt;='2. Saisie'!$AE$1,INDEX($D$25:$AG$124,$HI73,HV$21),"")</f>
        <v/>
      </c>
      <c r="HW73" s="17" t="str">
        <f>IF(HW$23&lt;='2. Saisie'!$AE$1,INDEX($D$25:$AG$124,$HI73,HW$21),"")</f>
        <v/>
      </c>
      <c r="HX73" s="17" t="str">
        <f>IF(HX$23&lt;='2. Saisie'!$AE$1,INDEX($D$25:$AG$124,$HI73,HX$21),"")</f>
        <v/>
      </c>
      <c r="HY73" s="17" t="str">
        <f>IF(HY$23&lt;='2. Saisie'!$AE$1,INDEX($D$25:$AG$124,$HI73,HY$21),"")</f>
        <v/>
      </c>
      <c r="HZ73" s="17" t="str">
        <f>IF(HZ$23&lt;='2. Saisie'!$AE$1,INDEX($D$25:$AG$124,$HI73,HZ$21),"")</f>
        <v/>
      </c>
      <c r="IA73" s="17" t="str">
        <f>IF(IA$23&lt;='2. Saisie'!$AE$1,INDEX($D$25:$AG$124,$HI73,IA$21),"")</f>
        <v/>
      </c>
      <c r="IB73" s="17" t="str">
        <f>IF(IB$23&lt;='2. Saisie'!$AE$1,INDEX($D$25:$AG$124,$HI73,IB$21),"")</f>
        <v/>
      </c>
      <c r="IC73" s="17" t="str">
        <f>IF(IC$23&lt;='2. Saisie'!$AE$1,INDEX($D$25:$AG$124,$HI73,IC$21),"")</f>
        <v/>
      </c>
      <c r="ID73" s="17" t="str">
        <f>IF(ID$23&lt;='2. Saisie'!$AE$1,INDEX($D$25:$AG$124,$HI73,ID$21),"")</f>
        <v/>
      </c>
      <c r="IE73" s="17" t="str">
        <f>IF(IE$23&lt;='2. Saisie'!$AE$1,INDEX($D$25:$AG$124,$HI73,IE$21),"")</f>
        <v/>
      </c>
      <c r="IF73" s="17" t="str">
        <f>IF(IF$23&lt;='2. Saisie'!$AE$1,INDEX($D$25:$AG$124,$HI73,IF$21),"")</f>
        <v/>
      </c>
      <c r="IG73" s="17" t="str">
        <f>IF(IG$23&lt;='2. Saisie'!$AE$1,INDEX($D$25:$AG$124,$HI73,IG$21),"")</f>
        <v/>
      </c>
      <c r="IH73" s="17" t="str">
        <f>IF(IH$23&lt;='2. Saisie'!$AE$1,INDEX($D$25:$AG$124,$HI73,IH$21),"")</f>
        <v/>
      </c>
      <c r="II73" s="17" t="str">
        <f>IF(II$23&lt;='2. Saisie'!$AE$1,INDEX($D$25:$AG$124,$HI73,II$21),"")</f>
        <v/>
      </c>
      <c r="IJ73" s="17" t="str">
        <f>IF(IJ$23&lt;='2. Saisie'!$AE$1,INDEX($D$25:$AG$124,$HI73,IJ$21),"")</f>
        <v/>
      </c>
      <c r="IK73" s="17" t="str">
        <f>IF(IK$23&lt;='2. Saisie'!$AE$1,INDEX($D$25:$AG$124,$HI73,IK$21),"")</f>
        <v/>
      </c>
      <c r="IL73" s="17" t="str">
        <f>IF(IL$23&lt;='2. Saisie'!$AE$1,INDEX($D$25:$AG$124,$HI73,IL$21),"")</f>
        <v/>
      </c>
      <c r="IM73" s="17" t="str">
        <f>IF(IM$23&lt;='2. Saisie'!$AE$1,INDEX($D$25:$AG$124,$HI73,IM$21),"")</f>
        <v/>
      </c>
      <c r="IN73" s="17" t="str">
        <f>IF(IN$23&lt;='2. Saisie'!$AE$1,INDEX($D$25:$AG$124,$HI73,IN$21),"")</f>
        <v/>
      </c>
      <c r="IO73" s="17" t="s">
        <v>139</v>
      </c>
      <c r="IR73" s="346" t="str">
        <f>IFERROR(IF(HK$23&lt;=$HH73,(1-'7. Rép.Inattendues'!J54)*HK$19,('7. Rép.Inattendues'!J54*HK$19)*-1),"")</f>
        <v/>
      </c>
      <c r="IS73" s="346" t="str">
        <f>IFERROR(IF(HL$23&lt;=$HH73,(1-'7. Rép.Inattendues'!K54)*HL$19,('7. Rép.Inattendues'!K54*HL$19)*-1),"")</f>
        <v/>
      </c>
      <c r="IT73" s="346" t="str">
        <f>IFERROR(IF(HM$23&lt;=$HH73,(1-'7. Rép.Inattendues'!L54)*HM$19,('7. Rép.Inattendues'!L54*HM$19)*-1),"")</f>
        <v/>
      </c>
      <c r="IU73" s="346" t="str">
        <f>IFERROR(IF(HN$23&lt;=$HH73,(1-'7. Rép.Inattendues'!M54)*HN$19,('7. Rép.Inattendues'!M54*HN$19)*-1),"")</f>
        <v/>
      </c>
      <c r="IV73" s="346" t="str">
        <f>IFERROR(IF(HO$23&lt;=$HH73,(1-'7. Rép.Inattendues'!N54)*HO$19,('7. Rép.Inattendues'!N54*HO$19)*-1),"")</f>
        <v/>
      </c>
      <c r="IW73" s="346" t="str">
        <f>IFERROR(IF(HP$23&lt;=$HH73,(1-'7. Rép.Inattendues'!O54)*HP$19,('7. Rép.Inattendues'!O54*HP$19)*-1),"")</f>
        <v/>
      </c>
      <c r="IX73" s="346" t="str">
        <f>IFERROR(IF(HQ$23&lt;=$HH73,(1-'7. Rép.Inattendues'!P54)*HQ$19,('7. Rép.Inattendues'!P54*HQ$19)*-1),"")</f>
        <v/>
      </c>
      <c r="IY73" s="346" t="str">
        <f>IFERROR(IF(HR$23&lt;=$HH73,(1-'7. Rép.Inattendues'!Q54)*HR$19,('7. Rép.Inattendues'!Q54*HR$19)*-1),"")</f>
        <v/>
      </c>
      <c r="IZ73" s="346" t="str">
        <f>IFERROR(IF(HS$23&lt;=$HH73,(1-'7. Rép.Inattendues'!R54)*HS$19,('7. Rép.Inattendues'!R54*HS$19)*-1),"")</f>
        <v/>
      </c>
      <c r="JA73" s="346" t="str">
        <f>IFERROR(IF(HT$23&lt;=$HH73,(1-'7. Rép.Inattendues'!S54)*HT$19,('7. Rép.Inattendues'!S54*HT$19)*-1),"")</f>
        <v/>
      </c>
      <c r="JB73" s="346" t="str">
        <f>IFERROR(IF(HU$23&lt;=$HH73,(1-'7. Rép.Inattendues'!T54)*HU$19,('7. Rép.Inattendues'!T54*HU$19)*-1),"")</f>
        <v/>
      </c>
      <c r="JC73" s="346" t="str">
        <f>IFERROR(IF(HV$23&lt;=$HH73,(1-'7. Rép.Inattendues'!U54)*HV$19,('7. Rép.Inattendues'!U54*HV$19)*-1),"")</f>
        <v/>
      </c>
      <c r="JD73" s="346" t="str">
        <f>IFERROR(IF(HW$23&lt;=$HH73,(1-'7. Rép.Inattendues'!V54)*HW$19,('7. Rép.Inattendues'!V54*HW$19)*-1),"")</f>
        <v/>
      </c>
      <c r="JE73" s="346" t="str">
        <f>IFERROR(IF(HX$23&lt;=$HH73,(1-'7. Rép.Inattendues'!W54)*HX$19,('7. Rép.Inattendues'!W54*HX$19)*-1),"")</f>
        <v/>
      </c>
      <c r="JF73" s="346" t="str">
        <f>IFERROR(IF(HY$23&lt;=$HH73,(1-'7. Rép.Inattendues'!X54)*HY$19,('7. Rép.Inattendues'!X54*HY$19)*-1),"")</f>
        <v/>
      </c>
      <c r="JG73" s="346" t="str">
        <f>IFERROR(IF(HZ$23&lt;=$HH73,(1-'7. Rép.Inattendues'!Y54)*HZ$19,('7. Rép.Inattendues'!Y54*HZ$19)*-1),"")</f>
        <v/>
      </c>
      <c r="JH73" s="346" t="str">
        <f>IFERROR(IF(IA$23&lt;=$HH73,(1-'7. Rép.Inattendues'!Z54)*IA$19,('7. Rép.Inattendues'!Z54*IA$19)*-1),"")</f>
        <v/>
      </c>
      <c r="JI73" s="346" t="str">
        <f>IFERROR(IF(IB$23&lt;=$HH73,(1-'7. Rép.Inattendues'!AA54)*IB$19,('7. Rép.Inattendues'!AA54*IB$19)*-1),"")</f>
        <v/>
      </c>
      <c r="JJ73" s="346" t="str">
        <f>IFERROR(IF(IC$23&lt;=$HH73,(1-'7. Rép.Inattendues'!AB54)*IC$19,('7. Rép.Inattendues'!AB54*IC$19)*-1),"")</f>
        <v/>
      </c>
      <c r="JK73" s="346" t="str">
        <f>IFERROR(IF(ID$23&lt;=$HH73,(1-'7. Rép.Inattendues'!AC54)*ID$19,('7. Rép.Inattendues'!AC54*ID$19)*-1),"")</f>
        <v/>
      </c>
      <c r="JL73" s="346" t="str">
        <f>IFERROR(IF(IE$23&lt;=$HH73,(1-'7. Rép.Inattendues'!AD54)*IE$19,('7. Rép.Inattendues'!AD54*IE$19)*-1),"")</f>
        <v/>
      </c>
      <c r="JM73" s="346" t="str">
        <f>IFERROR(IF(IF$23&lt;=$HH73,(1-'7. Rép.Inattendues'!AE54)*IF$19,('7. Rép.Inattendues'!AE54*IF$19)*-1),"")</f>
        <v/>
      </c>
      <c r="JN73" s="346" t="str">
        <f>IFERROR(IF(IG$23&lt;=$HH73,(1-'7. Rép.Inattendues'!AF54)*IG$19,('7. Rép.Inattendues'!AF54*IG$19)*-1),"")</f>
        <v/>
      </c>
      <c r="JO73" s="346" t="str">
        <f>IFERROR(IF(IH$23&lt;=$HH73,(1-'7. Rép.Inattendues'!AG54)*IH$19,('7. Rép.Inattendues'!AG54*IH$19)*-1),"")</f>
        <v/>
      </c>
      <c r="JP73" s="346" t="str">
        <f>IFERROR(IF(II$23&lt;=$HH73,(1-'7. Rép.Inattendues'!AH54)*II$19,('7. Rép.Inattendues'!AH54*II$19)*-1),"")</f>
        <v/>
      </c>
      <c r="JQ73" s="346" t="str">
        <f>IFERROR(IF(IJ$23&lt;=$HH73,(1-'7. Rép.Inattendues'!AI54)*IJ$19,('7. Rép.Inattendues'!AI54*IJ$19)*-1),"")</f>
        <v/>
      </c>
      <c r="JR73" s="346" t="str">
        <f>IFERROR(IF(IK$23&lt;=$HH73,(1-'7. Rép.Inattendues'!AJ54)*IK$19,('7. Rép.Inattendues'!AJ54*IK$19)*-1),"")</f>
        <v/>
      </c>
      <c r="JS73" s="346" t="str">
        <f>IFERROR(IF(IL$23&lt;=$HH73,(1-'7. Rép.Inattendues'!AK54)*IL$19,('7. Rép.Inattendues'!AK54*IL$19)*-1),"")</f>
        <v/>
      </c>
      <c r="JT73" s="346" t="str">
        <f>IFERROR(IF(IM$23&lt;=$HH73,(1-'7. Rép.Inattendues'!AL54)*IM$19,('7. Rép.Inattendues'!AL54*IM$19)*-1),"")</f>
        <v/>
      </c>
      <c r="JU73" s="346" t="str">
        <f>IFERROR(IF(IN$23&lt;=$HH73,(1-'7. Rép.Inattendues'!AM54)*IN$19,('7. Rép.Inattendues'!AM54*IN$19)*-1),"")</f>
        <v/>
      </c>
      <c r="JW73" s="347" t="str">
        <f t="shared" si="170"/>
        <v/>
      </c>
      <c r="JY73" s="346" t="str">
        <f t="shared" si="171"/>
        <v/>
      </c>
      <c r="JZ73" s="346" t="str">
        <f t="shared" si="172"/>
        <v/>
      </c>
      <c r="KA73" s="346" t="str">
        <f t="shared" si="173"/>
        <v/>
      </c>
      <c r="KB73" s="346" t="str">
        <f t="shared" si="174"/>
        <v/>
      </c>
      <c r="KC73" s="346" t="str">
        <f t="shared" si="175"/>
        <v/>
      </c>
      <c r="KD73" s="346" t="str">
        <f t="shared" si="176"/>
        <v/>
      </c>
      <c r="KE73" s="346" t="str">
        <f t="shared" si="177"/>
        <v/>
      </c>
      <c r="KF73" s="346" t="str">
        <f t="shared" si="178"/>
        <v/>
      </c>
      <c r="KG73" s="346" t="str">
        <f t="shared" si="179"/>
        <v/>
      </c>
      <c r="KH73" s="346" t="str">
        <f t="shared" si="180"/>
        <v/>
      </c>
      <c r="KI73" s="346" t="str">
        <f t="shared" si="181"/>
        <v/>
      </c>
      <c r="KJ73" s="346" t="str">
        <f t="shared" si="182"/>
        <v/>
      </c>
      <c r="KK73" s="346" t="str">
        <f t="shared" si="183"/>
        <v/>
      </c>
      <c r="KL73" s="346" t="str">
        <f t="shared" si="184"/>
        <v/>
      </c>
      <c r="KM73" s="346" t="str">
        <f t="shared" si="185"/>
        <v/>
      </c>
      <c r="KN73" s="346" t="str">
        <f t="shared" si="186"/>
        <v/>
      </c>
      <c r="KO73" s="346" t="str">
        <f t="shared" si="187"/>
        <v/>
      </c>
      <c r="KP73" s="346" t="str">
        <f t="shared" si="188"/>
        <v/>
      </c>
      <c r="KQ73" s="346" t="str">
        <f t="shared" si="189"/>
        <v/>
      </c>
      <c r="KR73" s="346" t="str">
        <f t="shared" si="190"/>
        <v/>
      </c>
      <c r="KS73" s="346" t="str">
        <f t="shared" si="191"/>
        <v/>
      </c>
      <c r="KT73" s="346" t="str">
        <f t="shared" si="192"/>
        <v/>
      </c>
      <c r="KU73" s="346" t="str">
        <f t="shared" si="193"/>
        <v/>
      </c>
      <c r="KV73" s="346" t="str">
        <f t="shared" si="194"/>
        <v/>
      </c>
      <c r="KW73" s="346" t="str">
        <f t="shared" si="195"/>
        <v/>
      </c>
      <c r="KX73" s="346" t="str">
        <f t="shared" si="196"/>
        <v/>
      </c>
      <c r="KY73" s="346" t="str">
        <f t="shared" si="197"/>
        <v/>
      </c>
      <c r="KZ73" s="346" t="str">
        <f t="shared" si="198"/>
        <v/>
      </c>
      <c r="LA73" s="346" t="str">
        <f t="shared" si="199"/>
        <v/>
      </c>
      <c r="LB73" s="346" t="str">
        <f t="shared" si="200"/>
        <v/>
      </c>
      <c r="LD73" s="348" t="str">
        <f t="shared" si="201"/>
        <v/>
      </c>
      <c r="LF73" s="346" t="str">
        <f t="shared" si="315"/>
        <v/>
      </c>
      <c r="LH73" s="346" t="str">
        <f t="shared" si="202"/>
        <v/>
      </c>
      <c r="LI73" s="346" t="str">
        <f t="shared" si="203"/>
        <v/>
      </c>
      <c r="LJ73" s="346" t="str">
        <f t="shared" si="204"/>
        <v/>
      </c>
      <c r="LK73" s="346" t="str">
        <f t="shared" si="205"/>
        <v/>
      </c>
      <c r="LL73" s="346" t="str">
        <f t="shared" si="206"/>
        <v/>
      </c>
      <c r="LM73" s="346" t="str">
        <f t="shared" si="207"/>
        <v/>
      </c>
      <c r="LN73" s="346" t="str">
        <f t="shared" si="208"/>
        <v/>
      </c>
      <c r="LO73" s="346" t="str">
        <f t="shared" si="209"/>
        <v/>
      </c>
      <c r="LP73" s="346" t="str">
        <f t="shared" si="210"/>
        <v/>
      </c>
      <c r="LQ73" s="346" t="str">
        <f t="shared" si="211"/>
        <v/>
      </c>
      <c r="LR73" s="346" t="str">
        <f t="shared" si="212"/>
        <v/>
      </c>
      <c r="LS73" s="346" t="str">
        <f t="shared" si="213"/>
        <v/>
      </c>
      <c r="LT73" s="346" t="str">
        <f t="shared" si="214"/>
        <v/>
      </c>
      <c r="LU73" s="346" t="str">
        <f t="shared" si="215"/>
        <v/>
      </c>
      <c r="LV73" s="346" t="str">
        <f t="shared" si="216"/>
        <v/>
      </c>
      <c r="LW73" s="346" t="str">
        <f t="shared" si="217"/>
        <v/>
      </c>
      <c r="LX73" s="346" t="str">
        <f t="shared" si="218"/>
        <v/>
      </c>
      <c r="LY73" s="346" t="str">
        <f t="shared" si="219"/>
        <v/>
      </c>
      <c r="LZ73" s="346" t="str">
        <f t="shared" si="220"/>
        <v/>
      </c>
      <c r="MA73" s="346" t="str">
        <f t="shared" si="221"/>
        <v/>
      </c>
      <c r="MB73" s="346" t="str">
        <f t="shared" si="222"/>
        <v/>
      </c>
      <c r="MC73" s="346" t="str">
        <f t="shared" si="223"/>
        <v/>
      </c>
      <c r="MD73" s="346" t="str">
        <f t="shared" si="224"/>
        <v/>
      </c>
      <c r="ME73" s="346" t="str">
        <f t="shared" si="225"/>
        <v/>
      </c>
      <c r="MF73" s="346" t="str">
        <f t="shared" si="226"/>
        <v/>
      </c>
      <c r="MG73" s="346" t="str">
        <f t="shared" si="227"/>
        <v/>
      </c>
      <c r="MH73" s="346" t="str">
        <f t="shared" si="228"/>
        <v/>
      </c>
      <c r="MI73" s="346" t="str">
        <f t="shared" si="229"/>
        <v/>
      </c>
      <c r="MJ73" s="346" t="str">
        <f t="shared" si="230"/>
        <v/>
      </c>
      <c r="MK73" s="346" t="str">
        <f t="shared" si="231"/>
        <v/>
      </c>
      <c r="MM73" s="348" t="str">
        <f t="shared" si="232"/>
        <v/>
      </c>
      <c r="MT73" s="400"/>
      <c r="MU73" s="388"/>
      <c r="MV73" s="54"/>
      <c r="MW73" s="54"/>
      <c r="MX73" s="54"/>
      <c r="MY73" s="389"/>
      <c r="MZ73" s="388"/>
    </row>
    <row r="74" spans="2:364" ht="42" x14ac:dyDescent="0.3">
      <c r="B74" s="38">
        <f t="shared" si="88"/>
        <v>0</v>
      </c>
      <c r="C74" s="4" t="s">
        <v>80</v>
      </c>
      <c r="D74" s="17" t="str">
        <f>IF(AND('2. Saisie'!$AF56&gt;=0,D$23&lt;='2. Saisie'!$AE$1,'2. Saisie'!$AL56&lt;=$B$11),IF(OR('2. Saisie'!B56="",'2. Saisie'!B56=9),0,'2. Saisie'!B56),"")</f>
        <v/>
      </c>
      <c r="E74" s="17" t="str">
        <f>IF(AND('2. Saisie'!$AF56&gt;=0,E$23&lt;='2. Saisie'!$AE$1,'2. Saisie'!$AL56&lt;=$B$11),IF(OR('2. Saisie'!C56="",'2. Saisie'!C56=9),0,'2. Saisie'!C56),"")</f>
        <v/>
      </c>
      <c r="F74" s="17" t="str">
        <f>IF(AND('2. Saisie'!$AF56&gt;=0,F$23&lt;='2. Saisie'!$AE$1,'2. Saisie'!$AL56&lt;=$B$11),IF(OR('2. Saisie'!D56="",'2. Saisie'!D56=9),0,'2. Saisie'!D56),"")</f>
        <v/>
      </c>
      <c r="G74" s="17" t="str">
        <f>IF(AND('2. Saisie'!$AF56&gt;=0,G$23&lt;='2. Saisie'!$AE$1,'2. Saisie'!$AL56&lt;=$B$11),IF(OR('2. Saisie'!E56="",'2. Saisie'!E56=9),0,'2. Saisie'!E56),"")</f>
        <v/>
      </c>
      <c r="H74" s="17" t="str">
        <f>IF(AND('2. Saisie'!$AF56&gt;=0,H$23&lt;='2. Saisie'!$AE$1,'2. Saisie'!$AL56&lt;=$B$11),IF(OR('2. Saisie'!F56="",'2. Saisie'!F56=9),0,'2. Saisie'!F56),"")</f>
        <v/>
      </c>
      <c r="I74" s="17" t="str">
        <f>IF(AND('2. Saisie'!$AF56&gt;=0,I$23&lt;='2. Saisie'!$AE$1,'2. Saisie'!$AL56&lt;=$B$11),IF(OR('2. Saisie'!G56="",'2. Saisie'!G56=9),0,'2. Saisie'!G56),"")</f>
        <v/>
      </c>
      <c r="J74" s="17" t="str">
        <f>IF(AND('2. Saisie'!$AF56&gt;=0,J$23&lt;='2. Saisie'!$AE$1,'2. Saisie'!$AL56&lt;=$B$11),IF(OR('2. Saisie'!H56="",'2. Saisie'!H56=9),0,'2. Saisie'!H56),"")</f>
        <v/>
      </c>
      <c r="K74" s="17" t="str">
        <f>IF(AND('2. Saisie'!$AF56&gt;=0,K$23&lt;='2. Saisie'!$AE$1,'2. Saisie'!$AL56&lt;=$B$11),IF(OR('2. Saisie'!I56="",'2. Saisie'!I56=9),0,'2. Saisie'!I56),"")</f>
        <v/>
      </c>
      <c r="L74" s="17" t="str">
        <f>IF(AND('2. Saisie'!$AF56&gt;=0,L$23&lt;='2. Saisie'!$AE$1,'2. Saisie'!$AL56&lt;=$B$11),IF(OR('2. Saisie'!J56="",'2. Saisie'!J56=9),0,'2. Saisie'!J56),"")</f>
        <v/>
      </c>
      <c r="M74" s="17" t="str">
        <f>IF(AND('2. Saisie'!$AF56&gt;=0,M$23&lt;='2. Saisie'!$AE$1,'2. Saisie'!$AL56&lt;=$B$11),IF(OR('2. Saisie'!K56="",'2. Saisie'!K56=9),0,'2. Saisie'!K56),"")</f>
        <v/>
      </c>
      <c r="N74" s="17" t="str">
        <f>IF(AND('2. Saisie'!$AF56&gt;=0,N$23&lt;='2. Saisie'!$AE$1,'2. Saisie'!$AL56&lt;=$B$11),IF(OR('2. Saisie'!L56="",'2. Saisie'!L56=9),0,'2. Saisie'!L56),"")</f>
        <v/>
      </c>
      <c r="O74" s="17" t="str">
        <f>IF(AND('2. Saisie'!$AF56&gt;=0,O$23&lt;='2. Saisie'!$AE$1,'2. Saisie'!$AL56&lt;=$B$11),IF(OR('2. Saisie'!M56="",'2. Saisie'!M56=9),0,'2. Saisie'!M56),"")</f>
        <v/>
      </c>
      <c r="P74" s="17" t="str">
        <f>IF(AND('2. Saisie'!$AF56&gt;=0,P$23&lt;='2. Saisie'!$AE$1,'2. Saisie'!$AL56&lt;=$B$11),IF(OR('2. Saisie'!N56="",'2. Saisie'!N56=9),0,'2. Saisie'!N56),"")</f>
        <v/>
      </c>
      <c r="Q74" s="17" t="str">
        <f>IF(AND('2. Saisie'!$AF56&gt;=0,Q$23&lt;='2. Saisie'!$AE$1,'2. Saisie'!$AL56&lt;=$B$11),IF(OR('2. Saisie'!O56="",'2. Saisie'!O56=9),0,'2. Saisie'!O56),"")</f>
        <v/>
      </c>
      <c r="R74" s="17" t="str">
        <f>IF(AND('2. Saisie'!$AF56&gt;=0,R$23&lt;='2. Saisie'!$AE$1,'2. Saisie'!$AL56&lt;=$B$11),IF(OR('2. Saisie'!P56="",'2. Saisie'!P56=9),0,'2. Saisie'!P56),"")</f>
        <v/>
      </c>
      <c r="S74" s="17" t="str">
        <f>IF(AND('2. Saisie'!$AF56&gt;=0,S$23&lt;='2. Saisie'!$AE$1,'2. Saisie'!$AL56&lt;=$B$11),IF(OR('2. Saisie'!Q56="",'2. Saisie'!Q56=9),0,'2. Saisie'!Q56),"")</f>
        <v/>
      </c>
      <c r="T74" s="17" t="str">
        <f>IF(AND('2. Saisie'!$AF56&gt;=0,T$23&lt;='2. Saisie'!$AE$1,'2. Saisie'!$AL56&lt;=$B$11),IF(OR('2. Saisie'!R56="",'2. Saisie'!R56=9),0,'2. Saisie'!R56),"")</f>
        <v/>
      </c>
      <c r="U74" s="17" t="str">
        <f>IF(AND('2. Saisie'!$AF56&gt;=0,U$23&lt;='2. Saisie'!$AE$1,'2. Saisie'!$AL56&lt;=$B$11),IF(OR('2. Saisie'!S56="",'2. Saisie'!S56=9),0,'2. Saisie'!S56),"")</f>
        <v/>
      </c>
      <c r="V74" s="17" t="str">
        <f>IF(AND('2. Saisie'!$AF56&gt;=0,V$23&lt;='2. Saisie'!$AE$1,'2. Saisie'!$AL56&lt;=$B$11),IF(OR('2. Saisie'!T56="",'2. Saisie'!T56=9),0,'2. Saisie'!T56),"")</f>
        <v/>
      </c>
      <c r="W74" s="17" t="str">
        <f>IF(AND('2. Saisie'!$AF56&gt;=0,W$23&lt;='2. Saisie'!$AE$1,'2. Saisie'!$AL56&lt;=$B$11),IF(OR('2. Saisie'!U56="",'2. Saisie'!U56=9),0,'2. Saisie'!U56),"")</f>
        <v/>
      </c>
      <c r="X74" s="17" t="str">
        <f>IF(AND('2. Saisie'!$AF56&gt;=0,X$23&lt;='2. Saisie'!$AE$1,'2. Saisie'!$AL56&lt;=$B$11),IF(OR('2. Saisie'!V56="",'2. Saisie'!V56=9),0,'2. Saisie'!V56),"")</f>
        <v/>
      </c>
      <c r="Y74" s="17" t="str">
        <f>IF(AND('2. Saisie'!$AF56&gt;=0,Y$23&lt;='2. Saisie'!$AE$1,'2. Saisie'!$AL56&lt;=$B$11),IF(OR('2. Saisie'!W56="",'2. Saisie'!W56=9),0,'2. Saisie'!W56),"")</f>
        <v/>
      </c>
      <c r="Z74" s="17" t="str">
        <f>IF(AND('2. Saisie'!$AF56&gt;=0,Z$23&lt;='2. Saisie'!$AE$1,'2. Saisie'!$AL56&lt;=$B$11),IF(OR('2. Saisie'!X56="",'2. Saisie'!X56=9),0,'2. Saisie'!X56),"")</f>
        <v/>
      </c>
      <c r="AA74" s="17" t="str">
        <f>IF(AND('2. Saisie'!$AF56&gt;=0,AA$23&lt;='2. Saisie'!$AE$1,'2. Saisie'!$AL56&lt;=$B$11),IF(OR('2. Saisie'!Y56="",'2. Saisie'!Y56=9),0,'2. Saisie'!Y56),"")</f>
        <v/>
      </c>
      <c r="AB74" s="17" t="str">
        <f>IF(AND('2. Saisie'!$AF56&gt;=0,AB$23&lt;='2. Saisie'!$AE$1,'2. Saisie'!$AL56&lt;=$B$11),IF(OR('2. Saisie'!Z56="",'2. Saisie'!Z56=9),0,'2. Saisie'!Z56),"")</f>
        <v/>
      </c>
      <c r="AC74" s="17" t="str">
        <f>IF(AND('2. Saisie'!$AF56&gt;=0,AC$23&lt;='2. Saisie'!$AE$1,'2. Saisie'!$AL56&lt;=$B$11),IF(OR('2. Saisie'!AA56="",'2. Saisie'!AA56=9),0,'2. Saisie'!AA56),"")</f>
        <v/>
      </c>
      <c r="AD74" s="17" t="str">
        <f>IF(AND('2. Saisie'!$AF56&gt;=0,AD$23&lt;='2. Saisie'!$AE$1,'2. Saisie'!$AL56&lt;=$B$11),IF(OR('2. Saisie'!AB56="",'2. Saisie'!AB56=9),0,'2. Saisie'!AB56),"")</f>
        <v/>
      </c>
      <c r="AE74" s="17" t="str">
        <f>IF(AND('2. Saisie'!$AF56&gt;=0,AE$23&lt;='2. Saisie'!$AE$1,'2. Saisie'!$AL56&lt;=$B$11),IF(OR('2. Saisie'!AC56="",'2. Saisie'!AC56=9),0,'2. Saisie'!AC56),"")</f>
        <v/>
      </c>
      <c r="AF74" s="17" t="str">
        <f>IF(AND('2. Saisie'!$AF56&gt;=0,AF$23&lt;='2. Saisie'!$AE$1,'2. Saisie'!$AL56&lt;=$B$11),IF(OR('2. Saisie'!AD56="",'2. Saisie'!AD56=9),0,'2. Saisie'!AD56),"")</f>
        <v/>
      </c>
      <c r="AG74" s="17" t="str">
        <f>IF(AND('2. Saisie'!$AF56&gt;=0,AG$23&lt;='2. Saisie'!$AE$1,'2. Saisie'!$AL56&lt;=$B$11),IF(OR('2. Saisie'!AE56="",'2. Saisie'!AE56=9),0,'2. Saisie'!AE56),"")</f>
        <v/>
      </c>
      <c r="AH74" s="17" t="s">
        <v>139</v>
      </c>
      <c r="AI74" s="330"/>
      <c r="AJ74" s="339" t="str">
        <f t="shared" si="89"/>
        <v/>
      </c>
      <c r="AK74" s="339" t="str">
        <f t="shared" si="90"/>
        <v/>
      </c>
      <c r="AL74" s="340" t="str">
        <f t="shared" si="277"/>
        <v/>
      </c>
      <c r="AM74" s="341">
        <v>50</v>
      </c>
      <c r="AN74" s="342" t="str">
        <f t="shared" si="278"/>
        <v/>
      </c>
      <c r="AO74" s="343" t="str">
        <f t="shared" si="91"/>
        <v/>
      </c>
      <c r="AP74" s="17" t="str">
        <f t="shared" si="92"/>
        <v/>
      </c>
      <c r="AQ74" s="17" t="str">
        <f t="shared" si="93"/>
        <v/>
      </c>
      <c r="AR74" s="17" t="str">
        <f t="shared" si="94"/>
        <v/>
      </c>
      <c r="AS74" s="17" t="str">
        <f t="shared" si="95"/>
        <v/>
      </c>
      <c r="AT74" s="17" t="str">
        <f t="shared" si="96"/>
        <v/>
      </c>
      <c r="AU74" s="17" t="str">
        <f t="shared" si="97"/>
        <v/>
      </c>
      <c r="AV74" s="17" t="str">
        <f t="shared" si="98"/>
        <v/>
      </c>
      <c r="AW74" s="17" t="str">
        <f t="shared" si="99"/>
        <v/>
      </c>
      <c r="AX74" s="17" t="str">
        <f t="shared" si="100"/>
        <v/>
      </c>
      <c r="AY74" s="17" t="str">
        <f t="shared" si="101"/>
        <v/>
      </c>
      <c r="AZ74" s="17" t="str">
        <f t="shared" si="102"/>
        <v/>
      </c>
      <c r="BA74" s="17" t="str">
        <f t="shared" si="103"/>
        <v/>
      </c>
      <c r="BB74" s="17" t="str">
        <f t="shared" si="104"/>
        <v/>
      </c>
      <c r="BC74" s="17" t="str">
        <f t="shared" si="105"/>
        <v/>
      </c>
      <c r="BD74" s="17" t="str">
        <f t="shared" si="106"/>
        <v/>
      </c>
      <c r="BE74" s="17" t="str">
        <f t="shared" si="107"/>
        <v/>
      </c>
      <c r="BF74" s="17" t="str">
        <f t="shared" si="108"/>
        <v/>
      </c>
      <c r="BG74" s="17" t="str">
        <f t="shared" si="109"/>
        <v/>
      </c>
      <c r="BH74" s="17" t="str">
        <f t="shared" si="110"/>
        <v/>
      </c>
      <c r="BI74" s="17" t="str">
        <f t="shared" si="111"/>
        <v/>
      </c>
      <c r="BJ74" s="17" t="str">
        <f t="shared" si="112"/>
        <v/>
      </c>
      <c r="BK74" s="17" t="str">
        <f t="shared" si="113"/>
        <v/>
      </c>
      <c r="BL74" s="17" t="str">
        <f t="shared" si="114"/>
        <v/>
      </c>
      <c r="BM74" s="17" t="str">
        <f t="shared" si="115"/>
        <v/>
      </c>
      <c r="BN74" s="17" t="str">
        <f t="shared" si="116"/>
        <v/>
      </c>
      <c r="BO74" s="17" t="str">
        <f t="shared" si="117"/>
        <v/>
      </c>
      <c r="BP74" s="17" t="str">
        <f t="shared" si="118"/>
        <v/>
      </c>
      <c r="BQ74" s="17" t="str">
        <f t="shared" si="119"/>
        <v/>
      </c>
      <c r="BR74" s="17" t="str">
        <f t="shared" si="120"/>
        <v/>
      </c>
      <c r="BS74" s="17" t="str">
        <f t="shared" si="121"/>
        <v/>
      </c>
      <c r="BT74" s="17" t="s">
        <v>139</v>
      </c>
      <c r="BV74" s="291" t="e">
        <f t="shared" si="279"/>
        <v>#VALUE!</v>
      </c>
      <c r="BW74" s="291" t="e">
        <f t="shared" si="122"/>
        <v>#VALUE!</v>
      </c>
      <c r="BX74" s="291" t="e">
        <f t="shared" si="233"/>
        <v>#VALUE!</v>
      </c>
      <c r="BY74" s="292" t="e">
        <f t="shared" si="280"/>
        <v>#VALUE!</v>
      </c>
      <c r="BZ74" s="292" t="e">
        <f t="shared" si="123"/>
        <v>#VALUE!</v>
      </c>
      <c r="CA74" s="294" t="str">
        <f t="shared" si="124"/>
        <v/>
      </c>
      <c r="CB74" s="293" t="e">
        <f t="shared" si="281"/>
        <v>#VALUE!</v>
      </c>
      <c r="CC74" s="291" t="e">
        <f t="shared" si="125"/>
        <v>#VALUE!</v>
      </c>
      <c r="CD74" s="291" t="e">
        <f t="shared" si="234"/>
        <v>#VALUE!</v>
      </c>
      <c r="CE74" s="292" t="e">
        <f t="shared" si="282"/>
        <v>#VALUE!</v>
      </c>
      <c r="CF74" s="292" t="e">
        <f t="shared" si="126"/>
        <v>#VALUE!</v>
      </c>
      <c r="CW74" s="330"/>
      <c r="CX74" s="341">
        <v>50</v>
      </c>
      <c r="CY74" s="58" t="str">
        <f t="shared" si="127"/>
        <v/>
      </c>
      <c r="CZ74" s="344" t="e">
        <f t="shared" si="319"/>
        <v>#N/A</v>
      </c>
      <c r="DA74" s="344" t="e">
        <f t="shared" si="319"/>
        <v>#N/A</v>
      </c>
      <c r="DB74" s="344" t="e">
        <f t="shared" si="319"/>
        <v>#N/A</v>
      </c>
      <c r="DC74" s="344" t="e">
        <f t="shared" si="319"/>
        <v>#N/A</v>
      </c>
      <c r="DD74" s="344" t="e">
        <f t="shared" si="319"/>
        <v>#N/A</v>
      </c>
      <c r="DE74" s="344" t="e">
        <f t="shared" si="319"/>
        <v>#N/A</v>
      </c>
      <c r="DF74" s="344" t="e">
        <f t="shared" si="319"/>
        <v>#N/A</v>
      </c>
      <c r="DG74" s="344" t="e">
        <f t="shared" si="319"/>
        <v>#N/A</v>
      </c>
      <c r="DH74" s="344" t="e">
        <f t="shared" si="319"/>
        <v>#N/A</v>
      </c>
      <c r="DI74" s="344" t="e">
        <f t="shared" si="319"/>
        <v>#N/A</v>
      </c>
      <c r="DJ74" s="344" t="e">
        <f t="shared" si="319"/>
        <v>#N/A</v>
      </c>
      <c r="DK74" s="344" t="e">
        <f t="shared" si="319"/>
        <v>#N/A</v>
      </c>
      <c r="DL74" s="344" t="e">
        <f t="shared" si="319"/>
        <v>#N/A</v>
      </c>
      <c r="DM74" s="344" t="e">
        <f t="shared" si="319"/>
        <v>#N/A</v>
      </c>
      <c r="DN74" s="344" t="e">
        <f t="shared" si="319"/>
        <v>#N/A</v>
      </c>
      <c r="DO74" s="344" t="e">
        <f t="shared" si="319"/>
        <v>#N/A</v>
      </c>
      <c r="DP74" s="344" t="e">
        <f t="shared" si="317"/>
        <v>#N/A</v>
      </c>
      <c r="DQ74" s="344" t="e">
        <f t="shared" si="317"/>
        <v>#N/A</v>
      </c>
      <c r="DR74" s="344" t="e">
        <f t="shared" si="317"/>
        <v>#N/A</v>
      </c>
      <c r="DS74" s="344" t="e">
        <f t="shared" si="317"/>
        <v>#N/A</v>
      </c>
      <c r="DT74" s="344" t="e">
        <f t="shared" si="317"/>
        <v>#N/A</v>
      </c>
      <c r="DU74" s="344" t="e">
        <f t="shared" si="317"/>
        <v>#N/A</v>
      </c>
      <c r="DV74" s="344" t="e">
        <f t="shared" si="317"/>
        <v>#N/A</v>
      </c>
      <c r="DW74" s="344" t="e">
        <f t="shared" si="317"/>
        <v>#N/A</v>
      </c>
      <c r="DX74" s="344" t="e">
        <f t="shared" si="317"/>
        <v>#N/A</v>
      </c>
      <c r="DY74" s="344" t="e">
        <f t="shared" si="317"/>
        <v>#N/A</v>
      </c>
      <c r="DZ74" s="344" t="e">
        <f t="shared" si="317"/>
        <v>#N/A</v>
      </c>
      <c r="EA74" s="344" t="e">
        <f t="shared" si="317"/>
        <v>#N/A</v>
      </c>
      <c r="EB74" s="344" t="e">
        <f t="shared" si="317"/>
        <v>#N/A</v>
      </c>
      <c r="EC74" s="344" t="e">
        <f t="shared" si="317"/>
        <v>#N/A</v>
      </c>
      <c r="ED74" s="59">
        <f t="shared" si="129"/>
        <v>0</v>
      </c>
      <c r="EE74" s="341">
        <v>50</v>
      </c>
      <c r="EF74" s="58" t="str">
        <f t="shared" si="130"/>
        <v/>
      </c>
      <c r="EG74" s="344" t="str">
        <f t="shared" si="235"/>
        <v/>
      </c>
      <c r="EH74" s="344" t="str">
        <f t="shared" si="236"/>
        <v/>
      </c>
      <c r="EI74" s="344" t="str">
        <f t="shared" si="237"/>
        <v/>
      </c>
      <c r="EJ74" s="344" t="str">
        <f t="shared" si="238"/>
        <v/>
      </c>
      <c r="EK74" s="344" t="str">
        <f t="shared" si="239"/>
        <v/>
      </c>
      <c r="EL74" s="344" t="str">
        <f t="shared" si="240"/>
        <v/>
      </c>
      <c r="EM74" s="344" t="str">
        <f t="shared" si="241"/>
        <v/>
      </c>
      <c r="EN74" s="344" t="str">
        <f t="shared" si="242"/>
        <v/>
      </c>
      <c r="EO74" s="344" t="str">
        <f t="shared" si="243"/>
        <v/>
      </c>
      <c r="EP74" s="344" t="str">
        <f t="shared" si="244"/>
        <v/>
      </c>
      <c r="EQ74" s="344" t="str">
        <f t="shared" si="245"/>
        <v/>
      </c>
      <c r="ER74" s="344" t="str">
        <f t="shared" si="246"/>
        <v/>
      </c>
      <c r="ES74" s="344" t="str">
        <f t="shared" si="247"/>
        <v/>
      </c>
      <c r="ET74" s="344" t="str">
        <f t="shared" si="248"/>
        <v/>
      </c>
      <c r="EU74" s="344" t="str">
        <f t="shared" si="249"/>
        <v/>
      </c>
      <c r="EV74" s="344" t="str">
        <f t="shared" si="250"/>
        <v/>
      </c>
      <c r="EW74" s="344" t="str">
        <f t="shared" si="251"/>
        <v/>
      </c>
      <c r="EX74" s="344" t="str">
        <f t="shared" si="252"/>
        <v/>
      </c>
      <c r="EY74" s="344" t="str">
        <f t="shared" si="253"/>
        <v/>
      </c>
      <c r="EZ74" s="344" t="str">
        <f t="shared" si="254"/>
        <v/>
      </c>
      <c r="FA74" s="344" t="str">
        <f t="shared" si="255"/>
        <v/>
      </c>
      <c r="FB74" s="344" t="str">
        <f t="shared" si="256"/>
        <v/>
      </c>
      <c r="FC74" s="344" t="str">
        <f t="shared" si="257"/>
        <v/>
      </c>
      <c r="FD74" s="344" t="str">
        <f t="shared" si="258"/>
        <v/>
      </c>
      <c r="FE74" s="344" t="str">
        <f t="shared" si="259"/>
        <v/>
      </c>
      <c r="FF74" s="344" t="str">
        <f t="shared" si="260"/>
        <v/>
      </c>
      <c r="FG74" s="344" t="str">
        <f t="shared" si="261"/>
        <v/>
      </c>
      <c r="FH74" s="344" t="str">
        <f t="shared" si="262"/>
        <v/>
      </c>
      <c r="FI74" s="344" t="str">
        <f t="shared" si="263"/>
        <v/>
      </c>
      <c r="FJ74" s="344" t="str">
        <f t="shared" si="264"/>
        <v/>
      </c>
      <c r="FK74" s="59">
        <f t="shared" si="160"/>
        <v>0</v>
      </c>
      <c r="FL74" s="345" t="str">
        <f t="shared" si="161"/>
        <v/>
      </c>
      <c r="FM74" s="3">
        <f t="shared" si="162"/>
        <v>0</v>
      </c>
      <c r="FO74" s="336" t="str">
        <f t="shared" si="283"/>
        <v/>
      </c>
      <c r="FP74" s="4" t="s">
        <v>80</v>
      </c>
      <c r="FQ74" s="17" t="str">
        <f t="shared" si="284"/>
        <v/>
      </c>
      <c r="FR74" s="17" t="str">
        <f t="shared" si="285"/>
        <v/>
      </c>
      <c r="FS74" s="17" t="str">
        <f t="shared" si="286"/>
        <v/>
      </c>
      <c r="FT74" s="17" t="str">
        <f t="shared" si="287"/>
        <v/>
      </c>
      <c r="FU74" s="17" t="str">
        <f t="shared" si="288"/>
        <v/>
      </c>
      <c r="FV74" s="17" t="str">
        <f t="shared" si="289"/>
        <v/>
      </c>
      <c r="FW74" s="17" t="str">
        <f t="shared" si="290"/>
        <v/>
      </c>
      <c r="FX74" s="17" t="str">
        <f t="shared" si="291"/>
        <v/>
      </c>
      <c r="FY74" s="17" t="str">
        <f t="shared" si="292"/>
        <v/>
      </c>
      <c r="FZ74" s="17" t="str">
        <f t="shared" si="293"/>
        <v/>
      </c>
      <c r="GA74" s="17" t="str">
        <f t="shared" si="294"/>
        <v/>
      </c>
      <c r="GB74" s="17" t="str">
        <f t="shared" si="295"/>
        <v/>
      </c>
      <c r="GC74" s="17" t="str">
        <f t="shared" si="296"/>
        <v/>
      </c>
      <c r="GD74" s="17" t="str">
        <f t="shared" si="297"/>
        <v/>
      </c>
      <c r="GE74" s="17" t="str">
        <f t="shared" si="298"/>
        <v/>
      </c>
      <c r="GF74" s="17" t="str">
        <f t="shared" si="299"/>
        <v/>
      </c>
      <c r="GG74" s="17" t="str">
        <f t="shared" si="300"/>
        <v/>
      </c>
      <c r="GH74" s="17" t="str">
        <f t="shared" si="301"/>
        <v/>
      </c>
      <c r="GI74" s="17" t="str">
        <f t="shared" si="302"/>
        <v/>
      </c>
      <c r="GJ74" s="17" t="str">
        <f t="shared" si="303"/>
        <v/>
      </c>
      <c r="GK74" s="17" t="str">
        <f t="shared" si="304"/>
        <v/>
      </c>
      <c r="GL74" s="17" t="str">
        <f t="shared" si="305"/>
        <v/>
      </c>
      <c r="GM74" s="17" t="str">
        <f t="shared" si="306"/>
        <v/>
      </c>
      <c r="GN74" s="17" t="str">
        <f t="shared" si="307"/>
        <v/>
      </c>
      <c r="GO74" s="17" t="str">
        <f t="shared" si="308"/>
        <v/>
      </c>
      <c r="GP74" s="17" t="str">
        <f t="shared" si="309"/>
        <v/>
      </c>
      <c r="GQ74" s="17" t="str">
        <f t="shared" si="310"/>
        <v/>
      </c>
      <c r="GR74" s="17" t="str">
        <f t="shared" si="311"/>
        <v/>
      </c>
      <c r="GS74" s="17" t="str">
        <f t="shared" si="312"/>
        <v/>
      </c>
      <c r="GT74" s="17" t="str">
        <f t="shared" si="313"/>
        <v/>
      </c>
      <c r="GU74" s="17" t="s">
        <v>139</v>
      </c>
      <c r="GV74" s="36"/>
      <c r="GW74" s="36" t="e">
        <f>RANK(AO74,AO$25:AO$124,0)+COUNTIF(AO$25:AO$74,AO74)-1</f>
        <v>#VALUE!</v>
      </c>
      <c r="GX74" s="36" t="s">
        <v>80</v>
      </c>
      <c r="GY74" s="3">
        <v>50</v>
      </c>
      <c r="GZ74" s="3" t="str">
        <f t="shared" si="314"/>
        <v/>
      </c>
      <c r="HA74" s="345" t="str">
        <f t="shared" si="163"/>
        <v/>
      </c>
      <c r="HB74" s="3">
        <f t="shared" si="164"/>
        <v>0</v>
      </c>
      <c r="HF74" s="3" t="e">
        <f t="shared" si="165"/>
        <v>#N/A</v>
      </c>
      <c r="HG74" s="3" t="e">
        <f t="shared" si="166"/>
        <v>#N/A</v>
      </c>
      <c r="HH74" s="294" t="e">
        <f t="shared" si="167"/>
        <v>#N/A</v>
      </c>
      <c r="HI74" s="336" t="e">
        <f t="shared" si="168"/>
        <v>#N/A</v>
      </c>
      <c r="HJ74" s="4" t="e">
        <f t="shared" si="169"/>
        <v>#N/A</v>
      </c>
      <c r="HK74" s="17" t="str">
        <f>IF(HK$23&lt;='2. Saisie'!$AE$1,INDEX($D$25:$AG$124,$HI74,HK$21),"")</f>
        <v/>
      </c>
      <c r="HL74" s="17" t="str">
        <f>IF(HL$23&lt;='2. Saisie'!$AE$1,INDEX($D$25:$AG$124,$HI74,HL$21),"")</f>
        <v/>
      </c>
      <c r="HM74" s="17" t="str">
        <f>IF(HM$23&lt;='2. Saisie'!$AE$1,INDEX($D$25:$AG$124,$HI74,HM$21),"")</f>
        <v/>
      </c>
      <c r="HN74" s="17" t="str">
        <f>IF(HN$23&lt;='2. Saisie'!$AE$1,INDEX($D$25:$AG$124,$HI74,HN$21),"")</f>
        <v/>
      </c>
      <c r="HO74" s="17" t="str">
        <f>IF(HO$23&lt;='2. Saisie'!$AE$1,INDEX($D$25:$AG$124,$HI74,HO$21),"")</f>
        <v/>
      </c>
      <c r="HP74" s="17" t="str">
        <f>IF(HP$23&lt;='2. Saisie'!$AE$1,INDEX($D$25:$AG$124,$HI74,HP$21),"")</f>
        <v/>
      </c>
      <c r="HQ74" s="17" t="str">
        <f>IF(HQ$23&lt;='2. Saisie'!$AE$1,INDEX($D$25:$AG$124,$HI74,HQ$21),"")</f>
        <v/>
      </c>
      <c r="HR74" s="17" t="str">
        <f>IF(HR$23&lt;='2. Saisie'!$AE$1,INDEX($D$25:$AG$124,$HI74,HR$21),"")</f>
        <v/>
      </c>
      <c r="HS74" s="17" t="str">
        <f>IF(HS$23&lt;='2. Saisie'!$AE$1,INDEX($D$25:$AG$124,$HI74,HS$21),"")</f>
        <v/>
      </c>
      <c r="HT74" s="17" t="str">
        <f>IF(HT$23&lt;='2. Saisie'!$AE$1,INDEX($D$25:$AG$124,$HI74,HT$21),"")</f>
        <v/>
      </c>
      <c r="HU74" s="17" t="str">
        <f>IF(HU$23&lt;='2. Saisie'!$AE$1,INDEX($D$25:$AG$124,$HI74,HU$21),"")</f>
        <v/>
      </c>
      <c r="HV74" s="17" t="str">
        <f>IF(HV$23&lt;='2. Saisie'!$AE$1,INDEX($D$25:$AG$124,$HI74,HV$21),"")</f>
        <v/>
      </c>
      <c r="HW74" s="17" t="str">
        <f>IF(HW$23&lt;='2. Saisie'!$AE$1,INDEX($D$25:$AG$124,$HI74,HW$21),"")</f>
        <v/>
      </c>
      <c r="HX74" s="17" t="str">
        <f>IF(HX$23&lt;='2. Saisie'!$AE$1,INDEX($D$25:$AG$124,$HI74,HX$21),"")</f>
        <v/>
      </c>
      <c r="HY74" s="17" t="str">
        <f>IF(HY$23&lt;='2. Saisie'!$AE$1,INDEX($D$25:$AG$124,$HI74,HY$21),"")</f>
        <v/>
      </c>
      <c r="HZ74" s="17" t="str">
        <f>IF(HZ$23&lt;='2. Saisie'!$AE$1,INDEX($D$25:$AG$124,$HI74,HZ$21),"")</f>
        <v/>
      </c>
      <c r="IA74" s="17" t="str">
        <f>IF(IA$23&lt;='2. Saisie'!$AE$1,INDEX($D$25:$AG$124,$HI74,IA$21),"")</f>
        <v/>
      </c>
      <c r="IB74" s="17" t="str">
        <f>IF(IB$23&lt;='2. Saisie'!$AE$1,INDEX($D$25:$AG$124,$HI74,IB$21),"")</f>
        <v/>
      </c>
      <c r="IC74" s="17" t="str">
        <f>IF(IC$23&lt;='2. Saisie'!$AE$1,INDEX($D$25:$AG$124,$HI74,IC$21),"")</f>
        <v/>
      </c>
      <c r="ID74" s="17" t="str">
        <f>IF(ID$23&lt;='2. Saisie'!$AE$1,INDEX($D$25:$AG$124,$HI74,ID$21),"")</f>
        <v/>
      </c>
      <c r="IE74" s="17" t="str">
        <f>IF(IE$23&lt;='2. Saisie'!$AE$1,INDEX($D$25:$AG$124,$HI74,IE$21),"")</f>
        <v/>
      </c>
      <c r="IF74" s="17" t="str">
        <f>IF(IF$23&lt;='2. Saisie'!$AE$1,INDEX($D$25:$AG$124,$HI74,IF$21),"")</f>
        <v/>
      </c>
      <c r="IG74" s="17" t="str">
        <f>IF(IG$23&lt;='2. Saisie'!$AE$1,INDEX($D$25:$AG$124,$HI74,IG$21),"")</f>
        <v/>
      </c>
      <c r="IH74" s="17" t="str">
        <f>IF(IH$23&lt;='2. Saisie'!$AE$1,INDEX($D$25:$AG$124,$HI74,IH$21),"")</f>
        <v/>
      </c>
      <c r="II74" s="17" t="str">
        <f>IF(II$23&lt;='2. Saisie'!$AE$1,INDEX($D$25:$AG$124,$HI74,II$21),"")</f>
        <v/>
      </c>
      <c r="IJ74" s="17" t="str">
        <f>IF(IJ$23&lt;='2. Saisie'!$AE$1,INDEX($D$25:$AG$124,$HI74,IJ$21),"")</f>
        <v/>
      </c>
      <c r="IK74" s="17" t="str">
        <f>IF(IK$23&lt;='2. Saisie'!$AE$1,INDEX($D$25:$AG$124,$HI74,IK$21),"")</f>
        <v/>
      </c>
      <c r="IL74" s="17" t="str">
        <f>IF(IL$23&lt;='2. Saisie'!$AE$1,INDEX($D$25:$AG$124,$HI74,IL$21),"")</f>
        <v/>
      </c>
      <c r="IM74" s="17" t="str">
        <f>IF(IM$23&lt;='2. Saisie'!$AE$1,INDEX($D$25:$AG$124,$HI74,IM$21),"")</f>
        <v/>
      </c>
      <c r="IN74" s="17" t="str">
        <f>IF(IN$23&lt;='2. Saisie'!$AE$1,INDEX($D$25:$AG$124,$HI74,IN$21),"")</f>
        <v/>
      </c>
      <c r="IO74" s="17" t="s">
        <v>139</v>
      </c>
      <c r="IR74" s="346" t="str">
        <f>IFERROR(IF(HK$23&lt;=$HH74,(1-'7. Rép.Inattendues'!J55)*HK$19,('7. Rép.Inattendues'!J55*HK$19)*-1),"")</f>
        <v/>
      </c>
      <c r="IS74" s="346" t="str">
        <f>IFERROR(IF(HL$23&lt;=$HH74,(1-'7. Rép.Inattendues'!K55)*HL$19,('7. Rép.Inattendues'!K55*HL$19)*-1),"")</f>
        <v/>
      </c>
      <c r="IT74" s="346" t="str">
        <f>IFERROR(IF(HM$23&lt;=$HH74,(1-'7. Rép.Inattendues'!L55)*HM$19,('7. Rép.Inattendues'!L55*HM$19)*-1),"")</f>
        <v/>
      </c>
      <c r="IU74" s="346" t="str">
        <f>IFERROR(IF(HN$23&lt;=$HH74,(1-'7. Rép.Inattendues'!M55)*HN$19,('7. Rép.Inattendues'!M55*HN$19)*-1),"")</f>
        <v/>
      </c>
      <c r="IV74" s="346" t="str">
        <f>IFERROR(IF(HO$23&lt;=$HH74,(1-'7. Rép.Inattendues'!N55)*HO$19,('7. Rép.Inattendues'!N55*HO$19)*-1),"")</f>
        <v/>
      </c>
      <c r="IW74" s="346" t="str">
        <f>IFERROR(IF(HP$23&lt;=$HH74,(1-'7. Rép.Inattendues'!O55)*HP$19,('7. Rép.Inattendues'!O55*HP$19)*-1),"")</f>
        <v/>
      </c>
      <c r="IX74" s="346" t="str">
        <f>IFERROR(IF(HQ$23&lt;=$HH74,(1-'7. Rép.Inattendues'!P55)*HQ$19,('7. Rép.Inattendues'!P55*HQ$19)*-1),"")</f>
        <v/>
      </c>
      <c r="IY74" s="346" t="str">
        <f>IFERROR(IF(HR$23&lt;=$HH74,(1-'7. Rép.Inattendues'!Q55)*HR$19,('7. Rép.Inattendues'!Q55*HR$19)*-1),"")</f>
        <v/>
      </c>
      <c r="IZ74" s="346" t="str">
        <f>IFERROR(IF(HS$23&lt;=$HH74,(1-'7. Rép.Inattendues'!R55)*HS$19,('7. Rép.Inattendues'!R55*HS$19)*-1),"")</f>
        <v/>
      </c>
      <c r="JA74" s="346" t="str">
        <f>IFERROR(IF(HT$23&lt;=$HH74,(1-'7. Rép.Inattendues'!S55)*HT$19,('7. Rép.Inattendues'!S55*HT$19)*-1),"")</f>
        <v/>
      </c>
      <c r="JB74" s="346" t="str">
        <f>IFERROR(IF(HU$23&lt;=$HH74,(1-'7. Rép.Inattendues'!T55)*HU$19,('7. Rép.Inattendues'!T55*HU$19)*-1),"")</f>
        <v/>
      </c>
      <c r="JC74" s="346" t="str">
        <f>IFERROR(IF(HV$23&lt;=$HH74,(1-'7. Rép.Inattendues'!U55)*HV$19,('7. Rép.Inattendues'!U55*HV$19)*-1),"")</f>
        <v/>
      </c>
      <c r="JD74" s="346" t="str">
        <f>IFERROR(IF(HW$23&lt;=$HH74,(1-'7. Rép.Inattendues'!V55)*HW$19,('7. Rép.Inattendues'!V55*HW$19)*-1),"")</f>
        <v/>
      </c>
      <c r="JE74" s="346" t="str">
        <f>IFERROR(IF(HX$23&lt;=$HH74,(1-'7. Rép.Inattendues'!W55)*HX$19,('7. Rép.Inattendues'!W55*HX$19)*-1),"")</f>
        <v/>
      </c>
      <c r="JF74" s="346" t="str">
        <f>IFERROR(IF(HY$23&lt;=$HH74,(1-'7. Rép.Inattendues'!X55)*HY$19,('7. Rép.Inattendues'!X55*HY$19)*-1),"")</f>
        <v/>
      </c>
      <c r="JG74" s="346" t="str">
        <f>IFERROR(IF(HZ$23&lt;=$HH74,(1-'7. Rép.Inattendues'!Y55)*HZ$19,('7. Rép.Inattendues'!Y55*HZ$19)*-1),"")</f>
        <v/>
      </c>
      <c r="JH74" s="346" t="str">
        <f>IFERROR(IF(IA$23&lt;=$HH74,(1-'7. Rép.Inattendues'!Z55)*IA$19,('7. Rép.Inattendues'!Z55*IA$19)*-1),"")</f>
        <v/>
      </c>
      <c r="JI74" s="346" t="str">
        <f>IFERROR(IF(IB$23&lt;=$HH74,(1-'7. Rép.Inattendues'!AA55)*IB$19,('7. Rép.Inattendues'!AA55*IB$19)*-1),"")</f>
        <v/>
      </c>
      <c r="JJ74" s="346" t="str">
        <f>IFERROR(IF(IC$23&lt;=$HH74,(1-'7. Rép.Inattendues'!AB55)*IC$19,('7. Rép.Inattendues'!AB55*IC$19)*-1),"")</f>
        <v/>
      </c>
      <c r="JK74" s="346" t="str">
        <f>IFERROR(IF(ID$23&lt;=$HH74,(1-'7. Rép.Inattendues'!AC55)*ID$19,('7. Rép.Inattendues'!AC55*ID$19)*-1),"")</f>
        <v/>
      </c>
      <c r="JL74" s="346" t="str">
        <f>IFERROR(IF(IE$23&lt;=$HH74,(1-'7. Rép.Inattendues'!AD55)*IE$19,('7. Rép.Inattendues'!AD55*IE$19)*-1),"")</f>
        <v/>
      </c>
      <c r="JM74" s="346" t="str">
        <f>IFERROR(IF(IF$23&lt;=$HH74,(1-'7. Rép.Inattendues'!AE55)*IF$19,('7. Rép.Inattendues'!AE55*IF$19)*-1),"")</f>
        <v/>
      </c>
      <c r="JN74" s="346" t="str">
        <f>IFERROR(IF(IG$23&lt;=$HH74,(1-'7. Rép.Inattendues'!AF55)*IG$19,('7. Rép.Inattendues'!AF55*IG$19)*-1),"")</f>
        <v/>
      </c>
      <c r="JO74" s="346" t="str">
        <f>IFERROR(IF(IH$23&lt;=$HH74,(1-'7. Rép.Inattendues'!AG55)*IH$19,('7. Rép.Inattendues'!AG55*IH$19)*-1),"")</f>
        <v/>
      </c>
      <c r="JP74" s="346" t="str">
        <f>IFERROR(IF(II$23&lt;=$HH74,(1-'7. Rép.Inattendues'!AH55)*II$19,('7. Rép.Inattendues'!AH55*II$19)*-1),"")</f>
        <v/>
      </c>
      <c r="JQ74" s="346" t="str">
        <f>IFERROR(IF(IJ$23&lt;=$HH74,(1-'7. Rép.Inattendues'!AI55)*IJ$19,('7. Rép.Inattendues'!AI55*IJ$19)*-1),"")</f>
        <v/>
      </c>
      <c r="JR74" s="346" t="str">
        <f>IFERROR(IF(IK$23&lt;=$HH74,(1-'7. Rép.Inattendues'!AJ55)*IK$19,('7. Rép.Inattendues'!AJ55*IK$19)*-1),"")</f>
        <v/>
      </c>
      <c r="JS74" s="346" t="str">
        <f>IFERROR(IF(IL$23&lt;=$HH74,(1-'7. Rép.Inattendues'!AK55)*IL$19,('7. Rép.Inattendues'!AK55*IL$19)*-1),"")</f>
        <v/>
      </c>
      <c r="JT74" s="346" t="str">
        <f>IFERROR(IF(IM$23&lt;=$HH74,(1-'7. Rép.Inattendues'!AL55)*IM$19,('7. Rép.Inattendues'!AL55*IM$19)*-1),"")</f>
        <v/>
      </c>
      <c r="JU74" s="346" t="str">
        <f>IFERROR(IF(IN$23&lt;=$HH74,(1-'7. Rép.Inattendues'!AM55)*IN$19,('7. Rép.Inattendues'!AM55*IN$19)*-1),"")</f>
        <v/>
      </c>
      <c r="JW74" s="347" t="str">
        <f t="shared" si="170"/>
        <v/>
      </c>
      <c r="JY74" s="346" t="str">
        <f t="shared" si="171"/>
        <v/>
      </c>
      <c r="JZ74" s="346" t="str">
        <f t="shared" si="172"/>
        <v/>
      </c>
      <c r="KA74" s="346" t="str">
        <f t="shared" si="173"/>
        <v/>
      </c>
      <c r="KB74" s="346" t="str">
        <f t="shared" si="174"/>
        <v/>
      </c>
      <c r="KC74" s="346" t="str">
        <f t="shared" si="175"/>
        <v/>
      </c>
      <c r="KD74" s="346" t="str">
        <f t="shared" si="176"/>
        <v/>
      </c>
      <c r="KE74" s="346" t="str">
        <f t="shared" si="177"/>
        <v/>
      </c>
      <c r="KF74" s="346" t="str">
        <f t="shared" si="178"/>
        <v/>
      </c>
      <c r="KG74" s="346" t="str">
        <f t="shared" si="179"/>
        <v/>
      </c>
      <c r="KH74" s="346" t="str">
        <f t="shared" si="180"/>
        <v/>
      </c>
      <c r="KI74" s="346" t="str">
        <f t="shared" si="181"/>
        <v/>
      </c>
      <c r="KJ74" s="346" t="str">
        <f t="shared" si="182"/>
        <v/>
      </c>
      <c r="KK74" s="346" t="str">
        <f t="shared" si="183"/>
        <v/>
      </c>
      <c r="KL74" s="346" t="str">
        <f t="shared" si="184"/>
        <v/>
      </c>
      <c r="KM74" s="346" t="str">
        <f t="shared" si="185"/>
        <v/>
      </c>
      <c r="KN74" s="346" t="str">
        <f t="shared" si="186"/>
        <v/>
      </c>
      <c r="KO74" s="346" t="str">
        <f t="shared" si="187"/>
        <v/>
      </c>
      <c r="KP74" s="346" t="str">
        <f t="shared" si="188"/>
        <v/>
      </c>
      <c r="KQ74" s="346" t="str">
        <f t="shared" si="189"/>
        <v/>
      </c>
      <c r="KR74" s="346" t="str">
        <f t="shared" si="190"/>
        <v/>
      </c>
      <c r="KS74" s="346" t="str">
        <f t="shared" si="191"/>
        <v/>
      </c>
      <c r="KT74" s="346" t="str">
        <f t="shared" si="192"/>
        <v/>
      </c>
      <c r="KU74" s="346" t="str">
        <f t="shared" si="193"/>
        <v/>
      </c>
      <c r="KV74" s="346" t="str">
        <f t="shared" si="194"/>
        <v/>
      </c>
      <c r="KW74" s="346" t="str">
        <f t="shared" si="195"/>
        <v/>
      </c>
      <c r="KX74" s="346" t="str">
        <f t="shared" si="196"/>
        <v/>
      </c>
      <c r="KY74" s="346" t="str">
        <f t="shared" si="197"/>
        <v/>
      </c>
      <c r="KZ74" s="346" t="str">
        <f t="shared" si="198"/>
        <v/>
      </c>
      <c r="LA74" s="346" t="str">
        <f t="shared" si="199"/>
        <v/>
      </c>
      <c r="LB74" s="346" t="str">
        <f t="shared" si="200"/>
        <v/>
      </c>
      <c r="LD74" s="348" t="str">
        <f t="shared" si="201"/>
        <v/>
      </c>
      <c r="LF74" s="346" t="str">
        <f t="shared" si="315"/>
        <v/>
      </c>
      <c r="LH74" s="346" t="str">
        <f t="shared" si="202"/>
        <v/>
      </c>
      <c r="LI74" s="346" t="str">
        <f t="shared" si="203"/>
        <v/>
      </c>
      <c r="LJ74" s="346" t="str">
        <f t="shared" si="204"/>
        <v/>
      </c>
      <c r="LK74" s="346" t="str">
        <f t="shared" si="205"/>
        <v/>
      </c>
      <c r="LL74" s="346" t="str">
        <f t="shared" si="206"/>
        <v/>
      </c>
      <c r="LM74" s="346" t="str">
        <f t="shared" si="207"/>
        <v/>
      </c>
      <c r="LN74" s="346" t="str">
        <f t="shared" si="208"/>
        <v/>
      </c>
      <c r="LO74" s="346" t="str">
        <f t="shared" si="209"/>
        <v/>
      </c>
      <c r="LP74" s="346" t="str">
        <f t="shared" si="210"/>
        <v/>
      </c>
      <c r="LQ74" s="346" t="str">
        <f t="shared" si="211"/>
        <v/>
      </c>
      <c r="LR74" s="346" t="str">
        <f t="shared" si="212"/>
        <v/>
      </c>
      <c r="LS74" s="346" t="str">
        <f t="shared" si="213"/>
        <v/>
      </c>
      <c r="LT74" s="346" t="str">
        <f t="shared" si="214"/>
        <v/>
      </c>
      <c r="LU74" s="346" t="str">
        <f t="shared" si="215"/>
        <v/>
      </c>
      <c r="LV74" s="346" t="str">
        <f t="shared" si="216"/>
        <v/>
      </c>
      <c r="LW74" s="346" t="str">
        <f t="shared" si="217"/>
        <v/>
      </c>
      <c r="LX74" s="346" t="str">
        <f t="shared" si="218"/>
        <v/>
      </c>
      <c r="LY74" s="346" t="str">
        <f t="shared" si="219"/>
        <v/>
      </c>
      <c r="LZ74" s="346" t="str">
        <f t="shared" si="220"/>
        <v/>
      </c>
      <c r="MA74" s="346" t="str">
        <f t="shared" si="221"/>
        <v/>
      </c>
      <c r="MB74" s="346" t="str">
        <f t="shared" si="222"/>
        <v/>
      </c>
      <c r="MC74" s="346" t="str">
        <f t="shared" si="223"/>
        <v/>
      </c>
      <c r="MD74" s="346" t="str">
        <f t="shared" si="224"/>
        <v/>
      </c>
      <c r="ME74" s="346" t="str">
        <f t="shared" si="225"/>
        <v/>
      </c>
      <c r="MF74" s="346" t="str">
        <f t="shared" si="226"/>
        <v/>
      </c>
      <c r="MG74" s="346" t="str">
        <f t="shared" si="227"/>
        <v/>
      </c>
      <c r="MH74" s="346" t="str">
        <f t="shared" si="228"/>
        <v/>
      </c>
      <c r="MI74" s="346" t="str">
        <f t="shared" si="229"/>
        <v/>
      </c>
      <c r="MJ74" s="346" t="str">
        <f t="shared" si="230"/>
        <v/>
      </c>
      <c r="MK74" s="346" t="str">
        <f t="shared" si="231"/>
        <v/>
      </c>
      <c r="MM74" s="348" t="str">
        <f t="shared" si="232"/>
        <v/>
      </c>
      <c r="MT74" s="399" t="s">
        <v>487</v>
      </c>
      <c r="MU74" s="384" t="s">
        <v>475</v>
      </c>
      <c r="MV74" s="384" t="s">
        <v>476</v>
      </c>
      <c r="MW74" s="384" t="s">
        <v>479</v>
      </c>
      <c r="MY74" s="386" t="s">
        <v>487</v>
      </c>
    </row>
    <row r="75" spans="2:364" ht="18" x14ac:dyDescent="0.3">
      <c r="B75" s="38">
        <f t="shared" si="88"/>
        <v>0</v>
      </c>
      <c r="C75" s="4" t="s">
        <v>81</v>
      </c>
      <c r="D75" s="17" t="str">
        <f>IF(AND('2. Saisie'!$AF57&gt;=0,D$23&lt;='2. Saisie'!$AE$1,'2. Saisie'!$AL57&lt;=$B$11),IF(OR('2. Saisie'!B57="",'2. Saisie'!B57=9),0,'2. Saisie'!B57),"")</f>
        <v/>
      </c>
      <c r="E75" s="17" t="str">
        <f>IF(AND('2. Saisie'!$AF57&gt;=0,E$23&lt;='2. Saisie'!$AE$1,'2. Saisie'!$AL57&lt;=$B$11),IF(OR('2. Saisie'!C57="",'2. Saisie'!C57=9),0,'2. Saisie'!C57),"")</f>
        <v/>
      </c>
      <c r="F75" s="17" t="str">
        <f>IF(AND('2. Saisie'!$AF57&gt;=0,F$23&lt;='2. Saisie'!$AE$1,'2. Saisie'!$AL57&lt;=$B$11),IF(OR('2. Saisie'!D57="",'2. Saisie'!D57=9),0,'2. Saisie'!D57),"")</f>
        <v/>
      </c>
      <c r="G75" s="17" t="str">
        <f>IF(AND('2. Saisie'!$AF57&gt;=0,G$23&lt;='2. Saisie'!$AE$1,'2. Saisie'!$AL57&lt;=$B$11),IF(OR('2. Saisie'!E57="",'2. Saisie'!E57=9),0,'2. Saisie'!E57),"")</f>
        <v/>
      </c>
      <c r="H75" s="17" t="str">
        <f>IF(AND('2. Saisie'!$AF57&gt;=0,H$23&lt;='2. Saisie'!$AE$1,'2. Saisie'!$AL57&lt;=$B$11),IF(OR('2. Saisie'!F57="",'2. Saisie'!F57=9),0,'2. Saisie'!F57),"")</f>
        <v/>
      </c>
      <c r="I75" s="17" t="str">
        <f>IF(AND('2. Saisie'!$AF57&gt;=0,I$23&lt;='2. Saisie'!$AE$1,'2. Saisie'!$AL57&lt;=$B$11),IF(OR('2. Saisie'!G57="",'2. Saisie'!G57=9),0,'2. Saisie'!G57),"")</f>
        <v/>
      </c>
      <c r="J75" s="17" t="str">
        <f>IF(AND('2. Saisie'!$AF57&gt;=0,J$23&lt;='2. Saisie'!$AE$1,'2. Saisie'!$AL57&lt;=$B$11),IF(OR('2. Saisie'!H57="",'2. Saisie'!H57=9),0,'2. Saisie'!H57),"")</f>
        <v/>
      </c>
      <c r="K75" s="17" t="str">
        <f>IF(AND('2. Saisie'!$AF57&gt;=0,K$23&lt;='2. Saisie'!$AE$1,'2. Saisie'!$AL57&lt;=$B$11),IF(OR('2. Saisie'!I57="",'2. Saisie'!I57=9),0,'2. Saisie'!I57),"")</f>
        <v/>
      </c>
      <c r="L75" s="17" t="str">
        <f>IF(AND('2. Saisie'!$AF57&gt;=0,L$23&lt;='2. Saisie'!$AE$1,'2. Saisie'!$AL57&lt;=$B$11),IF(OR('2. Saisie'!J57="",'2. Saisie'!J57=9),0,'2. Saisie'!J57),"")</f>
        <v/>
      </c>
      <c r="M75" s="17" t="str">
        <f>IF(AND('2. Saisie'!$AF57&gt;=0,M$23&lt;='2. Saisie'!$AE$1,'2. Saisie'!$AL57&lt;=$B$11),IF(OR('2. Saisie'!K57="",'2. Saisie'!K57=9),0,'2. Saisie'!K57),"")</f>
        <v/>
      </c>
      <c r="N75" s="17" t="str">
        <f>IF(AND('2. Saisie'!$AF57&gt;=0,N$23&lt;='2. Saisie'!$AE$1,'2. Saisie'!$AL57&lt;=$B$11),IF(OR('2. Saisie'!L57="",'2. Saisie'!L57=9),0,'2. Saisie'!L57),"")</f>
        <v/>
      </c>
      <c r="O75" s="17" t="str">
        <f>IF(AND('2. Saisie'!$AF57&gt;=0,O$23&lt;='2. Saisie'!$AE$1,'2. Saisie'!$AL57&lt;=$B$11),IF(OR('2. Saisie'!M57="",'2. Saisie'!M57=9),0,'2. Saisie'!M57),"")</f>
        <v/>
      </c>
      <c r="P75" s="17" t="str">
        <f>IF(AND('2. Saisie'!$AF57&gt;=0,P$23&lt;='2. Saisie'!$AE$1,'2. Saisie'!$AL57&lt;=$B$11),IF(OR('2. Saisie'!N57="",'2. Saisie'!N57=9),0,'2. Saisie'!N57),"")</f>
        <v/>
      </c>
      <c r="Q75" s="17" t="str">
        <f>IF(AND('2. Saisie'!$AF57&gt;=0,Q$23&lt;='2. Saisie'!$AE$1,'2. Saisie'!$AL57&lt;=$B$11),IF(OR('2. Saisie'!O57="",'2. Saisie'!O57=9),0,'2. Saisie'!O57),"")</f>
        <v/>
      </c>
      <c r="R75" s="17" t="str">
        <f>IF(AND('2. Saisie'!$AF57&gt;=0,R$23&lt;='2. Saisie'!$AE$1,'2. Saisie'!$AL57&lt;=$B$11),IF(OR('2. Saisie'!P57="",'2. Saisie'!P57=9),0,'2. Saisie'!P57),"")</f>
        <v/>
      </c>
      <c r="S75" s="17" t="str">
        <f>IF(AND('2. Saisie'!$AF57&gt;=0,S$23&lt;='2. Saisie'!$AE$1,'2. Saisie'!$AL57&lt;=$B$11),IF(OR('2. Saisie'!Q57="",'2. Saisie'!Q57=9),0,'2. Saisie'!Q57),"")</f>
        <v/>
      </c>
      <c r="T75" s="17" t="str">
        <f>IF(AND('2. Saisie'!$AF57&gt;=0,T$23&lt;='2. Saisie'!$AE$1,'2. Saisie'!$AL57&lt;=$B$11),IF(OR('2. Saisie'!R57="",'2. Saisie'!R57=9),0,'2. Saisie'!R57),"")</f>
        <v/>
      </c>
      <c r="U75" s="17" t="str">
        <f>IF(AND('2. Saisie'!$AF57&gt;=0,U$23&lt;='2. Saisie'!$AE$1,'2. Saisie'!$AL57&lt;=$B$11),IF(OR('2. Saisie'!S57="",'2. Saisie'!S57=9),0,'2. Saisie'!S57),"")</f>
        <v/>
      </c>
      <c r="V75" s="17" t="str">
        <f>IF(AND('2. Saisie'!$AF57&gt;=0,V$23&lt;='2. Saisie'!$AE$1,'2. Saisie'!$AL57&lt;=$B$11),IF(OR('2. Saisie'!T57="",'2. Saisie'!T57=9),0,'2. Saisie'!T57),"")</f>
        <v/>
      </c>
      <c r="W75" s="17" t="str">
        <f>IF(AND('2. Saisie'!$AF57&gt;=0,W$23&lt;='2. Saisie'!$AE$1,'2. Saisie'!$AL57&lt;=$B$11),IF(OR('2. Saisie'!U57="",'2. Saisie'!U57=9),0,'2. Saisie'!U57),"")</f>
        <v/>
      </c>
      <c r="X75" s="17" t="str">
        <f>IF(AND('2. Saisie'!$AF57&gt;=0,X$23&lt;='2. Saisie'!$AE$1,'2. Saisie'!$AL57&lt;=$B$11),IF(OR('2. Saisie'!V57="",'2. Saisie'!V57=9),0,'2. Saisie'!V57),"")</f>
        <v/>
      </c>
      <c r="Y75" s="17" t="str">
        <f>IF(AND('2. Saisie'!$AF57&gt;=0,Y$23&lt;='2. Saisie'!$AE$1,'2. Saisie'!$AL57&lt;=$B$11),IF(OR('2. Saisie'!W57="",'2. Saisie'!W57=9),0,'2. Saisie'!W57),"")</f>
        <v/>
      </c>
      <c r="Z75" s="17" t="str">
        <f>IF(AND('2. Saisie'!$AF57&gt;=0,Z$23&lt;='2. Saisie'!$AE$1,'2. Saisie'!$AL57&lt;=$B$11),IF(OR('2. Saisie'!X57="",'2. Saisie'!X57=9),0,'2. Saisie'!X57),"")</f>
        <v/>
      </c>
      <c r="AA75" s="17" t="str">
        <f>IF(AND('2. Saisie'!$AF57&gt;=0,AA$23&lt;='2. Saisie'!$AE$1,'2. Saisie'!$AL57&lt;=$B$11),IF(OR('2. Saisie'!Y57="",'2. Saisie'!Y57=9),0,'2. Saisie'!Y57),"")</f>
        <v/>
      </c>
      <c r="AB75" s="17" t="str">
        <f>IF(AND('2. Saisie'!$AF57&gt;=0,AB$23&lt;='2. Saisie'!$AE$1,'2. Saisie'!$AL57&lt;=$B$11),IF(OR('2. Saisie'!Z57="",'2. Saisie'!Z57=9),0,'2. Saisie'!Z57),"")</f>
        <v/>
      </c>
      <c r="AC75" s="17" t="str">
        <f>IF(AND('2. Saisie'!$AF57&gt;=0,AC$23&lt;='2. Saisie'!$AE$1,'2. Saisie'!$AL57&lt;=$B$11),IF(OR('2. Saisie'!AA57="",'2. Saisie'!AA57=9),0,'2. Saisie'!AA57),"")</f>
        <v/>
      </c>
      <c r="AD75" s="17" t="str">
        <f>IF(AND('2. Saisie'!$AF57&gt;=0,AD$23&lt;='2. Saisie'!$AE$1,'2. Saisie'!$AL57&lt;=$B$11),IF(OR('2. Saisie'!AB57="",'2. Saisie'!AB57=9),0,'2. Saisie'!AB57),"")</f>
        <v/>
      </c>
      <c r="AE75" s="17" t="str">
        <f>IF(AND('2. Saisie'!$AF57&gt;=0,AE$23&lt;='2. Saisie'!$AE$1,'2. Saisie'!$AL57&lt;=$B$11),IF(OR('2. Saisie'!AC57="",'2. Saisie'!AC57=9),0,'2. Saisie'!AC57),"")</f>
        <v/>
      </c>
      <c r="AF75" s="17" t="str">
        <f>IF(AND('2. Saisie'!$AF57&gt;=0,AF$23&lt;='2. Saisie'!$AE$1,'2. Saisie'!$AL57&lt;=$B$11),IF(OR('2. Saisie'!AD57="",'2. Saisie'!AD57=9),0,'2. Saisie'!AD57),"")</f>
        <v/>
      </c>
      <c r="AG75" s="17" t="str">
        <f>IF(AND('2. Saisie'!$AF57&gt;=0,AG$23&lt;='2. Saisie'!$AE$1,'2. Saisie'!$AL57&lt;=$B$11),IF(OR('2. Saisie'!AE57="",'2. Saisie'!AE57=9),0,'2. Saisie'!AE57),"")</f>
        <v/>
      </c>
      <c r="AH75" s="17" t="s">
        <v>139</v>
      </c>
      <c r="AI75" s="330"/>
      <c r="AJ75" s="339" t="str">
        <f t="shared" si="89"/>
        <v/>
      </c>
      <c r="AK75" s="339" t="str">
        <f t="shared" si="90"/>
        <v/>
      </c>
      <c r="AL75" s="340" t="str">
        <f t="shared" si="277"/>
        <v/>
      </c>
      <c r="AM75" s="341">
        <v>51</v>
      </c>
      <c r="AN75" s="342" t="str">
        <f t="shared" si="278"/>
        <v/>
      </c>
      <c r="AO75" s="343" t="str">
        <f t="shared" si="91"/>
        <v/>
      </c>
      <c r="AP75" s="17" t="str">
        <f t="shared" si="92"/>
        <v/>
      </c>
      <c r="AQ75" s="17" t="str">
        <f t="shared" si="93"/>
        <v/>
      </c>
      <c r="AR75" s="17" t="str">
        <f t="shared" si="94"/>
        <v/>
      </c>
      <c r="AS75" s="17" t="str">
        <f t="shared" si="95"/>
        <v/>
      </c>
      <c r="AT75" s="17" t="str">
        <f t="shared" si="96"/>
        <v/>
      </c>
      <c r="AU75" s="17" t="str">
        <f t="shared" si="97"/>
        <v/>
      </c>
      <c r="AV75" s="17" t="str">
        <f t="shared" si="98"/>
        <v/>
      </c>
      <c r="AW75" s="17" t="str">
        <f t="shared" si="99"/>
        <v/>
      </c>
      <c r="AX75" s="17" t="str">
        <f t="shared" si="100"/>
        <v/>
      </c>
      <c r="AY75" s="17" t="str">
        <f t="shared" si="101"/>
        <v/>
      </c>
      <c r="AZ75" s="17" t="str">
        <f t="shared" si="102"/>
        <v/>
      </c>
      <c r="BA75" s="17" t="str">
        <f t="shared" si="103"/>
        <v/>
      </c>
      <c r="BB75" s="17" t="str">
        <f t="shared" si="104"/>
        <v/>
      </c>
      <c r="BC75" s="17" t="str">
        <f t="shared" si="105"/>
        <v/>
      </c>
      <c r="BD75" s="17" t="str">
        <f t="shared" si="106"/>
        <v/>
      </c>
      <c r="BE75" s="17" t="str">
        <f t="shared" si="107"/>
        <v/>
      </c>
      <c r="BF75" s="17" t="str">
        <f t="shared" si="108"/>
        <v/>
      </c>
      <c r="BG75" s="17" t="str">
        <f t="shared" si="109"/>
        <v/>
      </c>
      <c r="BH75" s="17" t="str">
        <f t="shared" si="110"/>
        <v/>
      </c>
      <c r="BI75" s="17" t="str">
        <f t="shared" si="111"/>
        <v/>
      </c>
      <c r="BJ75" s="17" t="str">
        <f t="shared" si="112"/>
        <v/>
      </c>
      <c r="BK75" s="17" t="str">
        <f t="shared" si="113"/>
        <v/>
      </c>
      <c r="BL75" s="17" t="str">
        <f t="shared" si="114"/>
        <v/>
      </c>
      <c r="BM75" s="17" t="str">
        <f t="shared" si="115"/>
        <v/>
      </c>
      <c r="BN75" s="17" t="str">
        <f t="shared" si="116"/>
        <v/>
      </c>
      <c r="BO75" s="17" t="str">
        <f t="shared" si="117"/>
        <v/>
      </c>
      <c r="BP75" s="17" t="str">
        <f t="shared" si="118"/>
        <v/>
      </c>
      <c r="BQ75" s="17" t="str">
        <f t="shared" si="119"/>
        <v/>
      </c>
      <c r="BR75" s="17" t="str">
        <f t="shared" si="120"/>
        <v/>
      </c>
      <c r="BS75" s="17" t="str">
        <f t="shared" si="121"/>
        <v/>
      </c>
      <c r="BT75" s="17" t="s">
        <v>139</v>
      </c>
      <c r="BV75" s="291" t="e">
        <f t="shared" si="279"/>
        <v>#VALUE!</v>
      </c>
      <c r="BW75" s="291" t="e">
        <f t="shared" si="122"/>
        <v>#VALUE!</v>
      </c>
      <c r="BX75" s="291" t="e">
        <f t="shared" si="233"/>
        <v>#VALUE!</v>
      </c>
      <c r="BY75" s="292" t="e">
        <f t="shared" si="280"/>
        <v>#VALUE!</v>
      </c>
      <c r="BZ75" s="292" t="e">
        <f t="shared" si="123"/>
        <v>#VALUE!</v>
      </c>
      <c r="CA75" s="294" t="str">
        <f t="shared" si="124"/>
        <v/>
      </c>
      <c r="CB75" s="293" t="e">
        <f t="shared" si="281"/>
        <v>#VALUE!</v>
      </c>
      <c r="CC75" s="291" t="e">
        <f t="shared" si="125"/>
        <v>#VALUE!</v>
      </c>
      <c r="CD75" s="291" t="e">
        <f t="shared" si="234"/>
        <v>#VALUE!</v>
      </c>
      <c r="CE75" s="292" t="e">
        <f t="shared" si="282"/>
        <v>#VALUE!</v>
      </c>
      <c r="CF75" s="292" t="e">
        <f t="shared" si="126"/>
        <v>#VALUE!</v>
      </c>
      <c r="CW75" s="330"/>
      <c r="CX75" s="341">
        <v>51</v>
      </c>
      <c r="CY75" s="58" t="str">
        <f t="shared" si="127"/>
        <v/>
      </c>
      <c r="CZ75" s="344" t="e">
        <f t="shared" si="319"/>
        <v>#N/A</v>
      </c>
      <c r="DA75" s="344" t="e">
        <f t="shared" si="319"/>
        <v>#N/A</v>
      </c>
      <c r="DB75" s="344" t="e">
        <f t="shared" si="319"/>
        <v>#N/A</v>
      </c>
      <c r="DC75" s="344" t="e">
        <f t="shared" si="319"/>
        <v>#N/A</v>
      </c>
      <c r="DD75" s="344" t="e">
        <f t="shared" si="319"/>
        <v>#N/A</v>
      </c>
      <c r="DE75" s="344" t="e">
        <f t="shared" si="319"/>
        <v>#N/A</v>
      </c>
      <c r="DF75" s="344" t="e">
        <f t="shared" si="319"/>
        <v>#N/A</v>
      </c>
      <c r="DG75" s="344" t="e">
        <f t="shared" si="319"/>
        <v>#N/A</v>
      </c>
      <c r="DH75" s="344" t="e">
        <f t="shared" si="319"/>
        <v>#N/A</v>
      </c>
      <c r="DI75" s="344" t="e">
        <f t="shared" si="319"/>
        <v>#N/A</v>
      </c>
      <c r="DJ75" s="344" t="e">
        <f t="shared" si="319"/>
        <v>#N/A</v>
      </c>
      <c r="DK75" s="344" t="e">
        <f t="shared" si="319"/>
        <v>#N/A</v>
      </c>
      <c r="DL75" s="344" t="e">
        <f t="shared" si="319"/>
        <v>#N/A</v>
      </c>
      <c r="DM75" s="344" t="e">
        <f t="shared" si="319"/>
        <v>#N/A</v>
      </c>
      <c r="DN75" s="344" t="e">
        <f t="shared" si="319"/>
        <v>#N/A</v>
      </c>
      <c r="DO75" s="344" t="e">
        <f t="shared" si="319"/>
        <v>#N/A</v>
      </c>
      <c r="DP75" s="344" t="e">
        <f t="shared" si="317"/>
        <v>#N/A</v>
      </c>
      <c r="DQ75" s="344" t="e">
        <f t="shared" si="317"/>
        <v>#N/A</v>
      </c>
      <c r="DR75" s="344" t="e">
        <f t="shared" si="317"/>
        <v>#N/A</v>
      </c>
      <c r="DS75" s="344" t="e">
        <f t="shared" si="317"/>
        <v>#N/A</v>
      </c>
      <c r="DT75" s="344" t="e">
        <f t="shared" si="317"/>
        <v>#N/A</v>
      </c>
      <c r="DU75" s="344" t="e">
        <f t="shared" si="317"/>
        <v>#N/A</v>
      </c>
      <c r="DV75" s="344" t="e">
        <f t="shared" si="317"/>
        <v>#N/A</v>
      </c>
      <c r="DW75" s="344" t="e">
        <f t="shared" si="317"/>
        <v>#N/A</v>
      </c>
      <c r="DX75" s="344" t="e">
        <f t="shared" si="317"/>
        <v>#N/A</v>
      </c>
      <c r="DY75" s="344" t="e">
        <f t="shared" si="317"/>
        <v>#N/A</v>
      </c>
      <c r="DZ75" s="344" t="e">
        <f t="shared" si="317"/>
        <v>#N/A</v>
      </c>
      <c r="EA75" s="344" t="e">
        <f t="shared" si="317"/>
        <v>#N/A</v>
      </c>
      <c r="EB75" s="344" t="e">
        <f t="shared" si="317"/>
        <v>#N/A</v>
      </c>
      <c r="EC75" s="344" t="e">
        <f t="shared" si="317"/>
        <v>#N/A</v>
      </c>
      <c r="ED75" s="59">
        <f t="shared" si="129"/>
        <v>0</v>
      </c>
      <c r="EE75" s="341">
        <v>51</v>
      </c>
      <c r="EF75" s="58" t="str">
        <f t="shared" si="130"/>
        <v/>
      </c>
      <c r="EG75" s="344" t="str">
        <f t="shared" si="235"/>
        <v/>
      </c>
      <c r="EH75" s="344" t="str">
        <f t="shared" si="236"/>
        <v/>
      </c>
      <c r="EI75" s="344" t="str">
        <f t="shared" si="237"/>
        <v/>
      </c>
      <c r="EJ75" s="344" t="str">
        <f t="shared" si="238"/>
        <v/>
      </c>
      <c r="EK75" s="344" t="str">
        <f t="shared" si="239"/>
        <v/>
      </c>
      <c r="EL75" s="344" t="str">
        <f t="shared" si="240"/>
        <v/>
      </c>
      <c r="EM75" s="344" t="str">
        <f t="shared" si="241"/>
        <v/>
      </c>
      <c r="EN75" s="344" t="str">
        <f t="shared" si="242"/>
        <v/>
      </c>
      <c r="EO75" s="344" t="str">
        <f t="shared" si="243"/>
        <v/>
      </c>
      <c r="EP75" s="344" t="str">
        <f t="shared" si="244"/>
        <v/>
      </c>
      <c r="EQ75" s="344" t="str">
        <f t="shared" si="245"/>
        <v/>
      </c>
      <c r="ER75" s="344" t="str">
        <f t="shared" si="246"/>
        <v/>
      </c>
      <c r="ES75" s="344" t="str">
        <f t="shared" si="247"/>
        <v/>
      </c>
      <c r="ET75" s="344" t="str">
        <f t="shared" si="248"/>
        <v/>
      </c>
      <c r="EU75" s="344" t="str">
        <f t="shared" si="249"/>
        <v/>
      </c>
      <c r="EV75" s="344" t="str">
        <f t="shared" si="250"/>
        <v/>
      </c>
      <c r="EW75" s="344" t="str">
        <f t="shared" si="251"/>
        <v/>
      </c>
      <c r="EX75" s="344" t="str">
        <f t="shared" si="252"/>
        <v/>
      </c>
      <c r="EY75" s="344" t="str">
        <f t="shared" si="253"/>
        <v/>
      </c>
      <c r="EZ75" s="344" t="str">
        <f t="shared" si="254"/>
        <v/>
      </c>
      <c r="FA75" s="344" t="str">
        <f t="shared" si="255"/>
        <v/>
      </c>
      <c r="FB75" s="344" t="str">
        <f t="shared" si="256"/>
        <v/>
      </c>
      <c r="FC75" s="344" t="str">
        <f t="shared" si="257"/>
        <v/>
      </c>
      <c r="FD75" s="344" t="str">
        <f t="shared" si="258"/>
        <v/>
      </c>
      <c r="FE75" s="344" t="str">
        <f t="shared" si="259"/>
        <v/>
      </c>
      <c r="FF75" s="344" t="str">
        <f t="shared" si="260"/>
        <v/>
      </c>
      <c r="FG75" s="344" t="str">
        <f t="shared" si="261"/>
        <v/>
      </c>
      <c r="FH75" s="344" t="str">
        <f t="shared" si="262"/>
        <v/>
      </c>
      <c r="FI75" s="344" t="str">
        <f t="shared" si="263"/>
        <v/>
      </c>
      <c r="FJ75" s="344" t="str">
        <f t="shared" si="264"/>
        <v/>
      </c>
      <c r="FK75" s="59">
        <f t="shared" si="160"/>
        <v>0</v>
      </c>
      <c r="FL75" s="345" t="str">
        <f t="shared" si="161"/>
        <v/>
      </c>
      <c r="FM75" s="3">
        <f t="shared" si="162"/>
        <v>0</v>
      </c>
      <c r="FO75" s="336" t="str">
        <f t="shared" si="283"/>
        <v/>
      </c>
      <c r="FP75" s="4" t="s">
        <v>81</v>
      </c>
      <c r="FQ75" s="17" t="str">
        <f t="shared" si="284"/>
        <v/>
      </c>
      <c r="FR75" s="17" t="str">
        <f t="shared" si="285"/>
        <v/>
      </c>
      <c r="FS75" s="17" t="str">
        <f t="shared" si="286"/>
        <v/>
      </c>
      <c r="FT75" s="17" t="str">
        <f t="shared" si="287"/>
        <v/>
      </c>
      <c r="FU75" s="17" t="str">
        <f t="shared" si="288"/>
        <v/>
      </c>
      <c r="FV75" s="17" t="str">
        <f t="shared" si="289"/>
        <v/>
      </c>
      <c r="FW75" s="17" t="str">
        <f t="shared" si="290"/>
        <v/>
      </c>
      <c r="FX75" s="17" t="str">
        <f t="shared" si="291"/>
        <v/>
      </c>
      <c r="FY75" s="17" t="str">
        <f t="shared" si="292"/>
        <v/>
      </c>
      <c r="FZ75" s="17" t="str">
        <f t="shared" si="293"/>
        <v/>
      </c>
      <c r="GA75" s="17" t="str">
        <f t="shared" si="294"/>
        <v/>
      </c>
      <c r="GB75" s="17" t="str">
        <f t="shared" si="295"/>
        <v/>
      </c>
      <c r="GC75" s="17" t="str">
        <f t="shared" si="296"/>
        <v/>
      </c>
      <c r="GD75" s="17" t="str">
        <f t="shared" si="297"/>
        <v/>
      </c>
      <c r="GE75" s="17" t="str">
        <f t="shared" si="298"/>
        <v/>
      </c>
      <c r="GF75" s="17" t="str">
        <f t="shared" si="299"/>
        <v/>
      </c>
      <c r="GG75" s="17" t="str">
        <f t="shared" si="300"/>
        <v/>
      </c>
      <c r="GH75" s="17" t="str">
        <f t="shared" si="301"/>
        <v/>
      </c>
      <c r="GI75" s="17" t="str">
        <f t="shared" si="302"/>
        <v/>
      </c>
      <c r="GJ75" s="17" t="str">
        <f t="shared" si="303"/>
        <v/>
      </c>
      <c r="GK75" s="17" t="str">
        <f t="shared" si="304"/>
        <v/>
      </c>
      <c r="GL75" s="17" t="str">
        <f t="shared" si="305"/>
        <v/>
      </c>
      <c r="GM75" s="17" t="str">
        <f t="shared" si="306"/>
        <v/>
      </c>
      <c r="GN75" s="17" t="str">
        <f t="shared" si="307"/>
        <v/>
      </c>
      <c r="GO75" s="17" t="str">
        <f t="shared" si="308"/>
        <v/>
      </c>
      <c r="GP75" s="17" t="str">
        <f t="shared" si="309"/>
        <v/>
      </c>
      <c r="GQ75" s="17" t="str">
        <f t="shared" si="310"/>
        <v/>
      </c>
      <c r="GR75" s="17" t="str">
        <f t="shared" si="311"/>
        <v/>
      </c>
      <c r="GS75" s="17" t="str">
        <f t="shared" si="312"/>
        <v/>
      </c>
      <c r="GT75" s="17" t="str">
        <f t="shared" si="313"/>
        <v/>
      </c>
      <c r="GU75" s="17" t="s">
        <v>139</v>
      </c>
      <c r="GV75" s="36"/>
      <c r="GW75" s="2" t="e">
        <f>RANK(AO75,AO$25:AO$124,0)+COUNTIF(AO$25:AO$75,AO75)-1</f>
        <v>#VALUE!</v>
      </c>
      <c r="GX75" s="36" t="s">
        <v>81</v>
      </c>
      <c r="GY75" s="3">
        <v>51</v>
      </c>
      <c r="GZ75" s="3" t="str">
        <f t="shared" si="314"/>
        <v/>
      </c>
      <c r="HA75" s="345" t="str">
        <f t="shared" si="163"/>
        <v/>
      </c>
      <c r="HB75" s="3">
        <f t="shared" si="164"/>
        <v>0</v>
      </c>
      <c r="HF75" s="3" t="e">
        <f t="shared" si="165"/>
        <v>#N/A</v>
      </c>
      <c r="HG75" s="3" t="e">
        <f t="shared" si="166"/>
        <v>#N/A</v>
      </c>
      <c r="HH75" s="294" t="e">
        <f t="shared" si="167"/>
        <v>#N/A</v>
      </c>
      <c r="HI75" s="336" t="e">
        <f t="shared" si="168"/>
        <v>#N/A</v>
      </c>
      <c r="HJ75" s="4" t="e">
        <f t="shared" si="169"/>
        <v>#N/A</v>
      </c>
      <c r="HK75" s="17" t="str">
        <f>IF(HK$23&lt;='2. Saisie'!$AE$1,INDEX($D$25:$AG$124,$HI75,HK$21),"")</f>
        <v/>
      </c>
      <c r="HL75" s="17" t="str">
        <f>IF(HL$23&lt;='2. Saisie'!$AE$1,INDEX($D$25:$AG$124,$HI75,HL$21),"")</f>
        <v/>
      </c>
      <c r="HM75" s="17" t="str">
        <f>IF(HM$23&lt;='2. Saisie'!$AE$1,INDEX($D$25:$AG$124,$HI75,HM$21),"")</f>
        <v/>
      </c>
      <c r="HN75" s="17" t="str">
        <f>IF(HN$23&lt;='2. Saisie'!$AE$1,INDEX($D$25:$AG$124,$HI75,HN$21),"")</f>
        <v/>
      </c>
      <c r="HO75" s="17" t="str">
        <f>IF(HO$23&lt;='2. Saisie'!$AE$1,INDEX($D$25:$AG$124,$HI75,HO$21),"")</f>
        <v/>
      </c>
      <c r="HP75" s="17" t="str">
        <f>IF(HP$23&lt;='2. Saisie'!$AE$1,INDEX($D$25:$AG$124,$HI75,HP$21),"")</f>
        <v/>
      </c>
      <c r="HQ75" s="17" t="str">
        <f>IF(HQ$23&lt;='2. Saisie'!$AE$1,INDEX($D$25:$AG$124,$HI75,HQ$21),"")</f>
        <v/>
      </c>
      <c r="HR75" s="17" t="str">
        <f>IF(HR$23&lt;='2. Saisie'!$AE$1,INDEX($D$25:$AG$124,$HI75,HR$21),"")</f>
        <v/>
      </c>
      <c r="HS75" s="17" t="str">
        <f>IF(HS$23&lt;='2. Saisie'!$AE$1,INDEX($D$25:$AG$124,$HI75,HS$21),"")</f>
        <v/>
      </c>
      <c r="HT75" s="17" t="str">
        <f>IF(HT$23&lt;='2. Saisie'!$AE$1,INDEX($D$25:$AG$124,$HI75,HT$21),"")</f>
        <v/>
      </c>
      <c r="HU75" s="17" t="str">
        <f>IF(HU$23&lt;='2. Saisie'!$AE$1,INDEX($D$25:$AG$124,$HI75,HU$21),"")</f>
        <v/>
      </c>
      <c r="HV75" s="17" t="str">
        <f>IF(HV$23&lt;='2. Saisie'!$AE$1,INDEX($D$25:$AG$124,$HI75,HV$21),"")</f>
        <v/>
      </c>
      <c r="HW75" s="17" t="str">
        <f>IF(HW$23&lt;='2. Saisie'!$AE$1,INDEX($D$25:$AG$124,$HI75,HW$21),"")</f>
        <v/>
      </c>
      <c r="HX75" s="17" t="str">
        <f>IF(HX$23&lt;='2. Saisie'!$AE$1,INDEX($D$25:$AG$124,$HI75,HX$21),"")</f>
        <v/>
      </c>
      <c r="HY75" s="17" t="str">
        <f>IF(HY$23&lt;='2. Saisie'!$AE$1,INDEX($D$25:$AG$124,$HI75,HY$21),"")</f>
        <v/>
      </c>
      <c r="HZ75" s="17" t="str">
        <f>IF(HZ$23&lt;='2. Saisie'!$AE$1,INDEX($D$25:$AG$124,$HI75,HZ$21),"")</f>
        <v/>
      </c>
      <c r="IA75" s="17" t="str">
        <f>IF(IA$23&lt;='2. Saisie'!$AE$1,INDEX($D$25:$AG$124,$HI75,IA$21),"")</f>
        <v/>
      </c>
      <c r="IB75" s="17" t="str">
        <f>IF(IB$23&lt;='2. Saisie'!$AE$1,INDEX($D$25:$AG$124,$HI75,IB$21),"")</f>
        <v/>
      </c>
      <c r="IC75" s="17" t="str">
        <f>IF(IC$23&lt;='2. Saisie'!$AE$1,INDEX($D$25:$AG$124,$HI75,IC$21),"")</f>
        <v/>
      </c>
      <c r="ID75" s="17" t="str">
        <f>IF(ID$23&lt;='2. Saisie'!$AE$1,INDEX($D$25:$AG$124,$HI75,ID$21),"")</f>
        <v/>
      </c>
      <c r="IE75" s="17" t="str">
        <f>IF(IE$23&lt;='2. Saisie'!$AE$1,INDEX($D$25:$AG$124,$HI75,IE$21),"")</f>
        <v/>
      </c>
      <c r="IF75" s="17" t="str">
        <f>IF(IF$23&lt;='2. Saisie'!$AE$1,INDEX($D$25:$AG$124,$HI75,IF$21),"")</f>
        <v/>
      </c>
      <c r="IG75" s="17" t="str">
        <f>IF(IG$23&lt;='2. Saisie'!$AE$1,INDEX($D$25:$AG$124,$HI75,IG$21),"")</f>
        <v/>
      </c>
      <c r="IH75" s="17" t="str">
        <f>IF(IH$23&lt;='2. Saisie'!$AE$1,INDEX($D$25:$AG$124,$HI75,IH$21),"")</f>
        <v/>
      </c>
      <c r="II75" s="17" t="str">
        <f>IF(II$23&lt;='2. Saisie'!$AE$1,INDEX($D$25:$AG$124,$HI75,II$21),"")</f>
        <v/>
      </c>
      <c r="IJ75" s="17" t="str">
        <f>IF(IJ$23&lt;='2. Saisie'!$AE$1,INDEX($D$25:$AG$124,$HI75,IJ$21),"")</f>
        <v/>
      </c>
      <c r="IK75" s="17" t="str">
        <f>IF(IK$23&lt;='2. Saisie'!$AE$1,INDEX($D$25:$AG$124,$HI75,IK$21),"")</f>
        <v/>
      </c>
      <c r="IL75" s="17" t="str">
        <f>IF(IL$23&lt;='2. Saisie'!$AE$1,INDEX($D$25:$AG$124,$HI75,IL$21),"")</f>
        <v/>
      </c>
      <c r="IM75" s="17" t="str">
        <f>IF(IM$23&lt;='2. Saisie'!$AE$1,INDEX($D$25:$AG$124,$HI75,IM$21),"")</f>
        <v/>
      </c>
      <c r="IN75" s="17" t="str">
        <f>IF(IN$23&lt;='2. Saisie'!$AE$1,INDEX($D$25:$AG$124,$HI75,IN$21),"")</f>
        <v/>
      </c>
      <c r="IO75" s="17" t="s">
        <v>139</v>
      </c>
      <c r="IR75" s="346" t="str">
        <f>IFERROR(IF(HK$23&lt;=$HH75,(1-'7. Rép.Inattendues'!J56)*HK$19,('7. Rép.Inattendues'!J56*HK$19)*-1),"")</f>
        <v/>
      </c>
      <c r="IS75" s="346" t="str">
        <f>IFERROR(IF(HL$23&lt;=$HH75,(1-'7. Rép.Inattendues'!K56)*HL$19,('7. Rép.Inattendues'!K56*HL$19)*-1),"")</f>
        <v/>
      </c>
      <c r="IT75" s="346" t="str">
        <f>IFERROR(IF(HM$23&lt;=$HH75,(1-'7. Rép.Inattendues'!L56)*HM$19,('7. Rép.Inattendues'!L56*HM$19)*-1),"")</f>
        <v/>
      </c>
      <c r="IU75" s="346" t="str">
        <f>IFERROR(IF(HN$23&lt;=$HH75,(1-'7. Rép.Inattendues'!M56)*HN$19,('7. Rép.Inattendues'!M56*HN$19)*-1),"")</f>
        <v/>
      </c>
      <c r="IV75" s="346" t="str">
        <f>IFERROR(IF(HO$23&lt;=$HH75,(1-'7. Rép.Inattendues'!N56)*HO$19,('7. Rép.Inattendues'!N56*HO$19)*-1),"")</f>
        <v/>
      </c>
      <c r="IW75" s="346" t="str">
        <f>IFERROR(IF(HP$23&lt;=$HH75,(1-'7. Rép.Inattendues'!O56)*HP$19,('7. Rép.Inattendues'!O56*HP$19)*-1),"")</f>
        <v/>
      </c>
      <c r="IX75" s="346" t="str">
        <f>IFERROR(IF(HQ$23&lt;=$HH75,(1-'7. Rép.Inattendues'!P56)*HQ$19,('7. Rép.Inattendues'!P56*HQ$19)*-1),"")</f>
        <v/>
      </c>
      <c r="IY75" s="346" t="str">
        <f>IFERROR(IF(HR$23&lt;=$HH75,(1-'7. Rép.Inattendues'!Q56)*HR$19,('7. Rép.Inattendues'!Q56*HR$19)*-1),"")</f>
        <v/>
      </c>
      <c r="IZ75" s="346" t="str">
        <f>IFERROR(IF(HS$23&lt;=$HH75,(1-'7. Rép.Inattendues'!R56)*HS$19,('7. Rép.Inattendues'!R56*HS$19)*-1),"")</f>
        <v/>
      </c>
      <c r="JA75" s="346" t="str">
        <f>IFERROR(IF(HT$23&lt;=$HH75,(1-'7. Rép.Inattendues'!S56)*HT$19,('7. Rép.Inattendues'!S56*HT$19)*-1),"")</f>
        <v/>
      </c>
      <c r="JB75" s="346" t="str">
        <f>IFERROR(IF(HU$23&lt;=$HH75,(1-'7. Rép.Inattendues'!T56)*HU$19,('7. Rép.Inattendues'!T56*HU$19)*-1),"")</f>
        <v/>
      </c>
      <c r="JC75" s="346" t="str">
        <f>IFERROR(IF(HV$23&lt;=$HH75,(1-'7. Rép.Inattendues'!U56)*HV$19,('7. Rép.Inattendues'!U56*HV$19)*-1),"")</f>
        <v/>
      </c>
      <c r="JD75" s="346" t="str">
        <f>IFERROR(IF(HW$23&lt;=$HH75,(1-'7. Rép.Inattendues'!V56)*HW$19,('7. Rép.Inattendues'!V56*HW$19)*-1),"")</f>
        <v/>
      </c>
      <c r="JE75" s="346" t="str">
        <f>IFERROR(IF(HX$23&lt;=$HH75,(1-'7. Rép.Inattendues'!W56)*HX$19,('7. Rép.Inattendues'!W56*HX$19)*-1),"")</f>
        <v/>
      </c>
      <c r="JF75" s="346" t="str">
        <f>IFERROR(IF(HY$23&lt;=$HH75,(1-'7. Rép.Inattendues'!X56)*HY$19,('7. Rép.Inattendues'!X56*HY$19)*-1),"")</f>
        <v/>
      </c>
      <c r="JG75" s="346" t="str">
        <f>IFERROR(IF(HZ$23&lt;=$HH75,(1-'7. Rép.Inattendues'!Y56)*HZ$19,('7. Rép.Inattendues'!Y56*HZ$19)*-1),"")</f>
        <v/>
      </c>
      <c r="JH75" s="346" t="str">
        <f>IFERROR(IF(IA$23&lt;=$HH75,(1-'7. Rép.Inattendues'!Z56)*IA$19,('7. Rép.Inattendues'!Z56*IA$19)*-1),"")</f>
        <v/>
      </c>
      <c r="JI75" s="346" t="str">
        <f>IFERROR(IF(IB$23&lt;=$HH75,(1-'7. Rép.Inattendues'!AA56)*IB$19,('7. Rép.Inattendues'!AA56*IB$19)*-1),"")</f>
        <v/>
      </c>
      <c r="JJ75" s="346" t="str">
        <f>IFERROR(IF(IC$23&lt;=$HH75,(1-'7. Rép.Inattendues'!AB56)*IC$19,('7. Rép.Inattendues'!AB56*IC$19)*-1),"")</f>
        <v/>
      </c>
      <c r="JK75" s="346" t="str">
        <f>IFERROR(IF(ID$23&lt;=$HH75,(1-'7. Rép.Inattendues'!AC56)*ID$19,('7. Rép.Inattendues'!AC56*ID$19)*-1),"")</f>
        <v/>
      </c>
      <c r="JL75" s="346" t="str">
        <f>IFERROR(IF(IE$23&lt;=$HH75,(1-'7. Rép.Inattendues'!AD56)*IE$19,('7. Rép.Inattendues'!AD56*IE$19)*-1),"")</f>
        <v/>
      </c>
      <c r="JM75" s="346" t="str">
        <f>IFERROR(IF(IF$23&lt;=$HH75,(1-'7. Rép.Inattendues'!AE56)*IF$19,('7. Rép.Inattendues'!AE56*IF$19)*-1),"")</f>
        <v/>
      </c>
      <c r="JN75" s="346" t="str">
        <f>IFERROR(IF(IG$23&lt;=$HH75,(1-'7. Rép.Inattendues'!AF56)*IG$19,('7. Rép.Inattendues'!AF56*IG$19)*-1),"")</f>
        <v/>
      </c>
      <c r="JO75" s="346" t="str">
        <f>IFERROR(IF(IH$23&lt;=$HH75,(1-'7. Rép.Inattendues'!AG56)*IH$19,('7. Rép.Inattendues'!AG56*IH$19)*-1),"")</f>
        <v/>
      </c>
      <c r="JP75" s="346" t="str">
        <f>IFERROR(IF(II$23&lt;=$HH75,(1-'7. Rép.Inattendues'!AH56)*II$19,('7. Rép.Inattendues'!AH56*II$19)*-1),"")</f>
        <v/>
      </c>
      <c r="JQ75" s="346" t="str">
        <f>IFERROR(IF(IJ$23&lt;=$HH75,(1-'7. Rép.Inattendues'!AI56)*IJ$19,('7. Rép.Inattendues'!AI56*IJ$19)*-1),"")</f>
        <v/>
      </c>
      <c r="JR75" s="346" t="str">
        <f>IFERROR(IF(IK$23&lt;=$HH75,(1-'7. Rép.Inattendues'!AJ56)*IK$19,('7. Rép.Inattendues'!AJ56*IK$19)*-1),"")</f>
        <v/>
      </c>
      <c r="JS75" s="346" t="str">
        <f>IFERROR(IF(IL$23&lt;=$HH75,(1-'7. Rép.Inattendues'!AK56)*IL$19,('7. Rép.Inattendues'!AK56*IL$19)*-1),"")</f>
        <v/>
      </c>
      <c r="JT75" s="346" t="str">
        <f>IFERROR(IF(IM$23&lt;=$HH75,(1-'7. Rép.Inattendues'!AL56)*IM$19,('7. Rép.Inattendues'!AL56*IM$19)*-1),"")</f>
        <v/>
      </c>
      <c r="JU75" s="346" t="str">
        <f>IFERROR(IF(IN$23&lt;=$HH75,(1-'7. Rép.Inattendues'!AM56)*IN$19,('7. Rép.Inattendues'!AM56*IN$19)*-1),"")</f>
        <v/>
      </c>
      <c r="JW75" s="347" t="str">
        <f t="shared" si="170"/>
        <v/>
      </c>
      <c r="JY75" s="346" t="str">
        <f t="shared" si="171"/>
        <v/>
      </c>
      <c r="JZ75" s="346" t="str">
        <f t="shared" si="172"/>
        <v/>
      </c>
      <c r="KA75" s="346" t="str">
        <f t="shared" si="173"/>
        <v/>
      </c>
      <c r="KB75" s="346" t="str">
        <f t="shared" si="174"/>
        <v/>
      </c>
      <c r="KC75" s="346" t="str">
        <f t="shared" si="175"/>
        <v/>
      </c>
      <c r="KD75" s="346" t="str">
        <f t="shared" si="176"/>
        <v/>
      </c>
      <c r="KE75" s="346" t="str">
        <f t="shared" si="177"/>
        <v/>
      </c>
      <c r="KF75" s="346" t="str">
        <f t="shared" si="178"/>
        <v/>
      </c>
      <c r="KG75" s="346" t="str">
        <f t="shared" si="179"/>
        <v/>
      </c>
      <c r="KH75" s="346" t="str">
        <f t="shared" si="180"/>
        <v/>
      </c>
      <c r="KI75" s="346" t="str">
        <f t="shared" si="181"/>
        <v/>
      </c>
      <c r="KJ75" s="346" t="str">
        <f t="shared" si="182"/>
        <v/>
      </c>
      <c r="KK75" s="346" t="str">
        <f t="shared" si="183"/>
        <v/>
      </c>
      <c r="KL75" s="346" t="str">
        <f t="shared" si="184"/>
        <v/>
      </c>
      <c r="KM75" s="346" t="str">
        <f t="shared" si="185"/>
        <v/>
      </c>
      <c r="KN75" s="346" t="str">
        <f t="shared" si="186"/>
        <v/>
      </c>
      <c r="KO75" s="346" t="str">
        <f t="shared" si="187"/>
        <v/>
      </c>
      <c r="KP75" s="346" t="str">
        <f t="shared" si="188"/>
        <v/>
      </c>
      <c r="KQ75" s="346" t="str">
        <f t="shared" si="189"/>
        <v/>
      </c>
      <c r="KR75" s="346" t="str">
        <f t="shared" si="190"/>
        <v/>
      </c>
      <c r="KS75" s="346" t="str">
        <f t="shared" si="191"/>
        <v/>
      </c>
      <c r="KT75" s="346" t="str">
        <f t="shared" si="192"/>
        <v/>
      </c>
      <c r="KU75" s="346" t="str">
        <f t="shared" si="193"/>
        <v/>
      </c>
      <c r="KV75" s="346" t="str">
        <f t="shared" si="194"/>
        <v/>
      </c>
      <c r="KW75" s="346" t="str">
        <f t="shared" si="195"/>
        <v/>
      </c>
      <c r="KX75" s="346" t="str">
        <f t="shared" si="196"/>
        <v/>
      </c>
      <c r="KY75" s="346" t="str">
        <f t="shared" si="197"/>
        <v/>
      </c>
      <c r="KZ75" s="346" t="str">
        <f t="shared" si="198"/>
        <v/>
      </c>
      <c r="LA75" s="346" t="str">
        <f t="shared" si="199"/>
        <v/>
      </c>
      <c r="LB75" s="346" t="str">
        <f t="shared" si="200"/>
        <v/>
      </c>
      <c r="LD75" s="348" t="str">
        <f t="shared" si="201"/>
        <v/>
      </c>
      <c r="LF75" s="346" t="str">
        <f t="shared" si="315"/>
        <v/>
      </c>
      <c r="LH75" s="346" t="str">
        <f t="shared" si="202"/>
        <v/>
      </c>
      <c r="LI75" s="346" t="str">
        <f t="shared" si="203"/>
        <v/>
      </c>
      <c r="LJ75" s="346" t="str">
        <f t="shared" si="204"/>
        <v/>
      </c>
      <c r="LK75" s="346" t="str">
        <f t="shared" si="205"/>
        <v/>
      </c>
      <c r="LL75" s="346" t="str">
        <f t="shared" si="206"/>
        <v/>
      </c>
      <c r="LM75" s="346" t="str">
        <f t="shared" si="207"/>
        <v/>
      </c>
      <c r="LN75" s="346" t="str">
        <f t="shared" si="208"/>
        <v/>
      </c>
      <c r="LO75" s="346" t="str">
        <f t="shared" si="209"/>
        <v/>
      </c>
      <c r="LP75" s="346" t="str">
        <f t="shared" si="210"/>
        <v/>
      </c>
      <c r="LQ75" s="346" t="str">
        <f t="shared" si="211"/>
        <v/>
      </c>
      <c r="LR75" s="346" t="str">
        <f t="shared" si="212"/>
        <v/>
      </c>
      <c r="LS75" s="346" t="str">
        <f t="shared" si="213"/>
        <v/>
      </c>
      <c r="LT75" s="346" t="str">
        <f t="shared" si="214"/>
        <v/>
      </c>
      <c r="LU75" s="346" t="str">
        <f t="shared" si="215"/>
        <v/>
      </c>
      <c r="LV75" s="346" t="str">
        <f t="shared" si="216"/>
        <v/>
      </c>
      <c r="LW75" s="346" t="str">
        <f t="shared" si="217"/>
        <v/>
      </c>
      <c r="LX75" s="346" t="str">
        <f t="shared" si="218"/>
        <v/>
      </c>
      <c r="LY75" s="346" t="str">
        <f t="shared" si="219"/>
        <v/>
      </c>
      <c r="LZ75" s="346" t="str">
        <f t="shared" si="220"/>
        <v/>
      </c>
      <c r="MA75" s="346" t="str">
        <f t="shared" si="221"/>
        <v/>
      </c>
      <c r="MB75" s="346" t="str">
        <f t="shared" si="222"/>
        <v/>
      </c>
      <c r="MC75" s="346" t="str">
        <f t="shared" si="223"/>
        <v/>
      </c>
      <c r="MD75" s="346" t="str">
        <f t="shared" si="224"/>
        <v/>
      </c>
      <c r="ME75" s="346" t="str">
        <f t="shared" si="225"/>
        <v/>
      </c>
      <c r="MF75" s="346" t="str">
        <f t="shared" si="226"/>
        <v/>
      </c>
      <c r="MG75" s="346" t="str">
        <f t="shared" si="227"/>
        <v/>
      </c>
      <c r="MH75" s="346" t="str">
        <f t="shared" si="228"/>
        <v/>
      </c>
      <c r="MI75" s="346" t="str">
        <f t="shared" si="229"/>
        <v/>
      </c>
      <c r="MJ75" s="346" t="str">
        <f t="shared" si="230"/>
        <v/>
      </c>
      <c r="MK75" s="346" t="str">
        <f t="shared" si="231"/>
        <v/>
      </c>
      <c r="MM75" s="348" t="str">
        <f t="shared" si="232"/>
        <v/>
      </c>
      <c r="MR75" s="706" t="s">
        <v>525</v>
      </c>
      <c r="MT75" s="395" t="s">
        <v>279</v>
      </c>
      <c r="MU75" s="698">
        <f>IF('8. Paramètres'!G77="Souhaitable",1,IF('8. Paramètres'!G77="À améliorer",2,"err"))</f>
        <v>1</v>
      </c>
      <c r="MV75" s="698">
        <f>IF('8. Paramètres'!H77="Cliquer pour modifier",MU75,IF('8. Paramètres'!H77="Souhaitable",1,IF('8. Paramètres'!H77="À améliorer",2,"err")))</f>
        <v>1</v>
      </c>
      <c r="MW75" s="698">
        <f>IF(MU$3=1,MU75,IF(MU$3=2,MV75,"err"))</f>
        <v>1</v>
      </c>
      <c r="MY75" s="380" t="str">
        <f>IF(MW75&gt;MW78,"err","ok")</f>
        <v>ok</v>
      </c>
      <c r="MZ75" s="296">
        <f>COUNTIF(MY75:MY91,"=err")</f>
        <v>0</v>
      </c>
    </row>
    <row r="76" spans="2:364" ht="18" x14ac:dyDescent="0.3">
      <c r="B76" s="38">
        <f t="shared" si="88"/>
        <v>0</v>
      </c>
      <c r="C76" s="4" t="s">
        <v>82</v>
      </c>
      <c r="D76" s="17" t="str">
        <f>IF(AND('2. Saisie'!$AF58&gt;=0,D$23&lt;='2. Saisie'!$AE$1,'2. Saisie'!$AL58&lt;=$B$11),IF(OR('2. Saisie'!B58="",'2. Saisie'!B58=9),0,'2. Saisie'!B58),"")</f>
        <v/>
      </c>
      <c r="E76" s="17" t="str">
        <f>IF(AND('2. Saisie'!$AF58&gt;=0,E$23&lt;='2. Saisie'!$AE$1,'2. Saisie'!$AL58&lt;=$B$11),IF(OR('2. Saisie'!C58="",'2. Saisie'!C58=9),0,'2. Saisie'!C58),"")</f>
        <v/>
      </c>
      <c r="F76" s="17" t="str">
        <f>IF(AND('2. Saisie'!$AF58&gt;=0,F$23&lt;='2. Saisie'!$AE$1,'2. Saisie'!$AL58&lt;=$B$11),IF(OR('2. Saisie'!D58="",'2. Saisie'!D58=9),0,'2. Saisie'!D58),"")</f>
        <v/>
      </c>
      <c r="G76" s="17" t="str">
        <f>IF(AND('2. Saisie'!$AF58&gt;=0,G$23&lt;='2. Saisie'!$AE$1,'2. Saisie'!$AL58&lt;=$B$11),IF(OR('2. Saisie'!E58="",'2. Saisie'!E58=9),0,'2. Saisie'!E58),"")</f>
        <v/>
      </c>
      <c r="H76" s="17" t="str">
        <f>IF(AND('2. Saisie'!$AF58&gt;=0,H$23&lt;='2. Saisie'!$AE$1,'2. Saisie'!$AL58&lt;=$B$11),IF(OR('2. Saisie'!F58="",'2. Saisie'!F58=9),0,'2. Saisie'!F58),"")</f>
        <v/>
      </c>
      <c r="I76" s="17" t="str">
        <f>IF(AND('2. Saisie'!$AF58&gt;=0,I$23&lt;='2. Saisie'!$AE$1,'2. Saisie'!$AL58&lt;=$B$11),IF(OR('2. Saisie'!G58="",'2. Saisie'!G58=9),0,'2. Saisie'!G58),"")</f>
        <v/>
      </c>
      <c r="J76" s="17" t="str">
        <f>IF(AND('2. Saisie'!$AF58&gt;=0,J$23&lt;='2. Saisie'!$AE$1,'2. Saisie'!$AL58&lt;=$B$11),IF(OR('2. Saisie'!H58="",'2. Saisie'!H58=9),0,'2. Saisie'!H58),"")</f>
        <v/>
      </c>
      <c r="K76" s="17" t="str">
        <f>IF(AND('2. Saisie'!$AF58&gt;=0,K$23&lt;='2. Saisie'!$AE$1,'2. Saisie'!$AL58&lt;=$B$11),IF(OR('2. Saisie'!I58="",'2. Saisie'!I58=9),0,'2. Saisie'!I58),"")</f>
        <v/>
      </c>
      <c r="L76" s="17" t="str">
        <f>IF(AND('2. Saisie'!$AF58&gt;=0,L$23&lt;='2. Saisie'!$AE$1,'2. Saisie'!$AL58&lt;=$B$11),IF(OR('2. Saisie'!J58="",'2. Saisie'!J58=9),0,'2. Saisie'!J58),"")</f>
        <v/>
      </c>
      <c r="M76" s="17" t="str">
        <f>IF(AND('2. Saisie'!$AF58&gt;=0,M$23&lt;='2. Saisie'!$AE$1,'2. Saisie'!$AL58&lt;=$B$11),IF(OR('2. Saisie'!K58="",'2. Saisie'!K58=9),0,'2. Saisie'!K58),"")</f>
        <v/>
      </c>
      <c r="N76" s="17" t="str">
        <f>IF(AND('2. Saisie'!$AF58&gt;=0,N$23&lt;='2. Saisie'!$AE$1,'2. Saisie'!$AL58&lt;=$B$11),IF(OR('2. Saisie'!L58="",'2. Saisie'!L58=9),0,'2. Saisie'!L58),"")</f>
        <v/>
      </c>
      <c r="O76" s="17" t="str">
        <f>IF(AND('2. Saisie'!$AF58&gt;=0,O$23&lt;='2. Saisie'!$AE$1,'2. Saisie'!$AL58&lt;=$B$11),IF(OR('2. Saisie'!M58="",'2. Saisie'!M58=9),0,'2. Saisie'!M58),"")</f>
        <v/>
      </c>
      <c r="P76" s="17" t="str">
        <f>IF(AND('2. Saisie'!$AF58&gt;=0,P$23&lt;='2. Saisie'!$AE$1,'2. Saisie'!$AL58&lt;=$B$11),IF(OR('2. Saisie'!N58="",'2. Saisie'!N58=9),0,'2. Saisie'!N58),"")</f>
        <v/>
      </c>
      <c r="Q76" s="17" t="str">
        <f>IF(AND('2. Saisie'!$AF58&gt;=0,Q$23&lt;='2. Saisie'!$AE$1,'2. Saisie'!$AL58&lt;=$B$11),IF(OR('2. Saisie'!O58="",'2. Saisie'!O58=9),0,'2. Saisie'!O58),"")</f>
        <v/>
      </c>
      <c r="R76" s="17" t="str">
        <f>IF(AND('2. Saisie'!$AF58&gt;=0,R$23&lt;='2. Saisie'!$AE$1,'2. Saisie'!$AL58&lt;=$B$11),IF(OR('2. Saisie'!P58="",'2. Saisie'!P58=9),0,'2. Saisie'!P58),"")</f>
        <v/>
      </c>
      <c r="S76" s="17" t="str">
        <f>IF(AND('2. Saisie'!$AF58&gt;=0,S$23&lt;='2. Saisie'!$AE$1,'2. Saisie'!$AL58&lt;=$B$11),IF(OR('2. Saisie'!Q58="",'2. Saisie'!Q58=9),0,'2. Saisie'!Q58),"")</f>
        <v/>
      </c>
      <c r="T76" s="17" t="str">
        <f>IF(AND('2. Saisie'!$AF58&gt;=0,T$23&lt;='2. Saisie'!$AE$1,'2. Saisie'!$AL58&lt;=$B$11),IF(OR('2. Saisie'!R58="",'2. Saisie'!R58=9),0,'2. Saisie'!R58),"")</f>
        <v/>
      </c>
      <c r="U76" s="17" t="str">
        <f>IF(AND('2. Saisie'!$AF58&gt;=0,U$23&lt;='2. Saisie'!$AE$1,'2. Saisie'!$AL58&lt;=$B$11),IF(OR('2. Saisie'!S58="",'2. Saisie'!S58=9),0,'2. Saisie'!S58),"")</f>
        <v/>
      </c>
      <c r="V76" s="17" t="str">
        <f>IF(AND('2. Saisie'!$AF58&gt;=0,V$23&lt;='2. Saisie'!$AE$1,'2. Saisie'!$AL58&lt;=$B$11),IF(OR('2. Saisie'!T58="",'2. Saisie'!T58=9),0,'2. Saisie'!T58),"")</f>
        <v/>
      </c>
      <c r="W76" s="17" t="str">
        <f>IF(AND('2. Saisie'!$AF58&gt;=0,W$23&lt;='2. Saisie'!$AE$1,'2. Saisie'!$AL58&lt;=$B$11),IF(OR('2. Saisie'!U58="",'2. Saisie'!U58=9),0,'2. Saisie'!U58),"")</f>
        <v/>
      </c>
      <c r="X76" s="17" t="str">
        <f>IF(AND('2. Saisie'!$AF58&gt;=0,X$23&lt;='2. Saisie'!$AE$1,'2. Saisie'!$AL58&lt;=$B$11),IF(OR('2. Saisie'!V58="",'2. Saisie'!V58=9),0,'2. Saisie'!V58),"")</f>
        <v/>
      </c>
      <c r="Y76" s="17" t="str">
        <f>IF(AND('2. Saisie'!$AF58&gt;=0,Y$23&lt;='2. Saisie'!$AE$1,'2. Saisie'!$AL58&lt;=$B$11),IF(OR('2. Saisie'!W58="",'2. Saisie'!W58=9),0,'2. Saisie'!W58),"")</f>
        <v/>
      </c>
      <c r="Z76" s="17" t="str">
        <f>IF(AND('2. Saisie'!$AF58&gt;=0,Z$23&lt;='2. Saisie'!$AE$1,'2. Saisie'!$AL58&lt;=$B$11),IF(OR('2. Saisie'!X58="",'2. Saisie'!X58=9),0,'2. Saisie'!X58),"")</f>
        <v/>
      </c>
      <c r="AA76" s="17" t="str">
        <f>IF(AND('2. Saisie'!$AF58&gt;=0,AA$23&lt;='2. Saisie'!$AE$1,'2. Saisie'!$AL58&lt;=$B$11),IF(OR('2. Saisie'!Y58="",'2. Saisie'!Y58=9),0,'2. Saisie'!Y58),"")</f>
        <v/>
      </c>
      <c r="AB76" s="17" t="str">
        <f>IF(AND('2. Saisie'!$AF58&gt;=0,AB$23&lt;='2. Saisie'!$AE$1,'2. Saisie'!$AL58&lt;=$B$11),IF(OR('2. Saisie'!Z58="",'2. Saisie'!Z58=9),0,'2. Saisie'!Z58),"")</f>
        <v/>
      </c>
      <c r="AC76" s="17" t="str">
        <f>IF(AND('2. Saisie'!$AF58&gt;=0,AC$23&lt;='2. Saisie'!$AE$1,'2. Saisie'!$AL58&lt;=$B$11),IF(OR('2. Saisie'!AA58="",'2. Saisie'!AA58=9),0,'2. Saisie'!AA58),"")</f>
        <v/>
      </c>
      <c r="AD76" s="17" t="str">
        <f>IF(AND('2. Saisie'!$AF58&gt;=0,AD$23&lt;='2. Saisie'!$AE$1,'2. Saisie'!$AL58&lt;=$B$11),IF(OR('2. Saisie'!AB58="",'2. Saisie'!AB58=9),0,'2. Saisie'!AB58),"")</f>
        <v/>
      </c>
      <c r="AE76" s="17" t="str">
        <f>IF(AND('2. Saisie'!$AF58&gt;=0,AE$23&lt;='2. Saisie'!$AE$1,'2. Saisie'!$AL58&lt;=$B$11),IF(OR('2. Saisie'!AC58="",'2. Saisie'!AC58=9),0,'2. Saisie'!AC58),"")</f>
        <v/>
      </c>
      <c r="AF76" s="17" t="str">
        <f>IF(AND('2. Saisie'!$AF58&gt;=0,AF$23&lt;='2. Saisie'!$AE$1,'2. Saisie'!$AL58&lt;=$B$11),IF(OR('2. Saisie'!AD58="",'2. Saisie'!AD58=9),0,'2. Saisie'!AD58),"")</f>
        <v/>
      </c>
      <c r="AG76" s="17" t="str">
        <f>IF(AND('2. Saisie'!$AF58&gt;=0,AG$23&lt;='2. Saisie'!$AE$1,'2. Saisie'!$AL58&lt;=$B$11),IF(OR('2. Saisie'!AE58="",'2. Saisie'!AE58=9),0,'2. Saisie'!AE58),"")</f>
        <v/>
      </c>
      <c r="AH76" s="17" t="s">
        <v>139</v>
      </c>
      <c r="AI76" s="330"/>
      <c r="AJ76" s="339" t="str">
        <f t="shared" si="89"/>
        <v/>
      </c>
      <c r="AK76" s="339" t="str">
        <f t="shared" si="90"/>
        <v/>
      </c>
      <c r="AL76" s="340" t="str">
        <f t="shared" si="277"/>
        <v/>
      </c>
      <c r="AM76" s="341">
        <v>52</v>
      </c>
      <c r="AN76" s="342" t="str">
        <f t="shared" si="278"/>
        <v/>
      </c>
      <c r="AO76" s="343" t="str">
        <f t="shared" si="91"/>
        <v/>
      </c>
      <c r="AP76" s="17" t="str">
        <f t="shared" si="92"/>
        <v/>
      </c>
      <c r="AQ76" s="17" t="str">
        <f t="shared" si="93"/>
        <v/>
      </c>
      <c r="AR76" s="17" t="str">
        <f t="shared" si="94"/>
        <v/>
      </c>
      <c r="AS76" s="17" t="str">
        <f t="shared" si="95"/>
        <v/>
      </c>
      <c r="AT76" s="17" t="str">
        <f t="shared" si="96"/>
        <v/>
      </c>
      <c r="AU76" s="17" t="str">
        <f t="shared" si="97"/>
        <v/>
      </c>
      <c r="AV76" s="17" t="str">
        <f t="shared" si="98"/>
        <v/>
      </c>
      <c r="AW76" s="17" t="str">
        <f t="shared" si="99"/>
        <v/>
      </c>
      <c r="AX76" s="17" t="str">
        <f t="shared" si="100"/>
        <v/>
      </c>
      <c r="AY76" s="17" t="str">
        <f t="shared" si="101"/>
        <v/>
      </c>
      <c r="AZ76" s="17" t="str">
        <f t="shared" si="102"/>
        <v/>
      </c>
      <c r="BA76" s="17" t="str">
        <f t="shared" si="103"/>
        <v/>
      </c>
      <c r="BB76" s="17" t="str">
        <f t="shared" si="104"/>
        <v/>
      </c>
      <c r="BC76" s="17" t="str">
        <f t="shared" si="105"/>
        <v/>
      </c>
      <c r="BD76" s="17" t="str">
        <f t="shared" si="106"/>
        <v/>
      </c>
      <c r="BE76" s="17" t="str">
        <f t="shared" si="107"/>
        <v/>
      </c>
      <c r="BF76" s="17" t="str">
        <f t="shared" si="108"/>
        <v/>
      </c>
      <c r="BG76" s="17" t="str">
        <f t="shared" si="109"/>
        <v/>
      </c>
      <c r="BH76" s="17" t="str">
        <f t="shared" si="110"/>
        <v/>
      </c>
      <c r="BI76" s="17" t="str">
        <f t="shared" si="111"/>
        <v/>
      </c>
      <c r="BJ76" s="17" t="str">
        <f t="shared" si="112"/>
        <v/>
      </c>
      <c r="BK76" s="17" t="str">
        <f t="shared" si="113"/>
        <v/>
      </c>
      <c r="BL76" s="17" t="str">
        <f t="shared" si="114"/>
        <v/>
      </c>
      <c r="BM76" s="17" t="str">
        <f t="shared" si="115"/>
        <v/>
      </c>
      <c r="BN76" s="17" t="str">
        <f t="shared" si="116"/>
        <v/>
      </c>
      <c r="BO76" s="17" t="str">
        <f t="shared" si="117"/>
        <v/>
      </c>
      <c r="BP76" s="17" t="str">
        <f t="shared" si="118"/>
        <v/>
      </c>
      <c r="BQ76" s="17" t="str">
        <f t="shared" si="119"/>
        <v/>
      </c>
      <c r="BR76" s="17" t="str">
        <f t="shared" si="120"/>
        <v/>
      </c>
      <c r="BS76" s="17" t="str">
        <f t="shared" si="121"/>
        <v/>
      </c>
      <c r="BT76" s="17" t="s">
        <v>139</v>
      </c>
      <c r="BV76" s="291" t="e">
        <f t="shared" si="279"/>
        <v>#VALUE!</v>
      </c>
      <c r="BW76" s="291" t="e">
        <f t="shared" si="122"/>
        <v>#VALUE!</v>
      </c>
      <c r="BX76" s="291" t="e">
        <f t="shared" si="233"/>
        <v>#VALUE!</v>
      </c>
      <c r="BY76" s="292" t="e">
        <f t="shared" si="280"/>
        <v>#VALUE!</v>
      </c>
      <c r="BZ76" s="292" t="e">
        <f t="shared" si="123"/>
        <v>#VALUE!</v>
      </c>
      <c r="CA76" s="294" t="str">
        <f t="shared" si="124"/>
        <v/>
      </c>
      <c r="CB76" s="293" t="e">
        <f t="shared" si="281"/>
        <v>#VALUE!</v>
      </c>
      <c r="CC76" s="291" t="e">
        <f t="shared" si="125"/>
        <v>#VALUE!</v>
      </c>
      <c r="CD76" s="291" t="e">
        <f t="shared" si="234"/>
        <v>#VALUE!</v>
      </c>
      <c r="CE76" s="292" t="e">
        <f t="shared" si="282"/>
        <v>#VALUE!</v>
      </c>
      <c r="CF76" s="292" t="e">
        <f t="shared" si="126"/>
        <v>#VALUE!</v>
      </c>
      <c r="CW76" s="330"/>
      <c r="CX76" s="341">
        <v>52</v>
      </c>
      <c r="CY76" s="58" t="str">
        <f t="shared" si="127"/>
        <v/>
      </c>
      <c r="CZ76" s="344" t="e">
        <f t="shared" si="319"/>
        <v>#N/A</v>
      </c>
      <c r="DA76" s="344" t="e">
        <f t="shared" si="319"/>
        <v>#N/A</v>
      </c>
      <c r="DB76" s="344" t="e">
        <f t="shared" si="319"/>
        <v>#N/A</v>
      </c>
      <c r="DC76" s="344" t="e">
        <f t="shared" si="319"/>
        <v>#N/A</v>
      </c>
      <c r="DD76" s="344" t="e">
        <f t="shared" si="319"/>
        <v>#N/A</v>
      </c>
      <c r="DE76" s="344" t="e">
        <f t="shared" si="319"/>
        <v>#N/A</v>
      </c>
      <c r="DF76" s="344" t="e">
        <f t="shared" si="319"/>
        <v>#N/A</v>
      </c>
      <c r="DG76" s="344" t="e">
        <f t="shared" si="319"/>
        <v>#N/A</v>
      </c>
      <c r="DH76" s="344" t="e">
        <f t="shared" si="319"/>
        <v>#N/A</v>
      </c>
      <c r="DI76" s="344" t="e">
        <f t="shared" si="319"/>
        <v>#N/A</v>
      </c>
      <c r="DJ76" s="344" t="e">
        <f t="shared" si="319"/>
        <v>#N/A</v>
      </c>
      <c r="DK76" s="344" t="e">
        <f t="shared" si="319"/>
        <v>#N/A</v>
      </c>
      <c r="DL76" s="344" t="e">
        <f t="shared" si="319"/>
        <v>#N/A</v>
      </c>
      <c r="DM76" s="344" t="e">
        <f t="shared" si="319"/>
        <v>#N/A</v>
      </c>
      <c r="DN76" s="344" t="e">
        <f t="shared" si="319"/>
        <v>#N/A</v>
      </c>
      <c r="DO76" s="344" t="e">
        <f t="shared" si="319"/>
        <v>#N/A</v>
      </c>
      <c r="DP76" s="344" t="e">
        <f t="shared" si="317"/>
        <v>#N/A</v>
      </c>
      <c r="DQ76" s="344" t="e">
        <f t="shared" si="317"/>
        <v>#N/A</v>
      </c>
      <c r="DR76" s="344" t="e">
        <f t="shared" si="317"/>
        <v>#N/A</v>
      </c>
      <c r="DS76" s="344" t="e">
        <f t="shared" si="317"/>
        <v>#N/A</v>
      </c>
      <c r="DT76" s="344" t="e">
        <f t="shared" si="317"/>
        <v>#N/A</v>
      </c>
      <c r="DU76" s="344" t="e">
        <f t="shared" si="317"/>
        <v>#N/A</v>
      </c>
      <c r="DV76" s="344" t="e">
        <f t="shared" si="317"/>
        <v>#N/A</v>
      </c>
      <c r="DW76" s="344" t="e">
        <f t="shared" si="317"/>
        <v>#N/A</v>
      </c>
      <c r="DX76" s="344" t="e">
        <f t="shared" si="317"/>
        <v>#N/A</v>
      </c>
      <c r="DY76" s="344" t="e">
        <f t="shared" si="317"/>
        <v>#N/A</v>
      </c>
      <c r="DZ76" s="344" t="e">
        <f t="shared" si="317"/>
        <v>#N/A</v>
      </c>
      <c r="EA76" s="344" t="e">
        <f t="shared" si="317"/>
        <v>#N/A</v>
      </c>
      <c r="EB76" s="344" t="e">
        <f t="shared" si="317"/>
        <v>#N/A</v>
      </c>
      <c r="EC76" s="344" t="e">
        <f t="shared" si="317"/>
        <v>#N/A</v>
      </c>
      <c r="ED76" s="59">
        <f t="shared" si="129"/>
        <v>0</v>
      </c>
      <c r="EE76" s="341">
        <v>52</v>
      </c>
      <c r="EF76" s="58" t="str">
        <f t="shared" si="130"/>
        <v/>
      </c>
      <c r="EG76" s="344" t="str">
        <f t="shared" si="235"/>
        <v/>
      </c>
      <c r="EH76" s="344" t="str">
        <f t="shared" si="236"/>
        <v/>
      </c>
      <c r="EI76" s="344" t="str">
        <f t="shared" si="237"/>
        <v/>
      </c>
      <c r="EJ76" s="344" t="str">
        <f t="shared" si="238"/>
        <v/>
      </c>
      <c r="EK76" s="344" t="str">
        <f t="shared" si="239"/>
        <v/>
      </c>
      <c r="EL76" s="344" t="str">
        <f t="shared" si="240"/>
        <v/>
      </c>
      <c r="EM76" s="344" t="str">
        <f t="shared" si="241"/>
        <v/>
      </c>
      <c r="EN76" s="344" t="str">
        <f t="shared" si="242"/>
        <v/>
      </c>
      <c r="EO76" s="344" t="str">
        <f t="shared" si="243"/>
        <v/>
      </c>
      <c r="EP76" s="344" t="str">
        <f t="shared" si="244"/>
        <v/>
      </c>
      <c r="EQ76" s="344" t="str">
        <f t="shared" si="245"/>
        <v/>
      </c>
      <c r="ER76" s="344" t="str">
        <f t="shared" si="246"/>
        <v/>
      </c>
      <c r="ES76" s="344" t="str">
        <f t="shared" si="247"/>
        <v/>
      </c>
      <c r="ET76" s="344" t="str">
        <f t="shared" si="248"/>
        <v/>
      </c>
      <c r="EU76" s="344" t="str">
        <f t="shared" si="249"/>
        <v/>
      </c>
      <c r="EV76" s="344" t="str">
        <f t="shared" si="250"/>
        <v/>
      </c>
      <c r="EW76" s="344" t="str">
        <f t="shared" si="251"/>
        <v/>
      </c>
      <c r="EX76" s="344" t="str">
        <f t="shared" si="252"/>
        <v/>
      </c>
      <c r="EY76" s="344" t="str">
        <f t="shared" si="253"/>
        <v/>
      </c>
      <c r="EZ76" s="344" t="str">
        <f t="shared" si="254"/>
        <v/>
      </c>
      <c r="FA76" s="344" t="str">
        <f t="shared" si="255"/>
        <v/>
      </c>
      <c r="FB76" s="344" t="str">
        <f t="shared" si="256"/>
        <v/>
      </c>
      <c r="FC76" s="344" t="str">
        <f t="shared" si="257"/>
        <v/>
      </c>
      <c r="FD76" s="344" t="str">
        <f t="shared" si="258"/>
        <v/>
      </c>
      <c r="FE76" s="344" t="str">
        <f t="shared" si="259"/>
        <v/>
      </c>
      <c r="FF76" s="344" t="str">
        <f t="shared" si="260"/>
        <v/>
      </c>
      <c r="FG76" s="344" t="str">
        <f t="shared" si="261"/>
        <v/>
      </c>
      <c r="FH76" s="344" t="str">
        <f t="shared" si="262"/>
        <v/>
      </c>
      <c r="FI76" s="344" t="str">
        <f t="shared" si="263"/>
        <v/>
      </c>
      <c r="FJ76" s="344" t="str">
        <f t="shared" si="264"/>
        <v/>
      </c>
      <c r="FK76" s="59">
        <f t="shared" si="160"/>
        <v>0</v>
      </c>
      <c r="FL76" s="345" t="str">
        <f t="shared" si="161"/>
        <v/>
      </c>
      <c r="FM76" s="3">
        <f t="shared" si="162"/>
        <v>0</v>
      </c>
      <c r="FO76" s="336" t="str">
        <f t="shared" si="283"/>
        <v/>
      </c>
      <c r="FP76" s="4" t="s">
        <v>82</v>
      </c>
      <c r="FQ76" s="17" t="str">
        <f t="shared" si="284"/>
        <v/>
      </c>
      <c r="FR76" s="17" t="str">
        <f t="shared" si="285"/>
        <v/>
      </c>
      <c r="FS76" s="17" t="str">
        <f t="shared" si="286"/>
        <v/>
      </c>
      <c r="FT76" s="17" t="str">
        <f t="shared" si="287"/>
        <v/>
      </c>
      <c r="FU76" s="17" t="str">
        <f t="shared" si="288"/>
        <v/>
      </c>
      <c r="FV76" s="17" t="str">
        <f t="shared" si="289"/>
        <v/>
      </c>
      <c r="FW76" s="17" t="str">
        <f t="shared" si="290"/>
        <v/>
      </c>
      <c r="FX76" s="17" t="str">
        <f t="shared" si="291"/>
        <v/>
      </c>
      <c r="FY76" s="17" t="str">
        <f t="shared" si="292"/>
        <v/>
      </c>
      <c r="FZ76" s="17" t="str">
        <f t="shared" si="293"/>
        <v/>
      </c>
      <c r="GA76" s="17" t="str">
        <f t="shared" si="294"/>
        <v/>
      </c>
      <c r="GB76" s="17" t="str">
        <f t="shared" si="295"/>
        <v/>
      </c>
      <c r="GC76" s="17" t="str">
        <f t="shared" si="296"/>
        <v/>
      </c>
      <c r="GD76" s="17" t="str">
        <f t="shared" si="297"/>
        <v/>
      </c>
      <c r="GE76" s="17" t="str">
        <f t="shared" si="298"/>
        <v/>
      </c>
      <c r="GF76" s="17" t="str">
        <f t="shared" si="299"/>
        <v/>
      </c>
      <c r="GG76" s="17" t="str">
        <f t="shared" si="300"/>
        <v/>
      </c>
      <c r="GH76" s="17" t="str">
        <f t="shared" si="301"/>
        <v/>
      </c>
      <c r="GI76" s="17" t="str">
        <f t="shared" si="302"/>
        <v/>
      </c>
      <c r="GJ76" s="17" t="str">
        <f t="shared" si="303"/>
        <v/>
      </c>
      <c r="GK76" s="17" t="str">
        <f t="shared" si="304"/>
        <v/>
      </c>
      <c r="GL76" s="17" t="str">
        <f t="shared" si="305"/>
        <v/>
      </c>
      <c r="GM76" s="17" t="str">
        <f t="shared" si="306"/>
        <v/>
      </c>
      <c r="GN76" s="17" t="str">
        <f t="shared" si="307"/>
        <v/>
      </c>
      <c r="GO76" s="17" t="str">
        <f t="shared" si="308"/>
        <v/>
      </c>
      <c r="GP76" s="17" t="str">
        <f t="shared" si="309"/>
        <v/>
      </c>
      <c r="GQ76" s="17" t="str">
        <f t="shared" si="310"/>
        <v/>
      </c>
      <c r="GR76" s="17" t="str">
        <f t="shared" si="311"/>
        <v/>
      </c>
      <c r="GS76" s="17" t="str">
        <f t="shared" si="312"/>
        <v/>
      </c>
      <c r="GT76" s="17" t="str">
        <f t="shared" si="313"/>
        <v/>
      </c>
      <c r="GU76" s="17" t="s">
        <v>139</v>
      </c>
      <c r="GV76" s="36"/>
      <c r="GW76" s="36" t="e">
        <f>RANK(AO76,AO$25:AO$124,0)+COUNTIF(AO$25:AO$76,AO76)-1</f>
        <v>#VALUE!</v>
      </c>
      <c r="GX76" s="36" t="s">
        <v>82</v>
      </c>
      <c r="GY76" s="3">
        <v>52</v>
      </c>
      <c r="GZ76" s="3" t="str">
        <f t="shared" si="314"/>
        <v/>
      </c>
      <c r="HA76" s="345" t="str">
        <f t="shared" si="163"/>
        <v/>
      </c>
      <c r="HB76" s="3">
        <f t="shared" si="164"/>
        <v>0</v>
      </c>
      <c r="HF76" s="3" t="e">
        <f t="shared" si="165"/>
        <v>#N/A</v>
      </c>
      <c r="HG76" s="3" t="e">
        <f t="shared" si="166"/>
        <v>#N/A</v>
      </c>
      <c r="HH76" s="294" t="e">
        <f t="shared" si="167"/>
        <v>#N/A</v>
      </c>
      <c r="HI76" s="336" t="e">
        <f t="shared" si="168"/>
        <v>#N/A</v>
      </c>
      <c r="HJ76" s="4" t="e">
        <f t="shared" si="169"/>
        <v>#N/A</v>
      </c>
      <c r="HK76" s="17" t="str">
        <f>IF(HK$23&lt;='2. Saisie'!$AE$1,INDEX($D$25:$AG$124,$HI76,HK$21),"")</f>
        <v/>
      </c>
      <c r="HL76" s="17" t="str">
        <f>IF(HL$23&lt;='2. Saisie'!$AE$1,INDEX($D$25:$AG$124,$HI76,HL$21),"")</f>
        <v/>
      </c>
      <c r="HM76" s="17" t="str">
        <f>IF(HM$23&lt;='2. Saisie'!$AE$1,INDEX($D$25:$AG$124,$HI76,HM$21),"")</f>
        <v/>
      </c>
      <c r="HN76" s="17" t="str">
        <f>IF(HN$23&lt;='2. Saisie'!$AE$1,INDEX($D$25:$AG$124,$HI76,HN$21),"")</f>
        <v/>
      </c>
      <c r="HO76" s="17" t="str">
        <f>IF(HO$23&lt;='2. Saisie'!$AE$1,INDEX($D$25:$AG$124,$HI76,HO$21),"")</f>
        <v/>
      </c>
      <c r="HP76" s="17" t="str">
        <f>IF(HP$23&lt;='2. Saisie'!$AE$1,INDEX($D$25:$AG$124,$HI76,HP$21),"")</f>
        <v/>
      </c>
      <c r="HQ76" s="17" t="str">
        <f>IF(HQ$23&lt;='2. Saisie'!$AE$1,INDEX($D$25:$AG$124,$HI76,HQ$21),"")</f>
        <v/>
      </c>
      <c r="HR76" s="17" t="str">
        <f>IF(HR$23&lt;='2. Saisie'!$AE$1,INDEX($D$25:$AG$124,$HI76,HR$21),"")</f>
        <v/>
      </c>
      <c r="HS76" s="17" t="str">
        <f>IF(HS$23&lt;='2. Saisie'!$AE$1,INDEX($D$25:$AG$124,$HI76,HS$21),"")</f>
        <v/>
      </c>
      <c r="HT76" s="17" t="str">
        <f>IF(HT$23&lt;='2. Saisie'!$AE$1,INDEX($D$25:$AG$124,$HI76,HT$21),"")</f>
        <v/>
      </c>
      <c r="HU76" s="17" t="str">
        <f>IF(HU$23&lt;='2. Saisie'!$AE$1,INDEX($D$25:$AG$124,$HI76,HU$21),"")</f>
        <v/>
      </c>
      <c r="HV76" s="17" t="str">
        <f>IF(HV$23&lt;='2. Saisie'!$AE$1,INDEX($D$25:$AG$124,$HI76,HV$21),"")</f>
        <v/>
      </c>
      <c r="HW76" s="17" t="str">
        <f>IF(HW$23&lt;='2. Saisie'!$AE$1,INDEX($D$25:$AG$124,$HI76,HW$21),"")</f>
        <v/>
      </c>
      <c r="HX76" s="17" t="str">
        <f>IF(HX$23&lt;='2. Saisie'!$AE$1,INDEX($D$25:$AG$124,$HI76,HX$21),"")</f>
        <v/>
      </c>
      <c r="HY76" s="17" t="str">
        <f>IF(HY$23&lt;='2. Saisie'!$AE$1,INDEX($D$25:$AG$124,$HI76,HY$21),"")</f>
        <v/>
      </c>
      <c r="HZ76" s="17" t="str">
        <f>IF(HZ$23&lt;='2. Saisie'!$AE$1,INDEX($D$25:$AG$124,$HI76,HZ$21),"")</f>
        <v/>
      </c>
      <c r="IA76" s="17" t="str">
        <f>IF(IA$23&lt;='2. Saisie'!$AE$1,INDEX($D$25:$AG$124,$HI76,IA$21),"")</f>
        <v/>
      </c>
      <c r="IB76" s="17" t="str">
        <f>IF(IB$23&lt;='2. Saisie'!$AE$1,INDEX($D$25:$AG$124,$HI76,IB$21),"")</f>
        <v/>
      </c>
      <c r="IC76" s="17" t="str">
        <f>IF(IC$23&lt;='2. Saisie'!$AE$1,INDEX($D$25:$AG$124,$HI76,IC$21),"")</f>
        <v/>
      </c>
      <c r="ID76" s="17" t="str">
        <f>IF(ID$23&lt;='2. Saisie'!$AE$1,INDEX($D$25:$AG$124,$HI76,ID$21),"")</f>
        <v/>
      </c>
      <c r="IE76" s="17" t="str">
        <f>IF(IE$23&lt;='2. Saisie'!$AE$1,INDEX($D$25:$AG$124,$HI76,IE$21),"")</f>
        <v/>
      </c>
      <c r="IF76" s="17" t="str">
        <f>IF(IF$23&lt;='2. Saisie'!$AE$1,INDEX($D$25:$AG$124,$HI76,IF$21),"")</f>
        <v/>
      </c>
      <c r="IG76" s="17" t="str">
        <f>IF(IG$23&lt;='2. Saisie'!$AE$1,INDEX($D$25:$AG$124,$HI76,IG$21),"")</f>
        <v/>
      </c>
      <c r="IH76" s="17" t="str">
        <f>IF(IH$23&lt;='2. Saisie'!$AE$1,INDEX($D$25:$AG$124,$HI76,IH$21),"")</f>
        <v/>
      </c>
      <c r="II76" s="17" t="str">
        <f>IF(II$23&lt;='2. Saisie'!$AE$1,INDEX($D$25:$AG$124,$HI76,II$21),"")</f>
        <v/>
      </c>
      <c r="IJ76" s="17" t="str">
        <f>IF(IJ$23&lt;='2. Saisie'!$AE$1,INDEX($D$25:$AG$124,$HI76,IJ$21),"")</f>
        <v/>
      </c>
      <c r="IK76" s="17" t="str">
        <f>IF(IK$23&lt;='2. Saisie'!$AE$1,INDEX($D$25:$AG$124,$HI76,IK$21),"")</f>
        <v/>
      </c>
      <c r="IL76" s="17" t="str">
        <f>IF(IL$23&lt;='2. Saisie'!$AE$1,INDEX($D$25:$AG$124,$HI76,IL$21),"")</f>
        <v/>
      </c>
      <c r="IM76" s="17" t="str">
        <f>IF(IM$23&lt;='2. Saisie'!$AE$1,INDEX($D$25:$AG$124,$HI76,IM$21),"")</f>
        <v/>
      </c>
      <c r="IN76" s="17" t="str">
        <f>IF(IN$23&lt;='2. Saisie'!$AE$1,INDEX($D$25:$AG$124,$HI76,IN$21),"")</f>
        <v/>
      </c>
      <c r="IO76" s="17" t="s">
        <v>139</v>
      </c>
      <c r="IR76" s="346" t="str">
        <f>IFERROR(IF(HK$23&lt;=$HH76,(1-'7. Rép.Inattendues'!J57)*HK$19,('7. Rép.Inattendues'!J57*HK$19)*-1),"")</f>
        <v/>
      </c>
      <c r="IS76" s="346" t="str">
        <f>IFERROR(IF(HL$23&lt;=$HH76,(1-'7. Rép.Inattendues'!K57)*HL$19,('7. Rép.Inattendues'!K57*HL$19)*-1),"")</f>
        <v/>
      </c>
      <c r="IT76" s="346" t="str">
        <f>IFERROR(IF(HM$23&lt;=$HH76,(1-'7. Rép.Inattendues'!L57)*HM$19,('7. Rép.Inattendues'!L57*HM$19)*-1),"")</f>
        <v/>
      </c>
      <c r="IU76" s="346" t="str">
        <f>IFERROR(IF(HN$23&lt;=$HH76,(1-'7. Rép.Inattendues'!M57)*HN$19,('7. Rép.Inattendues'!M57*HN$19)*-1),"")</f>
        <v/>
      </c>
      <c r="IV76" s="346" t="str">
        <f>IFERROR(IF(HO$23&lt;=$HH76,(1-'7. Rép.Inattendues'!N57)*HO$19,('7. Rép.Inattendues'!N57*HO$19)*-1),"")</f>
        <v/>
      </c>
      <c r="IW76" s="346" t="str">
        <f>IFERROR(IF(HP$23&lt;=$HH76,(1-'7. Rép.Inattendues'!O57)*HP$19,('7. Rép.Inattendues'!O57*HP$19)*-1),"")</f>
        <v/>
      </c>
      <c r="IX76" s="346" t="str">
        <f>IFERROR(IF(HQ$23&lt;=$HH76,(1-'7. Rép.Inattendues'!P57)*HQ$19,('7. Rép.Inattendues'!P57*HQ$19)*-1),"")</f>
        <v/>
      </c>
      <c r="IY76" s="346" t="str">
        <f>IFERROR(IF(HR$23&lt;=$HH76,(1-'7. Rép.Inattendues'!Q57)*HR$19,('7. Rép.Inattendues'!Q57*HR$19)*-1),"")</f>
        <v/>
      </c>
      <c r="IZ76" s="346" t="str">
        <f>IFERROR(IF(HS$23&lt;=$HH76,(1-'7. Rép.Inattendues'!R57)*HS$19,('7. Rép.Inattendues'!R57*HS$19)*-1),"")</f>
        <v/>
      </c>
      <c r="JA76" s="346" t="str">
        <f>IFERROR(IF(HT$23&lt;=$HH76,(1-'7. Rép.Inattendues'!S57)*HT$19,('7. Rép.Inattendues'!S57*HT$19)*-1),"")</f>
        <v/>
      </c>
      <c r="JB76" s="346" t="str">
        <f>IFERROR(IF(HU$23&lt;=$HH76,(1-'7. Rép.Inattendues'!T57)*HU$19,('7. Rép.Inattendues'!T57*HU$19)*-1),"")</f>
        <v/>
      </c>
      <c r="JC76" s="346" t="str">
        <f>IFERROR(IF(HV$23&lt;=$HH76,(1-'7. Rép.Inattendues'!U57)*HV$19,('7. Rép.Inattendues'!U57*HV$19)*-1),"")</f>
        <v/>
      </c>
      <c r="JD76" s="346" t="str">
        <f>IFERROR(IF(HW$23&lt;=$HH76,(1-'7. Rép.Inattendues'!V57)*HW$19,('7. Rép.Inattendues'!V57*HW$19)*-1),"")</f>
        <v/>
      </c>
      <c r="JE76" s="346" t="str">
        <f>IFERROR(IF(HX$23&lt;=$HH76,(1-'7. Rép.Inattendues'!W57)*HX$19,('7. Rép.Inattendues'!W57*HX$19)*-1),"")</f>
        <v/>
      </c>
      <c r="JF76" s="346" t="str">
        <f>IFERROR(IF(HY$23&lt;=$HH76,(1-'7. Rép.Inattendues'!X57)*HY$19,('7. Rép.Inattendues'!X57*HY$19)*-1),"")</f>
        <v/>
      </c>
      <c r="JG76" s="346" t="str">
        <f>IFERROR(IF(HZ$23&lt;=$HH76,(1-'7. Rép.Inattendues'!Y57)*HZ$19,('7. Rép.Inattendues'!Y57*HZ$19)*-1),"")</f>
        <v/>
      </c>
      <c r="JH76" s="346" t="str">
        <f>IFERROR(IF(IA$23&lt;=$HH76,(1-'7. Rép.Inattendues'!Z57)*IA$19,('7. Rép.Inattendues'!Z57*IA$19)*-1),"")</f>
        <v/>
      </c>
      <c r="JI76" s="346" t="str">
        <f>IFERROR(IF(IB$23&lt;=$HH76,(1-'7. Rép.Inattendues'!AA57)*IB$19,('7. Rép.Inattendues'!AA57*IB$19)*-1),"")</f>
        <v/>
      </c>
      <c r="JJ76" s="346" t="str">
        <f>IFERROR(IF(IC$23&lt;=$HH76,(1-'7. Rép.Inattendues'!AB57)*IC$19,('7. Rép.Inattendues'!AB57*IC$19)*-1),"")</f>
        <v/>
      </c>
      <c r="JK76" s="346" t="str">
        <f>IFERROR(IF(ID$23&lt;=$HH76,(1-'7. Rép.Inattendues'!AC57)*ID$19,('7. Rép.Inattendues'!AC57*ID$19)*-1),"")</f>
        <v/>
      </c>
      <c r="JL76" s="346" t="str">
        <f>IFERROR(IF(IE$23&lt;=$HH76,(1-'7. Rép.Inattendues'!AD57)*IE$19,('7. Rép.Inattendues'!AD57*IE$19)*-1),"")</f>
        <v/>
      </c>
      <c r="JM76" s="346" t="str">
        <f>IFERROR(IF(IF$23&lt;=$HH76,(1-'7. Rép.Inattendues'!AE57)*IF$19,('7. Rép.Inattendues'!AE57*IF$19)*-1),"")</f>
        <v/>
      </c>
      <c r="JN76" s="346" t="str">
        <f>IFERROR(IF(IG$23&lt;=$HH76,(1-'7. Rép.Inattendues'!AF57)*IG$19,('7. Rép.Inattendues'!AF57*IG$19)*-1),"")</f>
        <v/>
      </c>
      <c r="JO76" s="346" t="str">
        <f>IFERROR(IF(IH$23&lt;=$HH76,(1-'7. Rép.Inattendues'!AG57)*IH$19,('7. Rép.Inattendues'!AG57*IH$19)*-1),"")</f>
        <v/>
      </c>
      <c r="JP76" s="346" t="str">
        <f>IFERROR(IF(II$23&lt;=$HH76,(1-'7. Rép.Inattendues'!AH57)*II$19,('7. Rép.Inattendues'!AH57*II$19)*-1),"")</f>
        <v/>
      </c>
      <c r="JQ76" s="346" t="str">
        <f>IFERROR(IF(IJ$23&lt;=$HH76,(1-'7. Rép.Inattendues'!AI57)*IJ$19,('7. Rép.Inattendues'!AI57*IJ$19)*-1),"")</f>
        <v/>
      </c>
      <c r="JR76" s="346" t="str">
        <f>IFERROR(IF(IK$23&lt;=$HH76,(1-'7. Rép.Inattendues'!AJ57)*IK$19,('7. Rép.Inattendues'!AJ57*IK$19)*-1),"")</f>
        <v/>
      </c>
      <c r="JS76" s="346" t="str">
        <f>IFERROR(IF(IL$23&lt;=$HH76,(1-'7. Rép.Inattendues'!AK57)*IL$19,('7. Rép.Inattendues'!AK57*IL$19)*-1),"")</f>
        <v/>
      </c>
      <c r="JT76" s="346" t="str">
        <f>IFERROR(IF(IM$23&lt;=$HH76,(1-'7. Rép.Inattendues'!AL57)*IM$19,('7. Rép.Inattendues'!AL57*IM$19)*-1),"")</f>
        <v/>
      </c>
      <c r="JU76" s="346" t="str">
        <f>IFERROR(IF(IN$23&lt;=$HH76,(1-'7. Rép.Inattendues'!AM57)*IN$19,('7. Rép.Inattendues'!AM57*IN$19)*-1),"")</f>
        <v/>
      </c>
      <c r="JW76" s="347" t="str">
        <f t="shared" si="170"/>
        <v/>
      </c>
      <c r="JY76" s="346" t="str">
        <f t="shared" si="171"/>
        <v/>
      </c>
      <c r="JZ76" s="346" t="str">
        <f t="shared" si="172"/>
        <v/>
      </c>
      <c r="KA76" s="346" t="str">
        <f t="shared" si="173"/>
        <v/>
      </c>
      <c r="KB76" s="346" t="str">
        <f t="shared" si="174"/>
        <v/>
      </c>
      <c r="KC76" s="346" t="str">
        <f t="shared" si="175"/>
        <v/>
      </c>
      <c r="KD76" s="346" t="str">
        <f t="shared" si="176"/>
        <v/>
      </c>
      <c r="KE76" s="346" t="str">
        <f t="shared" si="177"/>
        <v/>
      </c>
      <c r="KF76" s="346" t="str">
        <f t="shared" si="178"/>
        <v/>
      </c>
      <c r="KG76" s="346" t="str">
        <f t="shared" si="179"/>
        <v/>
      </c>
      <c r="KH76" s="346" t="str">
        <f t="shared" si="180"/>
        <v/>
      </c>
      <c r="KI76" s="346" t="str">
        <f t="shared" si="181"/>
        <v/>
      </c>
      <c r="KJ76" s="346" t="str">
        <f t="shared" si="182"/>
        <v/>
      </c>
      <c r="KK76" s="346" t="str">
        <f t="shared" si="183"/>
        <v/>
      </c>
      <c r="KL76" s="346" t="str">
        <f t="shared" si="184"/>
        <v/>
      </c>
      <c r="KM76" s="346" t="str">
        <f t="shared" si="185"/>
        <v/>
      </c>
      <c r="KN76" s="346" t="str">
        <f t="shared" si="186"/>
        <v/>
      </c>
      <c r="KO76" s="346" t="str">
        <f t="shared" si="187"/>
        <v/>
      </c>
      <c r="KP76" s="346" t="str">
        <f t="shared" si="188"/>
        <v/>
      </c>
      <c r="KQ76" s="346" t="str">
        <f t="shared" si="189"/>
        <v/>
      </c>
      <c r="KR76" s="346" t="str">
        <f t="shared" si="190"/>
        <v/>
      </c>
      <c r="KS76" s="346" t="str">
        <f t="shared" si="191"/>
        <v/>
      </c>
      <c r="KT76" s="346" t="str">
        <f t="shared" si="192"/>
        <v/>
      </c>
      <c r="KU76" s="346" t="str">
        <f t="shared" si="193"/>
        <v/>
      </c>
      <c r="KV76" s="346" t="str">
        <f t="shared" si="194"/>
        <v/>
      </c>
      <c r="KW76" s="346" t="str">
        <f t="shared" si="195"/>
        <v/>
      </c>
      <c r="KX76" s="346" t="str">
        <f t="shared" si="196"/>
        <v/>
      </c>
      <c r="KY76" s="346" t="str">
        <f t="shared" si="197"/>
        <v/>
      </c>
      <c r="KZ76" s="346" t="str">
        <f t="shared" si="198"/>
        <v/>
      </c>
      <c r="LA76" s="346" t="str">
        <f t="shared" si="199"/>
        <v/>
      </c>
      <c r="LB76" s="346" t="str">
        <f t="shared" si="200"/>
        <v/>
      </c>
      <c r="LD76" s="348" t="str">
        <f t="shared" si="201"/>
        <v/>
      </c>
      <c r="LF76" s="346" t="str">
        <f t="shared" si="315"/>
        <v/>
      </c>
      <c r="LH76" s="346" t="str">
        <f t="shared" si="202"/>
        <v/>
      </c>
      <c r="LI76" s="346" t="str">
        <f t="shared" si="203"/>
        <v/>
      </c>
      <c r="LJ76" s="346" t="str">
        <f t="shared" si="204"/>
        <v/>
      </c>
      <c r="LK76" s="346" t="str">
        <f t="shared" si="205"/>
        <v/>
      </c>
      <c r="LL76" s="346" t="str">
        <f t="shared" si="206"/>
        <v/>
      </c>
      <c r="LM76" s="346" t="str">
        <f t="shared" si="207"/>
        <v/>
      </c>
      <c r="LN76" s="346" t="str">
        <f t="shared" si="208"/>
        <v/>
      </c>
      <c r="LO76" s="346" t="str">
        <f t="shared" si="209"/>
        <v/>
      </c>
      <c r="LP76" s="346" t="str">
        <f t="shared" si="210"/>
        <v/>
      </c>
      <c r="LQ76" s="346" t="str">
        <f t="shared" si="211"/>
        <v/>
      </c>
      <c r="LR76" s="346" t="str">
        <f t="shared" si="212"/>
        <v/>
      </c>
      <c r="LS76" s="346" t="str">
        <f t="shared" si="213"/>
        <v/>
      </c>
      <c r="LT76" s="346" t="str">
        <f t="shared" si="214"/>
        <v/>
      </c>
      <c r="LU76" s="346" t="str">
        <f t="shared" si="215"/>
        <v/>
      </c>
      <c r="LV76" s="346" t="str">
        <f t="shared" si="216"/>
        <v/>
      </c>
      <c r="LW76" s="346" t="str">
        <f t="shared" si="217"/>
        <v/>
      </c>
      <c r="LX76" s="346" t="str">
        <f t="shared" si="218"/>
        <v/>
      </c>
      <c r="LY76" s="346" t="str">
        <f t="shared" si="219"/>
        <v/>
      </c>
      <c r="LZ76" s="346" t="str">
        <f t="shared" si="220"/>
        <v/>
      </c>
      <c r="MA76" s="346" t="str">
        <f t="shared" si="221"/>
        <v/>
      </c>
      <c r="MB76" s="346" t="str">
        <f t="shared" si="222"/>
        <v/>
      </c>
      <c r="MC76" s="346" t="str">
        <f t="shared" si="223"/>
        <v/>
      </c>
      <c r="MD76" s="346" t="str">
        <f t="shared" si="224"/>
        <v/>
      </c>
      <c r="ME76" s="346" t="str">
        <f t="shared" si="225"/>
        <v/>
      </c>
      <c r="MF76" s="346" t="str">
        <f t="shared" si="226"/>
        <v/>
      </c>
      <c r="MG76" s="346" t="str">
        <f t="shared" si="227"/>
        <v/>
      </c>
      <c r="MH76" s="346" t="str">
        <f t="shared" si="228"/>
        <v/>
      </c>
      <c r="MI76" s="346" t="str">
        <f t="shared" si="229"/>
        <v/>
      </c>
      <c r="MJ76" s="346" t="str">
        <f t="shared" si="230"/>
        <v/>
      </c>
      <c r="MK76" s="346" t="str">
        <f t="shared" si="231"/>
        <v/>
      </c>
      <c r="MM76" s="348" t="str">
        <f t="shared" si="232"/>
        <v/>
      </c>
      <c r="MR76" s="706"/>
      <c r="MT76" s="395" t="s">
        <v>486</v>
      </c>
      <c r="MU76" s="698"/>
      <c r="MV76" s="698"/>
      <c r="MW76" s="698"/>
      <c r="MY76" s="380" t="str">
        <f>IF(MW78&lt;MW75,"err","ok")</f>
        <v>ok</v>
      </c>
      <c r="MZ76" s="387" t="str">
        <f>IF(MZ75=0,"","alpha de Cronbach")</f>
        <v/>
      </c>
    </row>
    <row r="77" spans="2:364" ht="18" x14ac:dyDescent="0.3">
      <c r="B77" s="38">
        <f t="shared" si="88"/>
        <v>0</v>
      </c>
      <c r="C77" s="4" t="s">
        <v>83</v>
      </c>
      <c r="D77" s="17" t="str">
        <f>IF(AND('2. Saisie'!$AF59&gt;=0,D$23&lt;='2. Saisie'!$AE$1,'2. Saisie'!$AL59&lt;=$B$11),IF(OR('2. Saisie'!B59="",'2. Saisie'!B59=9),0,'2. Saisie'!B59),"")</f>
        <v/>
      </c>
      <c r="E77" s="17" t="str">
        <f>IF(AND('2. Saisie'!$AF59&gt;=0,E$23&lt;='2. Saisie'!$AE$1,'2. Saisie'!$AL59&lt;=$B$11),IF(OR('2. Saisie'!C59="",'2. Saisie'!C59=9),0,'2. Saisie'!C59),"")</f>
        <v/>
      </c>
      <c r="F77" s="17" t="str">
        <f>IF(AND('2. Saisie'!$AF59&gt;=0,F$23&lt;='2. Saisie'!$AE$1,'2. Saisie'!$AL59&lt;=$B$11),IF(OR('2. Saisie'!D59="",'2. Saisie'!D59=9),0,'2. Saisie'!D59),"")</f>
        <v/>
      </c>
      <c r="G77" s="17" t="str">
        <f>IF(AND('2. Saisie'!$AF59&gt;=0,G$23&lt;='2. Saisie'!$AE$1,'2. Saisie'!$AL59&lt;=$B$11),IF(OR('2. Saisie'!E59="",'2. Saisie'!E59=9),0,'2. Saisie'!E59),"")</f>
        <v/>
      </c>
      <c r="H77" s="17" t="str">
        <f>IF(AND('2. Saisie'!$AF59&gt;=0,H$23&lt;='2. Saisie'!$AE$1,'2. Saisie'!$AL59&lt;=$B$11),IF(OR('2. Saisie'!F59="",'2. Saisie'!F59=9),0,'2. Saisie'!F59),"")</f>
        <v/>
      </c>
      <c r="I77" s="17" t="str">
        <f>IF(AND('2. Saisie'!$AF59&gt;=0,I$23&lt;='2. Saisie'!$AE$1,'2. Saisie'!$AL59&lt;=$B$11),IF(OR('2. Saisie'!G59="",'2. Saisie'!G59=9),0,'2. Saisie'!G59),"")</f>
        <v/>
      </c>
      <c r="J77" s="17" t="str">
        <f>IF(AND('2. Saisie'!$AF59&gt;=0,J$23&lt;='2. Saisie'!$AE$1,'2. Saisie'!$AL59&lt;=$B$11),IF(OR('2. Saisie'!H59="",'2. Saisie'!H59=9),0,'2. Saisie'!H59),"")</f>
        <v/>
      </c>
      <c r="K77" s="17" t="str">
        <f>IF(AND('2. Saisie'!$AF59&gt;=0,K$23&lt;='2. Saisie'!$AE$1,'2. Saisie'!$AL59&lt;=$B$11),IF(OR('2. Saisie'!I59="",'2. Saisie'!I59=9),0,'2. Saisie'!I59),"")</f>
        <v/>
      </c>
      <c r="L77" s="17" t="str">
        <f>IF(AND('2. Saisie'!$AF59&gt;=0,L$23&lt;='2. Saisie'!$AE$1,'2. Saisie'!$AL59&lt;=$B$11),IF(OR('2. Saisie'!J59="",'2. Saisie'!J59=9),0,'2. Saisie'!J59),"")</f>
        <v/>
      </c>
      <c r="M77" s="17" t="str">
        <f>IF(AND('2. Saisie'!$AF59&gt;=0,M$23&lt;='2. Saisie'!$AE$1,'2. Saisie'!$AL59&lt;=$B$11),IF(OR('2. Saisie'!K59="",'2. Saisie'!K59=9),0,'2. Saisie'!K59),"")</f>
        <v/>
      </c>
      <c r="N77" s="17" t="str">
        <f>IF(AND('2. Saisie'!$AF59&gt;=0,N$23&lt;='2. Saisie'!$AE$1,'2. Saisie'!$AL59&lt;=$B$11),IF(OR('2. Saisie'!L59="",'2. Saisie'!L59=9),0,'2. Saisie'!L59),"")</f>
        <v/>
      </c>
      <c r="O77" s="17" t="str">
        <f>IF(AND('2. Saisie'!$AF59&gt;=0,O$23&lt;='2. Saisie'!$AE$1,'2. Saisie'!$AL59&lt;=$B$11),IF(OR('2. Saisie'!M59="",'2. Saisie'!M59=9),0,'2. Saisie'!M59),"")</f>
        <v/>
      </c>
      <c r="P77" s="17" t="str">
        <f>IF(AND('2. Saisie'!$AF59&gt;=0,P$23&lt;='2. Saisie'!$AE$1,'2. Saisie'!$AL59&lt;=$B$11),IF(OR('2. Saisie'!N59="",'2. Saisie'!N59=9),0,'2. Saisie'!N59),"")</f>
        <v/>
      </c>
      <c r="Q77" s="17" t="str">
        <f>IF(AND('2. Saisie'!$AF59&gt;=0,Q$23&lt;='2. Saisie'!$AE$1,'2. Saisie'!$AL59&lt;=$B$11),IF(OR('2. Saisie'!O59="",'2. Saisie'!O59=9),0,'2. Saisie'!O59),"")</f>
        <v/>
      </c>
      <c r="R77" s="17" t="str">
        <f>IF(AND('2. Saisie'!$AF59&gt;=0,R$23&lt;='2. Saisie'!$AE$1,'2. Saisie'!$AL59&lt;=$B$11),IF(OR('2. Saisie'!P59="",'2. Saisie'!P59=9),0,'2. Saisie'!P59),"")</f>
        <v/>
      </c>
      <c r="S77" s="17" t="str">
        <f>IF(AND('2. Saisie'!$AF59&gt;=0,S$23&lt;='2. Saisie'!$AE$1,'2. Saisie'!$AL59&lt;=$B$11),IF(OR('2. Saisie'!Q59="",'2. Saisie'!Q59=9),0,'2. Saisie'!Q59),"")</f>
        <v/>
      </c>
      <c r="T77" s="17" t="str">
        <f>IF(AND('2. Saisie'!$AF59&gt;=0,T$23&lt;='2. Saisie'!$AE$1,'2. Saisie'!$AL59&lt;=$B$11),IF(OR('2. Saisie'!R59="",'2. Saisie'!R59=9),0,'2. Saisie'!R59),"")</f>
        <v/>
      </c>
      <c r="U77" s="17" t="str">
        <f>IF(AND('2. Saisie'!$AF59&gt;=0,U$23&lt;='2. Saisie'!$AE$1,'2. Saisie'!$AL59&lt;=$B$11),IF(OR('2. Saisie'!S59="",'2. Saisie'!S59=9),0,'2. Saisie'!S59),"")</f>
        <v/>
      </c>
      <c r="V77" s="17" t="str">
        <f>IF(AND('2. Saisie'!$AF59&gt;=0,V$23&lt;='2. Saisie'!$AE$1,'2. Saisie'!$AL59&lt;=$B$11),IF(OR('2. Saisie'!T59="",'2. Saisie'!T59=9),0,'2. Saisie'!T59),"")</f>
        <v/>
      </c>
      <c r="W77" s="17" t="str">
        <f>IF(AND('2. Saisie'!$AF59&gt;=0,W$23&lt;='2. Saisie'!$AE$1,'2. Saisie'!$AL59&lt;=$B$11),IF(OR('2. Saisie'!U59="",'2. Saisie'!U59=9),0,'2. Saisie'!U59),"")</f>
        <v/>
      </c>
      <c r="X77" s="17" t="str">
        <f>IF(AND('2. Saisie'!$AF59&gt;=0,X$23&lt;='2. Saisie'!$AE$1,'2. Saisie'!$AL59&lt;=$B$11),IF(OR('2. Saisie'!V59="",'2. Saisie'!V59=9),0,'2. Saisie'!V59),"")</f>
        <v/>
      </c>
      <c r="Y77" s="17" t="str">
        <f>IF(AND('2. Saisie'!$AF59&gt;=0,Y$23&lt;='2. Saisie'!$AE$1,'2. Saisie'!$AL59&lt;=$B$11),IF(OR('2. Saisie'!W59="",'2. Saisie'!W59=9),0,'2. Saisie'!W59),"")</f>
        <v/>
      </c>
      <c r="Z77" s="17" t="str">
        <f>IF(AND('2. Saisie'!$AF59&gt;=0,Z$23&lt;='2. Saisie'!$AE$1,'2. Saisie'!$AL59&lt;=$B$11),IF(OR('2. Saisie'!X59="",'2. Saisie'!X59=9),0,'2. Saisie'!X59),"")</f>
        <v/>
      </c>
      <c r="AA77" s="17" t="str">
        <f>IF(AND('2. Saisie'!$AF59&gt;=0,AA$23&lt;='2. Saisie'!$AE$1,'2. Saisie'!$AL59&lt;=$B$11),IF(OR('2. Saisie'!Y59="",'2. Saisie'!Y59=9),0,'2. Saisie'!Y59),"")</f>
        <v/>
      </c>
      <c r="AB77" s="17" t="str">
        <f>IF(AND('2. Saisie'!$AF59&gt;=0,AB$23&lt;='2. Saisie'!$AE$1,'2. Saisie'!$AL59&lt;=$B$11),IF(OR('2. Saisie'!Z59="",'2. Saisie'!Z59=9),0,'2. Saisie'!Z59),"")</f>
        <v/>
      </c>
      <c r="AC77" s="17" t="str">
        <f>IF(AND('2. Saisie'!$AF59&gt;=0,AC$23&lt;='2. Saisie'!$AE$1,'2. Saisie'!$AL59&lt;=$B$11),IF(OR('2. Saisie'!AA59="",'2. Saisie'!AA59=9),0,'2. Saisie'!AA59),"")</f>
        <v/>
      </c>
      <c r="AD77" s="17" t="str">
        <f>IF(AND('2. Saisie'!$AF59&gt;=0,AD$23&lt;='2. Saisie'!$AE$1,'2. Saisie'!$AL59&lt;=$B$11),IF(OR('2. Saisie'!AB59="",'2. Saisie'!AB59=9),0,'2. Saisie'!AB59),"")</f>
        <v/>
      </c>
      <c r="AE77" s="17" t="str">
        <f>IF(AND('2. Saisie'!$AF59&gt;=0,AE$23&lt;='2. Saisie'!$AE$1,'2. Saisie'!$AL59&lt;=$B$11),IF(OR('2. Saisie'!AC59="",'2. Saisie'!AC59=9),0,'2. Saisie'!AC59),"")</f>
        <v/>
      </c>
      <c r="AF77" s="17" t="str">
        <f>IF(AND('2. Saisie'!$AF59&gt;=0,AF$23&lt;='2. Saisie'!$AE$1,'2. Saisie'!$AL59&lt;=$B$11),IF(OR('2. Saisie'!AD59="",'2. Saisie'!AD59=9),0,'2. Saisie'!AD59),"")</f>
        <v/>
      </c>
      <c r="AG77" s="17" t="str">
        <f>IF(AND('2. Saisie'!$AF59&gt;=0,AG$23&lt;='2. Saisie'!$AE$1,'2. Saisie'!$AL59&lt;=$B$11),IF(OR('2. Saisie'!AE59="",'2. Saisie'!AE59=9),0,'2. Saisie'!AE59),"")</f>
        <v/>
      </c>
      <c r="AH77" s="17" t="s">
        <v>139</v>
      </c>
      <c r="AI77" s="330"/>
      <c r="AJ77" s="339" t="str">
        <f t="shared" si="89"/>
        <v/>
      </c>
      <c r="AK77" s="339" t="str">
        <f t="shared" si="90"/>
        <v/>
      </c>
      <c r="AL77" s="340" t="str">
        <f t="shared" si="277"/>
        <v/>
      </c>
      <c r="AM77" s="341">
        <v>53</v>
      </c>
      <c r="AN77" s="342" t="str">
        <f t="shared" si="278"/>
        <v/>
      </c>
      <c r="AO77" s="343" t="str">
        <f t="shared" si="91"/>
        <v/>
      </c>
      <c r="AP77" s="17" t="str">
        <f t="shared" si="92"/>
        <v/>
      </c>
      <c r="AQ77" s="17" t="str">
        <f t="shared" si="93"/>
        <v/>
      </c>
      <c r="AR77" s="17" t="str">
        <f t="shared" si="94"/>
        <v/>
      </c>
      <c r="AS77" s="17" t="str">
        <f t="shared" si="95"/>
        <v/>
      </c>
      <c r="AT77" s="17" t="str">
        <f t="shared" si="96"/>
        <v/>
      </c>
      <c r="AU77" s="17" t="str">
        <f t="shared" si="97"/>
        <v/>
      </c>
      <c r="AV77" s="17" t="str">
        <f t="shared" si="98"/>
        <v/>
      </c>
      <c r="AW77" s="17" t="str">
        <f t="shared" si="99"/>
        <v/>
      </c>
      <c r="AX77" s="17" t="str">
        <f t="shared" si="100"/>
        <v/>
      </c>
      <c r="AY77" s="17" t="str">
        <f t="shared" si="101"/>
        <v/>
      </c>
      <c r="AZ77" s="17" t="str">
        <f t="shared" si="102"/>
        <v/>
      </c>
      <c r="BA77" s="17" t="str">
        <f t="shared" si="103"/>
        <v/>
      </c>
      <c r="BB77" s="17" t="str">
        <f t="shared" si="104"/>
        <v/>
      </c>
      <c r="BC77" s="17" t="str">
        <f t="shared" si="105"/>
        <v/>
      </c>
      <c r="BD77" s="17" t="str">
        <f t="shared" si="106"/>
        <v/>
      </c>
      <c r="BE77" s="17" t="str">
        <f t="shared" si="107"/>
        <v/>
      </c>
      <c r="BF77" s="17" t="str">
        <f t="shared" si="108"/>
        <v/>
      </c>
      <c r="BG77" s="17" t="str">
        <f t="shared" si="109"/>
        <v/>
      </c>
      <c r="BH77" s="17" t="str">
        <f t="shared" si="110"/>
        <v/>
      </c>
      <c r="BI77" s="17" t="str">
        <f t="shared" si="111"/>
        <v/>
      </c>
      <c r="BJ77" s="17" t="str">
        <f t="shared" si="112"/>
        <v/>
      </c>
      <c r="BK77" s="17" t="str">
        <f t="shared" si="113"/>
        <v/>
      </c>
      <c r="BL77" s="17" t="str">
        <f t="shared" si="114"/>
        <v/>
      </c>
      <c r="BM77" s="17" t="str">
        <f t="shared" si="115"/>
        <v/>
      </c>
      <c r="BN77" s="17" t="str">
        <f t="shared" si="116"/>
        <v/>
      </c>
      <c r="BO77" s="17" t="str">
        <f t="shared" si="117"/>
        <v/>
      </c>
      <c r="BP77" s="17" t="str">
        <f t="shared" si="118"/>
        <v/>
      </c>
      <c r="BQ77" s="17" t="str">
        <f t="shared" si="119"/>
        <v/>
      </c>
      <c r="BR77" s="17" t="str">
        <f t="shared" si="120"/>
        <v/>
      </c>
      <c r="BS77" s="17" t="str">
        <f t="shared" si="121"/>
        <v/>
      </c>
      <c r="BT77" s="17" t="s">
        <v>139</v>
      </c>
      <c r="BV77" s="291" t="e">
        <f t="shared" si="279"/>
        <v>#VALUE!</v>
      </c>
      <c r="BW77" s="291" t="e">
        <f t="shared" si="122"/>
        <v>#VALUE!</v>
      </c>
      <c r="BX77" s="291" t="e">
        <f t="shared" si="233"/>
        <v>#VALUE!</v>
      </c>
      <c r="BY77" s="292" t="e">
        <f t="shared" si="280"/>
        <v>#VALUE!</v>
      </c>
      <c r="BZ77" s="292" t="e">
        <f t="shared" si="123"/>
        <v>#VALUE!</v>
      </c>
      <c r="CA77" s="294" t="str">
        <f t="shared" si="124"/>
        <v/>
      </c>
      <c r="CB77" s="293" t="e">
        <f t="shared" si="281"/>
        <v>#VALUE!</v>
      </c>
      <c r="CC77" s="291" t="e">
        <f t="shared" si="125"/>
        <v>#VALUE!</v>
      </c>
      <c r="CD77" s="291" t="e">
        <f t="shared" si="234"/>
        <v>#VALUE!</v>
      </c>
      <c r="CE77" s="292" t="e">
        <f t="shared" si="282"/>
        <v>#VALUE!</v>
      </c>
      <c r="CF77" s="292" t="e">
        <f t="shared" si="126"/>
        <v>#VALUE!</v>
      </c>
      <c r="CW77" s="330"/>
      <c r="CX77" s="341">
        <v>53</v>
      </c>
      <c r="CY77" s="58" t="str">
        <f t="shared" si="127"/>
        <v/>
      </c>
      <c r="CZ77" s="344" t="e">
        <f t="shared" si="319"/>
        <v>#N/A</v>
      </c>
      <c r="DA77" s="344" t="e">
        <f t="shared" si="319"/>
        <v>#N/A</v>
      </c>
      <c r="DB77" s="344" t="e">
        <f t="shared" si="319"/>
        <v>#N/A</v>
      </c>
      <c r="DC77" s="344" t="e">
        <f t="shared" si="319"/>
        <v>#N/A</v>
      </c>
      <c r="DD77" s="344" t="e">
        <f t="shared" si="319"/>
        <v>#N/A</v>
      </c>
      <c r="DE77" s="344" t="e">
        <f t="shared" si="319"/>
        <v>#N/A</v>
      </c>
      <c r="DF77" s="344" t="e">
        <f t="shared" si="319"/>
        <v>#N/A</v>
      </c>
      <c r="DG77" s="344" t="e">
        <f t="shared" si="319"/>
        <v>#N/A</v>
      </c>
      <c r="DH77" s="344" t="e">
        <f t="shared" si="319"/>
        <v>#N/A</v>
      </c>
      <c r="DI77" s="344" t="e">
        <f t="shared" si="319"/>
        <v>#N/A</v>
      </c>
      <c r="DJ77" s="344" t="e">
        <f t="shared" si="319"/>
        <v>#N/A</v>
      </c>
      <c r="DK77" s="344" t="e">
        <f t="shared" si="319"/>
        <v>#N/A</v>
      </c>
      <c r="DL77" s="344" t="e">
        <f t="shared" si="319"/>
        <v>#N/A</v>
      </c>
      <c r="DM77" s="344" t="e">
        <f t="shared" si="319"/>
        <v>#N/A</v>
      </c>
      <c r="DN77" s="344" t="e">
        <f t="shared" si="319"/>
        <v>#N/A</v>
      </c>
      <c r="DO77" s="344" t="e">
        <f t="shared" si="319"/>
        <v>#N/A</v>
      </c>
      <c r="DP77" s="344" t="e">
        <f t="shared" si="317"/>
        <v>#N/A</v>
      </c>
      <c r="DQ77" s="344" t="e">
        <f t="shared" si="317"/>
        <v>#N/A</v>
      </c>
      <c r="DR77" s="344" t="e">
        <f t="shared" si="317"/>
        <v>#N/A</v>
      </c>
      <c r="DS77" s="344" t="e">
        <f t="shared" si="317"/>
        <v>#N/A</v>
      </c>
      <c r="DT77" s="344" t="e">
        <f t="shared" si="317"/>
        <v>#N/A</v>
      </c>
      <c r="DU77" s="344" t="e">
        <f t="shared" si="317"/>
        <v>#N/A</v>
      </c>
      <c r="DV77" s="344" t="e">
        <f t="shared" si="317"/>
        <v>#N/A</v>
      </c>
      <c r="DW77" s="344" t="e">
        <f t="shared" si="317"/>
        <v>#N/A</v>
      </c>
      <c r="DX77" s="344" t="e">
        <f t="shared" si="317"/>
        <v>#N/A</v>
      </c>
      <c r="DY77" s="344" t="e">
        <f t="shared" si="317"/>
        <v>#N/A</v>
      </c>
      <c r="DZ77" s="344" t="e">
        <f t="shared" si="317"/>
        <v>#N/A</v>
      </c>
      <c r="EA77" s="344" t="e">
        <f t="shared" si="317"/>
        <v>#N/A</v>
      </c>
      <c r="EB77" s="344" t="e">
        <f t="shared" si="317"/>
        <v>#N/A</v>
      </c>
      <c r="EC77" s="344" t="e">
        <f t="shared" si="317"/>
        <v>#N/A</v>
      </c>
      <c r="ED77" s="59">
        <f t="shared" si="129"/>
        <v>0</v>
      </c>
      <c r="EE77" s="341">
        <v>53</v>
      </c>
      <c r="EF77" s="58" t="str">
        <f t="shared" si="130"/>
        <v/>
      </c>
      <c r="EG77" s="344" t="str">
        <f t="shared" si="235"/>
        <v/>
      </c>
      <c r="EH77" s="344" t="str">
        <f t="shared" si="236"/>
        <v/>
      </c>
      <c r="EI77" s="344" t="str">
        <f t="shared" si="237"/>
        <v/>
      </c>
      <c r="EJ77" s="344" t="str">
        <f t="shared" si="238"/>
        <v/>
      </c>
      <c r="EK77" s="344" t="str">
        <f t="shared" si="239"/>
        <v/>
      </c>
      <c r="EL77" s="344" t="str">
        <f t="shared" si="240"/>
        <v/>
      </c>
      <c r="EM77" s="344" t="str">
        <f t="shared" si="241"/>
        <v/>
      </c>
      <c r="EN77" s="344" t="str">
        <f t="shared" si="242"/>
        <v/>
      </c>
      <c r="EO77" s="344" t="str">
        <f t="shared" si="243"/>
        <v/>
      </c>
      <c r="EP77" s="344" t="str">
        <f t="shared" si="244"/>
        <v/>
      </c>
      <c r="EQ77" s="344" t="str">
        <f t="shared" si="245"/>
        <v/>
      </c>
      <c r="ER77" s="344" t="str">
        <f t="shared" si="246"/>
        <v/>
      </c>
      <c r="ES77" s="344" t="str">
        <f t="shared" si="247"/>
        <v/>
      </c>
      <c r="ET77" s="344" t="str">
        <f t="shared" si="248"/>
        <v/>
      </c>
      <c r="EU77" s="344" t="str">
        <f t="shared" si="249"/>
        <v/>
      </c>
      <c r="EV77" s="344" t="str">
        <f t="shared" si="250"/>
        <v/>
      </c>
      <c r="EW77" s="344" t="str">
        <f t="shared" si="251"/>
        <v/>
      </c>
      <c r="EX77" s="344" t="str">
        <f t="shared" si="252"/>
        <v/>
      </c>
      <c r="EY77" s="344" t="str">
        <f t="shared" si="253"/>
        <v/>
      </c>
      <c r="EZ77" s="344" t="str">
        <f t="shared" si="254"/>
        <v/>
      </c>
      <c r="FA77" s="344" t="str">
        <f t="shared" si="255"/>
        <v/>
      </c>
      <c r="FB77" s="344" t="str">
        <f t="shared" si="256"/>
        <v/>
      </c>
      <c r="FC77" s="344" t="str">
        <f t="shared" si="257"/>
        <v/>
      </c>
      <c r="FD77" s="344" t="str">
        <f t="shared" si="258"/>
        <v/>
      </c>
      <c r="FE77" s="344" t="str">
        <f t="shared" si="259"/>
        <v/>
      </c>
      <c r="FF77" s="344" t="str">
        <f t="shared" si="260"/>
        <v/>
      </c>
      <c r="FG77" s="344" t="str">
        <f t="shared" si="261"/>
        <v/>
      </c>
      <c r="FH77" s="344" t="str">
        <f t="shared" si="262"/>
        <v/>
      </c>
      <c r="FI77" s="344" t="str">
        <f t="shared" si="263"/>
        <v/>
      </c>
      <c r="FJ77" s="344" t="str">
        <f t="shared" si="264"/>
        <v/>
      </c>
      <c r="FK77" s="59">
        <f t="shared" si="160"/>
        <v>0</v>
      </c>
      <c r="FL77" s="345" t="str">
        <f t="shared" si="161"/>
        <v/>
      </c>
      <c r="FM77" s="3">
        <f t="shared" si="162"/>
        <v>0</v>
      </c>
      <c r="FO77" s="336" t="str">
        <f t="shared" si="283"/>
        <v/>
      </c>
      <c r="FP77" s="4" t="s">
        <v>83</v>
      </c>
      <c r="FQ77" s="17" t="str">
        <f t="shared" si="284"/>
        <v/>
      </c>
      <c r="FR77" s="17" t="str">
        <f t="shared" si="285"/>
        <v/>
      </c>
      <c r="FS77" s="17" t="str">
        <f t="shared" si="286"/>
        <v/>
      </c>
      <c r="FT77" s="17" t="str">
        <f t="shared" si="287"/>
        <v/>
      </c>
      <c r="FU77" s="17" t="str">
        <f t="shared" si="288"/>
        <v/>
      </c>
      <c r="FV77" s="17" t="str">
        <f t="shared" si="289"/>
        <v/>
      </c>
      <c r="FW77" s="17" t="str">
        <f t="shared" si="290"/>
        <v/>
      </c>
      <c r="FX77" s="17" t="str">
        <f t="shared" si="291"/>
        <v/>
      </c>
      <c r="FY77" s="17" t="str">
        <f t="shared" si="292"/>
        <v/>
      </c>
      <c r="FZ77" s="17" t="str">
        <f t="shared" si="293"/>
        <v/>
      </c>
      <c r="GA77" s="17" t="str">
        <f t="shared" si="294"/>
        <v/>
      </c>
      <c r="GB77" s="17" t="str">
        <f t="shared" si="295"/>
        <v/>
      </c>
      <c r="GC77" s="17" t="str">
        <f t="shared" si="296"/>
        <v/>
      </c>
      <c r="GD77" s="17" t="str">
        <f t="shared" si="297"/>
        <v/>
      </c>
      <c r="GE77" s="17" t="str">
        <f t="shared" si="298"/>
        <v/>
      </c>
      <c r="GF77" s="17" t="str">
        <f t="shared" si="299"/>
        <v/>
      </c>
      <c r="GG77" s="17" t="str">
        <f t="shared" si="300"/>
        <v/>
      </c>
      <c r="GH77" s="17" t="str">
        <f t="shared" si="301"/>
        <v/>
      </c>
      <c r="GI77" s="17" t="str">
        <f t="shared" si="302"/>
        <v/>
      </c>
      <c r="GJ77" s="17" t="str">
        <f t="shared" si="303"/>
        <v/>
      </c>
      <c r="GK77" s="17" t="str">
        <f t="shared" si="304"/>
        <v/>
      </c>
      <c r="GL77" s="17" t="str">
        <f t="shared" si="305"/>
        <v/>
      </c>
      <c r="GM77" s="17" t="str">
        <f t="shared" si="306"/>
        <v/>
      </c>
      <c r="GN77" s="17" t="str">
        <f t="shared" si="307"/>
        <v/>
      </c>
      <c r="GO77" s="17" t="str">
        <f t="shared" si="308"/>
        <v/>
      </c>
      <c r="GP77" s="17" t="str">
        <f t="shared" si="309"/>
        <v/>
      </c>
      <c r="GQ77" s="17" t="str">
        <f t="shared" si="310"/>
        <v/>
      </c>
      <c r="GR77" s="17" t="str">
        <f t="shared" si="311"/>
        <v/>
      </c>
      <c r="GS77" s="17" t="str">
        <f t="shared" si="312"/>
        <v/>
      </c>
      <c r="GT77" s="17" t="str">
        <f t="shared" si="313"/>
        <v/>
      </c>
      <c r="GU77" s="17" t="s">
        <v>139</v>
      </c>
      <c r="GV77" s="36"/>
      <c r="GW77" s="36" t="e">
        <f>RANK(AO77,AO$25:AO$124,0)+COUNTIF(AO$25:AO$77,AO77)-1</f>
        <v>#VALUE!</v>
      </c>
      <c r="GX77" s="36" t="s">
        <v>83</v>
      </c>
      <c r="GY77" s="3">
        <v>53</v>
      </c>
      <c r="GZ77" s="3" t="str">
        <f t="shared" si="314"/>
        <v/>
      </c>
      <c r="HA77" s="345" t="str">
        <f t="shared" si="163"/>
        <v/>
      </c>
      <c r="HB77" s="3">
        <f t="shared" si="164"/>
        <v>0</v>
      </c>
      <c r="HF77" s="3" t="e">
        <f t="shared" si="165"/>
        <v>#N/A</v>
      </c>
      <c r="HG77" s="3" t="e">
        <f t="shared" si="166"/>
        <v>#N/A</v>
      </c>
      <c r="HH77" s="294" t="e">
        <f t="shared" si="167"/>
        <v>#N/A</v>
      </c>
      <c r="HI77" s="336" t="e">
        <f t="shared" si="168"/>
        <v>#N/A</v>
      </c>
      <c r="HJ77" s="4" t="e">
        <f t="shared" si="169"/>
        <v>#N/A</v>
      </c>
      <c r="HK77" s="17" t="str">
        <f>IF(HK$23&lt;='2. Saisie'!$AE$1,INDEX($D$25:$AG$124,$HI77,HK$21),"")</f>
        <v/>
      </c>
      <c r="HL77" s="17" t="str">
        <f>IF(HL$23&lt;='2. Saisie'!$AE$1,INDEX($D$25:$AG$124,$HI77,HL$21),"")</f>
        <v/>
      </c>
      <c r="HM77" s="17" t="str">
        <f>IF(HM$23&lt;='2. Saisie'!$AE$1,INDEX($D$25:$AG$124,$HI77,HM$21),"")</f>
        <v/>
      </c>
      <c r="HN77" s="17" t="str">
        <f>IF(HN$23&lt;='2. Saisie'!$AE$1,INDEX($D$25:$AG$124,$HI77,HN$21),"")</f>
        <v/>
      </c>
      <c r="HO77" s="17" t="str">
        <f>IF(HO$23&lt;='2. Saisie'!$AE$1,INDEX($D$25:$AG$124,$HI77,HO$21),"")</f>
        <v/>
      </c>
      <c r="HP77" s="17" t="str">
        <f>IF(HP$23&lt;='2. Saisie'!$AE$1,INDEX($D$25:$AG$124,$HI77,HP$21),"")</f>
        <v/>
      </c>
      <c r="HQ77" s="17" t="str">
        <f>IF(HQ$23&lt;='2. Saisie'!$AE$1,INDEX($D$25:$AG$124,$HI77,HQ$21),"")</f>
        <v/>
      </c>
      <c r="HR77" s="17" t="str">
        <f>IF(HR$23&lt;='2. Saisie'!$AE$1,INDEX($D$25:$AG$124,$HI77,HR$21),"")</f>
        <v/>
      </c>
      <c r="HS77" s="17" t="str">
        <f>IF(HS$23&lt;='2. Saisie'!$AE$1,INDEX($D$25:$AG$124,$HI77,HS$21),"")</f>
        <v/>
      </c>
      <c r="HT77" s="17" t="str">
        <f>IF(HT$23&lt;='2. Saisie'!$AE$1,INDEX($D$25:$AG$124,$HI77,HT$21),"")</f>
        <v/>
      </c>
      <c r="HU77" s="17" t="str">
        <f>IF(HU$23&lt;='2. Saisie'!$AE$1,INDEX($D$25:$AG$124,$HI77,HU$21),"")</f>
        <v/>
      </c>
      <c r="HV77" s="17" t="str">
        <f>IF(HV$23&lt;='2. Saisie'!$AE$1,INDEX($D$25:$AG$124,$HI77,HV$21),"")</f>
        <v/>
      </c>
      <c r="HW77" s="17" t="str">
        <f>IF(HW$23&lt;='2. Saisie'!$AE$1,INDEX($D$25:$AG$124,$HI77,HW$21),"")</f>
        <v/>
      </c>
      <c r="HX77" s="17" t="str">
        <f>IF(HX$23&lt;='2. Saisie'!$AE$1,INDEX($D$25:$AG$124,$HI77,HX$21),"")</f>
        <v/>
      </c>
      <c r="HY77" s="17" t="str">
        <f>IF(HY$23&lt;='2. Saisie'!$AE$1,INDEX($D$25:$AG$124,$HI77,HY$21),"")</f>
        <v/>
      </c>
      <c r="HZ77" s="17" t="str">
        <f>IF(HZ$23&lt;='2. Saisie'!$AE$1,INDEX($D$25:$AG$124,$HI77,HZ$21),"")</f>
        <v/>
      </c>
      <c r="IA77" s="17" t="str">
        <f>IF(IA$23&lt;='2. Saisie'!$AE$1,INDEX($D$25:$AG$124,$HI77,IA$21),"")</f>
        <v/>
      </c>
      <c r="IB77" s="17" t="str">
        <f>IF(IB$23&lt;='2. Saisie'!$AE$1,INDEX($D$25:$AG$124,$HI77,IB$21),"")</f>
        <v/>
      </c>
      <c r="IC77" s="17" t="str">
        <f>IF(IC$23&lt;='2. Saisie'!$AE$1,INDEX($D$25:$AG$124,$HI77,IC$21),"")</f>
        <v/>
      </c>
      <c r="ID77" s="17" t="str">
        <f>IF(ID$23&lt;='2. Saisie'!$AE$1,INDEX($D$25:$AG$124,$HI77,ID$21),"")</f>
        <v/>
      </c>
      <c r="IE77" s="17" t="str">
        <f>IF(IE$23&lt;='2. Saisie'!$AE$1,INDEX($D$25:$AG$124,$HI77,IE$21),"")</f>
        <v/>
      </c>
      <c r="IF77" s="17" t="str">
        <f>IF(IF$23&lt;='2. Saisie'!$AE$1,INDEX($D$25:$AG$124,$HI77,IF$21),"")</f>
        <v/>
      </c>
      <c r="IG77" s="17" t="str">
        <f>IF(IG$23&lt;='2. Saisie'!$AE$1,INDEX($D$25:$AG$124,$HI77,IG$21),"")</f>
        <v/>
      </c>
      <c r="IH77" s="17" t="str">
        <f>IF(IH$23&lt;='2. Saisie'!$AE$1,INDEX($D$25:$AG$124,$HI77,IH$21),"")</f>
        <v/>
      </c>
      <c r="II77" s="17" t="str">
        <f>IF(II$23&lt;='2. Saisie'!$AE$1,INDEX($D$25:$AG$124,$HI77,II$21),"")</f>
        <v/>
      </c>
      <c r="IJ77" s="17" t="str">
        <f>IF(IJ$23&lt;='2. Saisie'!$AE$1,INDEX($D$25:$AG$124,$HI77,IJ$21),"")</f>
        <v/>
      </c>
      <c r="IK77" s="17" t="str">
        <f>IF(IK$23&lt;='2. Saisie'!$AE$1,INDEX($D$25:$AG$124,$HI77,IK$21),"")</f>
        <v/>
      </c>
      <c r="IL77" s="17" t="str">
        <f>IF(IL$23&lt;='2. Saisie'!$AE$1,INDEX($D$25:$AG$124,$HI77,IL$21),"")</f>
        <v/>
      </c>
      <c r="IM77" s="17" t="str">
        <f>IF(IM$23&lt;='2. Saisie'!$AE$1,INDEX($D$25:$AG$124,$HI77,IM$21),"")</f>
        <v/>
      </c>
      <c r="IN77" s="17" t="str">
        <f>IF(IN$23&lt;='2. Saisie'!$AE$1,INDEX($D$25:$AG$124,$HI77,IN$21),"")</f>
        <v/>
      </c>
      <c r="IO77" s="17" t="s">
        <v>139</v>
      </c>
      <c r="IR77" s="346" t="str">
        <f>IFERROR(IF(HK$23&lt;=$HH77,(1-'7. Rép.Inattendues'!J58)*HK$19,('7. Rép.Inattendues'!J58*HK$19)*-1),"")</f>
        <v/>
      </c>
      <c r="IS77" s="346" t="str">
        <f>IFERROR(IF(HL$23&lt;=$HH77,(1-'7. Rép.Inattendues'!K58)*HL$19,('7. Rép.Inattendues'!K58*HL$19)*-1),"")</f>
        <v/>
      </c>
      <c r="IT77" s="346" t="str">
        <f>IFERROR(IF(HM$23&lt;=$HH77,(1-'7. Rép.Inattendues'!L58)*HM$19,('7. Rép.Inattendues'!L58*HM$19)*-1),"")</f>
        <v/>
      </c>
      <c r="IU77" s="346" t="str">
        <f>IFERROR(IF(HN$23&lt;=$HH77,(1-'7. Rép.Inattendues'!M58)*HN$19,('7. Rép.Inattendues'!M58*HN$19)*-1),"")</f>
        <v/>
      </c>
      <c r="IV77" s="346" t="str">
        <f>IFERROR(IF(HO$23&lt;=$HH77,(1-'7. Rép.Inattendues'!N58)*HO$19,('7. Rép.Inattendues'!N58*HO$19)*-1),"")</f>
        <v/>
      </c>
      <c r="IW77" s="346" t="str">
        <f>IFERROR(IF(HP$23&lt;=$HH77,(1-'7. Rép.Inattendues'!O58)*HP$19,('7. Rép.Inattendues'!O58*HP$19)*-1),"")</f>
        <v/>
      </c>
      <c r="IX77" s="346" t="str">
        <f>IFERROR(IF(HQ$23&lt;=$HH77,(1-'7. Rép.Inattendues'!P58)*HQ$19,('7. Rép.Inattendues'!P58*HQ$19)*-1),"")</f>
        <v/>
      </c>
      <c r="IY77" s="346" t="str">
        <f>IFERROR(IF(HR$23&lt;=$HH77,(1-'7. Rép.Inattendues'!Q58)*HR$19,('7. Rép.Inattendues'!Q58*HR$19)*-1),"")</f>
        <v/>
      </c>
      <c r="IZ77" s="346" t="str">
        <f>IFERROR(IF(HS$23&lt;=$HH77,(1-'7. Rép.Inattendues'!R58)*HS$19,('7. Rép.Inattendues'!R58*HS$19)*-1),"")</f>
        <v/>
      </c>
      <c r="JA77" s="346" t="str">
        <f>IFERROR(IF(HT$23&lt;=$HH77,(1-'7. Rép.Inattendues'!S58)*HT$19,('7. Rép.Inattendues'!S58*HT$19)*-1),"")</f>
        <v/>
      </c>
      <c r="JB77" s="346" t="str">
        <f>IFERROR(IF(HU$23&lt;=$HH77,(1-'7. Rép.Inattendues'!T58)*HU$19,('7. Rép.Inattendues'!T58*HU$19)*-1),"")</f>
        <v/>
      </c>
      <c r="JC77" s="346" t="str">
        <f>IFERROR(IF(HV$23&lt;=$HH77,(1-'7. Rép.Inattendues'!U58)*HV$19,('7. Rép.Inattendues'!U58*HV$19)*-1),"")</f>
        <v/>
      </c>
      <c r="JD77" s="346" t="str">
        <f>IFERROR(IF(HW$23&lt;=$HH77,(1-'7. Rép.Inattendues'!V58)*HW$19,('7. Rép.Inattendues'!V58*HW$19)*-1),"")</f>
        <v/>
      </c>
      <c r="JE77" s="346" t="str">
        <f>IFERROR(IF(HX$23&lt;=$HH77,(1-'7. Rép.Inattendues'!W58)*HX$19,('7. Rép.Inattendues'!W58*HX$19)*-1),"")</f>
        <v/>
      </c>
      <c r="JF77" s="346" t="str">
        <f>IFERROR(IF(HY$23&lt;=$HH77,(1-'7. Rép.Inattendues'!X58)*HY$19,('7. Rép.Inattendues'!X58*HY$19)*-1),"")</f>
        <v/>
      </c>
      <c r="JG77" s="346" t="str">
        <f>IFERROR(IF(HZ$23&lt;=$HH77,(1-'7. Rép.Inattendues'!Y58)*HZ$19,('7. Rép.Inattendues'!Y58*HZ$19)*-1),"")</f>
        <v/>
      </c>
      <c r="JH77" s="346" t="str">
        <f>IFERROR(IF(IA$23&lt;=$HH77,(1-'7. Rép.Inattendues'!Z58)*IA$19,('7. Rép.Inattendues'!Z58*IA$19)*-1),"")</f>
        <v/>
      </c>
      <c r="JI77" s="346" t="str">
        <f>IFERROR(IF(IB$23&lt;=$HH77,(1-'7. Rép.Inattendues'!AA58)*IB$19,('7. Rép.Inattendues'!AA58*IB$19)*-1),"")</f>
        <v/>
      </c>
      <c r="JJ77" s="346" t="str">
        <f>IFERROR(IF(IC$23&lt;=$HH77,(1-'7. Rép.Inattendues'!AB58)*IC$19,('7. Rép.Inattendues'!AB58*IC$19)*-1),"")</f>
        <v/>
      </c>
      <c r="JK77" s="346" t="str">
        <f>IFERROR(IF(ID$23&lt;=$HH77,(1-'7. Rép.Inattendues'!AC58)*ID$19,('7. Rép.Inattendues'!AC58*ID$19)*-1),"")</f>
        <v/>
      </c>
      <c r="JL77" s="346" t="str">
        <f>IFERROR(IF(IE$23&lt;=$HH77,(1-'7. Rép.Inattendues'!AD58)*IE$19,('7. Rép.Inattendues'!AD58*IE$19)*-1),"")</f>
        <v/>
      </c>
      <c r="JM77" s="346" t="str">
        <f>IFERROR(IF(IF$23&lt;=$HH77,(1-'7. Rép.Inattendues'!AE58)*IF$19,('7. Rép.Inattendues'!AE58*IF$19)*-1),"")</f>
        <v/>
      </c>
      <c r="JN77" s="346" t="str">
        <f>IFERROR(IF(IG$23&lt;=$HH77,(1-'7. Rép.Inattendues'!AF58)*IG$19,('7. Rép.Inattendues'!AF58*IG$19)*-1),"")</f>
        <v/>
      </c>
      <c r="JO77" s="346" t="str">
        <f>IFERROR(IF(IH$23&lt;=$HH77,(1-'7. Rép.Inattendues'!AG58)*IH$19,('7. Rép.Inattendues'!AG58*IH$19)*-1),"")</f>
        <v/>
      </c>
      <c r="JP77" s="346" t="str">
        <f>IFERROR(IF(II$23&lt;=$HH77,(1-'7. Rép.Inattendues'!AH58)*II$19,('7. Rép.Inattendues'!AH58*II$19)*-1),"")</f>
        <v/>
      </c>
      <c r="JQ77" s="346" t="str">
        <f>IFERROR(IF(IJ$23&lt;=$HH77,(1-'7. Rép.Inattendues'!AI58)*IJ$19,('7. Rép.Inattendues'!AI58*IJ$19)*-1),"")</f>
        <v/>
      </c>
      <c r="JR77" s="346" t="str">
        <f>IFERROR(IF(IK$23&lt;=$HH77,(1-'7. Rép.Inattendues'!AJ58)*IK$19,('7. Rép.Inattendues'!AJ58*IK$19)*-1),"")</f>
        <v/>
      </c>
      <c r="JS77" s="346" t="str">
        <f>IFERROR(IF(IL$23&lt;=$HH77,(1-'7. Rép.Inattendues'!AK58)*IL$19,('7. Rép.Inattendues'!AK58*IL$19)*-1),"")</f>
        <v/>
      </c>
      <c r="JT77" s="346" t="str">
        <f>IFERROR(IF(IM$23&lt;=$HH77,(1-'7. Rép.Inattendues'!AL58)*IM$19,('7. Rép.Inattendues'!AL58*IM$19)*-1),"")</f>
        <v/>
      </c>
      <c r="JU77" s="346" t="str">
        <f>IFERROR(IF(IN$23&lt;=$HH77,(1-'7. Rép.Inattendues'!AM58)*IN$19,('7. Rép.Inattendues'!AM58*IN$19)*-1),"")</f>
        <v/>
      </c>
      <c r="JW77" s="347" t="str">
        <f t="shared" si="170"/>
        <v/>
      </c>
      <c r="JY77" s="346" t="str">
        <f t="shared" si="171"/>
        <v/>
      </c>
      <c r="JZ77" s="346" t="str">
        <f t="shared" si="172"/>
        <v/>
      </c>
      <c r="KA77" s="346" t="str">
        <f t="shared" si="173"/>
        <v/>
      </c>
      <c r="KB77" s="346" t="str">
        <f t="shared" si="174"/>
        <v/>
      </c>
      <c r="KC77" s="346" t="str">
        <f t="shared" si="175"/>
        <v/>
      </c>
      <c r="KD77" s="346" t="str">
        <f t="shared" si="176"/>
        <v/>
      </c>
      <c r="KE77" s="346" t="str">
        <f t="shared" si="177"/>
        <v/>
      </c>
      <c r="KF77" s="346" t="str">
        <f t="shared" si="178"/>
        <v/>
      </c>
      <c r="KG77" s="346" t="str">
        <f t="shared" si="179"/>
        <v/>
      </c>
      <c r="KH77" s="346" t="str">
        <f t="shared" si="180"/>
        <v/>
      </c>
      <c r="KI77" s="346" t="str">
        <f t="shared" si="181"/>
        <v/>
      </c>
      <c r="KJ77" s="346" t="str">
        <f t="shared" si="182"/>
        <v/>
      </c>
      <c r="KK77" s="346" t="str">
        <f t="shared" si="183"/>
        <v/>
      </c>
      <c r="KL77" s="346" t="str">
        <f t="shared" si="184"/>
        <v/>
      </c>
      <c r="KM77" s="346" t="str">
        <f t="shared" si="185"/>
        <v/>
      </c>
      <c r="KN77" s="346" t="str">
        <f t="shared" si="186"/>
        <v/>
      </c>
      <c r="KO77" s="346" t="str">
        <f t="shared" si="187"/>
        <v/>
      </c>
      <c r="KP77" s="346" t="str">
        <f t="shared" si="188"/>
        <v/>
      </c>
      <c r="KQ77" s="346" t="str">
        <f t="shared" si="189"/>
        <v/>
      </c>
      <c r="KR77" s="346" t="str">
        <f t="shared" si="190"/>
        <v/>
      </c>
      <c r="KS77" s="346" t="str">
        <f t="shared" si="191"/>
        <v/>
      </c>
      <c r="KT77" s="346" t="str">
        <f t="shared" si="192"/>
        <v/>
      </c>
      <c r="KU77" s="346" t="str">
        <f t="shared" si="193"/>
        <v/>
      </c>
      <c r="KV77" s="346" t="str">
        <f t="shared" si="194"/>
        <v/>
      </c>
      <c r="KW77" s="346" t="str">
        <f t="shared" si="195"/>
        <v/>
      </c>
      <c r="KX77" s="346" t="str">
        <f t="shared" si="196"/>
        <v/>
      </c>
      <c r="KY77" s="346" t="str">
        <f t="shared" si="197"/>
        <v/>
      </c>
      <c r="KZ77" s="346" t="str">
        <f t="shared" si="198"/>
        <v/>
      </c>
      <c r="LA77" s="346" t="str">
        <f t="shared" si="199"/>
        <v/>
      </c>
      <c r="LB77" s="346" t="str">
        <f t="shared" si="200"/>
        <v/>
      </c>
      <c r="LD77" s="348" t="str">
        <f t="shared" si="201"/>
        <v/>
      </c>
      <c r="LF77" s="346" t="str">
        <f t="shared" si="315"/>
        <v/>
      </c>
      <c r="LH77" s="346" t="str">
        <f t="shared" si="202"/>
        <v/>
      </c>
      <c r="LI77" s="346" t="str">
        <f t="shared" si="203"/>
        <v/>
      </c>
      <c r="LJ77" s="346" t="str">
        <f t="shared" si="204"/>
        <v/>
      </c>
      <c r="LK77" s="346" t="str">
        <f t="shared" si="205"/>
        <v/>
      </c>
      <c r="LL77" s="346" t="str">
        <f t="shared" si="206"/>
        <v/>
      </c>
      <c r="LM77" s="346" t="str">
        <f t="shared" si="207"/>
        <v/>
      </c>
      <c r="LN77" s="346" t="str">
        <f t="shared" si="208"/>
        <v/>
      </c>
      <c r="LO77" s="346" t="str">
        <f t="shared" si="209"/>
        <v/>
      </c>
      <c r="LP77" s="346" t="str">
        <f t="shared" si="210"/>
        <v/>
      </c>
      <c r="LQ77" s="346" t="str">
        <f t="shared" si="211"/>
        <v/>
      </c>
      <c r="LR77" s="346" t="str">
        <f t="shared" si="212"/>
        <v/>
      </c>
      <c r="LS77" s="346" t="str">
        <f t="shared" si="213"/>
        <v/>
      </c>
      <c r="LT77" s="346" t="str">
        <f t="shared" si="214"/>
        <v/>
      </c>
      <c r="LU77" s="346" t="str">
        <f t="shared" si="215"/>
        <v/>
      </c>
      <c r="LV77" s="346" t="str">
        <f t="shared" si="216"/>
        <v/>
      </c>
      <c r="LW77" s="346" t="str">
        <f t="shared" si="217"/>
        <v/>
      </c>
      <c r="LX77" s="346" t="str">
        <f t="shared" si="218"/>
        <v/>
      </c>
      <c r="LY77" s="346" t="str">
        <f t="shared" si="219"/>
        <v/>
      </c>
      <c r="LZ77" s="346" t="str">
        <f t="shared" si="220"/>
        <v/>
      </c>
      <c r="MA77" s="346" t="str">
        <f t="shared" si="221"/>
        <v/>
      </c>
      <c r="MB77" s="346" t="str">
        <f t="shared" si="222"/>
        <v/>
      </c>
      <c r="MC77" s="346" t="str">
        <f t="shared" si="223"/>
        <v/>
      </c>
      <c r="MD77" s="346" t="str">
        <f t="shared" si="224"/>
        <v/>
      </c>
      <c r="ME77" s="346" t="str">
        <f t="shared" si="225"/>
        <v/>
      </c>
      <c r="MF77" s="346" t="str">
        <f t="shared" si="226"/>
        <v/>
      </c>
      <c r="MG77" s="346" t="str">
        <f t="shared" si="227"/>
        <v/>
      </c>
      <c r="MH77" s="346" t="str">
        <f t="shared" si="228"/>
        <v/>
      </c>
      <c r="MI77" s="346" t="str">
        <f t="shared" si="229"/>
        <v/>
      </c>
      <c r="MJ77" s="346" t="str">
        <f t="shared" si="230"/>
        <v/>
      </c>
      <c r="MK77" s="346" t="str">
        <f t="shared" si="231"/>
        <v/>
      </c>
      <c r="MM77" s="348" t="str">
        <f t="shared" si="232"/>
        <v/>
      </c>
      <c r="MR77" s="706"/>
      <c r="MU77" s="698"/>
      <c r="MV77" s="698"/>
      <c r="MW77" s="698"/>
    </row>
    <row r="78" spans="2:364" ht="18" x14ac:dyDescent="0.3">
      <c r="B78" s="38">
        <f t="shared" si="88"/>
        <v>0</v>
      </c>
      <c r="C78" s="4" t="s">
        <v>84</v>
      </c>
      <c r="D78" s="17" t="str">
        <f>IF(AND('2. Saisie'!$AF60&gt;=0,D$23&lt;='2. Saisie'!$AE$1,'2. Saisie'!$AL60&lt;=$B$11),IF(OR('2. Saisie'!B60="",'2. Saisie'!B60=9),0,'2. Saisie'!B60),"")</f>
        <v/>
      </c>
      <c r="E78" s="17" t="str">
        <f>IF(AND('2. Saisie'!$AF60&gt;=0,E$23&lt;='2. Saisie'!$AE$1,'2. Saisie'!$AL60&lt;=$B$11),IF(OR('2. Saisie'!C60="",'2. Saisie'!C60=9),0,'2. Saisie'!C60),"")</f>
        <v/>
      </c>
      <c r="F78" s="17" t="str">
        <f>IF(AND('2. Saisie'!$AF60&gt;=0,F$23&lt;='2. Saisie'!$AE$1,'2. Saisie'!$AL60&lt;=$B$11),IF(OR('2. Saisie'!D60="",'2. Saisie'!D60=9),0,'2. Saisie'!D60),"")</f>
        <v/>
      </c>
      <c r="G78" s="17" t="str">
        <f>IF(AND('2. Saisie'!$AF60&gt;=0,G$23&lt;='2. Saisie'!$AE$1,'2. Saisie'!$AL60&lt;=$B$11),IF(OR('2. Saisie'!E60="",'2. Saisie'!E60=9),0,'2. Saisie'!E60),"")</f>
        <v/>
      </c>
      <c r="H78" s="17" t="str">
        <f>IF(AND('2. Saisie'!$AF60&gt;=0,H$23&lt;='2. Saisie'!$AE$1,'2. Saisie'!$AL60&lt;=$B$11),IF(OR('2. Saisie'!F60="",'2. Saisie'!F60=9),0,'2. Saisie'!F60),"")</f>
        <v/>
      </c>
      <c r="I78" s="17" t="str">
        <f>IF(AND('2. Saisie'!$AF60&gt;=0,I$23&lt;='2. Saisie'!$AE$1,'2. Saisie'!$AL60&lt;=$B$11),IF(OR('2. Saisie'!G60="",'2. Saisie'!G60=9),0,'2. Saisie'!G60),"")</f>
        <v/>
      </c>
      <c r="J78" s="17" t="str">
        <f>IF(AND('2. Saisie'!$AF60&gt;=0,J$23&lt;='2. Saisie'!$AE$1,'2. Saisie'!$AL60&lt;=$B$11),IF(OR('2. Saisie'!H60="",'2. Saisie'!H60=9),0,'2. Saisie'!H60),"")</f>
        <v/>
      </c>
      <c r="K78" s="17" t="str">
        <f>IF(AND('2. Saisie'!$AF60&gt;=0,K$23&lt;='2. Saisie'!$AE$1,'2. Saisie'!$AL60&lt;=$B$11),IF(OR('2. Saisie'!I60="",'2. Saisie'!I60=9),0,'2. Saisie'!I60),"")</f>
        <v/>
      </c>
      <c r="L78" s="17" t="str">
        <f>IF(AND('2. Saisie'!$AF60&gt;=0,L$23&lt;='2. Saisie'!$AE$1,'2. Saisie'!$AL60&lt;=$B$11),IF(OR('2. Saisie'!J60="",'2. Saisie'!J60=9),0,'2. Saisie'!J60),"")</f>
        <v/>
      </c>
      <c r="M78" s="17" t="str">
        <f>IF(AND('2. Saisie'!$AF60&gt;=0,M$23&lt;='2. Saisie'!$AE$1,'2. Saisie'!$AL60&lt;=$B$11),IF(OR('2. Saisie'!K60="",'2. Saisie'!K60=9),0,'2. Saisie'!K60),"")</f>
        <v/>
      </c>
      <c r="N78" s="17" t="str">
        <f>IF(AND('2. Saisie'!$AF60&gt;=0,N$23&lt;='2. Saisie'!$AE$1,'2. Saisie'!$AL60&lt;=$B$11),IF(OR('2. Saisie'!L60="",'2. Saisie'!L60=9),0,'2. Saisie'!L60),"")</f>
        <v/>
      </c>
      <c r="O78" s="17" t="str">
        <f>IF(AND('2. Saisie'!$AF60&gt;=0,O$23&lt;='2. Saisie'!$AE$1,'2. Saisie'!$AL60&lt;=$B$11),IF(OR('2. Saisie'!M60="",'2. Saisie'!M60=9),0,'2. Saisie'!M60),"")</f>
        <v/>
      </c>
      <c r="P78" s="17" t="str">
        <f>IF(AND('2. Saisie'!$AF60&gt;=0,P$23&lt;='2. Saisie'!$AE$1,'2. Saisie'!$AL60&lt;=$B$11),IF(OR('2. Saisie'!N60="",'2. Saisie'!N60=9),0,'2. Saisie'!N60),"")</f>
        <v/>
      </c>
      <c r="Q78" s="17" t="str">
        <f>IF(AND('2. Saisie'!$AF60&gt;=0,Q$23&lt;='2. Saisie'!$AE$1,'2. Saisie'!$AL60&lt;=$B$11),IF(OR('2. Saisie'!O60="",'2. Saisie'!O60=9),0,'2. Saisie'!O60),"")</f>
        <v/>
      </c>
      <c r="R78" s="17" t="str">
        <f>IF(AND('2. Saisie'!$AF60&gt;=0,R$23&lt;='2. Saisie'!$AE$1,'2. Saisie'!$AL60&lt;=$B$11),IF(OR('2. Saisie'!P60="",'2. Saisie'!P60=9),0,'2. Saisie'!P60),"")</f>
        <v/>
      </c>
      <c r="S78" s="17" t="str">
        <f>IF(AND('2. Saisie'!$AF60&gt;=0,S$23&lt;='2. Saisie'!$AE$1,'2. Saisie'!$AL60&lt;=$B$11),IF(OR('2. Saisie'!Q60="",'2. Saisie'!Q60=9),0,'2. Saisie'!Q60),"")</f>
        <v/>
      </c>
      <c r="T78" s="17" t="str">
        <f>IF(AND('2. Saisie'!$AF60&gt;=0,T$23&lt;='2. Saisie'!$AE$1,'2. Saisie'!$AL60&lt;=$B$11),IF(OR('2. Saisie'!R60="",'2. Saisie'!R60=9),0,'2. Saisie'!R60),"")</f>
        <v/>
      </c>
      <c r="U78" s="17" t="str">
        <f>IF(AND('2. Saisie'!$AF60&gt;=0,U$23&lt;='2. Saisie'!$AE$1,'2. Saisie'!$AL60&lt;=$B$11),IF(OR('2. Saisie'!S60="",'2. Saisie'!S60=9),0,'2. Saisie'!S60),"")</f>
        <v/>
      </c>
      <c r="V78" s="17" t="str">
        <f>IF(AND('2. Saisie'!$AF60&gt;=0,V$23&lt;='2. Saisie'!$AE$1,'2. Saisie'!$AL60&lt;=$B$11),IF(OR('2. Saisie'!T60="",'2. Saisie'!T60=9),0,'2. Saisie'!T60),"")</f>
        <v/>
      </c>
      <c r="W78" s="17" t="str">
        <f>IF(AND('2. Saisie'!$AF60&gt;=0,W$23&lt;='2. Saisie'!$AE$1,'2. Saisie'!$AL60&lt;=$B$11),IF(OR('2. Saisie'!U60="",'2. Saisie'!U60=9),0,'2. Saisie'!U60),"")</f>
        <v/>
      </c>
      <c r="X78" s="17" t="str">
        <f>IF(AND('2. Saisie'!$AF60&gt;=0,X$23&lt;='2. Saisie'!$AE$1,'2. Saisie'!$AL60&lt;=$B$11),IF(OR('2. Saisie'!V60="",'2. Saisie'!V60=9),0,'2. Saisie'!V60),"")</f>
        <v/>
      </c>
      <c r="Y78" s="17" t="str">
        <f>IF(AND('2. Saisie'!$AF60&gt;=0,Y$23&lt;='2. Saisie'!$AE$1,'2. Saisie'!$AL60&lt;=$B$11),IF(OR('2. Saisie'!W60="",'2. Saisie'!W60=9),0,'2. Saisie'!W60),"")</f>
        <v/>
      </c>
      <c r="Z78" s="17" t="str">
        <f>IF(AND('2. Saisie'!$AF60&gt;=0,Z$23&lt;='2. Saisie'!$AE$1,'2. Saisie'!$AL60&lt;=$B$11),IF(OR('2. Saisie'!X60="",'2. Saisie'!X60=9),0,'2. Saisie'!X60),"")</f>
        <v/>
      </c>
      <c r="AA78" s="17" t="str">
        <f>IF(AND('2. Saisie'!$AF60&gt;=0,AA$23&lt;='2. Saisie'!$AE$1,'2. Saisie'!$AL60&lt;=$B$11),IF(OR('2. Saisie'!Y60="",'2. Saisie'!Y60=9),0,'2. Saisie'!Y60),"")</f>
        <v/>
      </c>
      <c r="AB78" s="17" t="str">
        <f>IF(AND('2. Saisie'!$AF60&gt;=0,AB$23&lt;='2. Saisie'!$AE$1,'2. Saisie'!$AL60&lt;=$B$11),IF(OR('2. Saisie'!Z60="",'2. Saisie'!Z60=9),0,'2. Saisie'!Z60),"")</f>
        <v/>
      </c>
      <c r="AC78" s="17" t="str">
        <f>IF(AND('2. Saisie'!$AF60&gt;=0,AC$23&lt;='2. Saisie'!$AE$1,'2. Saisie'!$AL60&lt;=$B$11),IF(OR('2. Saisie'!AA60="",'2. Saisie'!AA60=9),0,'2. Saisie'!AA60),"")</f>
        <v/>
      </c>
      <c r="AD78" s="17" t="str">
        <f>IF(AND('2. Saisie'!$AF60&gt;=0,AD$23&lt;='2. Saisie'!$AE$1,'2. Saisie'!$AL60&lt;=$B$11),IF(OR('2. Saisie'!AB60="",'2. Saisie'!AB60=9),0,'2. Saisie'!AB60),"")</f>
        <v/>
      </c>
      <c r="AE78" s="17" t="str">
        <f>IF(AND('2. Saisie'!$AF60&gt;=0,AE$23&lt;='2. Saisie'!$AE$1,'2. Saisie'!$AL60&lt;=$B$11),IF(OR('2. Saisie'!AC60="",'2. Saisie'!AC60=9),0,'2. Saisie'!AC60),"")</f>
        <v/>
      </c>
      <c r="AF78" s="17" t="str">
        <f>IF(AND('2. Saisie'!$AF60&gt;=0,AF$23&lt;='2. Saisie'!$AE$1,'2. Saisie'!$AL60&lt;=$B$11),IF(OR('2. Saisie'!AD60="",'2. Saisie'!AD60=9),0,'2. Saisie'!AD60),"")</f>
        <v/>
      </c>
      <c r="AG78" s="17" t="str">
        <f>IF(AND('2. Saisie'!$AF60&gt;=0,AG$23&lt;='2. Saisie'!$AE$1,'2. Saisie'!$AL60&lt;=$B$11),IF(OR('2. Saisie'!AE60="",'2. Saisie'!AE60=9),0,'2. Saisie'!AE60),"")</f>
        <v/>
      </c>
      <c r="AH78" s="17" t="s">
        <v>139</v>
      </c>
      <c r="AI78" s="330"/>
      <c r="AJ78" s="339" t="str">
        <f t="shared" si="89"/>
        <v/>
      </c>
      <c r="AK78" s="339" t="str">
        <f t="shared" si="90"/>
        <v/>
      </c>
      <c r="AL78" s="340" t="str">
        <f t="shared" si="277"/>
        <v/>
      </c>
      <c r="AM78" s="341">
        <v>54</v>
      </c>
      <c r="AN78" s="342" t="str">
        <f t="shared" si="278"/>
        <v/>
      </c>
      <c r="AO78" s="343" t="str">
        <f t="shared" si="91"/>
        <v/>
      </c>
      <c r="AP78" s="17" t="str">
        <f t="shared" si="92"/>
        <v/>
      </c>
      <c r="AQ78" s="17" t="str">
        <f t="shared" si="93"/>
        <v/>
      </c>
      <c r="AR78" s="17" t="str">
        <f t="shared" si="94"/>
        <v/>
      </c>
      <c r="AS78" s="17" t="str">
        <f t="shared" si="95"/>
        <v/>
      </c>
      <c r="AT78" s="17" t="str">
        <f t="shared" si="96"/>
        <v/>
      </c>
      <c r="AU78" s="17" t="str">
        <f t="shared" si="97"/>
        <v/>
      </c>
      <c r="AV78" s="17" t="str">
        <f t="shared" si="98"/>
        <v/>
      </c>
      <c r="AW78" s="17" t="str">
        <f t="shared" si="99"/>
        <v/>
      </c>
      <c r="AX78" s="17" t="str">
        <f t="shared" si="100"/>
        <v/>
      </c>
      <c r="AY78" s="17" t="str">
        <f t="shared" si="101"/>
        <v/>
      </c>
      <c r="AZ78" s="17" t="str">
        <f t="shared" si="102"/>
        <v/>
      </c>
      <c r="BA78" s="17" t="str">
        <f t="shared" si="103"/>
        <v/>
      </c>
      <c r="BB78" s="17" t="str">
        <f t="shared" si="104"/>
        <v/>
      </c>
      <c r="BC78" s="17" t="str">
        <f t="shared" si="105"/>
        <v/>
      </c>
      <c r="BD78" s="17" t="str">
        <f t="shared" si="106"/>
        <v/>
      </c>
      <c r="BE78" s="17" t="str">
        <f t="shared" si="107"/>
        <v/>
      </c>
      <c r="BF78" s="17" t="str">
        <f t="shared" si="108"/>
        <v/>
      </c>
      <c r="BG78" s="17" t="str">
        <f t="shared" si="109"/>
        <v/>
      </c>
      <c r="BH78" s="17" t="str">
        <f t="shared" si="110"/>
        <v/>
      </c>
      <c r="BI78" s="17" t="str">
        <f t="shared" si="111"/>
        <v/>
      </c>
      <c r="BJ78" s="17" t="str">
        <f t="shared" si="112"/>
        <v/>
      </c>
      <c r="BK78" s="17" t="str">
        <f t="shared" si="113"/>
        <v/>
      </c>
      <c r="BL78" s="17" t="str">
        <f t="shared" si="114"/>
        <v/>
      </c>
      <c r="BM78" s="17" t="str">
        <f t="shared" si="115"/>
        <v/>
      </c>
      <c r="BN78" s="17" t="str">
        <f t="shared" si="116"/>
        <v/>
      </c>
      <c r="BO78" s="17" t="str">
        <f t="shared" si="117"/>
        <v/>
      </c>
      <c r="BP78" s="17" t="str">
        <f t="shared" si="118"/>
        <v/>
      </c>
      <c r="BQ78" s="17" t="str">
        <f t="shared" si="119"/>
        <v/>
      </c>
      <c r="BR78" s="17" t="str">
        <f t="shared" si="120"/>
        <v/>
      </c>
      <c r="BS78" s="17" t="str">
        <f t="shared" si="121"/>
        <v/>
      </c>
      <c r="BT78" s="17" t="s">
        <v>139</v>
      </c>
      <c r="BV78" s="291" t="e">
        <f t="shared" si="279"/>
        <v>#VALUE!</v>
      </c>
      <c r="BW78" s="291" t="e">
        <f t="shared" si="122"/>
        <v>#VALUE!</v>
      </c>
      <c r="BX78" s="291" t="e">
        <f t="shared" si="233"/>
        <v>#VALUE!</v>
      </c>
      <c r="BY78" s="292" t="e">
        <f t="shared" si="280"/>
        <v>#VALUE!</v>
      </c>
      <c r="BZ78" s="292" t="e">
        <f t="shared" si="123"/>
        <v>#VALUE!</v>
      </c>
      <c r="CA78" s="294" t="str">
        <f t="shared" si="124"/>
        <v/>
      </c>
      <c r="CB78" s="293" t="e">
        <f t="shared" si="281"/>
        <v>#VALUE!</v>
      </c>
      <c r="CC78" s="291" t="e">
        <f t="shared" si="125"/>
        <v>#VALUE!</v>
      </c>
      <c r="CD78" s="291" t="e">
        <f t="shared" si="234"/>
        <v>#VALUE!</v>
      </c>
      <c r="CE78" s="292" t="e">
        <f t="shared" si="282"/>
        <v>#VALUE!</v>
      </c>
      <c r="CF78" s="292" t="e">
        <f t="shared" si="126"/>
        <v>#VALUE!</v>
      </c>
      <c r="CW78" s="330"/>
      <c r="CX78" s="341">
        <v>54</v>
      </c>
      <c r="CY78" s="58" t="str">
        <f t="shared" si="127"/>
        <v/>
      </c>
      <c r="CZ78" s="344" t="e">
        <f t="shared" si="319"/>
        <v>#N/A</v>
      </c>
      <c r="DA78" s="344" t="e">
        <f t="shared" si="319"/>
        <v>#N/A</v>
      </c>
      <c r="DB78" s="344" t="e">
        <f t="shared" si="319"/>
        <v>#N/A</v>
      </c>
      <c r="DC78" s="344" t="e">
        <f t="shared" si="319"/>
        <v>#N/A</v>
      </c>
      <c r="DD78" s="344" t="e">
        <f t="shared" si="319"/>
        <v>#N/A</v>
      </c>
      <c r="DE78" s="344" t="e">
        <f t="shared" si="319"/>
        <v>#N/A</v>
      </c>
      <c r="DF78" s="344" t="e">
        <f t="shared" si="319"/>
        <v>#N/A</v>
      </c>
      <c r="DG78" s="344" t="e">
        <f t="shared" si="319"/>
        <v>#N/A</v>
      </c>
      <c r="DH78" s="344" t="e">
        <f t="shared" si="319"/>
        <v>#N/A</v>
      </c>
      <c r="DI78" s="344" t="e">
        <f t="shared" si="319"/>
        <v>#N/A</v>
      </c>
      <c r="DJ78" s="344" t="e">
        <f t="shared" si="319"/>
        <v>#N/A</v>
      </c>
      <c r="DK78" s="344" t="e">
        <f t="shared" si="319"/>
        <v>#N/A</v>
      </c>
      <c r="DL78" s="344" t="e">
        <f t="shared" si="319"/>
        <v>#N/A</v>
      </c>
      <c r="DM78" s="344" t="e">
        <f t="shared" si="319"/>
        <v>#N/A</v>
      </c>
      <c r="DN78" s="344" t="e">
        <f t="shared" si="319"/>
        <v>#N/A</v>
      </c>
      <c r="DO78" s="344" t="e">
        <f t="shared" si="319"/>
        <v>#N/A</v>
      </c>
      <c r="DP78" s="344" t="e">
        <f t="shared" si="317"/>
        <v>#N/A</v>
      </c>
      <c r="DQ78" s="344" t="e">
        <f t="shared" si="317"/>
        <v>#N/A</v>
      </c>
      <c r="DR78" s="344" t="e">
        <f t="shared" si="317"/>
        <v>#N/A</v>
      </c>
      <c r="DS78" s="344" t="e">
        <f t="shared" si="317"/>
        <v>#N/A</v>
      </c>
      <c r="DT78" s="344" t="e">
        <f t="shared" si="317"/>
        <v>#N/A</v>
      </c>
      <c r="DU78" s="344" t="e">
        <f t="shared" si="317"/>
        <v>#N/A</v>
      </c>
      <c r="DV78" s="344" t="e">
        <f t="shared" si="317"/>
        <v>#N/A</v>
      </c>
      <c r="DW78" s="344" t="e">
        <f t="shared" si="317"/>
        <v>#N/A</v>
      </c>
      <c r="DX78" s="344" t="e">
        <f t="shared" si="317"/>
        <v>#N/A</v>
      </c>
      <c r="DY78" s="344" t="e">
        <f t="shared" si="317"/>
        <v>#N/A</v>
      </c>
      <c r="DZ78" s="344" t="e">
        <f t="shared" si="317"/>
        <v>#N/A</v>
      </c>
      <c r="EA78" s="344" t="e">
        <f t="shared" si="317"/>
        <v>#N/A</v>
      </c>
      <c r="EB78" s="344" t="e">
        <f t="shared" si="317"/>
        <v>#N/A</v>
      </c>
      <c r="EC78" s="344" t="e">
        <f t="shared" si="317"/>
        <v>#N/A</v>
      </c>
      <c r="ED78" s="59">
        <f t="shared" si="129"/>
        <v>0</v>
      </c>
      <c r="EE78" s="341">
        <v>54</v>
      </c>
      <c r="EF78" s="58" t="str">
        <f t="shared" si="130"/>
        <v/>
      </c>
      <c r="EG78" s="344" t="str">
        <f t="shared" si="235"/>
        <v/>
      </c>
      <c r="EH78" s="344" t="str">
        <f t="shared" si="236"/>
        <v/>
      </c>
      <c r="EI78" s="344" t="str">
        <f t="shared" si="237"/>
        <v/>
      </c>
      <c r="EJ78" s="344" t="str">
        <f t="shared" si="238"/>
        <v/>
      </c>
      <c r="EK78" s="344" t="str">
        <f t="shared" si="239"/>
        <v/>
      </c>
      <c r="EL78" s="344" t="str">
        <f t="shared" si="240"/>
        <v/>
      </c>
      <c r="EM78" s="344" t="str">
        <f t="shared" si="241"/>
        <v/>
      </c>
      <c r="EN78" s="344" t="str">
        <f t="shared" si="242"/>
        <v/>
      </c>
      <c r="EO78" s="344" t="str">
        <f t="shared" si="243"/>
        <v/>
      </c>
      <c r="EP78" s="344" t="str">
        <f t="shared" si="244"/>
        <v/>
      </c>
      <c r="EQ78" s="344" t="str">
        <f t="shared" si="245"/>
        <v/>
      </c>
      <c r="ER78" s="344" t="str">
        <f t="shared" si="246"/>
        <v/>
      </c>
      <c r="ES78" s="344" t="str">
        <f t="shared" si="247"/>
        <v/>
      </c>
      <c r="ET78" s="344" t="str">
        <f t="shared" si="248"/>
        <v/>
      </c>
      <c r="EU78" s="344" t="str">
        <f t="shared" si="249"/>
        <v/>
      </c>
      <c r="EV78" s="344" t="str">
        <f t="shared" si="250"/>
        <v/>
      </c>
      <c r="EW78" s="344" t="str">
        <f t="shared" si="251"/>
        <v/>
      </c>
      <c r="EX78" s="344" t="str">
        <f t="shared" si="252"/>
        <v/>
      </c>
      <c r="EY78" s="344" t="str">
        <f t="shared" si="253"/>
        <v/>
      </c>
      <c r="EZ78" s="344" t="str">
        <f t="shared" si="254"/>
        <v/>
      </c>
      <c r="FA78" s="344" t="str">
        <f t="shared" si="255"/>
        <v/>
      </c>
      <c r="FB78" s="344" t="str">
        <f t="shared" si="256"/>
        <v/>
      </c>
      <c r="FC78" s="344" t="str">
        <f t="shared" si="257"/>
        <v/>
      </c>
      <c r="FD78" s="344" t="str">
        <f t="shared" si="258"/>
        <v/>
      </c>
      <c r="FE78" s="344" t="str">
        <f t="shared" si="259"/>
        <v/>
      </c>
      <c r="FF78" s="344" t="str">
        <f t="shared" si="260"/>
        <v/>
      </c>
      <c r="FG78" s="344" t="str">
        <f t="shared" si="261"/>
        <v/>
      </c>
      <c r="FH78" s="344" t="str">
        <f t="shared" si="262"/>
        <v/>
      </c>
      <c r="FI78" s="344" t="str">
        <f t="shared" si="263"/>
        <v/>
      </c>
      <c r="FJ78" s="344" t="str">
        <f t="shared" si="264"/>
        <v/>
      </c>
      <c r="FK78" s="59">
        <f t="shared" si="160"/>
        <v>0</v>
      </c>
      <c r="FL78" s="345" t="str">
        <f t="shared" si="161"/>
        <v/>
      </c>
      <c r="FM78" s="3">
        <f t="shared" si="162"/>
        <v>0</v>
      </c>
      <c r="FO78" s="336" t="str">
        <f t="shared" si="283"/>
        <v/>
      </c>
      <c r="FP78" s="4" t="s">
        <v>84</v>
      </c>
      <c r="FQ78" s="17" t="str">
        <f t="shared" si="284"/>
        <v/>
      </c>
      <c r="FR78" s="17" t="str">
        <f t="shared" si="285"/>
        <v/>
      </c>
      <c r="FS78" s="17" t="str">
        <f t="shared" si="286"/>
        <v/>
      </c>
      <c r="FT78" s="17" t="str">
        <f t="shared" si="287"/>
        <v/>
      </c>
      <c r="FU78" s="17" t="str">
        <f t="shared" si="288"/>
        <v/>
      </c>
      <c r="FV78" s="17" t="str">
        <f t="shared" si="289"/>
        <v/>
      </c>
      <c r="FW78" s="17" t="str">
        <f t="shared" si="290"/>
        <v/>
      </c>
      <c r="FX78" s="17" t="str">
        <f t="shared" si="291"/>
        <v/>
      </c>
      <c r="FY78" s="17" t="str">
        <f t="shared" si="292"/>
        <v/>
      </c>
      <c r="FZ78" s="17" t="str">
        <f t="shared" si="293"/>
        <v/>
      </c>
      <c r="GA78" s="17" t="str">
        <f t="shared" si="294"/>
        <v/>
      </c>
      <c r="GB78" s="17" t="str">
        <f t="shared" si="295"/>
        <v/>
      </c>
      <c r="GC78" s="17" t="str">
        <f t="shared" si="296"/>
        <v/>
      </c>
      <c r="GD78" s="17" t="str">
        <f t="shared" si="297"/>
        <v/>
      </c>
      <c r="GE78" s="17" t="str">
        <f t="shared" si="298"/>
        <v/>
      </c>
      <c r="GF78" s="17" t="str">
        <f t="shared" si="299"/>
        <v/>
      </c>
      <c r="GG78" s="17" t="str">
        <f t="shared" si="300"/>
        <v/>
      </c>
      <c r="GH78" s="17" t="str">
        <f t="shared" si="301"/>
        <v/>
      </c>
      <c r="GI78" s="17" t="str">
        <f t="shared" si="302"/>
        <v/>
      </c>
      <c r="GJ78" s="17" t="str">
        <f t="shared" si="303"/>
        <v/>
      </c>
      <c r="GK78" s="17" t="str">
        <f t="shared" si="304"/>
        <v/>
      </c>
      <c r="GL78" s="17" t="str">
        <f t="shared" si="305"/>
        <v/>
      </c>
      <c r="GM78" s="17" t="str">
        <f t="shared" si="306"/>
        <v/>
      </c>
      <c r="GN78" s="17" t="str">
        <f t="shared" si="307"/>
        <v/>
      </c>
      <c r="GO78" s="17" t="str">
        <f t="shared" si="308"/>
        <v/>
      </c>
      <c r="GP78" s="17" t="str">
        <f t="shared" si="309"/>
        <v/>
      </c>
      <c r="GQ78" s="17" t="str">
        <f t="shared" si="310"/>
        <v/>
      </c>
      <c r="GR78" s="17" t="str">
        <f t="shared" si="311"/>
        <v/>
      </c>
      <c r="GS78" s="17" t="str">
        <f t="shared" si="312"/>
        <v/>
      </c>
      <c r="GT78" s="17" t="str">
        <f t="shared" si="313"/>
        <v/>
      </c>
      <c r="GU78" s="17" t="s">
        <v>139</v>
      </c>
      <c r="GV78" s="36"/>
      <c r="GW78" s="36" t="e">
        <f>RANK(AO78,AO$25:AO$124,0)+COUNTIF(AO$25:AO$78,AO78)-1</f>
        <v>#VALUE!</v>
      </c>
      <c r="GX78" s="36" t="s">
        <v>84</v>
      </c>
      <c r="GY78" s="3">
        <v>54</v>
      </c>
      <c r="GZ78" s="3" t="str">
        <f t="shared" si="314"/>
        <v/>
      </c>
      <c r="HA78" s="345" t="str">
        <f t="shared" si="163"/>
        <v/>
      </c>
      <c r="HB78" s="3">
        <f t="shared" si="164"/>
        <v>0</v>
      </c>
      <c r="HF78" s="3" t="e">
        <f t="shared" si="165"/>
        <v>#N/A</v>
      </c>
      <c r="HG78" s="3" t="e">
        <f t="shared" si="166"/>
        <v>#N/A</v>
      </c>
      <c r="HH78" s="294" t="e">
        <f t="shared" si="167"/>
        <v>#N/A</v>
      </c>
      <c r="HI78" s="336" t="e">
        <f t="shared" si="168"/>
        <v>#N/A</v>
      </c>
      <c r="HJ78" s="4" t="e">
        <f t="shared" si="169"/>
        <v>#N/A</v>
      </c>
      <c r="HK78" s="17" t="str">
        <f>IF(HK$23&lt;='2. Saisie'!$AE$1,INDEX($D$25:$AG$124,$HI78,HK$21),"")</f>
        <v/>
      </c>
      <c r="HL78" s="17" t="str">
        <f>IF(HL$23&lt;='2. Saisie'!$AE$1,INDEX($D$25:$AG$124,$HI78,HL$21),"")</f>
        <v/>
      </c>
      <c r="HM78" s="17" t="str">
        <f>IF(HM$23&lt;='2. Saisie'!$AE$1,INDEX($D$25:$AG$124,$HI78,HM$21),"")</f>
        <v/>
      </c>
      <c r="HN78" s="17" t="str">
        <f>IF(HN$23&lt;='2. Saisie'!$AE$1,INDEX($D$25:$AG$124,$HI78,HN$21),"")</f>
        <v/>
      </c>
      <c r="HO78" s="17" t="str">
        <f>IF(HO$23&lt;='2. Saisie'!$AE$1,INDEX($D$25:$AG$124,$HI78,HO$21),"")</f>
        <v/>
      </c>
      <c r="HP78" s="17" t="str">
        <f>IF(HP$23&lt;='2. Saisie'!$AE$1,INDEX($D$25:$AG$124,$HI78,HP$21),"")</f>
        <v/>
      </c>
      <c r="HQ78" s="17" t="str">
        <f>IF(HQ$23&lt;='2. Saisie'!$AE$1,INDEX($D$25:$AG$124,$HI78,HQ$21),"")</f>
        <v/>
      </c>
      <c r="HR78" s="17" t="str">
        <f>IF(HR$23&lt;='2. Saisie'!$AE$1,INDEX($D$25:$AG$124,$HI78,HR$21),"")</f>
        <v/>
      </c>
      <c r="HS78" s="17" t="str">
        <f>IF(HS$23&lt;='2. Saisie'!$AE$1,INDEX($D$25:$AG$124,$HI78,HS$21),"")</f>
        <v/>
      </c>
      <c r="HT78" s="17" t="str">
        <f>IF(HT$23&lt;='2. Saisie'!$AE$1,INDEX($D$25:$AG$124,$HI78,HT$21),"")</f>
        <v/>
      </c>
      <c r="HU78" s="17" t="str">
        <f>IF(HU$23&lt;='2. Saisie'!$AE$1,INDEX($D$25:$AG$124,$HI78,HU$21),"")</f>
        <v/>
      </c>
      <c r="HV78" s="17" t="str">
        <f>IF(HV$23&lt;='2. Saisie'!$AE$1,INDEX($D$25:$AG$124,$HI78,HV$21),"")</f>
        <v/>
      </c>
      <c r="HW78" s="17" t="str">
        <f>IF(HW$23&lt;='2. Saisie'!$AE$1,INDEX($D$25:$AG$124,$HI78,HW$21),"")</f>
        <v/>
      </c>
      <c r="HX78" s="17" t="str">
        <f>IF(HX$23&lt;='2. Saisie'!$AE$1,INDEX($D$25:$AG$124,$HI78,HX$21),"")</f>
        <v/>
      </c>
      <c r="HY78" s="17" t="str">
        <f>IF(HY$23&lt;='2. Saisie'!$AE$1,INDEX($D$25:$AG$124,$HI78,HY$21),"")</f>
        <v/>
      </c>
      <c r="HZ78" s="17" t="str">
        <f>IF(HZ$23&lt;='2. Saisie'!$AE$1,INDEX($D$25:$AG$124,$HI78,HZ$21),"")</f>
        <v/>
      </c>
      <c r="IA78" s="17" t="str">
        <f>IF(IA$23&lt;='2. Saisie'!$AE$1,INDEX($D$25:$AG$124,$HI78,IA$21),"")</f>
        <v/>
      </c>
      <c r="IB78" s="17" t="str">
        <f>IF(IB$23&lt;='2. Saisie'!$AE$1,INDEX($D$25:$AG$124,$HI78,IB$21),"")</f>
        <v/>
      </c>
      <c r="IC78" s="17" t="str">
        <f>IF(IC$23&lt;='2. Saisie'!$AE$1,INDEX($D$25:$AG$124,$HI78,IC$21),"")</f>
        <v/>
      </c>
      <c r="ID78" s="17" t="str">
        <f>IF(ID$23&lt;='2. Saisie'!$AE$1,INDEX($D$25:$AG$124,$HI78,ID$21),"")</f>
        <v/>
      </c>
      <c r="IE78" s="17" t="str">
        <f>IF(IE$23&lt;='2. Saisie'!$AE$1,INDEX($D$25:$AG$124,$HI78,IE$21),"")</f>
        <v/>
      </c>
      <c r="IF78" s="17" t="str">
        <f>IF(IF$23&lt;='2. Saisie'!$AE$1,INDEX($D$25:$AG$124,$HI78,IF$21),"")</f>
        <v/>
      </c>
      <c r="IG78" s="17" t="str">
        <f>IF(IG$23&lt;='2. Saisie'!$AE$1,INDEX($D$25:$AG$124,$HI78,IG$21),"")</f>
        <v/>
      </c>
      <c r="IH78" s="17" t="str">
        <f>IF(IH$23&lt;='2. Saisie'!$AE$1,INDEX($D$25:$AG$124,$HI78,IH$21),"")</f>
        <v/>
      </c>
      <c r="II78" s="17" t="str">
        <f>IF(II$23&lt;='2. Saisie'!$AE$1,INDEX($D$25:$AG$124,$HI78,II$21),"")</f>
        <v/>
      </c>
      <c r="IJ78" s="17" t="str">
        <f>IF(IJ$23&lt;='2. Saisie'!$AE$1,INDEX($D$25:$AG$124,$HI78,IJ$21),"")</f>
        <v/>
      </c>
      <c r="IK78" s="17" t="str">
        <f>IF(IK$23&lt;='2. Saisie'!$AE$1,INDEX($D$25:$AG$124,$HI78,IK$21),"")</f>
        <v/>
      </c>
      <c r="IL78" s="17" t="str">
        <f>IF(IL$23&lt;='2. Saisie'!$AE$1,INDEX($D$25:$AG$124,$HI78,IL$21),"")</f>
        <v/>
      </c>
      <c r="IM78" s="17" t="str">
        <f>IF(IM$23&lt;='2. Saisie'!$AE$1,INDEX($D$25:$AG$124,$HI78,IM$21),"")</f>
        <v/>
      </c>
      <c r="IN78" s="17" t="str">
        <f>IF(IN$23&lt;='2. Saisie'!$AE$1,INDEX($D$25:$AG$124,$HI78,IN$21),"")</f>
        <v/>
      </c>
      <c r="IO78" s="17" t="s">
        <v>139</v>
      </c>
      <c r="IR78" s="346" t="str">
        <f>IFERROR(IF(HK$23&lt;=$HH78,(1-'7. Rép.Inattendues'!J59)*HK$19,('7. Rép.Inattendues'!J59*HK$19)*-1),"")</f>
        <v/>
      </c>
      <c r="IS78" s="346" t="str">
        <f>IFERROR(IF(HL$23&lt;=$HH78,(1-'7. Rép.Inattendues'!K59)*HL$19,('7. Rép.Inattendues'!K59*HL$19)*-1),"")</f>
        <v/>
      </c>
      <c r="IT78" s="346" t="str">
        <f>IFERROR(IF(HM$23&lt;=$HH78,(1-'7. Rép.Inattendues'!L59)*HM$19,('7. Rép.Inattendues'!L59*HM$19)*-1),"")</f>
        <v/>
      </c>
      <c r="IU78" s="346" t="str">
        <f>IFERROR(IF(HN$23&lt;=$HH78,(1-'7. Rép.Inattendues'!M59)*HN$19,('7. Rép.Inattendues'!M59*HN$19)*-1),"")</f>
        <v/>
      </c>
      <c r="IV78" s="346" t="str">
        <f>IFERROR(IF(HO$23&lt;=$HH78,(1-'7. Rép.Inattendues'!N59)*HO$19,('7. Rép.Inattendues'!N59*HO$19)*-1),"")</f>
        <v/>
      </c>
      <c r="IW78" s="346" t="str">
        <f>IFERROR(IF(HP$23&lt;=$HH78,(1-'7. Rép.Inattendues'!O59)*HP$19,('7. Rép.Inattendues'!O59*HP$19)*-1),"")</f>
        <v/>
      </c>
      <c r="IX78" s="346" t="str">
        <f>IFERROR(IF(HQ$23&lt;=$HH78,(1-'7. Rép.Inattendues'!P59)*HQ$19,('7. Rép.Inattendues'!P59*HQ$19)*-1),"")</f>
        <v/>
      </c>
      <c r="IY78" s="346" t="str">
        <f>IFERROR(IF(HR$23&lt;=$HH78,(1-'7. Rép.Inattendues'!Q59)*HR$19,('7. Rép.Inattendues'!Q59*HR$19)*-1),"")</f>
        <v/>
      </c>
      <c r="IZ78" s="346" t="str">
        <f>IFERROR(IF(HS$23&lt;=$HH78,(1-'7. Rép.Inattendues'!R59)*HS$19,('7. Rép.Inattendues'!R59*HS$19)*-1),"")</f>
        <v/>
      </c>
      <c r="JA78" s="346" t="str">
        <f>IFERROR(IF(HT$23&lt;=$HH78,(1-'7. Rép.Inattendues'!S59)*HT$19,('7. Rép.Inattendues'!S59*HT$19)*-1),"")</f>
        <v/>
      </c>
      <c r="JB78" s="346" t="str">
        <f>IFERROR(IF(HU$23&lt;=$HH78,(1-'7. Rép.Inattendues'!T59)*HU$19,('7. Rép.Inattendues'!T59*HU$19)*-1),"")</f>
        <v/>
      </c>
      <c r="JC78" s="346" t="str">
        <f>IFERROR(IF(HV$23&lt;=$HH78,(1-'7. Rép.Inattendues'!U59)*HV$19,('7. Rép.Inattendues'!U59*HV$19)*-1),"")</f>
        <v/>
      </c>
      <c r="JD78" s="346" t="str">
        <f>IFERROR(IF(HW$23&lt;=$HH78,(1-'7. Rép.Inattendues'!V59)*HW$19,('7. Rép.Inattendues'!V59*HW$19)*-1),"")</f>
        <v/>
      </c>
      <c r="JE78" s="346" t="str">
        <f>IFERROR(IF(HX$23&lt;=$HH78,(1-'7. Rép.Inattendues'!W59)*HX$19,('7. Rép.Inattendues'!W59*HX$19)*-1),"")</f>
        <v/>
      </c>
      <c r="JF78" s="346" t="str">
        <f>IFERROR(IF(HY$23&lt;=$HH78,(1-'7. Rép.Inattendues'!X59)*HY$19,('7. Rép.Inattendues'!X59*HY$19)*-1),"")</f>
        <v/>
      </c>
      <c r="JG78" s="346" t="str">
        <f>IFERROR(IF(HZ$23&lt;=$HH78,(1-'7. Rép.Inattendues'!Y59)*HZ$19,('7. Rép.Inattendues'!Y59*HZ$19)*-1),"")</f>
        <v/>
      </c>
      <c r="JH78" s="346" t="str">
        <f>IFERROR(IF(IA$23&lt;=$HH78,(1-'7. Rép.Inattendues'!Z59)*IA$19,('7. Rép.Inattendues'!Z59*IA$19)*-1),"")</f>
        <v/>
      </c>
      <c r="JI78" s="346" t="str">
        <f>IFERROR(IF(IB$23&lt;=$HH78,(1-'7. Rép.Inattendues'!AA59)*IB$19,('7. Rép.Inattendues'!AA59*IB$19)*-1),"")</f>
        <v/>
      </c>
      <c r="JJ78" s="346" t="str">
        <f>IFERROR(IF(IC$23&lt;=$HH78,(1-'7. Rép.Inattendues'!AB59)*IC$19,('7. Rép.Inattendues'!AB59*IC$19)*-1),"")</f>
        <v/>
      </c>
      <c r="JK78" s="346" t="str">
        <f>IFERROR(IF(ID$23&lt;=$HH78,(1-'7. Rép.Inattendues'!AC59)*ID$19,('7. Rép.Inattendues'!AC59*ID$19)*-1),"")</f>
        <v/>
      </c>
      <c r="JL78" s="346" t="str">
        <f>IFERROR(IF(IE$23&lt;=$HH78,(1-'7. Rép.Inattendues'!AD59)*IE$19,('7. Rép.Inattendues'!AD59*IE$19)*-1),"")</f>
        <v/>
      </c>
      <c r="JM78" s="346" t="str">
        <f>IFERROR(IF(IF$23&lt;=$HH78,(1-'7. Rép.Inattendues'!AE59)*IF$19,('7. Rép.Inattendues'!AE59*IF$19)*-1),"")</f>
        <v/>
      </c>
      <c r="JN78" s="346" t="str">
        <f>IFERROR(IF(IG$23&lt;=$HH78,(1-'7. Rép.Inattendues'!AF59)*IG$19,('7. Rép.Inattendues'!AF59*IG$19)*-1),"")</f>
        <v/>
      </c>
      <c r="JO78" s="346" t="str">
        <f>IFERROR(IF(IH$23&lt;=$HH78,(1-'7. Rép.Inattendues'!AG59)*IH$19,('7. Rép.Inattendues'!AG59*IH$19)*-1),"")</f>
        <v/>
      </c>
      <c r="JP78" s="346" t="str">
        <f>IFERROR(IF(II$23&lt;=$HH78,(1-'7. Rép.Inattendues'!AH59)*II$19,('7. Rép.Inattendues'!AH59*II$19)*-1),"")</f>
        <v/>
      </c>
      <c r="JQ78" s="346" t="str">
        <f>IFERROR(IF(IJ$23&lt;=$HH78,(1-'7. Rép.Inattendues'!AI59)*IJ$19,('7. Rép.Inattendues'!AI59*IJ$19)*-1),"")</f>
        <v/>
      </c>
      <c r="JR78" s="346" t="str">
        <f>IFERROR(IF(IK$23&lt;=$HH78,(1-'7. Rép.Inattendues'!AJ59)*IK$19,('7. Rép.Inattendues'!AJ59*IK$19)*-1),"")</f>
        <v/>
      </c>
      <c r="JS78" s="346" t="str">
        <f>IFERROR(IF(IL$23&lt;=$HH78,(1-'7. Rép.Inattendues'!AK59)*IL$19,('7. Rép.Inattendues'!AK59*IL$19)*-1),"")</f>
        <v/>
      </c>
      <c r="JT78" s="346" t="str">
        <f>IFERROR(IF(IM$23&lt;=$HH78,(1-'7. Rép.Inattendues'!AL59)*IM$19,('7. Rép.Inattendues'!AL59*IM$19)*-1),"")</f>
        <v/>
      </c>
      <c r="JU78" s="346" t="str">
        <f>IFERROR(IF(IN$23&lt;=$HH78,(1-'7. Rép.Inattendues'!AM59)*IN$19,('7. Rép.Inattendues'!AM59*IN$19)*-1),"")</f>
        <v/>
      </c>
      <c r="JW78" s="347" t="str">
        <f t="shared" si="170"/>
        <v/>
      </c>
      <c r="JY78" s="346" t="str">
        <f t="shared" si="171"/>
        <v/>
      </c>
      <c r="JZ78" s="346" t="str">
        <f t="shared" si="172"/>
        <v/>
      </c>
      <c r="KA78" s="346" t="str">
        <f t="shared" si="173"/>
        <v/>
      </c>
      <c r="KB78" s="346" t="str">
        <f t="shared" si="174"/>
        <v/>
      </c>
      <c r="KC78" s="346" t="str">
        <f t="shared" si="175"/>
        <v/>
      </c>
      <c r="KD78" s="346" t="str">
        <f t="shared" si="176"/>
        <v/>
      </c>
      <c r="KE78" s="346" t="str">
        <f t="shared" si="177"/>
        <v/>
      </c>
      <c r="KF78" s="346" t="str">
        <f t="shared" si="178"/>
        <v/>
      </c>
      <c r="KG78" s="346" t="str">
        <f t="shared" si="179"/>
        <v/>
      </c>
      <c r="KH78" s="346" t="str">
        <f t="shared" si="180"/>
        <v/>
      </c>
      <c r="KI78" s="346" t="str">
        <f t="shared" si="181"/>
        <v/>
      </c>
      <c r="KJ78" s="346" t="str">
        <f t="shared" si="182"/>
        <v/>
      </c>
      <c r="KK78" s="346" t="str">
        <f t="shared" si="183"/>
        <v/>
      </c>
      <c r="KL78" s="346" t="str">
        <f t="shared" si="184"/>
        <v/>
      </c>
      <c r="KM78" s="346" t="str">
        <f t="shared" si="185"/>
        <v/>
      </c>
      <c r="KN78" s="346" t="str">
        <f t="shared" si="186"/>
        <v/>
      </c>
      <c r="KO78" s="346" t="str">
        <f t="shared" si="187"/>
        <v/>
      </c>
      <c r="KP78" s="346" t="str">
        <f t="shared" si="188"/>
        <v/>
      </c>
      <c r="KQ78" s="346" t="str">
        <f t="shared" si="189"/>
        <v/>
      </c>
      <c r="KR78" s="346" t="str">
        <f t="shared" si="190"/>
        <v/>
      </c>
      <c r="KS78" s="346" t="str">
        <f t="shared" si="191"/>
        <v/>
      </c>
      <c r="KT78" s="346" t="str">
        <f t="shared" si="192"/>
        <v/>
      </c>
      <c r="KU78" s="346" t="str">
        <f t="shared" si="193"/>
        <v/>
      </c>
      <c r="KV78" s="346" t="str">
        <f t="shared" si="194"/>
        <v/>
      </c>
      <c r="KW78" s="346" t="str">
        <f t="shared" si="195"/>
        <v/>
      </c>
      <c r="KX78" s="346" t="str">
        <f t="shared" si="196"/>
        <v/>
      </c>
      <c r="KY78" s="346" t="str">
        <f t="shared" si="197"/>
        <v/>
      </c>
      <c r="KZ78" s="346" t="str">
        <f t="shared" si="198"/>
        <v/>
      </c>
      <c r="LA78" s="346" t="str">
        <f t="shared" si="199"/>
        <v/>
      </c>
      <c r="LB78" s="346" t="str">
        <f t="shared" si="200"/>
        <v/>
      </c>
      <c r="LD78" s="348" t="str">
        <f t="shared" si="201"/>
        <v/>
      </c>
      <c r="LF78" s="346" t="str">
        <f t="shared" si="315"/>
        <v/>
      </c>
      <c r="LH78" s="346" t="str">
        <f t="shared" si="202"/>
        <v/>
      </c>
      <c r="LI78" s="346" t="str">
        <f t="shared" si="203"/>
        <v/>
      </c>
      <c r="LJ78" s="346" t="str">
        <f t="shared" si="204"/>
        <v/>
      </c>
      <c r="LK78" s="346" t="str">
        <f t="shared" si="205"/>
        <v/>
      </c>
      <c r="LL78" s="346" t="str">
        <f t="shared" si="206"/>
        <v/>
      </c>
      <c r="LM78" s="346" t="str">
        <f t="shared" si="207"/>
        <v/>
      </c>
      <c r="LN78" s="346" t="str">
        <f t="shared" si="208"/>
        <v/>
      </c>
      <c r="LO78" s="346" t="str">
        <f t="shared" si="209"/>
        <v/>
      </c>
      <c r="LP78" s="346" t="str">
        <f t="shared" si="210"/>
        <v/>
      </c>
      <c r="LQ78" s="346" t="str">
        <f t="shared" si="211"/>
        <v/>
      </c>
      <c r="LR78" s="346" t="str">
        <f t="shared" si="212"/>
        <v/>
      </c>
      <c r="LS78" s="346" t="str">
        <f t="shared" si="213"/>
        <v/>
      </c>
      <c r="LT78" s="346" t="str">
        <f t="shared" si="214"/>
        <v/>
      </c>
      <c r="LU78" s="346" t="str">
        <f t="shared" si="215"/>
        <v/>
      </c>
      <c r="LV78" s="346" t="str">
        <f t="shared" si="216"/>
        <v/>
      </c>
      <c r="LW78" s="346" t="str">
        <f t="shared" si="217"/>
        <v/>
      </c>
      <c r="LX78" s="346" t="str">
        <f t="shared" si="218"/>
        <v/>
      </c>
      <c r="LY78" s="346" t="str">
        <f t="shared" si="219"/>
        <v/>
      </c>
      <c r="LZ78" s="346" t="str">
        <f t="shared" si="220"/>
        <v/>
      </c>
      <c r="MA78" s="346" t="str">
        <f t="shared" si="221"/>
        <v/>
      </c>
      <c r="MB78" s="346" t="str">
        <f t="shared" si="222"/>
        <v/>
      </c>
      <c r="MC78" s="346" t="str">
        <f t="shared" si="223"/>
        <v/>
      </c>
      <c r="MD78" s="346" t="str">
        <f t="shared" si="224"/>
        <v/>
      </c>
      <c r="ME78" s="346" t="str">
        <f t="shared" si="225"/>
        <v/>
      </c>
      <c r="MF78" s="346" t="str">
        <f t="shared" si="226"/>
        <v/>
      </c>
      <c r="MG78" s="346" t="str">
        <f t="shared" si="227"/>
        <v/>
      </c>
      <c r="MH78" s="346" t="str">
        <f t="shared" si="228"/>
        <v/>
      </c>
      <c r="MI78" s="346" t="str">
        <f t="shared" si="229"/>
        <v/>
      </c>
      <c r="MJ78" s="346" t="str">
        <f t="shared" si="230"/>
        <v/>
      </c>
      <c r="MK78" s="346" t="str">
        <f t="shared" si="231"/>
        <v/>
      </c>
      <c r="MM78" s="348" t="str">
        <f t="shared" si="232"/>
        <v/>
      </c>
      <c r="MR78" s="706" t="s">
        <v>526</v>
      </c>
      <c r="MU78" s="698">
        <f>IF('8. Paramètres'!G80="Souhaitable",1,IF('8. Paramètres'!G80="À améliorer",2,"err"))</f>
        <v>2</v>
      </c>
      <c r="MV78" s="698">
        <f>IF('8. Paramètres'!H80="Cliquer pour modifier",MU78,IF('8. Paramètres'!H80="Souhaitable",1,IF('8. Paramètres'!H80="À améliorer",2,"err")))</f>
        <v>2</v>
      </c>
      <c r="MW78" s="698">
        <f>IF(MU$3=1,MU78,IF(MU$3=2,MV78,"err"))</f>
        <v>2</v>
      </c>
    </row>
    <row r="79" spans="2:364" ht="18" x14ac:dyDescent="0.3">
      <c r="B79" s="38">
        <f t="shared" si="88"/>
        <v>0</v>
      </c>
      <c r="C79" s="4" t="s">
        <v>85</v>
      </c>
      <c r="D79" s="17" t="str">
        <f>IF(AND('2. Saisie'!$AF61&gt;=0,D$23&lt;='2. Saisie'!$AE$1,'2. Saisie'!$AL61&lt;=$B$11),IF(OR('2. Saisie'!B61="",'2. Saisie'!B61=9),0,'2. Saisie'!B61),"")</f>
        <v/>
      </c>
      <c r="E79" s="17" t="str">
        <f>IF(AND('2. Saisie'!$AF61&gt;=0,E$23&lt;='2. Saisie'!$AE$1,'2. Saisie'!$AL61&lt;=$B$11),IF(OR('2. Saisie'!C61="",'2. Saisie'!C61=9),0,'2. Saisie'!C61),"")</f>
        <v/>
      </c>
      <c r="F79" s="17" t="str">
        <f>IF(AND('2. Saisie'!$AF61&gt;=0,F$23&lt;='2. Saisie'!$AE$1,'2. Saisie'!$AL61&lt;=$B$11),IF(OR('2. Saisie'!D61="",'2. Saisie'!D61=9),0,'2. Saisie'!D61),"")</f>
        <v/>
      </c>
      <c r="G79" s="17" t="str">
        <f>IF(AND('2. Saisie'!$AF61&gt;=0,G$23&lt;='2. Saisie'!$AE$1,'2. Saisie'!$AL61&lt;=$B$11),IF(OR('2. Saisie'!E61="",'2. Saisie'!E61=9),0,'2. Saisie'!E61),"")</f>
        <v/>
      </c>
      <c r="H79" s="17" t="str">
        <f>IF(AND('2. Saisie'!$AF61&gt;=0,H$23&lt;='2. Saisie'!$AE$1,'2. Saisie'!$AL61&lt;=$B$11),IF(OR('2. Saisie'!F61="",'2. Saisie'!F61=9),0,'2. Saisie'!F61),"")</f>
        <v/>
      </c>
      <c r="I79" s="17" t="str">
        <f>IF(AND('2. Saisie'!$AF61&gt;=0,I$23&lt;='2. Saisie'!$AE$1,'2. Saisie'!$AL61&lt;=$B$11),IF(OR('2. Saisie'!G61="",'2. Saisie'!G61=9),0,'2. Saisie'!G61),"")</f>
        <v/>
      </c>
      <c r="J79" s="17" t="str">
        <f>IF(AND('2. Saisie'!$AF61&gt;=0,J$23&lt;='2. Saisie'!$AE$1,'2. Saisie'!$AL61&lt;=$B$11),IF(OR('2. Saisie'!H61="",'2. Saisie'!H61=9),0,'2. Saisie'!H61),"")</f>
        <v/>
      </c>
      <c r="K79" s="17" t="str">
        <f>IF(AND('2. Saisie'!$AF61&gt;=0,K$23&lt;='2. Saisie'!$AE$1,'2. Saisie'!$AL61&lt;=$B$11),IF(OR('2. Saisie'!I61="",'2. Saisie'!I61=9),0,'2. Saisie'!I61),"")</f>
        <v/>
      </c>
      <c r="L79" s="17" t="str">
        <f>IF(AND('2. Saisie'!$AF61&gt;=0,L$23&lt;='2. Saisie'!$AE$1,'2. Saisie'!$AL61&lt;=$B$11),IF(OR('2. Saisie'!J61="",'2. Saisie'!J61=9),0,'2. Saisie'!J61),"")</f>
        <v/>
      </c>
      <c r="M79" s="17" t="str">
        <f>IF(AND('2. Saisie'!$AF61&gt;=0,M$23&lt;='2. Saisie'!$AE$1,'2. Saisie'!$AL61&lt;=$B$11),IF(OR('2. Saisie'!K61="",'2. Saisie'!K61=9),0,'2. Saisie'!K61),"")</f>
        <v/>
      </c>
      <c r="N79" s="17" t="str">
        <f>IF(AND('2. Saisie'!$AF61&gt;=0,N$23&lt;='2. Saisie'!$AE$1,'2. Saisie'!$AL61&lt;=$B$11),IF(OR('2. Saisie'!L61="",'2. Saisie'!L61=9),0,'2. Saisie'!L61),"")</f>
        <v/>
      </c>
      <c r="O79" s="17" t="str">
        <f>IF(AND('2. Saisie'!$AF61&gt;=0,O$23&lt;='2. Saisie'!$AE$1,'2. Saisie'!$AL61&lt;=$B$11),IF(OR('2. Saisie'!M61="",'2. Saisie'!M61=9),0,'2. Saisie'!M61),"")</f>
        <v/>
      </c>
      <c r="P79" s="17" t="str">
        <f>IF(AND('2. Saisie'!$AF61&gt;=0,P$23&lt;='2. Saisie'!$AE$1,'2. Saisie'!$AL61&lt;=$B$11),IF(OR('2. Saisie'!N61="",'2. Saisie'!N61=9),0,'2. Saisie'!N61),"")</f>
        <v/>
      </c>
      <c r="Q79" s="17" t="str">
        <f>IF(AND('2. Saisie'!$AF61&gt;=0,Q$23&lt;='2. Saisie'!$AE$1,'2. Saisie'!$AL61&lt;=$B$11),IF(OR('2. Saisie'!O61="",'2. Saisie'!O61=9),0,'2. Saisie'!O61),"")</f>
        <v/>
      </c>
      <c r="R79" s="17" t="str">
        <f>IF(AND('2. Saisie'!$AF61&gt;=0,R$23&lt;='2. Saisie'!$AE$1,'2. Saisie'!$AL61&lt;=$B$11),IF(OR('2. Saisie'!P61="",'2. Saisie'!P61=9),0,'2. Saisie'!P61),"")</f>
        <v/>
      </c>
      <c r="S79" s="17" t="str">
        <f>IF(AND('2. Saisie'!$AF61&gt;=0,S$23&lt;='2. Saisie'!$AE$1,'2. Saisie'!$AL61&lt;=$B$11),IF(OR('2. Saisie'!Q61="",'2. Saisie'!Q61=9),0,'2. Saisie'!Q61),"")</f>
        <v/>
      </c>
      <c r="T79" s="17" t="str">
        <f>IF(AND('2. Saisie'!$AF61&gt;=0,T$23&lt;='2. Saisie'!$AE$1,'2. Saisie'!$AL61&lt;=$B$11),IF(OR('2. Saisie'!R61="",'2. Saisie'!R61=9),0,'2. Saisie'!R61),"")</f>
        <v/>
      </c>
      <c r="U79" s="17" t="str">
        <f>IF(AND('2. Saisie'!$AF61&gt;=0,U$23&lt;='2. Saisie'!$AE$1,'2. Saisie'!$AL61&lt;=$B$11),IF(OR('2. Saisie'!S61="",'2. Saisie'!S61=9),0,'2. Saisie'!S61),"")</f>
        <v/>
      </c>
      <c r="V79" s="17" t="str">
        <f>IF(AND('2. Saisie'!$AF61&gt;=0,V$23&lt;='2. Saisie'!$AE$1,'2. Saisie'!$AL61&lt;=$B$11),IF(OR('2. Saisie'!T61="",'2. Saisie'!T61=9),0,'2. Saisie'!T61),"")</f>
        <v/>
      </c>
      <c r="W79" s="17" t="str">
        <f>IF(AND('2. Saisie'!$AF61&gt;=0,W$23&lt;='2. Saisie'!$AE$1,'2. Saisie'!$AL61&lt;=$B$11),IF(OR('2. Saisie'!U61="",'2. Saisie'!U61=9),0,'2. Saisie'!U61),"")</f>
        <v/>
      </c>
      <c r="X79" s="17" t="str">
        <f>IF(AND('2. Saisie'!$AF61&gt;=0,X$23&lt;='2. Saisie'!$AE$1,'2. Saisie'!$AL61&lt;=$B$11),IF(OR('2. Saisie'!V61="",'2. Saisie'!V61=9),0,'2. Saisie'!V61),"")</f>
        <v/>
      </c>
      <c r="Y79" s="17" t="str">
        <f>IF(AND('2. Saisie'!$AF61&gt;=0,Y$23&lt;='2. Saisie'!$AE$1,'2. Saisie'!$AL61&lt;=$B$11),IF(OR('2. Saisie'!W61="",'2. Saisie'!W61=9),0,'2. Saisie'!W61),"")</f>
        <v/>
      </c>
      <c r="Z79" s="17" t="str">
        <f>IF(AND('2. Saisie'!$AF61&gt;=0,Z$23&lt;='2. Saisie'!$AE$1,'2. Saisie'!$AL61&lt;=$B$11),IF(OR('2. Saisie'!X61="",'2. Saisie'!X61=9),0,'2. Saisie'!X61),"")</f>
        <v/>
      </c>
      <c r="AA79" s="17" t="str">
        <f>IF(AND('2. Saisie'!$AF61&gt;=0,AA$23&lt;='2. Saisie'!$AE$1,'2. Saisie'!$AL61&lt;=$B$11),IF(OR('2. Saisie'!Y61="",'2. Saisie'!Y61=9),0,'2. Saisie'!Y61),"")</f>
        <v/>
      </c>
      <c r="AB79" s="17" t="str">
        <f>IF(AND('2. Saisie'!$AF61&gt;=0,AB$23&lt;='2. Saisie'!$AE$1,'2. Saisie'!$AL61&lt;=$B$11),IF(OR('2. Saisie'!Z61="",'2. Saisie'!Z61=9),0,'2. Saisie'!Z61),"")</f>
        <v/>
      </c>
      <c r="AC79" s="17" t="str">
        <f>IF(AND('2. Saisie'!$AF61&gt;=0,AC$23&lt;='2. Saisie'!$AE$1,'2. Saisie'!$AL61&lt;=$B$11),IF(OR('2. Saisie'!AA61="",'2. Saisie'!AA61=9),0,'2. Saisie'!AA61),"")</f>
        <v/>
      </c>
      <c r="AD79" s="17" t="str">
        <f>IF(AND('2. Saisie'!$AF61&gt;=0,AD$23&lt;='2. Saisie'!$AE$1,'2. Saisie'!$AL61&lt;=$B$11),IF(OR('2. Saisie'!AB61="",'2. Saisie'!AB61=9),0,'2. Saisie'!AB61),"")</f>
        <v/>
      </c>
      <c r="AE79" s="17" t="str">
        <f>IF(AND('2. Saisie'!$AF61&gt;=0,AE$23&lt;='2. Saisie'!$AE$1,'2. Saisie'!$AL61&lt;=$B$11),IF(OR('2. Saisie'!AC61="",'2. Saisie'!AC61=9),0,'2. Saisie'!AC61),"")</f>
        <v/>
      </c>
      <c r="AF79" s="17" t="str">
        <f>IF(AND('2. Saisie'!$AF61&gt;=0,AF$23&lt;='2. Saisie'!$AE$1,'2. Saisie'!$AL61&lt;=$B$11),IF(OR('2. Saisie'!AD61="",'2. Saisie'!AD61=9),0,'2. Saisie'!AD61),"")</f>
        <v/>
      </c>
      <c r="AG79" s="17" t="str">
        <f>IF(AND('2. Saisie'!$AF61&gt;=0,AG$23&lt;='2. Saisie'!$AE$1,'2. Saisie'!$AL61&lt;=$B$11),IF(OR('2. Saisie'!AE61="",'2. Saisie'!AE61=9),0,'2. Saisie'!AE61),"")</f>
        <v/>
      </c>
      <c r="AH79" s="17" t="s">
        <v>139</v>
      </c>
      <c r="AI79" s="330"/>
      <c r="AJ79" s="339" t="str">
        <f t="shared" si="89"/>
        <v/>
      </c>
      <c r="AK79" s="339" t="str">
        <f t="shared" si="90"/>
        <v/>
      </c>
      <c r="AL79" s="340" t="str">
        <f t="shared" si="277"/>
        <v/>
      </c>
      <c r="AM79" s="341">
        <v>55</v>
      </c>
      <c r="AN79" s="342" t="str">
        <f t="shared" si="278"/>
        <v/>
      </c>
      <c r="AO79" s="343" t="str">
        <f t="shared" si="91"/>
        <v/>
      </c>
      <c r="AP79" s="17" t="str">
        <f t="shared" si="92"/>
        <v/>
      </c>
      <c r="AQ79" s="17" t="str">
        <f t="shared" si="93"/>
        <v/>
      </c>
      <c r="AR79" s="17" t="str">
        <f t="shared" si="94"/>
        <v/>
      </c>
      <c r="AS79" s="17" t="str">
        <f t="shared" si="95"/>
        <v/>
      </c>
      <c r="AT79" s="17" t="str">
        <f t="shared" si="96"/>
        <v/>
      </c>
      <c r="AU79" s="17" t="str">
        <f t="shared" si="97"/>
        <v/>
      </c>
      <c r="AV79" s="17" t="str">
        <f t="shared" si="98"/>
        <v/>
      </c>
      <c r="AW79" s="17" t="str">
        <f t="shared" si="99"/>
        <v/>
      </c>
      <c r="AX79" s="17" t="str">
        <f t="shared" si="100"/>
        <v/>
      </c>
      <c r="AY79" s="17" t="str">
        <f t="shared" si="101"/>
        <v/>
      </c>
      <c r="AZ79" s="17" t="str">
        <f t="shared" si="102"/>
        <v/>
      </c>
      <c r="BA79" s="17" t="str">
        <f t="shared" si="103"/>
        <v/>
      </c>
      <c r="BB79" s="17" t="str">
        <f t="shared" si="104"/>
        <v/>
      </c>
      <c r="BC79" s="17" t="str">
        <f t="shared" si="105"/>
        <v/>
      </c>
      <c r="BD79" s="17" t="str">
        <f t="shared" si="106"/>
        <v/>
      </c>
      <c r="BE79" s="17" t="str">
        <f t="shared" si="107"/>
        <v/>
      </c>
      <c r="BF79" s="17" t="str">
        <f t="shared" si="108"/>
        <v/>
      </c>
      <c r="BG79" s="17" t="str">
        <f t="shared" si="109"/>
        <v/>
      </c>
      <c r="BH79" s="17" t="str">
        <f t="shared" si="110"/>
        <v/>
      </c>
      <c r="BI79" s="17" t="str">
        <f t="shared" si="111"/>
        <v/>
      </c>
      <c r="BJ79" s="17" t="str">
        <f t="shared" si="112"/>
        <v/>
      </c>
      <c r="BK79" s="17" t="str">
        <f t="shared" si="113"/>
        <v/>
      </c>
      <c r="BL79" s="17" t="str">
        <f t="shared" si="114"/>
        <v/>
      </c>
      <c r="BM79" s="17" t="str">
        <f t="shared" si="115"/>
        <v/>
      </c>
      <c r="BN79" s="17" t="str">
        <f t="shared" si="116"/>
        <v/>
      </c>
      <c r="BO79" s="17" t="str">
        <f t="shared" si="117"/>
        <v/>
      </c>
      <c r="BP79" s="17" t="str">
        <f t="shared" si="118"/>
        <v/>
      </c>
      <c r="BQ79" s="17" t="str">
        <f t="shared" si="119"/>
        <v/>
      </c>
      <c r="BR79" s="17" t="str">
        <f t="shared" si="120"/>
        <v/>
      </c>
      <c r="BS79" s="17" t="str">
        <f t="shared" si="121"/>
        <v/>
      </c>
      <c r="BT79" s="17" t="s">
        <v>139</v>
      </c>
      <c r="BV79" s="291" t="e">
        <f t="shared" si="279"/>
        <v>#VALUE!</v>
      </c>
      <c r="BW79" s="291" t="e">
        <f t="shared" si="122"/>
        <v>#VALUE!</v>
      </c>
      <c r="BX79" s="291" t="e">
        <f t="shared" si="233"/>
        <v>#VALUE!</v>
      </c>
      <c r="BY79" s="292" t="e">
        <f t="shared" si="280"/>
        <v>#VALUE!</v>
      </c>
      <c r="BZ79" s="292" t="e">
        <f t="shared" si="123"/>
        <v>#VALUE!</v>
      </c>
      <c r="CA79" s="294" t="str">
        <f t="shared" si="124"/>
        <v/>
      </c>
      <c r="CB79" s="293" t="e">
        <f t="shared" si="281"/>
        <v>#VALUE!</v>
      </c>
      <c r="CC79" s="291" t="e">
        <f t="shared" si="125"/>
        <v>#VALUE!</v>
      </c>
      <c r="CD79" s="291" t="e">
        <f t="shared" si="234"/>
        <v>#VALUE!</v>
      </c>
      <c r="CE79" s="292" t="e">
        <f t="shared" si="282"/>
        <v>#VALUE!</v>
      </c>
      <c r="CF79" s="292" t="e">
        <f t="shared" si="126"/>
        <v>#VALUE!</v>
      </c>
      <c r="CW79" s="330"/>
      <c r="CX79" s="341">
        <v>55</v>
      </c>
      <c r="CY79" s="58" t="str">
        <f t="shared" si="127"/>
        <v/>
      </c>
      <c r="CZ79" s="344" t="e">
        <f t="shared" si="319"/>
        <v>#N/A</v>
      </c>
      <c r="DA79" s="344" t="e">
        <f t="shared" si="319"/>
        <v>#N/A</v>
      </c>
      <c r="DB79" s="344" t="e">
        <f t="shared" si="319"/>
        <v>#N/A</v>
      </c>
      <c r="DC79" s="344" t="e">
        <f t="shared" si="319"/>
        <v>#N/A</v>
      </c>
      <c r="DD79" s="344" t="e">
        <f t="shared" si="319"/>
        <v>#N/A</v>
      </c>
      <c r="DE79" s="344" t="e">
        <f t="shared" si="319"/>
        <v>#N/A</v>
      </c>
      <c r="DF79" s="344" t="e">
        <f t="shared" si="319"/>
        <v>#N/A</v>
      </c>
      <c r="DG79" s="344" t="e">
        <f t="shared" si="319"/>
        <v>#N/A</v>
      </c>
      <c r="DH79" s="344" t="e">
        <f t="shared" si="319"/>
        <v>#N/A</v>
      </c>
      <c r="DI79" s="344" t="e">
        <f t="shared" si="319"/>
        <v>#N/A</v>
      </c>
      <c r="DJ79" s="344" t="e">
        <f t="shared" si="319"/>
        <v>#N/A</v>
      </c>
      <c r="DK79" s="344" t="e">
        <f t="shared" si="319"/>
        <v>#N/A</v>
      </c>
      <c r="DL79" s="344" t="e">
        <f t="shared" si="319"/>
        <v>#N/A</v>
      </c>
      <c r="DM79" s="344" t="e">
        <f t="shared" si="319"/>
        <v>#N/A</v>
      </c>
      <c r="DN79" s="344" t="e">
        <f t="shared" si="319"/>
        <v>#N/A</v>
      </c>
      <c r="DO79" s="344" t="e">
        <f t="shared" si="319"/>
        <v>#N/A</v>
      </c>
      <c r="DP79" s="344" t="e">
        <f t="shared" si="317"/>
        <v>#N/A</v>
      </c>
      <c r="DQ79" s="344" t="e">
        <f t="shared" si="317"/>
        <v>#N/A</v>
      </c>
      <c r="DR79" s="344" t="e">
        <f t="shared" si="317"/>
        <v>#N/A</v>
      </c>
      <c r="DS79" s="344" t="e">
        <f t="shared" si="317"/>
        <v>#N/A</v>
      </c>
      <c r="DT79" s="344" t="e">
        <f t="shared" si="317"/>
        <v>#N/A</v>
      </c>
      <c r="DU79" s="344" t="e">
        <f t="shared" si="317"/>
        <v>#N/A</v>
      </c>
      <c r="DV79" s="344" t="e">
        <f t="shared" si="317"/>
        <v>#N/A</v>
      </c>
      <c r="DW79" s="344" t="e">
        <f t="shared" si="317"/>
        <v>#N/A</v>
      </c>
      <c r="DX79" s="344" t="e">
        <f t="shared" si="317"/>
        <v>#N/A</v>
      </c>
      <c r="DY79" s="344" t="e">
        <f t="shared" si="317"/>
        <v>#N/A</v>
      </c>
      <c r="DZ79" s="344" t="e">
        <f t="shared" si="317"/>
        <v>#N/A</v>
      </c>
      <c r="EA79" s="344" t="e">
        <f t="shared" si="317"/>
        <v>#N/A</v>
      </c>
      <c r="EB79" s="344" t="e">
        <f t="shared" si="317"/>
        <v>#N/A</v>
      </c>
      <c r="EC79" s="344" t="e">
        <f t="shared" si="317"/>
        <v>#N/A</v>
      </c>
      <c r="ED79" s="59">
        <f t="shared" si="129"/>
        <v>0</v>
      </c>
      <c r="EE79" s="341">
        <v>55</v>
      </c>
      <c r="EF79" s="58" t="str">
        <f t="shared" si="130"/>
        <v/>
      </c>
      <c r="EG79" s="344" t="str">
        <f t="shared" si="235"/>
        <v/>
      </c>
      <c r="EH79" s="344" t="str">
        <f t="shared" si="236"/>
        <v/>
      </c>
      <c r="EI79" s="344" t="str">
        <f t="shared" si="237"/>
        <v/>
      </c>
      <c r="EJ79" s="344" t="str">
        <f t="shared" si="238"/>
        <v/>
      </c>
      <c r="EK79" s="344" t="str">
        <f t="shared" si="239"/>
        <v/>
      </c>
      <c r="EL79" s="344" t="str">
        <f t="shared" si="240"/>
        <v/>
      </c>
      <c r="EM79" s="344" t="str">
        <f t="shared" si="241"/>
        <v/>
      </c>
      <c r="EN79" s="344" t="str">
        <f t="shared" si="242"/>
        <v/>
      </c>
      <c r="EO79" s="344" t="str">
        <f t="shared" si="243"/>
        <v/>
      </c>
      <c r="EP79" s="344" t="str">
        <f t="shared" si="244"/>
        <v/>
      </c>
      <c r="EQ79" s="344" t="str">
        <f t="shared" si="245"/>
        <v/>
      </c>
      <c r="ER79" s="344" t="str">
        <f t="shared" si="246"/>
        <v/>
      </c>
      <c r="ES79" s="344" t="str">
        <f t="shared" si="247"/>
        <v/>
      </c>
      <c r="ET79" s="344" t="str">
        <f t="shared" si="248"/>
        <v/>
      </c>
      <c r="EU79" s="344" t="str">
        <f t="shared" si="249"/>
        <v/>
      </c>
      <c r="EV79" s="344" t="str">
        <f t="shared" si="250"/>
        <v/>
      </c>
      <c r="EW79" s="344" t="str">
        <f t="shared" si="251"/>
        <v/>
      </c>
      <c r="EX79" s="344" t="str">
        <f t="shared" si="252"/>
        <v/>
      </c>
      <c r="EY79" s="344" t="str">
        <f t="shared" si="253"/>
        <v/>
      </c>
      <c r="EZ79" s="344" t="str">
        <f t="shared" si="254"/>
        <v/>
      </c>
      <c r="FA79" s="344" t="str">
        <f t="shared" si="255"/>
        <v/>
      </c>
      <c r="FB79" s="344" t="str">
        <f t="shared" si="256"/>
        <v/>
      </c>
      <c r="FC79" s="344" t="str">
        <f t="shared" si="257"/>
        <v/>
      </c>
      <c r="FD79" s="344" t="str">
        <f t="shared" si="258"/>
        <v/>
      </c>
      <c r="FE79" s="344" t="str">
        <f t="shared" si="259"/>
        <v/>
      </c>
      <c r="FF79" s="344" t="str">
        <f t="shared" si="260"/>
        <v/>
      </c>
      <c r="FG79" s="344" t="str">
        <f t="shared" si="261"/>
        <v/>
      </c>
      <c r="FH79" s="344" t="str">
        <f t="shared" si="262"/>
        <v/>
      </c>
      <c r="FI79" s="344" t="str">
        <f t="shared" si="263"/>
        <v/>
      </c>
      <c r="FJ79" s="344" t="str">
        <f t="shared" si="264"/>
        <v/>
      </c>
      <c r="FK79" s="59">
        <f t="shared" si="160"/>
        <v>0</v>
      </c>
      <c r="FL79" s="345" t="str">
        <f t="shared" si="161"/>
        <v/>
      </c>
      <c r="FM79" s="3">
        <f t="shared" si="162"/>
        <v>0</v>
      </c>
      <c r="FO79" s="336" t="str">
        <f t="shared" si="283"/>
        <v/>
      </c>
      <c r="FP79" s="4" t="s">
        <v>85</v>
      </c>
      <c r="FQ79" s="17" t="str">
        <f t="shared" si="284"/>
        <v/>
      </c>
      <c r="FR79" s="17" t="str">
        <f t="shared" si="285"/>
        <v/>
      </c>
      <c r="FS79" s="17" t="str">
        <f t="shared" si="286"/>
        <v/>
      </c>
      <c r="FT79" s="17" t="str">
        <f t="shared" si="287"/>
        <v/>
      </c>
      <c r="FU79" s="17" t="str">
        <f t="shared" si="288"/>
        <v/>
      </c>
      <c r="FV79" s="17" t="str">
        <f t="shared" si="289"/>
        <v/>
      </c>
      <c r="FW79" s="17" t="str">
        <f t="shared" si="290"/>
        <v/>
      </c>
      <c r="FX79" s="17" t="str">
        <f t="shared" si="291"/>
        <v/>
      </c>
      <c r="FY79" s="17" t="str">
        <f t="shared" si="292"/>
        <v/>
      </c>
      <c r="FZ79" s="17" t="str">
        <f t="shared" si="293"/>
        <v/>
      </c>
      <c r="GA79" s="17" t="str">
        <f t="shared" si="294"/>
        <v/>
      </c>
      <c r="GB79" s="17" t="str">
        <f t="shared" si="295"/>
        <v/>
      </c>
      <c r="GC79" s="17" t="str">
        <f t="shared" si="296"/>
        <v/>
      </c>
      <c r="GD79" s="17" t="str">
        <f t="shared" si="297"/>
        <v/>
      </c>
      <c r="GE79" s="17" t="str">
        <f t="shared" si="298"/>
        <v/>
      </c>
      <c r="GF79" s="17" t="str">
        <f t="shared" si="299"/>
        <v/>
      </c>
      <c r="GG79" s="17" t="str">
        <f t="shared" si="300"/>
        <v/>
      </c>
      <c r="GH79" s="17" t="str">
        <f t="shared" si="301"/>
        <v/>
      </c>
      <c r="GI79" s="17" t="str">
        <f t="shared" si="302"/>
        <v/>
      </c>
      <c r="GJ79" s="17" t="str">
        <f t="shared" si="303"/>
        <v/>
      </c>
      <c r="GK79" s="17" t="str">
        <f t="shared" si="304"/>
        <v/>
      </c>
      <c r="GL79" s="17" t="str">
        <f t="shared" si="305"/>
        <v/>
      </c>
      <c r="GM79" s="17" t="str">
        <f t="shared" si="306"/>
        <v/>
      </c>
      <c r="GN79" s="17" t="str">
        <f t="shared" si="307"/>
        <v/>
      </c>
      <c r="GO79" s="17" t="str">
        <f t="shared" si="308"/>
        <v/>
      </c>
      <c r="GP79" s="17" t="str">
        <f t="shared" si="309"/>
        <v/>
      </c>
      <c r="GQ79" s="17" t="str">
        <f t="shared" si="310"/>
        <v/>
      </c>
      <c r="GR79" s="17" t="str">
        <f t="shared" si="311"/>
        <v/>
      </c>
      <c r="GS79" s="17" t="str">
        <f t="shared" si="312"/>
        <v/>
      </c>
      <c r="GT79" s="17" t="str">
        <f t="shared" si="313"/>
        <v/>
      </c>
      <c r="GU79" s="17" t="s">
        <v>139</v>
      </c>
      <c r="GV79" s="36"/>
      <c r="GW79" s="36" t="e">
        <f>RANK(AO79,AO$25:AO$124,0)+COUNTIF(AO$25:AO$79,AO79)-1</f>
        <v>#VALUE!</v>
      </c>
      <c r="GX79" s="36" t="s">
        <v>85</v>
      </c>
      <c r="GY79" s="3">
        <v>55</v>
      </c>
      <c r="GZ79" s="3" t="str">
        <f t="shared" si="314"/>
        <v/>
      </c>
      <c r="HA79" s="345" t="str">
        <f t="shared" si="163"/>
        <v/>
      </c>
      <c r="HB79" s="3">
        <f t="shared" si="164"/>
        <v>0</v>
      </c>
      <c r="HF79" s="3" t="e">
        <f t="shared" si="165"/>
        <v>#N/A</v>
      </c>
      <c r="HG79" s="3" t="e">
        <f t="shared" si="166"/>
        <v>#N/A</v>
      </c>
      <c r="HH79" s="294" t="e">
        <f t="shared" si="167"/>
        <v>#N/A</v>
      </c>
      <c r="HI79" s="336" t="e">
        <f t="shared" si="168"/>
        <v>#N/A</v>
      </c>
      <c r="HJ79" s="4" t="e">
        <f t="shared" si="169"/>
        <v>#N/A</v>
      </c>
      <c r="HK79" s="17" t="str">
        <f>IF(HK$23&lt;='2. Saisie'!$AE$1,INDEX($D$25:$AG$124,$HI79,HK$21),"")</f>
        <v/>
      </c>
      <c r="HL79" s="17" t="str">
        <f>IF(HL$23&lt;='2. Saisie'!$AE$1,INDEX($D$25:$AG$124,$HI79,HL$21),"")</f>
        <v/>
      </c>
      <c r="HM79" s="17" t="str">
        <f>IF(HM$23&lt;='2. Saisie'!$AE$1,INDEX($D$25:$AG$124,$HI79,HM$21),"")</f>
        <v/>
      </c>
      <c r="HN79" s="17" t="str">
        <f>IF(HN$23&lt;='2. Saisie'!$AE$1,INDEX($D$25:$AG$124,$HI79,HN$21),"")</f>
        <v/>
      </c>
      <c r="HO79" s="17" t="str">
        <f>IF(HO$23&lt;='2. Saisie'!$AE$1,INDEX($D$25:$AG$124,$HI79,HO$21),"")</f>
        <v/>
      </c>
      <c r="HP79" s="17" t="str">
        <f>IF(HP$23&lt;='2. Saisie'!$AE$1,INDEX($D$25:$AG$124,$HI79,HP$21),"")</f>
        <v/>
      </c>
      <c r="HQ79" s="17" t="str">
        <f>IF(HQ$23&lt;='2. Saisie'!$AE$1,INDEX($D$25:$AG$124,$HI79,HQ$21),"")</f>
        <v/>
      </c>
      <c r="HR79" s="17" t="str">
        <f>IF(HR$23&lt;='2. Saisie'!$AE$1,INDEX($D$25:$AG$124,$HI79,HR$21),"")</f>
        <v/>
      </c>
      <c r="HS79" s="17" t="str">
        <f>IF(HS$23&lt;='2. Saisie'!$AE$1,INDEX($D$25:$AG$124,$HI79,HS$21),"")</f>
        <v/>
      </c>
      <c r="HT79" s="17" t="str">
        <f>IF(HT$23&lt;='2. Saisie'!$AE$1,INDEX($D$25:$AG$124,$HI79,HT$21),"")</f>
        <v/>
      </c>
      <c r="HU79" s="17" t="str">
        <f>IF(HU$23&lt;='2. Saisie'!$AE$1,INDEX($D$25:$AG$124,$HI79,HU$21),"")</f>
        <v/>
      </c>
      <c r="HV79" s="17" t="str">
        <f>IF(HV$23&lt;='2. Saisie'!$AE$1,INDEX($D$25:$AG$124,$HI79,HV$21),"")</f>
        <v/>
      </c>
      <c r="HW79" s="17" t="str">
        <f>IF(HW$23&lt;='2. Saisie'!$AE$1,INDEX($D$25:$AG$124,$HI79,HW$21),"")</f>
        <v/>
      </c>
      <c r="HX79" s="17" t="str">
        <f>IF(HX$23&lt;='2. Saisie'!$AE$1,INDEX($D$25:$AG$124,$HI79,HX$21),"")</f>
        <v/>
      </c>
      <c r="HY79" s="17" t="str">
        <f>IF(HY$23&lt;='2. Saisie'!$AE$1,INDEX($D$25:$AG$124,$HI79,HY$21),"")</f>
        <v/>
      </c>
      <c r="HZ79" s="17" t="str">
        <f>IF(HZ$23&lt;='2. Saisie'!$AE$1,INDEX($D$25:$AG$124,$HI79,HZ$21),"")</f>
        <v/>
      </c>
      <c r="IA79" s="17" t="str">
        <f>IF(IA$23&lt;='2. Saisie'!$AE$1,INDEX($D$25:$AG$124,$HI79,IA$21),"")</f>
        <v/>
      </c>
      <c r="IB79" s="17" t="str">
        <f>IF(IB$23&lt;='2. Saisie'!$AE$1,INDEX($D$25:$AG$124,$HI79,IB$21),"")</f>
        <v/>
      </c>
      <c r="IC79" s="17" t="str">
        <f>IF(IC$23&lt;='2. Saisie'!$AE$1,INDEX($D$25:$AG$124,$HI79,IC$21),"")</f>
        <v/>
      </c>
      <c r="ID79" s="17" t="str">
        <f>IF(ID$23&lt;='2. Saisie'!$AE$1,INDEX($D$25:$AG$124,$HI79,ID$21),"")</f>
        <v/>
      </c>
      <c r="IE79" s="17" t="str">
        <f>IF(IE$23&lt;='2. Saisie'!$AE$1,INDEX($D$25:$AG$124,$HI79,IE$21),"")</f>
        <v/>
      </c>
      <c r="IF79" s="17" t="str">
        <f>IF(IF$23&lt;='2. Saisie'!$AE$1,INDEX($D$25:$AG$124,$HI79,IF$21),"")</f>
        <v/>
      </c>
      <c r="IG79" s="17" t="str">
        <f>IF(IG$23&lt;='2. Saisie'!$AE$1,INDEX($D$25:$AG$124,$HI79,IG$21),"")</f>
        <v/>
      </c>
      <c r="IH79" s="17" t="str">
        <f>IF(IH$23&lt;='2. Saisie'!$AE$1,INDEX($D$25:$AG$124,$HI79,IH$21),"")</f>
        <v/>
      </c>
      <c r="II79" s="17" t="str">
        <f>IF(II$23&lt;='2. Saisie'!$AE$1,INDEX($D$25:$AG$124,$HI79,II$21),"")</f>
        <v/>
      </c>
      <c r="IJ79" s="17" t="str">
        <f>IF(IJ$23&lt;='2. Saisie'!$AE$1,INDEX($D$25:$AG$124,$HI79,IJ$21),"")</f>
        <v/>
      </c>
      <c r="IK79" s="17" t="str">
        <f>IF(IK$23&lt;='2. Saisie'!$AE$1,INDEX($D$25:$AG$124,$HI79,IK$21),"")</f>
        <v/>
      </c>
      <c r="IL79" s="17" t="str">
        <f>IF(IL$23&lt;='2. Saisie'!$AE$1,INDEX($D$25:$AG$124,$HI79,IL$21),"")</f>
        <v/>
      </c>
      <c r="IM79" s="17" t="str">
        <f>IF(IM$23&lt;='2. Saisie'!$AE$1,INDEX($D$25:$AG$124,$HI79,IM$21),"")</f>
        <v/>
      </c>
      <c r="IN79" s="17" t="str">
        <f>IF(IN$23&lt;='2. Saisie'!$AE$1,INDEX($D$25:$AG$124,$HI79,IN$21),"")</f>
        <v/>
      </c>
      <c r="IO79" s="17" t="s">
        <v>139</v>
      </c>
      <c r="IR79" s="346" t="str">
        <f>IFERROR(IF(HK$23&lt;=$HH79,(1-'7. Rép.Inattendues'!J60)*HK$19,('7. Rép.Inattendues'!J60*HK$19)*-1),"")</f>
        <v/>
      </c>
      <c r="IS79" s="346" t="str">
        <f>IFERROR(IF(HL$23&lt;=$HH79,(1-'7. Rép.Inattendues'!K60)*HL$19,('7. Rép.Inattendues'!K60*HL$19)*-1),"")</f>
        <v/>
      </c>
      <c r="IT79" s="346" t="str">
        <f>IFERROR(IF(HM$23&lt;=$HH79,(1-'7. Rép.Inattendues'!L60)*HM$19,('7. Rép.Inattendues'!L60*HM$19)*-1),"")</f>
        <v/>
      </c>
      <c r="IU79" s="346" t="str">
        <f>IFERROR(IF(HN$23&lt;=$HH79,(1-'7. Rép.Inattendues'!M60)*HN$19,('7. Rép.Inattendues'!M60*HN$19)*-1),"")</f>
        <v/>
      </c>
      <c r="IV79" s="346" t="str">
        <f>IFERROR(IF(HO$23&lt;=$HH79,(1-'7. Rép.Inattendues'!N60)*HO$19,('7. Rép.Inattendues'!N60*HO$19)*-1),"")</f>
        <v/>
      </c>
      <c r="IW79" s="346" t="str">
        <f>IFERROR(IF(HP$23&lt;=$HH79,(1-'7. Rép.Inattendues'!O60)*HP$19,('7. Rép.Inattendues'!O60*HP$19)*-1),"")</f>
        <v/>
      </c>
      <c r="IX79" s="346" t="str">
        <f>IFERROR(IF(HQ$23&lt;=$HH79,(1-'7. Rép.Inattendues'!P60)*HQ$19,('7. Rép.Inattendues'!P60*HQ$19)*-1),"")</f>
        <v/>
      </c>
      <c r="IY79" s="346" t="str">
        <f>IFERROR(IF(HR$23&lt;=$HH79,(1-'7. Rép.Inattendues'!Q60)*HR$19,('7. Rép.Inattendues'!Q60*HR$19)*-1),"")</f>
        <v/>
      </c>
      <c r="IZ79" s="346" t="str">
        <f>IFERROR(IF(HS$23&lt;=$HH79,(1-'7. Rép.Inattendues'!R60)*HS$19,('7. Rép.Inattendues'!R60*HS$19)*-1),"")</f>
        <v/>
      </c>
      <c r="JA79" s="346" t="str">
        <f>IFERROR(IF(HT$23&lt;=$HH79,(1-'7. Rép.Inattendues'!S60)*HT$19,('7. Rép.Inattendues'!S60*HT$19)*-1),"")</f>
        <v/>
      </c>
      <c r="JB79" s="346" t="str">
        <f>IFERROR(IF(HU$23&lt;=$HH79,(1-'7. Rép.Inattendues'!T60)*HU$19,('7. Rép.Inattendues'!T60*HU$19)*-1),"")</f>
        <v/>
      </c>
      <c r="JC79" s="346" t="str">
        <f>IFERROR(IF(HV$23&lt;=$HH79,(1-'7. Rép.Inattendues'!U60)*HV$19,('7. Rép.Inattendues'!U60*HV$19)*-1),"")</f>
        <v/>
      </c>
      <c r="JD79" s="346" t="str">
        <f>IFERROR(IF(HW$23&lt;=$HH79,(1-'7. Rép.Inattendues'!V60)*HW$19,('7. Rép.Inattendues'!V60*HW$19)*-1),"")</f>
        <v/>
      </c>
      <c r="JE79" s="346" t="str">
        <f>IFERROR(IF(HX$23&lt;=$HH79,(1-'7. Rép.Inattendues'!W60)*HX$19,('7. Rép.Inattendues'!W60*HX$19)*-1),"")</f>
        <v/>
      </c>
      <c r="JF79" s="346" t="str">
        <f>IFERROR(IF(HY$23&lt;=$HH79,(1-'7. Rép.Inattendues'!X60)*HY$19,('7. Rép.Inattendues'!X60*HY$19)*-1),"")</f>
        <v/>
      </c>
      <c r="JG79" s="346" t="str">
        <f>IFERROR(IF(HZ$23&lt;=$HH79,(1-'7. Rép.Inattendues'!Y60)*HZ$19,('7. Rép.Inattendues'!Y60*HZ$19)*-1),"")</f>
        <v/>
      </c>
      <c r="JH79" s="346" t="str">
        <f>IFERROR(IF(IA$23&lt;=$HH79,(1-'7. Rép.Inattendues'!Z60)*IA$19,('7. Rép.Inattendues'!Z60*IA$19)*-1),"")</f>
        <v/>
      </c>
      <c r="JI79" s="346" t="str">
        <f>IFERROR(IF(IB$23&lt;=$HH79,(1-'7. Rép.Inattendues'!AA60)*IB$19,('7. Rép.Inattendues'!AA60*IB$19)*-1),"")</f>
        <v/>
      </c>
      <c r="JJ79" s="346" t="str">
        <f>IFERROR(IF(IC$23&lt;=$HH79,(1-'7. Rép.Inattendues'!AB60)*IC$19,('7. Rép.Inattendues'!AB60*IC$19)*-1),"")</f>
        <v/>
      </c>
      <c r="JK79" s="346" t="str">
        <f>IFERROR(IF(ID$23&lt;=$HH79,(1-'7. Rép.Inattendues'!AC60)*ID$19,('7. Rép.Inattendues'!AC60*ID$19)*-1),"")</f>
        <v/>
      </c>
      <c r="JL79" s="346" t="str">
        <f>IFERROR(IF(IE$23&lt;=$HH79,(1-'7. Rép.Inattendues'!AD60)*IE$19,('7. Rép.Inattendues'!AD60*IE$19)*-1),"")</f>
        <v/>
      </c>
      <c r="JM79" s="346" t="str">
        <f>IFERROR(IF(IF$23&lt;=$HH79,(1-'7. Rép.Inattendues'!AE60)*IF$19,('7. Rép.Inattendues'!AE60*IF$19)*-1),"")</f>
        <v/>
      </c>
      <c r="JN79" s="346" t="str">
        <f>IFERROR(IF(IG$23&lt;=$HH79,(1-'7. Rép.Inattendues'!AF60)*IG$19,('7. Rép.Inattendues'!AF60*IG$19)*-1),"")</f>
        <v/>
      </c>
      <c r="JO79" s="346" t="str">
        <f>IFERROR(IF(IH$23&lt;=$HH79,(1-'7. Rép.Inattendues'!AG60)*IH$19,('7. Rép.Inattendues'!AG60*IH$19)*-1),"")</f>
        <v/>
      </c>
      <c r="JP79" s="346" t="str">
        <f>IFERROR(IF(II$23&lt;=$HH79,(1-'7. Rép.Inattendues'!AH60)*II$19,('7. Rép.Inattendues'!AH60*II$19)*-1),"")</f>
        <v/>
      </c>
      <c r="JQ79" s="346" t="str">
        <f>IFERROR(IF(IJ$23&lt;=$HH79,(1-'7. Rép.Inattendues'!AI60)*IJ$19,('7. Rép.Inattendues'!AI60*IJ$19)*-1),"")</f>
        <v/>
      </c>
      <c r="JR79" s="346" t="str">
        <f>IFERROR(IF(IK$23&lt;=$HH79,(1-'7. Rép.Inattendues'!AJ60)*IK$19,('7. Rép.Inattendues'!AJ60*IK$19)*-1),"")</f>
        <v/>
      </c>
      <c r="JS79" s="346" t="str">
        <f>IFERROR(IF(IL$23&lt;=$HH79,(1-'7. Rép.Inattendues'!AK60)*IL$19,('7. Rép.Inattendues'!AK60*IL$19)*-1),"")</f>
        <v/>
      </c>
      <c r="JT79" s="346" t="str">
        <f>IFERROR(IF(IM$23&lt;=$HH79,(1-'7. Rép.Inattendues'!AL60)*IM$19,('7. Rép.Inattendues'!AL60*IM$19)*-1),"")</f>
        <v/>
      </c>
      <c r="JU79" s="346" t="str">
        <f>IFERROR(IF(IN$23&lt;=$HH79,(1-'7. Rép.Inattendues'!AM60)*IN$19,('7. Rép.Inattendues'!AM60*IN$19)*-1),"")</f>
        <v/>
      </c>
      <c r="JW79" s="347" t="str">
        <f t="shared" si="170"/>
        <v/>
      </c>
      <c r="JY79" s="346" t="str">
        <f t="shared" si="171"/>
        <v/>
      </c>
      <c r="JZ79" s="346" t="str">
        <f t="shared" si="172"/>
        <v/>
      </c>
      <c r="KA79" s="346" t="str">
        <f t="shared" si="173"/>
        <v/>
      </c>
      <c r="KB79" s="346" t="str">
        <f t="shared" si="174"/>
        <v/>
      </c>
      <c r="KC79" s="346" t="str">
        <f t="shared" si="175"/>
        <v/>
      </c>
      <c r="KD79" s="346" t="str">
        <f t="shared" si="176"/>
        <v/>
      </c>
      <c r="KE79" s="346" t="str">
        <f t="shared" si="177"/>
        <v/>
      </c>
      <c r="KF79" s="346" t="str">
        <f t="shared" si="178"/>
        <v/>
      </c>
      <c r="KG79" s="346" t="str">
        <f t="shared" si="179"/>
        <v/>
      </c>
      <c r="KH79" s="346" t="str">
        <f t="shared" si="180"/>
        <v/>
      </c>
      <c r="KI79" s="346" t="str">
        <f t="shared" si="181"/>
        <v/>
      </c>
      <c r="KJ79" s="346" t="str">
        <f t="shared" si="182"/>
        <v/>
      </c>
      <c r="KK79" s="346" t="str">
        <f t="shared" si="183"/>
        <v/>
      </c>
      <c r="KL79" s="346" t="str">
        <f t="shared" si="184"/>
        <v/>
      </c>
      <c r="KM79" s="346" t="str">
        <f t="shared" si="185"/>
        <v/>
      </c>
      <c r="KN79" s="346" t="str">
        <f t="shared" si="186"/>
        <v/>
      </c>
      <c r="KO79" s="346" t="str">
        <f t="shared" si="187"/>
        <v/>
      </c>
      <c r="KP79" s="346" t="str">
        <f t="shared" si="188"/>
        <v/>
      </c>
      <c r="KQ79" s="346" t="str">
        <f t="shared" si="189"/>
        <v/>
      </c>
      <c r="KR79" s="346" t="str">
        <f t="shared" si="190"/>
        <v/>
      </c>
      <c r="KS79" s="346" t="str">
        <f t="shared" si="191"/>
        <v/>
      </c>
      <c r="KT79" s="346" t="str">
        <f t="shared" si="192"/>
        <v/>
      </c>
      <c r="KU79" s="346" t="str">
        <f t="shared" si="193"/>
        <v/>
      </c>
      <c r="KV79" s="346" t="str">
        <f t="shared" si="194"/>
        <v/>
      </c>
      <c r="KW79" s="346" t="str">
        <f t="shared" si="195"/>
        <v/>
      </c>
      <c r="KX79" s="346" t="str">
        <f t="shared" si="196"/>
        <v/>
      </c>
      <c r="KY79" s="346" t="str">
        <f t="shared" si="197"/>
        <v/>
      </c>
      <c r="KZ79" s="346" t="str">
        <f t="shared" si="198"/>
        <v/>
      </c>
      <c r="LA79" s="346" t="str">
        <f t="shared" si="199"/>
        <v/>
      </c>
      <c r="LB79" s="346" t="str">
        <f t="shared" si="200"/>
        <v/>
      </c>
      <c r="LD79" s="348" t="str">
        <f t="shared" si="201"/>
        <v/>
      </c>
      <c r="LF79" s="346" t="str">
        <f t="shared" si="315"/>
        <v/>
      </c>
      <c r="LH79" s="346" t="str">
        <f t="shared" si="202"/>
        <v/>
      </c>
      <c r="LI79" s="346" t="str">
        <f t="shared" si="203"/>
        <v/>
      </c>
      <c r="LJ79" s="346" t="str">
        <f t="shared" si="204"/>
        <v/>
      </c>
      <c r="LK79" s="346" t="str">
        <f t="shared" si="205"/>
        <v/>
      </c>
      <c r="LL79" s="346" t="str">
        <f t="shared" si="206"/>
        <v/>
      </c>
      <c r="LM79" s="346" t="str">
        <f t="shared" si="207"/>
        <v/>
      </c>
      <c r="LN79" s="346" t="str">
        <f t="shared" si="208"/>
        <v/>
      </c>
      <c r="LO79" s="346" t="str">
        <f t="shared" si="209"/>
        <v/>
      </c>
      <c r="LP79" s="346" t="str">
        <f t="shared" si="210"/>
        <v/>
      </c>
      <c r="LQ79" s="346" t="str">
        <f t="shared" si="211"/>
        <v/>
      </c>
      <c r="LR79" s="346" t="str">
        <f t="shared" si="212"/>
        <v/>
      </c>
      <c r="LS79" s="346" t="str">
        <f t="shared" si="213"/>
        <v/>
      </c>
      <c r="LT79" s="346" t="str">
        <f t="shared" si="214"/>
        <v/>
      </c>
      <c r="LU79" s="346" t="str">
        <f t="shared" si="215"/>
        <v/>
      </c>
      <c r="LV79" s="346" t="str">
        <f t="shared" si="216"/>
        <v/>
      </c>
      <c r="LW79" s="346" t="str">
        <f t="shared" si="217"/>
        <v/>
      </c>
      <c r="LX79" s="346" t="str">
        <f t="shared" si="218"/>
        <v/>
      </c>
      <c r="LY79" s="346" t="str">
        <f t="shared" si="219"/>
        <v/>
      </c>
      <c r="LZ79" s="346" t="str">
        <f t="shared" si="220"/>
        <v/>
      </c>
      <c r="MA79" s="346" t="str">
        <f t="shared" si="221"/>
        <v/>
      </c>
      <c r="MB79" s="346" t="str">
        <f t="shared" si="222"/>
        <v/>
      </c>
      <c r="MC79" s="346" t="str">
        <f t="shared" si="223"/>
        <v/>
      </c>
      <c r="MD79" s="346" t="str">
        <f t="shared" si="224"/>
        <v/>
      </c>
      <c r="ME79" s="346" t="str">
        <f t="shared" si="225"/>
        <v/>
      </c>
      <c r="MF79" s="346" t="str">
        <f t="shared" si="226"/>
        <v/>
      </c>
      <c r="MG79" s="346" t="str">
        <f t="shared" si="227"/>
        <v/>
      </c>
      <c r="MH79" s="346" t="str">
        <f t="shared" si="228"/>
        <v/>
      </c>
      <c r="MI79" s="346" t="str">
        <f t="shared" si="229"/>
        <v/>
      </c>
      <c r="MJ79" s="346" t="str">
        <f t="shared" si="230"/>
        <v/>
      </c>
      <c r="MK79" s="346" t="str">
        <f t="shared" si="231"/>
        <v/>
      </c>
      <c r="MM79" s="348" t="str">
        <f t="shared" si="232"/>
        <v/>
      </c>
      <c r="MR79" s="706"/>
      <c r="MU79" s="698"/>
      <c r="MV79" s="698"/>
      <c r="MW79" s="698"/>
    </row>
    <row r="80" spans="2:364" ht="18" x14ac:dyDescent="0.3">
      <c r="B80" s="38">
        <f t="shared" si="88"/>
        <v>0</v>
      </c>
      <c r="C80" s="4" t="s">
        <v>86</v>
      </c>
      <c r="D80" s="17" t="str">
        <f>IF(AND('2. Saisie'!$AF62&gt;=0,D$23&lt;='2. Saisie'!$AE$1,'2. Saisie'!$AL62&lt;=$B$11),IF(OR('2. Saisie'!B62="",'2. Saisie'!B62=9),0,'2. Saisie'!B62),"")</f>
        <v/>
      </c>
      <c r="E80" s="17" t="str">
        <f>IF(AND('2. Saisie'!$AF62&gt;=0,E$23&lt;='2. Saisie'!$AE$1,'2. Saisie'!$AL62&lt;=$B$11),IF(OR('2. Saisie'!C62="",'2. Saisie'!C62=9),0,'2. Saisie'!C62),"")</f>
        <v/>
      </c>
      <c r="F80" s="17" t="str">
        <f>IF(AND('2. Saisie'!$AF62&gt;=0,F$23&lt;='2. Saisie'!$AE$1,'2. Saisie'!$AL62&lt;=$B$11),IF(OR('2. Saisie'!D62="",'2. Saisie'!D62=9),0,'2. Saisie'!D62),"")</f>
        <v/>
      </c>
      <c r="G80" s="17" t="str">
        <f>IF(AND('2. Saisie'!$AF62&gt;=0,G$23&lt;='2. Saisie'!$AE$1,'2. Saisie'!$AL62&lt;=$B$11),IF(OR('2. Saisie'!E62="",'2. Saisie'!E62=9),0,'2. Saisie'!E62),"")</f>
        <v/>
      </c>
      <c r="H80" s="17" t="str">
        <f>IF(AND('2. Saisie'!$AF62&gt;=0,H$23&lt;='2. Saisie'!$AE$1,'2. Saisie'!$AL62&lt;=$B$11),IF(OR('2. Saisie'!F62="",'2. Saisie'!F62=9),0,'2. Saisie'!F62),"")</f>
        <v/>
      </c>
      <c r="I80" s="17" t="str">
        <f>IF(AND('2. Saisie'!$AF62&gt;=0,I$23&lt;='2. Saisie'!$AE$1,'2. Saisie'!$AL62&lt;=$B$11),IF(OR('2. Saisie'!G62="",'2. Saisie'!G62=9),0,'2. Saisie'!G62),"")</f>
        <v/>
      </c>
      <c r="J80" s="17" t="str">
        <f>IF(AND('2. Saisie'!$AF62&gt;=0,J$23&lt;='2. Saisie'!$AE$1,'2. Saisie'!$AL62&lt;=$B$11),IF(OR('2. Saisie'!H62="",'2. Saisie'!H62=9),0,'2. Saisie'!H62),"")</f>
        <v/>
      </c>
      <c r="K80" s="17" t="str">
        <f>IF(AND('2. Saisie'!$AF62&gt;=0,K$23&lt;='2. Saisie'!$AE$1,'2. Saisie'!$AL62&lt;=$B$11),IF(OR('2. Saisie'!I62="",'2. Saisie'!I62=9),0,'2. Saisie'!I62),"")</f>
        <v/>
      </c>
      <c r="L80" s="17" t="str">
        <f>IF(AND('2. Saisie'!$AF62&gt;=0,L$23&lt;='2. Saisie'!$AE$1,'2. Saisie'!$AL62&lt;=$B$11),IF(OR('2. Saisie'!J62="",'2. Saisie'!J62=9),0,'2. Saisie'!J62),"")</f>
        <v/>
      </c>
      <c r="M80" s="17" t="str">
        <f>IF(AND('2. Saisie'!$AF62&gt;=0,M$23&lt;='2. Saisie'!$AE$1,'2. Saisie'!$AL62&lt;=$B$11),IF(OR('2. Saisie'!K62="",'2. Saisie'!K62=9),0,'2. Saisie'!K62),"")</f>
        <v/>
      </c>
      <c r="N80" s="17" t="str">
        <f>IF(AND('2. Saisie'!$AF62&gt;=0,N$23&lt;='2. Saisie'!$AE$1,'2. Saisie'!$AL62&lt;=$B$11),IF(OR('2. Saisie'!L62="",'2. Saisie'!L62=9),0,'2. Saisie'!L62),"")</f>
        <v/>
      </c>
      <c r="O80" s="17" t="str">
        <f>IF(AND('2. Saisie'!$AF62&gt;=0,O$23&lt;='2. Saisie'!$AE$1,'2. Saisie'!$AL62&lt;=$B$11),IF(OR('2. Saisie'!M62="",'2. Saisie'!M62=9),0,'2. Saisie'!M62),"")</f>
        <v/>
      </c>
      <c r="P80" s="17" t="str">
        <f>IF(AND('2. Saisie'!$AF62&gt;=0,P$23&lt;='2. Saisie'!$AE$1,'2. Saisie'!$AL62&lt;=$B$11),IF(OR('2. Saisie'!N62="",'2. Saisie'!N62=9),0,'2. Saisie'!N62),"")</f>
        <v/>
      </c>
      <c r="Q80" s="17" t="str">
        <f>IF(AND('2. Saisie'!$AF62&gt;=0,Q$23&lt;='2. Saisie'!$AE$1,'2. Saisie'!$AL62&lt;=$B$11),IF(OR('2. Saisie'!O62="",'2. Saisie'!O62=9),0,'2. Saisie'!O62),"")</f>
        <v/>
      </c>
      <c r="R80" s="17" t="str">
        <f>IF(AND('2. Saisie'!$AF62&gt;=0,R$23&lt;='2. Saisie'!$AE$1,'2. Saisie'!$AL62&lt;=$B$11),IF(OR('2. Saisie'!P62="",'2. Saisie'!P62=9),0,'2. Saisie'!P62),"")</f>
        <v/>
      </c>
      <c r="S80" s="17" t="str">
        <f>IF(AND('2. Saisie'!$AF62&gt;=0,S$23&lt;='2. Saisie'!$AE$1,'2. Saisie'!$AL62&lt;=$B$11),IF(OR('2. Saisie'!Q62="",'2. Saisie'!Q62=9),0,'2. Saisie'!Q62),"")</f>
        <v/>
      </c>
      <c r="T80" s="17" t="str">
        <f>IF(AND('2. Saisie'!$AF62&gt;=0,T$23&lt;='2. Saisie'!$AE$1,'2. Saisie'!$AL62&lt;=$B$11),IF(OR('2. Saisie'!R62="",'2. Saisie'!R62=9),0,'2. Saisie'!R62),"")</f>
        <v/>
      </c>
      <c r="U80" s="17" t="str">
        <f>IF(AND('2. Saisie'!$AF62&gt;=0,U$23&lt;='2. Saisie'!$AE$1,'2. Saisie'!$AL62&lt;=$B$11),IF(OR('2. Saisie'!S62="",'2. Saisie'!S62=9),0,'2. Saisie'!S62),"")</f>
        <v/>
      </c>
      <c r="V80" s="17" t="str">
        <f>IF(AND('2. Saisie'!$AF62&gt;=0,V$23&lt;='2. Saisie'!$AE$1,'2. Saisie'!$AL62&lt;=$B$11),IF(OR('2. Saisie'!T62="",'2. Saisie'!T62=9),0,'2. Saisie'!T62),"")</f>
        <v/>
      </c>
      <c r="W80" s="17" t="str">
        <f>IF(AND('2. Saisie'!$AF62&gt;=0,W$23&lt;='2. Saisie'!$AE$1,'2. Saisie'!$AL62&lt;=$B$11),IF(OR('2. Saisie'!U62="",'2. Saisie'!U62=9),0,'2. Saisie'!U62),"")</f>
        <v/>
      </c>
      <c r="X80" s="17" t="str">
        <f>IF(AND('2. Saisie'!$AF62&gt;=0,X$23&lt;='2. Saisie'!$AE$1,'2. Saisie'!$AL62&lt;=$B$11),IF(OR('2. Saisie'!V62="",'2. Saisie'!V62=9),0,'2. Saisie'!V62),"")</f>
        <v/>
      </c>
      <c r="Y80" s="17" t="str">
        <f>IF(AND('2. Saisie'!$AF62&gt;=0,Y$23&lt;='2. Saisie'!$AE$1,'2. Saisie'!$AL62&lt;=$B$11),IF(OR('2. Saisie'!W62="",'2. Saisie'!W62=9),0,'2. Saisie'!W62),"")</f>
        <v/>
      </c>
      <c r="Z80" s="17" t="str">
        <f>IF(AND('2. Saisie'!$AF62&gt;=0,Z$23&lt;='2. Saisie'!$AE$1,'2. Saisie'!$AL62&lt;=$B$11),IF(OR('2. Saisie'!X62="",'2. Saisie'!X62=9),0,'2. Saisie'!X62),"")</f>
        <v/>
      </c>
      <c r="AA80" s="17" t="str">
        <f>IF(AND('2. Saisie'!$AF62&gt;=0,AA$23&lt;='2. Saisie'!$AE$1,'2. Saisie'!$AL62&lt;=$B$11),IF(OR('2. Saisie'!Y62="",'2. Saisie'!Y62=9),0,'2. Saisie'!Y62),"")</f>
        <v/>
      </c>
      <c r="AB80" s="17" t="str">
        <f>IF(AND('2. Saisie'!$AF62&gt;=0,AB$23&lt;='2. Saisie'!$AE$1,'2. Saisie'!$AL62&lt;=$B$11),IF(OR('2. Saisie'!Z62="",'2. Saisie'!Z62=9),0,'2. Saisie'!Z62),"")</f>
        <v/>
      </c>
      <c r="AC80" s="17" t="str">
        <f>IF(AND('2. Saisie'!$AF62&gt;=0,AC$23&lt;='2. Saisie'!$AE$1,'2. Saisie'!$AL62&lt;=$B$11),IF(OR('2. Saisie'!AA62="",'2. Saisie'!AA62=9),0,'2. Saisie'!AA62),"")</f>
        <v/>
      </c>
      <c r="AD80" s="17" t="str">
        <f>IF(AND('2. Saisie'!$AF62&gt;=0,AD$23&lt;='2. Saisie'!$AE$1,'2. Saisie'!$AL62&lt;=$B$11),IF(OR('2. Saisie'!AB62="",'2. Saisie'!AB62=9),0,'2. Saisie'!AB62),"")</f>
        <v/>
      </c>
      <c r="AE80" s="17" t="str">
        <f>IF(AND('2. Saisie'!$AF62&gt;=0,AE$23&lt;='2. Saisie'!$AE$1,'2. Saisie'!$AL62&lt;=$B$11),IF(OR('2. Saisie'!AC62="",'2. Saisie'!AC62=9),0,'2. Saisie'!AC62),"")</f>
        <v/>
      </c>
      <c r="AF80" s="17" t="str">
        <f>IF(AND('2. Saisie'!$AF62&gt;=0,AF$23&lt;='2. Saisie'!$AE$1,'2. Saisie'!$AL62&lt;=$B$11),IF(OR('2. Saisie'!AD62="",'2. Saisie'!AD62=9),0,'2. Saisie'!AD62),"")</f>
        <v/>
      </c>
      <c r="AG80" s="17" t="str">
        <f>IF(AND('2. Saisie'!$AF62&gt;=0,AG$23&lt;='2. Saisie'!$AE$1,'2. Saisie'!$AL62&lt;=$B$11),IF(OR('2. Saisie'!AE62="",'2. Saisie'!AE62=9),0,'2. Saisie'!AE62),"")</f>
        <v/>
      </c>
      <c r="AH80" s="17" t="s">
        <v>139</v>
      </c>
      <c r="AI80" s="330"/>
      <c r="AJ80" s="339" t="str">
        <f t="shared" si="89"/>
        <v/>
      </c>
      <c r="AK80" s="339" t="str">
        <f t="shared" si="90"/>
        <v/>
      </c>
      <c r="AL80" s="340" t="str">
        <f t="shared" si="277"/>
        <v/>
      </c>
      <c r="AM80" s="341">
        <v>56</v>
      </c>
      <c r="AN80" s="342" t="str">
        <f t="shared" si="278"/>
        <v/>
      </c>
      <c r="AO80" s="343" t="str">
        <f t="shared" si="91"/>
        <v/>
      </c>
      <c r="AP80" s="17" t="str">
        <f t="shared" si="92"/>
        <v/>
      </c>
      <c r="AQ80" s="17" t="str">
        <f t="shared" si="93"/>
        <v/>
      </c>
      <c r="AR80" s="17" t="str">
        <f t="shared" si="94"/>
        <v/>
      </c>
      <c r="AS80" s="17" t="str">
        <f t="shared" si="95"/>
        <v/>
      </c>
      <c r="AT80" s="17" t="str">
        <f t="shared" si="96"/>
        <v/>
      </c>
      <c r="AU80" s="17" t="str">
        <f t="shared" si="97"/>
        <v/>
      </c>
      <c r="AV80" s="17" t="str">
        <f t="shared" si="98"/>
        <v/>
      </c>
      <c r="AW80" s="17" t="str">
        <f t="shared" si="99"/>
        <v/>
      </c>
      <c r="AX80" s="17" t="str">
        <f t="shared" si="100"/>
        <v/>
      </c>
      <c r="AY80" s="17" t="str">
        <f t="shared" si="101"/>
        <v/>
      </c>
      <c r="AZ80" s="17" t="str">
        <f t="shared" si="102"/>
        <v/>
      </c>
      <c r="BA80" s="17" t="str">
        <f t="shared" si="103"/>
        <v/>
      </c>
      <c r="BB80" s="17" t="str">
        <f t="shared" si="104"/>
        <v/>
      </c>
      <c r="BC80" s="17" t="str">
        <f t="shared" si="105"/>
        <v/>
      </c>
      <c r="BD80" s="17" t="str">
        <f t="shared" si="106"/>
        <v/>
      </c>
      <c r="BE80" s="17" t="str">
        <f t="shared" si="107"/>
        <v/>
      </c>
      <c r="BF80" s="17" t="str">
        <f t="shared" si="108"/>
        <v/>
      </c>
      <c r="BG80" s="17" t="str">
        <f t="shared" si="109"/>
        <v/>
      </c>
      <c r="BH80" s="17" t="str">
        <f t="shared" si="110"/>
        <v/>
      </c>
      <c r="BI80" s="17" t="str">
        <f t="shared" si="111"/>
        <v/>
      </c>
      <c r="BJ80" s="17" t="str">
        <f t="shared" si="112"/>
        <v/>
      </c>
      <c r="BK80" s="17" t="str">
        <f t="shared" si="113"/>
        <v/>
      </c>
      <c r="BL80" s="17" t="str">
        <f t="shared" si="114"/>
        <v/>
      </c>
      <c r="BM80" s="17" t="str">
        <f t="shared" si="115"/>
        <v/>
      </c>
      <c r="BN80" s="17" t="str">
        <f t="shared" si="116"/>
        <v/>
      </c>
      <c r="BO80" s="17" t="str">
        <f t="shared" si="117"/>
        <v/>
      </c>
      <c r="BP80" s="17" t="str">
        <f t="shared" si="118"/>
        <v/>
      </c>
      <c r="BQ80" s="17" t="str">
        <f t="shared" si="119"/>
        <v/>
      </c>
      <c r="BR80" s="17" t="str">
        <f t="shared" si="120"/>
        <v/>
      </c>
      <c r="BS80" s="17" t="str">
        <f t="shared" si="121"/>
        <v/>
      </c>
      <c r="BT80" s="17" t="s">
        <v>139</v>
      </c>
      <c r="BV80" s="291" t="e">
        <f t="shared" si="279"/>
        <v>#VALUE!</v>
      </c>
      <c r="BW80" s="291" t="e">
        <f t="shared" si="122"/>
        <v>#VALUE!</v>
      </c>
      <c r="BX80" s="291" t="e">
        <f t="shared" si="233"/>
        <v>#VALUE!</v>
      </c>
      <c r="BY80" s="292" t="e">
        <f t="shared" si="280"/>
        <v>#VALUE!</v>
      </c>
      <c r="BZ80" s="292" t="e">
        <f t="shared" si="123"/>
        <v>#VALUE!</v>
      </c>
      <c r="CA80" s="294" t="str">
        <f t="shared" si="124"/>
        <v/>
      </c>
      <c r="CB80" s="293" t="e">
        <f t="shared" si="281"/>
        <v>#VALUE!</v>
      </c>
      <c r="CC80" s="291" t="e">
        <f t="shared" si="125"/>
        <v>#VALUE!</v>
      </c>
      <c r="CD80" s="291" t="e">
        <f t="shared" si="234"/>
        <v>#VALUE!</v>
      </c>
      <c r="CE80" s="292" t="e">
        <f t="shared" si="282"/>
        <v>#VALUE!</v>
      </c>
      <c r="CF80" s="292" t="e">
        <f t="shared" si="126"/>
        <v>#VALUE!</v>
      </c>
      <c r="CW80" s="330"/>
      <c r="CX80" s="341">
        <v>56</v>
      </c>
      <c r="CY80" s="58" t="str">
        <f t="shared" si="127"/>
        <v/>
      </c>
      <c r="CZ80" s="344" t="e">
        <f t="shared" si="319"/>
        <v>#N/A</v>
      </c>
      <c r="DA80" s="344" t="e">
        <f t="shared" si="319"/>
        <v>#N/A</v>
      </c>
      <c r="DB80" s="344" t="e">
        <f t="shared" si="319"/>
        <v>#N/A</v>
      </c>
      <c r="DC80" s="344" t="e">
        <f t="shared" si="319"/>
        <v>#N/A</v>
      </c>
      <c r="DD80" s="344" t="e">
        <f t="shared" si="319"/>
        <v>#N/A</v>
      </c>
      <c r="DE80" s="344" t="e">
        <f t="shared" si="319"/>
        <v>#N/A</v>
      </c>
      <c r="DF80" s="344" t="e">
        <f t="shared" si="319"/>
        <v>#N/A</v>
      </c>
      <c r="DG80" s="344" t="e">
        <f t="shared" si="319"/>
        <v>#N/A</v>
      </c>
      <c r="DH80" s="344" t="e">
        <f t="shared" si="319"/>
        <v>#N/A</v>
      </c>
      <c r="DI80" s="344" t="e">
        <f t="shared" si="319"/>
        <v>#N/A</v>
      </c>
      <c r="DJ80" s="344" t="e">
        <f t="shared" si="319"/>
        <v>#N/A</v>
      </c>
      <c r="DK80" s="344" t="e">
        <f t="shared" si="319"/>
        <v>#N/A</v>
      </c>
      <c r="DL80" s="344" t="e">
        <f t="shared" si="319"/>
        <v>#N/A</v>
      </c>
      <c r="DM80" s="344" t="e">
        <f t="shared" si="319"/>
        <v>#N/A</v>
      </c>
      <c r="DN80" s="344" t="e">
        <f t="shared" si="319"/>
        <v>#N/A</v>
      </c>
      <c r="DO80" s="344" t="e">
        <f t="shared" si="319"/>
        <v>#N/A</v>
      </c>
      <c r="DP80" s="344" t="e">
        <f t="shared" si="317"/>
        <v>#N/A</v>
      </c>
      <c r="DQ80" s="344" t="e">
        <f t="shared" si="317"/>
        <v>#N/A</v>
      </c>
      <c r="DR80" s="344" t="e">
        <f t="shared" si="317"/>
        <v>#N/A</v>
      </c>
      <c r="DS80" s="344" t="e">
        <f t="shared" si="317"/>
        <v>#N/A</v>
      </c>
      <c r="DT80" s="344" t="e">
        <f t="shared" si="317"/>
        <v>#N/A</v>
      </c>
      <c r="DU80" s="344" t="e">
        <f t="shared" si="317"/>
        <v>#N/A</v>
      </c>
      <c r="DV80" s="344" t="e">
        <f t="shared" si="317"/>
        <v>#N/A</v>
      </c>
      <c r="DW80" s="344" t="e">
        <f t="shared" si="317"/>
        <v>#N/A</v>
      </c>
      <c r="DX80" s="344" t="e">
        <f t="shared" si="317"/>
        <v>#N/A</v>
      </c>
      <c r="DY80" s="344" t="e">
        <f t="shared" si="317"/>
        <v>#N/A</v>
      </c>
      <c r="DZ80" s="344" t="e">
        <f t="shared" si="317"/>
        <v>#N/A</v>
      </c>
      <c r="EA80" s="344" t="e">
        <f t="shared" si="317"/>
        <v>#N/A</v>
      </c>
      <c r="EB80" s="344" t="e">
        <f t="shared" si="317"/>
        <v>#N/A</v>
      </c>
      <c r="EC80" s="344" t="e">
        <f t="shared" si="317"/>
        <v>#N/A</v>
      </c>
      <c r="ED80" s="59">
        <f t="shared" si="129"/>
        <v>0</v>
      </c>
      <c r="EE80" s="341">
        <v>56</v>
      </c>
      <c r="EF80" s="58" t="str">
        <f t="shared" si="130"/>
        <v/>
      </c>
      <c r="EG80" s="344" t="str">
        <f t="shared" si="235"/>
        <v/>
      </c>
      <c r="EH80" s="344" t="str">
        <f t="shared" si="236"/>
        <v/>
      </c>
      <c r="EI80" s="344" t="str">
        <f t="shared" si="237"/>
        <v/>
      </c>
      <c r="EJ80" s="344" t="str">
        <f t="shared" si="238"/>
        <v/>
      </c>
      <c r="EK80" s="344" t="str">
        <f t="shared" si="239"/>
        <v/>
      </c>
      <c r="EL80" s="344" t="str">
        <f t="shared" si="240"/>
        <v/>
      </c>
      <c r="EM80" s="344" t="str">
        <f t="shared" si="241"/>
        <v/>
      </c>
      <c r="EN80" s="344" t="str">
        <f t="shared" si="242"/>
        <v/>
      </c>
      <c r="EO80" s="344" t="str">
        <f t="shared" si="243"/>
        <v/>
      </c>
      <c r="EP80" s="344" t="str">
        <f t="shared" si="244"/>
        <v/>
      </c>
      <c r="EQ80" s="344" t="str">
        <f t="shared" si="245"/>
        <v/>
      </c>
      <c r="ER80" s="344" t="str">
        <f t="shared" si="246"/>
        <v/>
      </c>
      <c r="ES80" s="344" t="str">
        <f t="shared" si="247"/>
        <v/>
      </c>
      <c r="ET80" s="344" t="str">
        <f t="shared" si="248"/>
        <v/>
      </c>
      <c r="EU80" s="344" t="str">
        <f t="shared" si="249"/>
        <v/>
      </c>
      <c r="EV80" s="344" t="str">
        <f t="shared" si="250"/>
        <v/>
      </c>
      <c r="EW80" s="344" t="str">
        <f t="shared" si="251"/>
        <v/>
      </c>
      <c r="EX80" s="344" t="str">
        <f t="shared" si="252"/>
        <v/>
      </c>
      <c r="EY80" s="344" t="str">
        <f t="shared" si="253"/>
        <v/>
      </c>
      <c r="EZ80" s="344" t="str">
        <f t="shared" si="254"/>
        <v/>
      </c>
      <c r="FA80" s="344" t="str">
        <f t="shared" si="255"/>
        <v/>
      </c>
      <c r="FB80" s="344" t="str">
        <f t="shared" si="256"/>
        <v/>
      </c>
      <c r="FC80" s="344" t="str">
        <f t="shared" si="257"/>
        <v/>
      </c>
      <c r="FD80" s="344" t="str">
        <f t="shared" si="258"/>
        <v/>
      </c>
      <c r="FE80" s="344" t="str">
        <f t="shared" si="259"/>
        <v/>
      </c>
      <c r="FF80" s="344" t="str">
        <f t="shared" si="260"/>
        <v/>
      </c>
      <c r="FG80" s="344" t="str">
        <f t="shared" si="261"/>
        <v/>
      </c>
      <c r="FH80" s="344" t="str">
        <f t="shared" si="262"/>
        <v/>
      </c>
      <c r="FI80" s="344" t="str">
        <f t="shared" si="263"/>
        <v/>
      </c>
      <c r="FJ80" s="344" t="str">
        <f t="shared" si="264"/>
        <v/>
      </c>
      <c r="FK80" s="59">
        <f t="shared" si="160"/>
        <v>0</v>
      </c>
      <c r="FL80" s="345" t="str">
        <f t="shared" si="161"/>
        <v/>
      </c>
      <c r="FM80" s="3">
        <f t="shared" si="162"/>
        <v>0</v>
      </c>
      <c r="FO80" s="336" t="str">
        <f t="shared" si="283"/>
        <v/>
      </c>
      <c r="FP80" s="4" t="s">
        <v>86</v>
      </c>
      <c r="FQ80" s="17" t="str">
        <f t="shared" si="284"/>
        <v/>
      </c>
      <c r="FR80" s="17" t="str">
        <f t="shared" si="285"/>
        <v/>
      </c>
      <c r="FS80" s="17" t="str">
        <f t="shared" si="286"/>
        <v/>
      </c>
      <c r="FT80" s="17" t="str">
        <f t="shared" si="287"/>
        <v/>
      </c>
      <c r="FU80" s="17" t="str">
        <f t="shared" si="288"/>
        <v/>
      </c>
      <c r="FV80" s="17" t="str">
        <f t="shared" si="289"/>
        <v/>
      </c>
      <c r="FW80" s="17" t="str">
        <f t="shared" si="290"/>
        <v/>
      </c>
      <c r="FX80" s="17" t="str">
        <f t="shared" si="291"/>
        <v/>
      </c>
      <c r="FY80" s="17" t="str">
        <f t="shared" si="292"/>
        <v/>
      </c>
      <c r="FZ80" s="17" t="str">
        <f t="shared" si="293"/>
        <v/>
      </c>
      <c r="GA80" s="17" t="str">
        <f t="shared" si="294"/>
        <v/>
      </c>
      <c r="GB80" s="17" t="str">
        <f t="shared" si="295"/>
        <v/>
      </c>
      <c r="GC80" s="17" t="str">
        <f t="shared" si="296"/>
        <v/>
      </c>
      <c r="GD80" s="17" t="str">
        <f t="shared" si="297"/>
        <v/>
      </c>
      <c r="GE80" s="17" t="str">
        <f t="shared" si="298"/>
        <v/>
      </c>
      <c r="GF80" s="17" t="str">
        <f t="shared" si="299"/>
        <v/>
      </c>
      <c r="GG80" s="17" t="str">
        <f t="shared" si="300"/>
        <v/>
      </c>
      <c r="GH80" s="17" t="str">
        <f t="shared" si="301"/>
        <v/>
      </c>
      <c r="GI80" s="17" t="str">
        <f t="shared" si="302"/>
        <v/>
      </c>
      <c r="GJ80" s="17" t="str">
        <f t="shared" si="303"/>
        <v/>
      </c>
      <c r="GK80" s="17" t="str">
        <f t="shared" si="304"/>
        <v/>
      </c>
      <c r="GL80" s="17" t="str">
        <f t="shared" si="305"/>
        <v/>
      </c>
      <c r="GM80" s="17" t="str">
        <f t="shared" si="306"/>
        <v/>
      </c>
      <c r="GN80" s="17" t="str">
        <f t="shared" si="307"/>
        <v/>
      </c>
      <c r="GO80" s="17" t="str">
        <f t="shared" si="308"/>
        <v/>
      </c>
      <c r="GP80" s="17" t="str">
        <f t="shared" si="309"/>
        <v/>
      </c>
      <c r="GQ80" s="17" t="str">
        <f t="shared" si="310"/>
        <v/>
      </c>
      <c r="GR80" s="17" t="str">
        <f t="shared" si="311"/>
        <v/>
      </c>
      <c r="GS80" s="17" t="str">
        <f t="shared" si="312"/>
        <v/>
      </c>
      <c r="GT80" s="17" t="str">
        <f t="shared" si="313"/>
        <v/>
      </c>
      <c r="GU80" s="17" t="s">
        <v>139</v>
      </c>
      <c r="GV80" s="36"/>
      <c r="GW80" s="36" t="e">
        <f>RANK(AO80,AO$25:AO$124,0)+COUNTIF(AO$25:AO$80,AO80)-1</f>
        <v>#VALUE!</v>
      </c>
      <c r="GX80" s="36" t="s">
        <v>86</v>
      </c>
      <c r="GY80" s="3">
        <v>56</v>
      </c>
      <c r="GZ80" s="3" t="str">
        <f t="shared" si="314"/>
        <v/>
      </c>
      <c r="HA80" s="345" t="str">
        <f t="shared" si="163"/>
        <v/>
      </c>
      <c r="HB80" s="3">
        <f t="shared" si="164"/>
        <v>0</v>
      </c>
      <c r="HF80" s="3" t="e">
        <f t="shared" si="165"/>
        <v>#N/A</v>
      </c>
      <c r="HG80" s="3" t="e">
        <f t="shared" si="166"/>
        <v>#N/A</v>
      </c>
      <c r="HH80" s="294" t="e">
        <f t="shared" si="167"/>
        <v>#N/A</v>
      </c>
      <c r="HI80" s="336" t="e">
        <f t="shared" si="168"/>
        <v>#N/A</v>
      </c>
      <c r="HJ80" s="4" t="e">
        <f t="shared" si="169"/>
        <v>#N/A</v>
      </c>
      <c r="HK80" s="17" t="str">
        <f>IF(HK$23&lt;='2. Saisie'!$AE$1,INDEX($D$25:$AG$124,$HI80,HK$21),"")</f>
        <v/>
      </c>
      <c r="HL80" s="17" t="str">
        <f>IF(HL$23&lt;='2. Saisie'!$AE$1,INDEX($D$25:$AG$124,$HI80,HL$21),"")</f>
        <v/>
      </c>
      <c r="HM80" s="17" t="str">
        <f>IF(HM$23&lt;='2. Saisie'!$AE$1,INDEX($D$25:$AG$124,$HI80,HM$21),"")</f>
        <v/>
      </c>
      <c r="HN80" s="17" t="str">
        <f>IF(HN$23&lt;='2. Saisie'!$AE$1,INDEX($D$25:$AG$124,$HI80,HN$21),"")</f>
        <v/>
      </c>
      <c r="HO80" s="17" t="str">
        <f>IF(HO$23&lt;='2. Saisie'!$AE$1,INDEX($D$25:$AG$124,$HI80,HO$21),"")</f>
        <v/>
      </c>
      <c r="HP80" s="17" t="str">
        <f>IF(HP$23&lt;='2. Saisie'!$AE$1,INDEX($D$25:$AG$124,$HI80,HP$21),"")</f>
        <v/>
      </c>
      <c r="HQ80" s="17" t="str">
        <f>IF(HQ$23&lt;='2. Saisie'!$AE$1,INDEX($D$25:$AG$124,$HI80,HQ$21),"")</f>
        <v/>
      </c>
      <c r="HR80" s="17" t="str">
        <f>IF(HR$23&lt;='2. Saisie'!$AE$1,INDEX($D$25:$AG$124,$HI80,HR$21),"")</f>
        <v/>
      </c>
      <c r="HS80" s="17" t="str">
        <f>IF(HS$23&lt;='2. Saisie'!$AE$1,INDEX($D$25:$AG$124,$HI80,HS$21),"")</f>
        <v/>
      </c>
      <c r="HT80" s="17" t="str">
        <f>IF(HT$23&lt;='2. Saisie'!$AE$1,INDEX($D$25:$AG$124,$HI80,HT$21),"")</f>
        <v/>
      </c>
      <c r="HU80" s="17" t="str">
        <f>IF(HU$23&lt;='2. Saisie'!$AE$1,INDEX($D$25:$AG$124,$HI80,HU$21),"")</f>
        <v/>
      </c>
      <c r="HV80" s="17" t="str">
        <f>IF(HV$23&lt;='2. Saisie'!$AE$1,INDEX($D$25:$AG$124,$HI80,HV$21),"")</f>
        <v/>
      </c>
      <c r="HW80" s="17" t="str">
        <f>IF(HW$23&lt;='2. Saisie'!$AE$1,INDEX($D$25:$AG$124,$HI80,HW$21),"")</f>
        <v/>
      </c>
      <c r="HX80" s="17" t="str">
        <f>IF(HX$23&lt;='2. Saisie'!$AE$1,INDEX($D$25:$AG$124,$HI80,HX$21),"")</f>
        <v/>
      </c>
      <c r="HY80" s="17" t="str">
        <f>IF(HY$23&lt;='2. Saisie'!$AE$1,INDEX($D$25:$AG$124,$HI80,HY$21),"")</f>
        <v/>
      </c>
      <c r="HZ80" s="17" t="str">
        <f>IF(HZ$23&lt;='2. Saisie'!$AE$1,INDEX($D$25:$AG$124,$HI80,HZ$21),"")</f>
        <v/>
      </c>
      <c r="IA80" s="17" t="str">
        <f>IF(IA$23&lt;='2. Saisie'!$AE$1,INDEX($D$25:$AG$124,$HI80,IA$21),"")</f>
        <v/>
      </c>
      <c r="IB80" s="17" t="str">
        <f>IF(IB$23&lt;='2. Saisie'!$AE$1,INDEX($D$25:$AG$124,$HI80,IB$21),"")</f>
        <v/>
      </c>
      <c r="IC80" s="17" t="str">
        <f>IF(IC$23&lt;='2. Saisie'!$AE$1,INDEX($D$25:$AG$124,$HI80,IC$21),"")</f>
        <v/>
      </c>
      <c r="ID80" s="17" t="str">
        <f>IF(ID$23&lt;='2. Saisie'!$AE$1,INDEX($D$25:$AG$124,$HI80,ID$21),"")</f>
        <v/>
      </c>
      <c r="IE80" s="17" t="str">
        <f>IF(IE$23&lt;='2. Saisie'!$AE$1,INDEX($D$25:$AG$124,$HI80,IE$21),"")</f>
        <v/>
      </c>
      <c r="IF80" s="17" t="str">
        <f>IF(IF$23&lt;='2. Saisie'!$AE$1,INDEX($D$25:$AG$124,$HI80,IF$21),"")</f>
        <v/>
      </c>
      <c r="IG80" s="17" t="str">
        <f>IF(IG$23&lt;='2. Saisie'!$AE$1,INDEX($D$25:$AG$124,$HI80,IG$21),"")</f>
        <v/>
      </c>
      <c r="IH80" s="17" t="str">
        <f>IF(IH$23&lt;='2. Saisie'!$AE$1,INDEX($D$25:$AG$124,$HI80,IH$21),"")</f>
        <v/>
      </c>
      <c r="II80" s="17" t="str">
        <f>IF(II$23&lt;='2. Saisie'!$AE$1,INDEX($D$25:$AG$124,$HI80,II$21),"")</f>
        <v/>
      </c>
      <c r="IJ80" s="17" t="str">
        <f>IF(IJ$23&lt;='2. Saisie'!$AE$1,INDEX($D$25:$AG$124,$HI80,IJ$21),"")</f>
        <v/>
      </c>
      <c r="IK80" s="17" t="str">
        <f>IF(IK$23&lt;='2. Saisie'!$AE$1,INDEX($D$25:$AG$124,$HI80,IK$21),"")</f>
        <v/>
      </c>
      <c r="IL80" s="17" t="str">
        <f>IF(IL$23&lt;='2. Saisie'!$AE$1,INDEX($D$25:$AG$124,$HI80,IL$21),"")</f>
        <v/>
      </c>
      <c r="IM80" s="17" t="str">
        <f>IF(IM$23&lt;='2. Saisie'!$AE$1,INDEX($D$25:$AG$124,$HI80,IM$21),"")</f>
        <v/>
      </c>
      <c r="IN80" s="17" t="str">
        <f>IF(IN$23&lt;='2. Saisie'!$AE$1,INDEX($D$25:$AG$124,$HI80,IN$21),"")</f>
        <v/>
      </c>
      <c r="IO80" s="17" t="s">
        <v>139</v>
      </c>
      <c r="IR80" s="346" t="str">
        <f>IFERROR(IF(HK$23&lt;=$HH80,(1-'7. Rép.Inattendues'!J61)*HK$19,('7. Rép.Inattendues'!J61*HK$19)*-1),"")</f>
        <v/>
      </c>
      <c r="IS80" s="346" t="str">
        <f>IFERROR(IF(HL$23&lt;=$HH80,(1-'7. Rép.Inattendues'!K61)*HL$19,('7. Rép.Inattendues'!K61*HL$19)*-1),"")</f>
        <v/>
      </c>
      <c r="IT80" s="346" t="str">
        <f>IFERROR(IF(HM$23&lt;=$HH80,(1-'7. Rép.Inattendues'!L61)*HM$19,('7. Rép.Inattendues'!L61*HM$19)*-1),"")</f>
        <v/>
      </c>
      <c r="IU80" s="346" t="str">
        <f>IFERROR(IF(HN$23&lt;=$HH80,(1-'7. Rép.Inattendues'!M61)*HN$19,('7. Rép.Inattendues'!M61*HN$19)*-1),"")</f>
        <v/>
      </c>
      <c r="IV80" s="346" t="str">
        <f>IFERROR(IF(HO$23&lt;=$HH80,(1-'7. Rép.Inattendues'!N61)*HO$19,('7. Rép.Inattendues'!N61*HO$19)*-1),"")</f>
        <v/>
      </c>
      <c r="IW80" s="346" t="str">
        <f>IFERROR(IF(HP$23&lt;=$HH80,(1-'7. Rép.Inattendues'!O61)*HP$19,('7. Rép.Inattendues'!O61*HP$19)*-1),"")</f>
        <v/>
      </c>
      <c r="IX80" s="346" t="str">
        <f>IFERROR(IF(HQ$23&lt;=$HH80,(1-'7. Rép.Inattendues'!P61)*HQ$19,('7. Rép.Inattendues'!P61*HQ$19)*-1),"")</f>
        <v/>
      </c>
      <c r="IY80" s="346" t="str">
        <f>IFERROR(IF(HR$23&lt;=$HH80,(1-'7. Rép.Inattendues'!Q61)*HR$19,('7. Rép.Inattendues'!Q61*HR$19)*-1),"")</f>
        <v/>
      </c>
      <c r="IZ80" s="346" t="str">
        <f>IFERROR(IF(HS$23&lt;=$HH80,(1-'7. Rép.Inattendues'!R61)*HS$19,('7. Rép.Inattendues'!R61*HS$19)*-1),"")</f>
        <v/>
      </c>
      <c r="JA80" s="346" t="str">
        <f>IFERROR(IF(HT$23&lt;=$HH80,(1-'7. Rép.Inattendues'!S61)*HT$19,('7. Rép.Inattendues'!S61*HT$19)*-1),"")</f>
        <v/>
      </c>
      <c r="JB80" s="346" t="str">
        <f>IFERROR(IF(HU$23&lt;=$HH80,(1-'7. Rép.Inattendues'!T61)*HU$19,('7. Rép.Inattendues'!T61*HU$19)*-1),"")</f>
        <v/>
      </c>
      <c r="JC80" s="346" t="str">
        <f>IFERROR(IF(HV$23&lt;=$HH80,(1-'7. Rép.Inattendues'!U61)*HV$19,('7. Rép.Inattendues'!U61*HV$19)*-1),"")</f>
        <v/>
      </c>
      <c r="JD80" s="346" t="str">
        <f>IFERROR(IF(HW$23&lt;=$HH80,(1-'7. Rép.Inattendues'!V61)*HW$19,('7. Rép.Inattendues'!V61*HW$19)*-1),"")</f>
        <v/>
      </c>
      <c r="JE80" s="346" t="str">
        <f>IFERROR(IF(HX$23&lt;=$HH80,(1-'7. Rép.Inattendues'!W61)*HX$19,('7. Rép.Inattendues'!W61*HX$19)*-1),"")</f>
        <v/>
      </c>
      <c r="JF80" s="346" t="str">
        <f>IFERROR(IF(HY$23&lt;=$HH80,(1-'7. Rép.Inattendues'!X61)*HY$19,('7. Rép.Inattendues'!X61*HY$19)*-1),"")</f>
        <v/>
      </c>
      <c r="JG80" s="346" t="str">
        <f>IFERROR(IF(HZ$23&lt;=$HH80,(1-'7. Rép.Inattendues'!Y61)*HZ$19,('7. Rép.Inattendues'!Y61*HZ$19)*-1),"")</f>
        <v/>
      </c>
      <c r="JH80" s="346" t="str">
        <f>IFERROR(IF(IA$23&lt;=$HH80,(1-'7. Rép.Inattendues'!Z61)*IA$19,('7. Rép.Inattendues'!Z61*IA$19)*-1),"")</f>
        <v/>
      </c>
      <c r="JI80" s="346" t="str">
        <f>IFERROR(IF(IB$23&lt;=$HH80,(1-'7. Rép.Inattendues'!AA61)*IB$19,('7. Rép.Inattendues'!AA61*IB$19)*-1),"")</f>
        <v/>
      </c>
      <c r="JJ80" s="346" t="str">
        <f>IFERROR(IF(IC$23&lt;=$HH80,(1-'7. Rép.Inattendues'!AB61)*IC$19,('7. Rép.Inattendues'!AB61*IC$19)*-1),"")</f>
        <v/>
      </c>
      <c r="JK80" s="346" t="str">
        <f>IFERROR(IF(ID$23&lt;=$HH80,(1-'7. Rép.Inattendues'!AC61)*ID$19,('7. Rép.Inattendues'!AC61*ID$19)*-1),"")</f>
        <v/>
      </c>
      <c r="JL80" s="346" t="str">
        <f>IFERROR(IF(IE$23&lt;=$HH80,(1-'7. Rép.Inattendues'!AD61)*IE$19,('7. Rép.Inattendues'!AD61*IE$19)*-1),"")</f>
        <v/>
      </c>
      <c r="JM80" s="346" t="str">
        <f>IFERROR(IF(IF$23&lt;=$HH80,(1-'7. Rép.Inattendues'!AE61)*IF$19,('7. Rép.Inattendues'!AE61*IF$19)*-1),"")</f>
        <v/>
      </c>
      <c r="JN80" s="346" t="str">
        <f>IFERROR(IF(IG$23&lt;=$HH80,(1-'7. Rép.Inattendues'!AF61)*IG$19,('7. Rép.Inattendues'!AF61*IG$19)*-1),"")</f>
        <v/>
      </c>
      <c r="JO80" s="346" t="str">
        <f>IFERROR(IF(IH$23&lt;=$HH80,(1-'7. Rép.Inattendues'!AG61)*IH$19,('7. Rép.Inattendues'!AG61*IH$19)*-1),"")</f>
        <v/>
      </c>
      <c r="JP80" s="346" t="str">
        <f>IFERROR(IF(II$23&lt;=$HH80,(1-'7. Rép.Inattendues'!AH61)*II$19,('7. Rép.Inattendues'!AH61*II$19)*-1),"")</f>
        <v/>
      </c>
      <c r="JQ80" s="346" t="str">
        <f>IFERROR(IF(IJ$23&lt;=$HH80,(1-'7. Rép.Inattendues'!AI61)*IJ$19,('7. Rép.Inattendues'!AI61*IJ$19)*-1),"")</f>
        <v/>
      </c>
      <c r="JR80" s="346" t="str">
        <f>IFERROR(IF(IK$23&lt;=$HH80,(1-'7. Rép.Inattendues'!AJ61)*IK$19,('7. Rép.Inattendues'!AJ61*IK$19)*-1),"")</f>
        <v/>
      </c>
      <c r="JS80" s="346" t="str">
        <f>IFERROR(IF(IL$23&lt;=$HH80,(1-'7. Rép.Inattendues'!AK61)*IL$19,('7. Rép.Inattendues'!AK61*IL$19)*-1),"")</f>
        <v/>
      </c>
      <c r="JT80" s="346" t="str">
        <f>IFERROR(IF(IM$23&lt;=$HH80,(1-'7. Rép.Inattendues'!AL61)*IM$19,('7. Rép.Inattendues'!AL61*IM$19)*-1),"")</f>
        <v/>
      </c>
      <c r="JU80" s="346" t="str">
        <f>IFERROR(IF(IN$23&lt;=$HH80,(1-'7. Rép.Inattendues'!AM61)*IN$19,('7. Rép.Inattendues'!AM61*IN$19)*-1),"")</f>
        <v/>
      </c>
      <c r="JW80" s="347" t="str">
        <f t="shared" si="170"/>
        <v/>
      </c>
      <c r="JY80" s="346" t="str">
        <f t="shared" si="171"/>
        <v/>
      </c>
      <c r="JZ80" s="346" t="str">
        <f t="shared" si="172"/>
        <v/>
      </c>
      <c r="KA80" s="346" t="str">
        <f t="shared" si="173"/>
        <v/>
      </c>
      <c r="KB80" s="346" t="str">
        <f t="shared" si="174"/>
        <v/>
      </c>
      <c r="KC80" s="346" t="str">
        <f t="shared" si="175"/>
        <v/>
      </c>
      <c r="KD80" s="346" t="str">
        <f t="shared" si="176"/>
        <v/>
      </c>
      <c r="KE80" s="346" t="str">
        <f t="shared" si="177"/>
        <v/>
      </c>
      <c r="KF80" s="346" t="str">
        <f t="shared" si="178"/>
        <v/>
      </c>
      <c r="KG80" s="346" t="str">
        <f t="shared" si="179"/>
        <v/>
      </c>
      <c r="KH80" s="346" t="str">
        <f t="shared" si="180"/>
        <v/>
      </c>
      <c r="KI80" s="346" t="str">
        <f t="shared" si="181"/>
        <v/>
      </c>
      <c r="KJ80" s="346" t="str">
        <f t="shared" si="182"/>
        <v/>
      </c>
      <c r="KK80" s="346" t="str">
        <f t="shared" si="183"/>
        <v/>
      </c>
      <c r="KL80" s="346" t="str">
        <f t="shared" si="184"/>
        <v/>
      </c>
      <c r="KM80" s="346" t="str">
        <f t="shared" si="185"/>
        <v/>
      </c>
      <c r="KN80" s="346" t="str">
        <f t="shared" si="186"/>
        <v/>
      </c>
      <c r="KO80" s="346" t="str">
        <f t="shared" si="187"/>
        <v/>
      </c>
      <c r="KP80" s="346" t="str">
        <f t="shared" si="188"/>
        <v/>
      </c>
      <c r="KQ80" s="346" t="str">
        <f t="shared" si="189"/>
        <v/>
      </c>
      <c r="KR80" s="346" t="str">
        <f t="shared" si="190"/>
        <v/>
      </c>
      <c r="KS80" s="346" t="str">
        <f t="shared" si="191"/>
        <v/>
      </c>
      <c r="KT80" s="346" t="str">
        <f t="shared" si="192"/>
        <v/>
      </c>
      <c r="KU80" s="346" t="str">
        <f t="shared" si="193"/>
        <v/>
      </c>
      <c r="KV80" s="346" t="str">
        <f t="shared" si="194"/>
        <v/>
      </c>
      <c r="KW80" s="346" t="str">
        <f t="shared" si="195"/>
        <v/>
      </c>
      <c r="KX80" s="346" t="str">
        <f t="shared" si="196"/>
        <v/>
      </c>
      <c r="KY80" s="346" t="str">
        <f t="shared" si="197"/>
        <v/>
      </c>
      <c r="KZ80" s="346" t="str">
        <f t="shared" si="198"/>
        <v/>
      </c>
      <c r="LA80" s="346" t="str">
        <f t="shared" si="199"/>
        <v/>
      </c>
      <c r="LB80" s="346" t="str">
        <f t="shared" si="200"/>
        <v/>
      </c>
      <c r="LD80" s="348" t="str">
        <f t="shared" si="201"/>
        <v/>
      </c>
      <c r="LF80" s="346" t="str">
        <f t="shared" si="315"/>
        <v/>
      </c>
      <c r="LH80" s="346" t="str">
        <f t="shared" si="202"/>
        <v/>
      </c>
      <c r="LI80" s="346" t="str">
        <f t="shared" si="203"/>
        <v/>
      </c>
      <c r="LJ80" s="346" t="str">
        <f t="shared" si="204"/>
        <v/>
      </c>
      <c r="LK80" s="346" t="str">
        <f t="shared" si="205"/>
        <v/>
      </c>
      <c r="LL80" s="346" t="str">
        <f t="shared" si="206"/>
        <v/>
      </c>
      <c r="LM80" s="346" t="str">
        <f t="shared" si="207"/>
        <v/>
      </c>
      <c r="LN80" s="346" t="str">
        <f t="shared" si="208"/>
        <v/>
      </c>
      <c r="LO80" s="346" t="str">
        <f t="shared" si="209"/>
        <v/>
      </c>
      <c r="LP80" s="346" t="str">
        <f t="shared" si="210"/>
        <v/>
      </c>
      <c r="LQ80" s="346" t="str">
        <f t="shared" si="211"/>
        <v/>
      </c>
      <c r="LR80" s="346" t="str">
        <f t="shared" si="212"/>
        <v/>
      </c>
      <c r="LS80" s="346" t="str">
        <f t="shared" si="213"/>
        <v/>
      </c>
      <c r="LT80" s="346" t="str">
        <f t="shared" si="214"/>
        <v/>
      </c>
      <c r="LU80" s="346" t="str">
        <f t="shared" si="215"/>
        <v/>
      </c>
      <c r="LV80" s="346" t="str">
        <f t="shared" si="216"/>
        <v/>
      </c>
      <c r="LW80" s="346" t="str">
        <f t="shared" si="217"/>
        <v/>
      </c>
      <c r="LX80" s="346" t="str">
        <f t="shared" si="218"/>
        <v/>
      </c>
      <c r="LY80" s="346" t="str">
        <f t="shared" si="219"/>
        <v/>
      </c>
      <c r="LZ80" s="346" t="str">
        <f t="shared" si="220"/>
        <v/>
      </c>
      <c r="MA80" s="346" t="str">
        <f t="shared" si="221"/>
        <v/>
      </c>
      <c r="MB80" s="346" t="str">
        <f t="shared" si="222"/>
        <v/>
      </c>
      <c r="MC80" s="346" t="str">
        <f t="shared" si="223"/>
        <v/>
      </c>
      <c r="MD80" s="346" t="str">
        <f t="shared" si="224"/>
        <v/>
      </c>
      <c r="ME80" s="346" t="str">
        <f t="shared" si="225"/>
        <v/>
      </c>
      <c r="MF80" s="346" t="str">
        <f t="shared" si="226"/>
        <v/>
      </c>
      <c r="MG80" s="346" t="str">
        <f t="shared" si="227"/>
        <v/>
      </c>
      <c r="MH80" s="346" t="str">
        <f t="shared" si="228"/>
        <v/>
      </c>
      <c r="MI80" s="346" t="str">
        <f t="shared" si="229"/>
        <v/>
      </c>
      <c r="MJ80" s="346" t="str">
        <f t="shared" si="230"/>
        <v/>
      </c>
      <c r="MK80" s="346" t="str">
        <f t="shared" si="231"/>
        <v/>
      </c>
      <c r="MM80" s="348" t="str">
        <f t="shared" si="232"/>
        <v/>
      </c>
      <c r="MR80" s="706"/>
      <c r="MU80" s="698"/>
      <c r="MV80" s="698"/>
      <c r="MW80" s="698"/>
    </row>
    <row r="81" spans="2:364" ht="18" x14ac:dyDescent="0.35">
      <c r="B81" s="38">
        <f t="shared" si="88"/>
        <v>0</v>
      </c>
      <c r="C81" s="4" t="s">
        <v>87</v>
      </c>
      <c r="D81" s="17" t="str">
        <f>IF(AND('2. Saisie'!$AF63&gt;=0,D$23&lt;='2. Saisie'!$AE$1,'2. Saisie'!$AL63&lt;=$B$11),IF(OR('2. Saisie'!B63="",'2. Saisie'!B63=9),0,'2. Saisie'!B63),"")</f>
        <v/>
      </c>
      <c r="E81" s="17" t="str">
        <f>IF(AND('2. Saisie'!$AF63&gt;=0,E$23&lt;='2. Saisie'!$AE$1,'2. Saisie'!$AL63&lt;=$B$11),IF(OR('2. Saisie'!C63="",'2. Saisie'!C63=9),0,'2. Saisie'!C63),"")</f>
        <v/>
      </c>
      <c r="F81" s="17" t="str">
        <f>IF(AND('2. Saisie'!$AF63&gt;=0,F$23&lt;='2. Saisie'!$AE$1,'2. Saisie'!$AL63&lt;=$B$11),IF(OR('2. Saisie'!D63="",'2. Saisie'!D63=9),0,'2. Saisie'!D63),"")</f>
        <v/>
      </c>
      <c r="G81" s="17" t="str">
        <f>IF(AND('2. Saisie'!$AF63&gt;=0,G$23&lt;='2. Saisie'!$AE$1,'2. Saisie'!$AL63&lt;=$B$11),IF(OR('2. Saisie'!E63="",'2. Saisie'!E63=9),0,'2. Saisie'!E63),"")</f>
        <v/>
      </c>
      <c r="H81" s="17" t="str">
        <f>IF(AND('2. Saisie'!$AF63&gt;=0,H$23&lt;='2. Saisie'!$AE$1,'2. Saisie'!$AL63&lt;=$B$11),IF(OR('2. Saisie'!F63="",'2. Saisie'!F63=9),0,'2. Saisie'!F63),"")</f>
        <v/>
      </c>
      <c r="I81" s="17" t="str">
        <f>IF(AND('2. Saisie'!$AF63&gt;=0,I$23&lt;='2. Saisie'!$AE$1,'2. Saisie'!$AL63&lt;=$B$11),IF(OR('2. Saisie'!G63="",'2. Saisie'!G63=9),0,'2. Saisie'!G63),"")</f>
        <v/>
      </c>
      <c r="J81" s="17" t="str">
        <f>IF(AND('2. Saisie'!$AF63&gt;=0,J$23&lt;='2. Saisie'!$AE$1,'2. Saisie'!$AL63&lt;=$B$11),IF(OR('2. Saisie'!H63="",'2. Saisie'!H63=9),0,'2. Saisie'!H63),"")</f>
        <v/>
      </c>
      <c r="K81" s="17" t="str">
        <f>IF(AND('2. Saisie'!$AF63&gt;=0,K$23&lt;='2. Saisie'!$AE$1,'2. Saisie'!$AL63&lt;=$B$11),IF(OR('2. Saisie'!I63="",'2. Saisie'!I63=9),0,'2. Saisie'!I63),"")</f>
        <v/>
      </c>
      <c r="L81" s="17" t="str">
        <f>IF(AND('2. Saisie'!$AF63&gt;=0,L$23&lt;='2. Saisie'!$AE$1,'2. Saisie'!$AL63&lt;=$B$11),IF(OR('2. Saisie'!J63="",'2. Saisie'!J63=9),0,'2. Saisie'!J63),"")</f>
        <v/>
      </c>
      <c r="M81" s="17" t="str">
        <f>IF(AND('2. Saisie'!$AF63&gt;=0,M$23&lt;='2. Saisie'!$AE$1,'2. Saisie'!$AL63&lt;=$B$11),IF(OR('2. Saisie'!K63="",'2. Saisie'!K63=9),0,'2. Saisie'!K63),"")</f>
        <v/>
      </c>
      <c r="N81" s="17" t="str">
        <f>IF(AND('2. Saisie'!$AF63&gt;=0,N$23&lt;='2. Saisie'!$AE$1,'2. Saisie'!$AL63&lt;=$B$11),IF(OR('2. Saisie'!L63="",'2. Saisie'!L63=9),0,'2. Saisie'!L63),"")</f>
        <v/>
      </c>
      <c r="O81" s="17" t="str">
        <f>IF(AND('2. Saisie'!$AF63&gt;=0,O$23&lt;='2. Saisie'!$AE$1,'2. Saisie'!$AL63&lt;=$B$11),IF(OR('2. Saisie'!M63="",'2. Saisie'!M63=9),0,'2. Saisie'!M63),"")</f>
        <v/>
      </c>
      <c r="P81" s="17" t="str">
        <f>IF(AND('2. Saisie'!$AF63&gt;=0,P$23&lt;='2. Saisie'!$AE$1,'2. Saisie'!$AL63&lt;=$B$11),IF(OR('2. Saisie'!N63="",'2. Saisie'!N63=9),0,'2. Saisie'!N63),"")</f>
        <v/>
      </c>
      <c r="Q81" s="17" t="str">
        <f>IF(AND('2. Saisie'!$AF63&gt;=0,Q$23&lt;='2. Saisie'!$AE$1,'2. Saisie'!$AL63&lt;=$B$11),IF(OR('2. Saisie'!O63="",'2. Saisie'!O63=9),0,'2. Saisie'!O63),"")</f>
        <v/>
      </c>
      <c r="R81" s="17" t="str">
        <f>IF(AND('2. Saisie'!$AF63&gt;=0,R$23&lt;='2. Saisie'!$AE$1,'2. Saisie'!$AL63&lt;=$B$11),IF(OR('2. Saisie'!P63="",'2. Saisie'!P63=9),0,'2. Saisie'!P63),"")</f>
        <v/>
      </c>
      <c r="S81" s="17" t="str">
        <f>IF(AND('2. Saisie'!$AF63&gt;=0,S$23&lt;='2. Saisie'!$AE$1,'2. Saisie'!$AL63&lt;=$B$11),IF(OR('2. Saisie'!Q63="",'2. Saisie'!Q63=9),0,'2. Saisie'!Q63),"")</f>
        <v/>
      </c>
      <c r="T81" s="17" t="str">
        <f>IF(AND('2. Saisie'!$AF63&gt;=0,T$23&lt;='2. Saisie'!$AE$1,'2. Saisie'!$AL63&lt;=$B$11),IF(OR('2. Saisie'!R63="",'2. Saisie'!R63=9),0,'2. Saisie'!R63),"")</f>
        <v/>
      </c>
      <c r="U81" s="17" t="str">
        <f>IF(AND('2. Saisie'!$AF63&gt;=0,U$23&lt;='2. Saisie'!$AE$1,'2. Saisie'!$AL63&lt;=$B$11),IF(OR('2. Saisie'!S63="",'2. Saisie'!S63=9),0,'2. Saisie'!S63),"")</f>
        <v/>
      </c>
      <c r="V81" s="17" t="str">
        <f>IF(AND('2. Saisie'!$AF63&gt;=0,V$23&lt;='2. Saisie'!$AE$1,'2. Saisie'!$AL63&lt;=$B$11),IF(OR('2. Saisie'!T63="",'2. Saisie'!T63=9),0,'2. Saisie'!T63),"")</f>
        <v/>
      </c>
      <c r="W81" s="17" t="str">
        <f>IF(AND('2. Saisie'!$AF63&gt;=0,W$23&lt;='2. Saisie'!$AE$1,'2. Saisie'!$AL63&lt;=$B$11),IF(OR('2. Saisie'!U63="",'2. Saisie'!U63=9),0,'2. Saisie'!U63),"")</f>
        <v/>
      </c>
      <c r="X81" s="17" t="str">
        <f>IF(AND('2. Saisie'!$AF63&gt;=0,X$23&lt;='2. Saisie'!$AE$1,'2. Saisie'!$AL63&lt;=$B$11),IF(OR('2. Saisie'!V63="",'2. Saisie'!V63=9),0,'2. Saisie'!V63),"")</f>
        <v/>
      </c>
      <c r="Y81" s="17" t="str">
        <f>IF(AND('2. Saisie'!$AF63&gt;=0,Y$23&lt;='2. Saisie'!$AE$1,'2. Saisie'!$AL63&lt;=$B$11),IF(OR('2. Saisie'!W63="",'2. Saisie'!W63=9),0,'2. Saisie'!W63),"")</f>
        <v/>
      </c>
      <c r="Z81" s="17" t="str">
        <f>IF(AND('2. Saisie'!$AF63&gt;=0,Z$23&lt;='2. Saisie'!$AE$1,'2. Saisie'!$AL63&lt;=$B$11),IF(OR('2. Saisie'!X63="",'2. Saisie'!X63=9),0,'2. Saisie'!X63),"")</f>
        <v/>
      </c>
      <c r="AA81" s="17" t="str">
        <f>IF(AND('2. Saisie'!$AF63&gt;=0,AA$23&lt;='2. Saisie'!$AE$1,'2. Saisie'!$AL63&lt;=$B$11),IF(OR('2. Saisie'!Y63="",'2. Saisie'!Y63=9),0,'2. Saisie'!Y63),"")</f>
        <v/>
      </c>
      <c r="AB81" s="17" t="str">
        <f>IF(AND('2. Saisie'!$AF63&gt;=0,AB$23&lt;='2. Saisie'!$AE$1,'2. Saisie'!$AL63&lt;=$B$11),IF(OR('2. Saisie'!Z63="",'2. Saisie'!Z63=9),0,'2. Saisie'!Z63),"")</f>
        <v/>
      </c>
      <c r="AC81" s="17" t="str">
        <f>IF(AND('2. Saisie'!$AF63&gt;=0,AC$23&lt;='2. Saisie'!$AE$1,'2. Saisie'!$AL63&lt;=$B$11),IF(OR('2. Saisie'!AA63="",'2. Saisie'!AA63=9),0,'2. Saisie'!AA63),"")</f>
        <v/>
      </c>
      <c r="AD81" s="17" t="str">
        <f>IF(AND('2. Saisie'!$AF63&gt;=0,AD$23&lt;='2. Saisie'!$AE$1,'2. Saisie'!$AL63&lt;=$B$11),IF(OR('2. Saisie'!AB63="",'2. Saisie'!AB63=9),0,'2. Saisie'!AB63),"")</f>
        <v/>
      </c>
      <c r="AE81" s="17" t="str">
        <f>IF(AND('2. Saisie'!$AF63&gt;=0,AE$23&lt;='2. Saisie'!$AE$1,'2. Saisie'!$AL63&lt;=$B$11),IF(OR('2. Saisie'!AC63="",'2. Saisie'!AC63=9),0,'2. Saisie'!AC63),"")</f>
        <v/>
      </c>
      <c r="AF81" s="17" t="str">
        <f>IF(AND('2. Saisie'!$AF63&gt;=0,AF$23&lt;='2. Saisie'!$AE$1,'2. Saisie'!$AL63&lt;=$B$11),IF(OR('2. Saisie'!AD63="",'2. Saisie'!AD63=9),0,'2. Saisie'!AD63),"")</f>
        <v/>
      </c>
      <c r="AG81" s="17" t="str">
        <f>IF(AND('2. Saisie'!$AF63&gt;=0,AG$23&lt;='2. Saisie'!$AE$1,'2. Saisie'!$AL63&lt;=$B$11),IF(OR('2. Saisie'!AE63="",'2. Saisie'!AE63=9),0,'2. Saisie'!AE63),"")</f>
        <v/>
      </c>
      <c r="AH81" s="17" t="s">
        <v>139</v>
      </c>
      <c r="AI81" s="330"/>
      <c r="AJ81" s="339" t="str">
        <f t="shared" si="89"/>
        <v/>
      </c>
      <c r="AK81" s="339" t="str">
        <f t="shared" si="90"/>
        <v/>
      </c>
      <c r="AL81" s="340" t="str">
        <f t="shared" si="277"/>
        <v/>
      </c>
      <c r="AM81" s="341">
        <v>57</v>
      </c>
      <c r="AN81" s="342" t="str">
        <f t="shared" si="278"/>
        <v/>
      </c>
      <c r="AO81" s="343" t="str">
        <f t="shared" si="91"/>
        <v/>
      </c>
      <c r="AP81" s="17" t="str">
        <f t="shared" si="92"/>
        <v/>
      </c>
      <c r="AQ81" s="17" t="str">
        <f t="shared" si="93"/>
        <v/>
      </c>
      <c r="AR81" s="17" t="str">
        <f t="shared" si="94"/>
        <v/>
      </c>
      <c r="AS81" s="17" t="str">
        <f t="shared" si="95"/>
        <v/>
      </c>
      <c r="AT81" s="17" t="str">
        <f t="shared" si="96"/>
        <v/>
      </c>
      <c r="AU81" s="17" t="str">
        <f t="shared" si="97"/>
        <v/>
      </c>
      <c r="AV81" s="17" t="str">
        <f t="shared" si="98"/>
        <v/>
      </c>
      <c r="AW81" s="17" t="str">
        <f t="shared" si="99"/>
        <v/>
      </c>
      <c r="AX81" s="17" t="str">
        <f t="shared" si="100"/>
        <v/>
      </c>
      <c r="AY81" s="17" t="str">
        <f t="shared" si="101"/>
        <v/>
      </c>
      <c r="AZ81" s="17" t="str">
        <f t="shared" si="102"/>
        <v/>
      </c>
      <c r="BA81" s="17" t="str">
        <f t="shared" si="103"/>
        <v/>
      </c>
      <c r="BB81" s="17" t="str">
        <f t="shared" si="104"/>
        <v/>
      </c>
      <c r="BC81" s="17" t="str">
        <f t="shared" si="105"/>
        <v/>
      </c>
      <c r="BD81" s="17" t="str">
        <f t="shared" si="106"/>
        <v/>
      </c>
      <c r="BE81" s="17" t="str">
        <f t="shared" si="107"/>
        <v/>
      </c>
      <c r="BF81" s="17" t="str">
        <f t="shared" si="108"/>
        <v/>
      </c>
      <c r="BG81" s="17" t="str">
        <f t="shared" si="109"/>
        <v/>
      </c>
      <c r="BH81" s="17" t="str">
        <f t="shared" si="110"/>
        <v/>
      </c>
      <c r="BI81" s="17" t="str">
        <f t="shared" si="111"/>
        <v/>
      </c>
      <c r="BJ81" s="17" t="str">
        <f t="shared" si="112"/>
        <v/>
      </c>
      <c r="BK81" s="17" t="str">
        <f t="shared" si="113"/>
        <v/>
      </c>
      <c r="BL81" s="17" t="str">
        <f t="shared" si="114"/>
        <v/>
      </c>
      <c r="BM81" s="17" t="str">
        <f t="shared" si="115"/>
        <v/>
      </c>
      <c r="BN81" s="17" t="str">
        <f t="shared" si="116"/>
        <v/>
      </c>
      <c r="BO81" s="17" t="str">
        <f t="shared" si="117"/>
        <v/>
      </c>
      <c r="BP81" s="17" t="str">
        <f t="shared" si="118"/>
        <v/>
      </c>
      <c r="BQ81" s="17" t="str">
        <f t="shared" si="119"/>
        <v/>
      </c>
      <c r="BR81" s="17" t="str">
        <f t="shared" si="120"/>
        <v/>
      </c>
      <c r="BS81" s="17" t="str">
        <f t="shared" si="121"/>
        <v/>
      </c>
      <c r="BT81" s="17" t="s">
        <v>139</v>
      </c>
      <c r="BV81" s="291" t="e">
        <f t="shared" si="279"/>
        <v>#VALUE!</v>
      </c>
      <c r="BW81" s="291" t="e">
        <f t="shared" si="122"/>
        <v>#VALUE!</v>
      </c>
      <c r="BX81" s="291" t="e">
        <f t="shared" si="233"/>
        <v>#VALUE!</v>
      </c>
      <c r="BY81" s="292" t="e">
        <f t="shared" si="280"/>
        <v>#VALUE!</v>
      </c>
      <c r="BZ81" s="292" t="e">
        <f t="shared" si="123"/>
        <v>#VALUE!</v>
      </c>
      <c r="CA81" s="294" t="str">
        <f t="shared" si="124"/>
        <v/>
      </c>
      <c r="CB81" s="293" t="e">
        <f t="shared" si="281"/>
        <v>#VALUE!</v>
      </c>
      <c r="CC81" s="291" t="e">
        <f t="shared" si="125"/>
        <v>#VALUE!</v>
      </c>
      <c r="CD81" s="291" t="e">
        <f t="shared" si="234"/>
        <v>#VALUE!</v>
      </c>
      <c r="CE81" s="292" t="e">
        <f t="shared" si="282"/>
        <v>#VALUE!</v>
      </c>
      <c r="CF81" s="292" t="e">
        <f t="shared" si="126"/>
        <v>#VALUE!</v>
      </c>
      <c r="CW81" s="330"/>
      <c r="CX81" s="341">
        <v>57</v>
      </c>
      <c r="CY81" s="58" t="str">
        <f t="shared" si="127"/>
        <v/>
      </c>
      <c r="CZ81" s="344" t="e">
        <f t="shared" si="319"/>
        <v>#N/A</v>
      </c>
      <c r="DA81" s="344" t="e">
        <f t="shared" si="319"/>
        <v>#N/A</v>
      </c>
      <c r="DB81" s="344" t="e">
        <f t="shared" si="319"/>
        <v>#N/A</v>
      </c>
      <c r="DC81" s="344" t="e">
        <f t="shared" si="319"/>
        <v>#N/A</v>
      </c>
      <c r="DD81" s="344" t="e">
        <f t="shared" si="319"/>
        <v>#N/A</v>
      </c>
      <c r="DE81" s="344" t="e">
        <f t="shared" si="319"/>
        <v>#N/A</v>
      </c>
      <c r="DF81" s="344" t="e">
        <f t="shared" si="319"/>
        <v>#N/A</v>
      </c>
      <c r="DG81" s="344" t="e">
        <f t="shared" si="319"/>
        <v>#N/A</v>
      </c>
      <c r="DH81" s="344" t="e">
        <f t="shared" si="319"/>
        <v>#N/A</v>
      </c>
      <c r="DI81" s="344" t="e">
        <f t="shared" si="319"/>
        <v>#N/A</v>
      </c>
      <c r="DJ81" s="344" t="e">
        <f t="shared" si="319"/>
        <v>#N/A</v>
      </c>
      <c r="DK81" s="344" t="e">
        <f t="shared" si="319"/>
        <v>#N/A</v>
      </c>
      <c r="DL81" s="344" t="e">
        <f t="shared" si="319"/>
        <v>#N/A</v>
      </c>
      <c r="DM81" s="344" t="e">
        <f t="shared" si="319"/>
        <v>#N/A</v>
      </c>
      <c r="DN81" s="344" t="e">
        <f t="shared" si="319"/>
        <v>#N/A</v>
      </c>
      <c r="DO81" s="344" t="e">
        <f t="shared" ref="DO81:EC96" si="320">IF(DO$22&lt;=$HH81,1,0)</f>
        <v>#N/A</v>
      </c>
      <c r="DP81" s="344" t="e">
        <f t="shared" si="320"/>
        <v>#N/A</v>
      </c>
      <c r="DQ81" s="344" t="e">
        <f t="shared" si="320"/>
        <v>#N/A</v>
      </c>
      <c r="DR81" s="344" t="e">
        <f t="shared" si="320"/>
        <v>#N/A</v>
      </c>
      <c r="DS81" s="344" t="e">
        <f t="shared" si="320"/>
        <v>#N/A</v>
      </c>
      <c r="DT81" s="344" t="e">
        <f t="shared" si="320"/>
        <v>#N/A</v>
      </c>
      <c r="DU81" s="344" t="e">
        <f t="shared" si="320"/>
        <v>#N/A</v>
      </c>
      <c r="DV81" s="344" t="e">
        <f t="shared" si="320"/>
        <v>#N/A</v>
      </c>
      <c r="DW81" s="344" t="e">
        <f t="shared" si="320"/>
        <v>#N/A</v>
      </c>
      <c r="DX81" s="344" t="e">
        <f t="shared" si="320"/>
        <v>#N/A</v>
      </c>
      <c r="DY81" s="344" t="e">
        <f t="shared" si="320"/>
        <v>#N/A</v>
      </c>
      <c r="DZ81" s="344" t="e">
        <f t="shared" si="320"/>
        <v>#N/A</v>
      </c>
      <c r="EA81" s="344" t="e">
        <f t="shared" si="320"/>
        <v>#N/A</v>
      </c>
      <c r="EB81" s="344" t="e">
        <f t="shared" si="320"/>
        <v>#N/A</v>
      </c>
      <c r="EC81" s="344" t="e">
        <f t="shared" si="320"/>
        <v>#N/A</v>
      </c>
      <c r="ED81" s="59">
        <f t="shared" si="129"/>
        <v>0</v>
      </c>
      <c r="EE81" s="341">
        <v>57</v>
      </c>
      <c r="EF81" s="58" t="str">
        <f t="shared" si="130"/>
        <v/>
      </c>
      <c r="EG81" s="344" t="str">
        <f t="shared" si="235"/>
        <v/>
      </c>
      <c r="EH81" s="344" t="str">
        <f t="shared" si="236"/>
        <v/>
      </c>
      <c r="EI81" s="344" t="str">
        <f t="shared" si="237"/>
        <v/>
      </c>
      <c r="EJ81" s="344" t="str">
        <f t="shared" si="238"/>
        <v/>
      </c>
      <c r="EK81" s="344" t="str">
        <f t="shared" si="239"/>
        <v/>
      </c>
      <c r="EL81" s="344" t="str">
        <f t="shared" si="240"/>
        <v/>
      </c>
      <c r="EM81" s="344" t="str">
        <f t="shared" si="241"/>
        <v/>
      </c>
      <c r="EN81" s="344" t="str">
        <f t="shared" si="242"/>
        <v/>
      </c>
      <c r="EO81" s="344" t="str">
        <f t="shared" si="243"/>
        <v/>
      </c>
      <c r="EP81" s="344" t="str">
        <f t="shared" si="244"/>
        <v/>
      </c>
      <c r="EQ81" s="344" t="str">
        <f t="shared" si="245"/>
        <v/>
      </c>
      <c r="ER81" s="344" t="str">
        <f t="shared" si="246"/>
        <v/>
      </c>
      <c r="ES81" s="344" t="str">
        <f t="shared" si="247"/>
        <v/>
      </c>
      <c r="ET81" s="344" t="str">
        <f t="shared" si="248"/>
        <v/>
      </c>
      <c r="EU81" s="344" t="str">
        <f t="shared" si="249"/>
        <v/>
      </c>
      <c r="EV81" s="344" t="str">
        <f t="shared" si="250"/>
        <v/>
      </c>
      <c r="EW81" s="344" t="str">
        <f t="shared" si="251"/>
        <v/>
      </c>
      <c r="EX81" s="344" t="str">
        <f t="shared" si="252"/>
        <v/>
      </c>
      <c r="EY81" s="344" t="str">
        <f t="shared" si="253"/>
        <v/>
      </c>
      <c r="EZ81" s="344" t="str">
        <f t="shared" si="254"/>
        <v/>
      </c>
      <c r="FA81" s="344" t="str">
        <f t="shared" si="255"/>
        <v/>
      </c>
      <c r="FB81" s="344" t="str">
        <f t="shared" si="256"/>
        <v/>
      </c>
      <c r="FC81" s="344" t="str">
        <f t="shared" si="257"/>
        <v/>
      </c>
      <c r="FD81" s="344" t="str">
        <f t="shared" si="258"/>
        <v/>
      </c>
      <c r="FE81" s="344" t="str">
        <f t="shared" si="259"/>
        <v/>
      </c>
      <c r="FF81" s="344" t="str">
        <f t="shared" si="260"/>
        <v/>
      </c>
      <c r="FG81" s="344" t="str">
        <f t="shared" si="261"/>
        <v/>
      </c>
      <c r="FH81" s="344" t="str">
        <f t="shared" si="262"/>
        <v/>
      </c>
      <c r="FI81" s="344" t="str">
        <f t="shared" si="263"/>
        <v/>
      </c>
      <c r="FJ81" s="344" t="str">
        <f t="shared" si="264"/>
        <v/>
      </c>
      <c r="FK81" s="59">
        <f t="shared" si="160"/>
        <v>0</v>
      </c>
      <c r="FL81" s="345" t="str">
        <f t="shared" si="161"/>
        <v/>
      </c>
      <c r="FM81" s="3">
        <f t="shared" si="162"/>
        <v>0</v>
      </c>
      <c r="FO81" s="336" t="str">
        <f t="shared" si="283"/>
        <v/>
      </c>
      <c r="FP81" s="4" t="s">
        <v>87</v>
      </c>
      <c r="FQ81" s="17" t="str">
        <f t="shared" si="284"/>
        <v/>
      </c>
      <c r="FR81" s="17" t="str">
        <f t="shared" si="285"/>
        <v/>
      </c>
      <c r="FS81" s="17" t="str">
        <f t="shared" si="286"/>
        <v/>
      </c>
      <c r="FT81" s="17" t="str">
        <f t="shared" si="287"/>
        <v/>
      </c>
      <c r="FU81" s="17" t="str">
        <f t="shared" si="288"/>
        <v/>
      </c>
      <c r="FV81" s="17" t="str">
        <f t="shared" si="289"/>
        <v/>
      </c>
      <c r="FW81" s="17" t="str">
        <f t="shared" si="290"/>
        <v/>
      </c>
      <c r="FX81" s="17" t="str">
        <f t="shared" si="291"/>
        <v/>
      </c>
      <c r="FY81" s="17" t="str">
        <f t="shared" si="292"/>
        <v/>
      </c>
      <c r="FZ81" s="17" t="str">
        <f t="shared" si="293"/>
        <v/>
      </c>
      <c r="GA81" s="17" t="str">
        <f t="shared" si="294"/>
        <v/>
      </c>
      <c r="GB81" s="17" t="str">
        <f t="shared" si="295"/>
        <v/>
      </c>
      <c r="GC81" s="17" t="str">
        <f t="shared" si="296"/>
        <v/>
      </c>
      <c r="GD81" s="17" t="str">
        <f t="shared" si="297"/>
        <v/>
      </c>
      <c r="GE81" s="17" t="str">
        <f t="shared" si="298"/>
        <v/>
      </c>
      <c r="GF81" s="17" t="str">
        <f t="shared" si="299"/>
        <v/>
      </c>
      <c r="GG81" s="17" t="str">
        <f t="shared" si="300"/>
        <v/>
      </c>
      <c r="GH81" s="17" t="str">
        <f t="shared" si="301"/>
        <v/>
      </c>
      <c r="GI81" s="17" t="str">
        <f t="shared" si="302"/>
        <v/>
      </c>
      <c r="GJ81" s="17" t="str">
        <f t="shared" si="303"/>
        <v/>
      </c>
      <c r="GK81" s="17" t="str">
        <f t="shared" si="304"/>
        <v/>
      </c>
      <c r="GL81" s="17" t="str">
        <f t="shared" si="305"/>
        <v/>
      </c>
      <c r="GM81" s="17" t="str">
        <f t="shared" si="306"/>
        <v/>
      </c>
      <c r="GN81" s="17" t="str">
        <f t="shared" si="307"/>
        <v/>
      </c>
      <c r="GO81" s="17" t="str">
        <f t="shared" si="308"/>
        <v/>
      </c>
      <c r="GP81" s="17" t="str">
        <f t="shared" si="309"/>
        <v/>
      </c>
      <c r="GQ81" s="17" t="str">
        <f t="shared" si="310"/>
        <v/>
      </c>
      <c r="GR81" s="17" t="str">
        <f t="shared" si="311"/>
        <v/>
      </c>
      <c r="GS81" s="17" t="str">
        <f t="shared" si="312"/>
        <v/>
      </c>
      <c r="GT81" s="17" t="str">
        <f t="shared" si="313"/>
        <v/>
      </c>
      <c r="GU81" s="17" t="s">
        <v>139</v>
      </c>
      <c r="GV81" s="36"/>
      <c r="GW81" s="36" t="e">
        <f>RANK(AO81,AO$25:AO$124,0)+COUNTIF(AO$25:AO$81,AO81)-1</f>
        <v>#VALUE!</v>
      </c>
      <c r="GX81" s="36" t="s">
        <v>87</v>
      </c>
      <c r="GY81" s="3">
        <v>57</v>
      </c>
      <c r="GZ81" s="3" t="str">
        <f t="shared" si="314"/>
        <v/>
      </c>
      <c r="HA81" s="345" t="str">
        <f t="shared" si="163"/>
        <v/>
      </c>
      <c r="HB81" s="3">
        <f t="shared" si="164"/>
        <v>0</v>
      </c>
      <c r="HF81" s="3" t="e">
        <f t="shared" si="165"/>
        <v>#N/A</v>
      </c>
      <c r="HG81" s="3" t="e">
        <f t="shared" si="166"/>
        <v>#N/A</v>
      </c>
      <c r="HH81" s="294" t="e">
        <f t="shared" si="167"/>
        <v>#N/A</v>
      </c>
      <c r="HI81" s="336" t="e">
        <f t="shared" si="168"/>
        <v>#N/A</v>
      </c>
      <c r="HJ81" s="4" t="e">
        <f t="shared" si="169"/>
        <v>#N/A</v>
      </c>
      <c r="HK81" s="17" t="str">
        <f>IF(HK$23&lt;='2. Saisie'!$AE$1,INDEX($D$25:$AG$124,$HI81,HK$21),"")</f>
        <v/>
      </c>
      <c r="HL81" s="17" t="str">
        <f>IF(HL$23&lt;='2. Saisie'!$AE$1,INDEX($D$25:$AG$124,$HI81,HL$21),"")</f>
        <v/>
      </c>
      <c r="HM81" s="17" t="str">
        <f>IF(HM$23&lt;='2. Saisie'!$AE$1,INDEX($D$25:$AG$124,$HI81,HM$21),"")</f>
        <v/>
      </c>
      <c r="HN81" s="17" t="str">
        <f>IF(HN$23&lt;='2. Saisie'!$AE$1,INDEX($D$25:$AG$124,$HI81,HN$21),"")</f>
        <v/>
      </c>
      <c r="HO81" s="17" t="str">
        <f>IF(HO$23&lt;='2. Saisie'!$AE$1,INDEX($D$25:$AG$124,$HI81,HO$21),"")</f>
        <v/>
      </c>
      <c r="HP81" s="17" t="str">
        <f>IF(HP$23&lt;='2. Saisie'!$AE$1,INDEX($D$25:$AG$124,$HI81,HP$21),"")</f>
        <v/>
      </c>
      <c r="HQ81" s="17" t="str">
        <f>IF(HQ$23&lt;='2. Saisie'!$AE$1,INDEX($D$25:$AG$124,$HI81,HQ$21),"")</f>
        <v/>
      </c>
      <c r="HR81" s="17" t="str">
        <f>IF(HR$23&lt;='2. Saisie'!$AE$1,INDEX($D$25:$AG$124,$HI81,HR$21),"")</f>
        <v/>
      </c>
      <c r="HS81" s="17" t="str">
        <f>IF(HS$23&lt;='2. Saisie'!$AE$1,INDEX($D$25:$AG$124,$HI81,HS$21),"")</f>
        <v/>
      </c>
      <c r="HT81" s="17" t="str">
        <f>IF(HT$23&lt;='2. Saisie'!$AE$1,INDEX($D$25:$AG$124,$HI81,HT$21),"")</f>
        <v/>
      </c>
      <c r="HU81" s="17" t="str">
        <f>IF(HU$23&lt;='2. Saisie'!$AE$1,INDEX($D$25:$AG$124,$HI81,HU$21),"")</f>
        <v/>
      </c>
      <c r="HV81" s="17" t="str">
        <f>IF(HV$23&lt;='2. Saisie'!$AE$1,INDEX($D$25:$AG$124,$HI81,HV$21),"")</f>
        <v/>
      </c>
      <c r="HW81" s="17" t="str">
        <f>IF(HW$23&lt;='2. Saisie'!$AE$1,INDEX($D$25:$AG$124,$HI81,HW$21),"")</f>
        <v/>
      </c>
      <c r="HX81" s="17" t="str">
        <f>IF(HX$23&lt;='2. Saisie'!$AE$1,INDEX($D$25:$AG$124,$HI81,HX$21),"")</f>
        <v/>
      </c>
      <c r="HY81" s="17" t="str">
        <f>IF(HY$23&lt;='2. Saisie'!$AE$1,INDEX($D$25:$AG$124,$HI81,HY$21),"")</f>
        <v/>
      </c>
      <c r="HZ81" s="17" t="str">
        <f>IF(HZ$23&lt;='2. Saisie'!$AE$1,INDEX($D$25:$AG$124,$HI81,HZ$21),"")</f>
        <v/>
      </c>
      <c r="IA81" s="17" t="str">
        <f>IF(IA$23&lt;='2. Saisie'!$AE$1,INDEX($D$25:$AG$124,$HI81,IA$21),"")</f>
        <v/>
      </c>
      <c r="IB81" s="17" t="str">
        <f>IF(IB$23&lt;='2. Saisie'!$AE$1,INDEX($D$25:$AG$124,$HI81,IB$21),"")</f>
        <v/>
      </c>
      <c r="IC81" s="17" t="str">
        <f>IF(IC$23&lt;='2. Saisie'!$AE$1,INDEX($D$25:$AG$124,$HI81,IC$21),"")</f>
        <v/>
      </c>
      <c r="ID81" s="17" t="str">
        <f>IF(ID$23&lt;='2. Saisie'!$AE$1,INDEX($D$25:$AG$124,$HI81,ID$21),"")</f>
        <v/>
      </c>
      <c r="IE81" s="17" t="str">
        <f>IF(IE$23&lt;='2. Saisie'!$AE$1,INDEX($D$25:$AG$124,$HI81,IE$21),"")</f>
        <v/>
      </c>
      <c r="IF81" s="17" t="str">
        <f>IF(IF$23&lt;='2. Saisie'!$AE$1,INDEX($D$25:$AG$124,$HI81,IF$21),"")</f>
        <v/>
      </c>
      <c r="IG81" s="17" t="str">
        <f>IF(IG$23&lt;='2. Saisie'!$AE$1,INDEX($D$25:$AG$124,$HI81,IG$21),"")</f>
        <v/>
      </c>
      <c r="IH81" s="17" t="str">
        <f>IF(IH$23&lt;='2. Saisie'!$AE$1,INDEX($D$25:$AG$124,$HI81,IH$21),"")</f>
        <v/>
      </c>
      <c r="II81" s="17" t="str">
        <f>IF(II$23&lt;='2. Saisie'!$AE$1,INDEX($D$25:$AG$124,$HI81,II$21),"")</f>
        <v/>
      </c>
      <c r="IJ81" s="17" t="str">
        <f>IF(IJ$23&lt;='2. Saisie'!$AE$1,INDEX($D$25:$AG$124,$HI81,IJ$21),"")</f>
        <v/>
      </c>
      <c r="IK81" s="17" t="str">
        <f>IF(IK$23&lt;='2. Saisie'!$AE$1,INDEX($D$25:$AG$124,$HI81,IK$21),"")</f>
        <v/>
      </c>
      <c r="IL81" s="17" t="str">
        <f>IF(IL$23&lt;='2. Saisie'!$AE$1,INDEX($D$25:$AG$124,$HI81,IL$21),"")</f>
        <v/>
      </c>
      <c r="IM81" s="17" t="str">
        <f>IF(IM$23&lt;='2. Saisie'!$AE$1,INDEX($D$25:$AG$124,$HI81,IM$21),"")</f>
        <v/>
      </c>
      <c r="IN81" s="17" t="str">
        <f>IF(IN$23&lt;='2. Saisie'!$AE$1,INDEX($D$25:$AG$124,$HI81,IN$21),"")</f>
        <v/>
      </c>
      <c r="IO81" s="17" t="s">
        <v>139</v>
      </c>
      <c r="IR81" s="346" t="str">
        <f>IFERROR(IF(HK$23&lt;=$HH81,(1-'7. Rép.Inattendues'!J62)*HK$19,('7. Rép.Inattendues'!J62*HK$19)*-1),"")</f>
        <v/>
      </c>
      <c r="IS81" s="346" t="str">
        <f>IFERROR(IF(HL$23&lt;=$HH81,(1-'7. Rép.Inattendues'!K62)*HL$19,('7. Rép.Inattendues'!K62*HL$19)*-1),"")</f>
        <v/>
      </c>
      <c r="IT81" s="346" t="str">
        <f>IFERROR(IF(HM$23&lt;=$HH81,(1-'7. Rép.Inattendues'!L62)*HM$19,('7. Rép.Inattendues'!L62*HM$19)*-1),"")</f>
        <v/>
      </c>
      <c r="IU81" s="346" t="str">
        <f>IFERROR(IF(HN$23&lt;=$HH81,(1-'7. Rép.Inattendues'!M62)*HN$19,('7. Rép.Inattendues'!M62*HN$19)*-1),"")</f>
        <v/>
      </c>
      <c r="IV81" s="346" t="str">
        <f>IFERROR(IF(HO$23&lt;=$HH81,(1-'7. Rép.Inattendues'!N62)*HO$19,('7. Rép.Inattendues'!N62*HO$19)*-1),"")</f>
        <v/>
      </c>
      <c r="IW81" s="346" t="str">
        <f>IFERROR(IF(HP$23&lt;=$HH81,(1-'7. Rép.Inattendues'!O62)*HP$19,('7. Rép.Inattendues'!O62*HP$19)*-1),"")</f>
        <v/>
      </c>
      <c r="IX81" s="346" t="str">
        <f>IFERROR(IF(HQ$23&lt;=$HH81,(1-'7. Rép.Inattendues'!P62)*HQ$19,('7. Rép.Inattendues'!P62*HQ$19)*-1),"")</f>
        <v/>
      </c>
      <c r="IY81" s="346" t="str">
        <f>IFERROR(IF(HR$23&lt;=$HH81,(1-'7. Rép.Inattendues'!Q62)*HR$19,('7. Rép.Inattendues'!Q62*HR$19)*-1),"")</f>
        <v/>
      </c>
      <c r="IZ81" s="346" t="str">
        <f>IFERROR(IF(HS$23&lt;=$HH81,(1-'7. Rép.Inattendues'!R62)*HS$19,('7. Rép.Inattendues'!R62*HS$19)*-1),"")</f>
        <v/>
      </c>
      <c r="JA81" s="346" t="str">
        <f>IFERROR(IF(HT$23&lt;=$HH81,(1-'7. Rép.Inattendues'!S62)*HT$19,('7. Rép.Inattendues'!S62*HT$19)*-1),"")</f>
        <v/>
      </c>
      <c r="JB81" s="346" t="str">
        <f>IFERROR(IF(HU$23&lt;=$HH81,(1-'7. Rép.Inattendues'!T62)*HU$19,('7. Rép.Inattendues'!T62*HU$19)*-1),"")</f>
        <v/>
      </c>
      <c r="JC81" s="346" t="str">
        <f>IFERROR(IF(HV$23&lt;=$HH81,(1-'7. Rép.Inattendues'!U62)*HV$19,('7. Rép.Inattendues'!U62*HV$19)*-1),"")</f>
        <v/>
      </c>
      <c r="JD81" s="346" t="str">
        <f>IFERROR(IF(HW$23&lt;=$HH81,(1-'7. Rép.Inattendues'!V62)*HW$19,('7. Rép.Inattendues'!V62*HW$19)*-1),"")</f>
        <v/>
      </c>
      <c r="JE81" s="346" t="str">
        <f>IFERROR(IF(HX$23&lt;=$HH81,(1-'7. Rép.Inattendues'!W62)*HX$19,('7. Rép.Inattendues'!W62*HX$19)*-1),"")</f>
        <v/>
      </c>
      <c r="JF81" s="346" t="str">
        <f>IFERROR(IF(HY$23&lt;=$HH81,(1-'7. Rép.Inattendues'!X62)*HY$19,('7. Rép.Inattendues'!X62*HY$19)*-1),"")</f>
        <v/>
      </c>
      <c r="JG81" s="346" t="str">
        <f>IFERROR(IF(HZ$23&lt;=$HH81,(1-'7. Rép.Inattendues'!Y62)*HZ$19,('7. Rép.Inattendues'!Y62*HZ$19)*-1),"")</f>
        <v/>
      </c>
      <c r="JH81" s="346" t="str">
        <f>IFERROR(IF(IA$23&lt;=$HH81,(1-'7. Rép.Inattendues'!Z62)*IA$19,('7. Rép.Inattendues'!Z62*IA$19)*-1),"")</f>
        <v/>
      </c>
      <c r="JI81" s="346" t="str">
        <f>IFERROR(IF(IB$23&lt;=$HH81,(1-'7. Rép.Inattendues'!AA62)*IB$19,('7. Rép.Inattendues'!AA62*IB$19)*-1),"")</f>
        <v/>
      </c>
      <c r="JJ81" s="346" t="str">
        <f>IFERROR(IF(IC$23&lt;=$HH81,(1-'7. Rép.Inattendues'!AB62)*IC$19,('7. Rép.Inattendues'!AB62*IC$19)*-1),"")</f>
        <v/>
      </c>
      <c r="JK81" s="346" t="str">
        <f>IFERROR(IF(ID$23&lt;=$HH81,(1-'7. Rép.Inattendues'!AC62)*ID$19,('7. Rép.Inattendues'!AC62*ID$19)*-1),"")</f>
        <v/>
      </c>
      <c r="JL81" s="346" t="str">
        <f>IFERROR(IF(IE$23&lt;=$HH81,(1-'7. Rép.Inattendues'!AD62)*IE$19,('7. Rép.Inattendues'!AD62*IE$19)*-1),"")</f>
        <v/>
      </c>
      <c r="JM81" s="346" t="str">
        <f>IFERROR(IF(IF$23&lt;=$HH81,(1-'7. Rép.Inattendues'!AE62)*IF$19,('7. Rép.Inattendues'!AE62*IF$19)*-1),"")</f>
        <v/>
      </c>
      <c r="JN81" s="346" t="str">
        <f>IFERROR(IF(IG$23&lt;=$HH81,(1-'7. Rép.Inattendues'!AF62)*IG$19,('7. Rép.Inattendues'!AF62*IG$19)*-1),"")</f>
        <v/>
      </c>
      <c r="JO81" s="346" t="str">
        <f>IFERROR(IF(IH$23&lt;=$HH81,(1-'7. Rép.Inattendues'!AG62)*IH$19,('7. Rép.Inattendues'!AG62*IH$19)*-1),"")</f>
        <v/>
      </c>
      <c r="JP81" s="346" t="str">
        <f>IFERROR(IF(II$23&lt;=$HH81,(1-'7. Rép.Inattendues'!AH62)*II$19,('7. Rép.Inattendues'!AH62*II$19)*-1),"")</f>
        <v/>
      </c>
      <c r="JQ81" s="346" t="str">
        <f>IFERROR(IF(IJ$23&lt;=$HH81,(1-'7. Rép.Inattendues'!AI62)*IJ$19,('7. Rép.Inattendues'!AI62*IJ$19)*-1),"")</f>
        <v/>
      </c>
      <c r="JR81" s="346" t="str">
        <f>IFERROR(IF(IK$23&lt;=$HH81,(1-'7. Rép.Inattendues'!AJ62)*IK$19,('7. Rép.Inattendues'!AJ62*IK$19)*-1),"")</f>
        <v/>
      </c>
      <c r="JS81" s="346" t="str">
        <f>IFERROR(IF(IL$23&lt;=$HH81,(1-'7. Rép.Inattendues'!AK62)*IL$19,('7. Rép.Inattendues'!AK62*IL$19)*-1),"")</f>
        <v/>
      </c>
      <c r="JT81" s="346" t="str">
        <f>IFERROR(IF(IM$23&lt;=$HH81,(1-'7. Rép.Inattendues'!AL62)*IM$19,('7. Rép.Inattendues'!AL62*IM$19)*-1),"")</f>
        <v/>
      </c>
      <c r="JU81" s="346" t="str">
        <f>IFERROR(IF(IN$23&lt;=$HH81,(1-'7. Rép.Inattendues'!AM62)*IN$19,('7. Rép.Inattendues'!AM62*IN$19)*-1),"")</f>
        <v/>
      </c>
      <c r="JW81" s="347" t="str">
        <f t="shared" si="170"/>
        <v/>
      </c>
      <c r="JY81" s="346" t="str">
        <f t="shared" si="171"/>
        <v/>
      </c>
      <c r="JZ81" s="346" t="str">
        <f t="shared" si="172"/>
        <v/>
      </c>
      <c r="KA81" s="346" t="str">
        <f t="shared" si="173"/>
        <v/>
      </c>
      <c r="KB81" s="346" t="str">
        <f t="shared" si="174"/>
        <v/>
      </c>
      <c r="KC81" s="346" t="str">
        <f t="shared" si="175"/>
        <v/>
      </c>
      <c r="KD81" s="346" t="str">
        <f t="shared" si="176"/>
        <v/>
      </c>
      <c r="KE81" s="346" t="str">
        <f t="shared" si="177"/>
        <v/>
      </c>
      <c r="KF81" s="346" t="str">
        <f t="shared" si="178"/>
        <v/>
      </c>
      <c r="KG81" s="346" t="str">
        <f t="shared" si="179"/>
        <v/>
      </c>
      <c r="KH81" s="346" t="str">
        <f t="shared" si="180"/>
        <v/>
      </c>
      <c r="KI81" s="346" t="str">
        <f t="shared" si="181"/>
        <v/>
      </c>
      <c r="KJ81" s="346" t="str">
        <f t="shared" si="182"/>
        <v/>
      </c>
      <c r="KK81" s="346" t="str">
        <f t="shared" si="183"/>
        <v/>
      </c>
      <c r="KL81" s="346" t="str">
        <f t="shared" si="184"/>
        <v/>
      </c>
      <c r="KM81" s="346" t="str">
        <f t="shared" si="185"/>
        <v/>
      </c>
      <c r="KN81" s="346" t="str">
        <f t="shared" si="186"/>
        <v/>
      </c>
      <c r="KO81" s="346" t="str">
        <f t="shared" si="187"/>
        <v/>
      </c>
      <c r="KP81" s="346" t="str">
        <f t="shared" si="188"/>
        <v/>
      </c>
      <c r="KQ81" s="346" t="str">
        <f t="shared" si="189"/>
        <v/>
      </c>
      <c r="KR81" s="346" t="str">
        <f t="shared" si="190"/>
        <v/>
      </c>
      <c r="KS81" s="346" t="str">
        <f t="shared" si="191"/>
        <v/>
      </c>
      <c r="KT81" s="346" t="str">
        <f t="shared" si="192"/>
        <v/>
      </c>
      <c r="KU81" s="346" t="str">
        <f t="shared" si="193"/>
        <v/>
      </c>
      <c r="KV81" s="346" t="str">
        <f t="shared" si="194"/>
        <v/>
      </c>
      <c r="KW81" s="346" t="str">
        <f t="shared" si="195"/>
        <v/>
      </c>
      <c r="KX81" s="346" t="str">
        <f t="shared" si="196"/>
        <v/>
      </c>
      <c r="KY81" s="346" t="str">
        <f t="shared" si="197"/>
        <v/>
      </c>
      <c r="KZ81" s="346" t="str">
        <f t="shared" si="198"/>
        <v/>
      </c>
      <c r="LA81" s="346" t="str">
        <f t="shared" si="199"/>
        <v/>
      </c>
      <c r="LB81" s="346" t="str">
        <f t="shared" si="200"/>
        <v/>
      </c>
      <c r="LD81" s="348" t="str">
        <f t="shared" si="201"/>
        <v/>
      </c>
      <c r="LF81" s="346" t="str">
        <f t="shared" si="315"/>
        <v/>
      </c>
      <c r="LH81" s="346" t="str">
        <f t="shared" si="202"/>
        <v/>
      </c>
      <c r="LI81" s="346" t="str">
        <f t="shared" si="203"/>
        <v/>
      </c>
      <c r="LJ81" s="346" t="str">
        <f t="shared" si="204"/>
        <v/>
      </c>
      <c r="LK81" s="346" t="str">
        <f t="shared" si="205"/>
        <v/>
      </c>
      <c r="LL81" s="346" t="str">
        <f t="shared" si="206"/>
        <v/>
      </c>
      <c r="LM81" s="346" t="str">
        <f t="shared" si="207"/>
        <v/>
      </c>
      <c r="LN81" s="346" t="str">
        <f t="shared" si="208"/>
        <v/>
      </c>
      <c r="LO81" s="346" t="str">
        <f t="shared" si="209"/>
        <v/>
      </c>
      <c r="LP81" s="346" t="str">
        <f t="shared" si="210"/>
        <v/>
      </c>
      <c r="LQ81" s="346" t="str">
        <f t="shared" si="211"/>
        <v/>
      </c>
      <c r="LR81" s="346" t="str">
        <f t="shared" si="212"/>
        <v/>
      </c>
      <c r="LS81" s="346" t="str">
        <f t="shared" si="213"/>
        <v/>
      </c>
      <c r="LT81" s="346" t="str">
        <f t="shared" si="214"/>
        <v/>
      </c>
      <c r="LU81" s="346" t="str">
        <f t="shared" si="215"/>
        <v/>
      </c>
      <c r="LV81" s="346" t="str">
        <f t="shared" si="216"/>
        <v/>
      </c>
      <c r="LW81" s="346" t="str">
        <f t="shared" si="217"/>
        <v/>
      </c>
      <c r="LX81" s="346" t="str">
        <f t="shared" si="218"/>
        <v/>
      </c>
      <c r="LY81" s="346" t="str">
        <f t="shared" si="219"/>
        <v/>
      </c>
      <c r="LZ81" s="346" t="str">
        <f t="shared" si="220"/>
        <v/>
      </c>
      <c r="MA81" s="346" t="str">
        <f t="shared" si="221"/>
        <v/>
      </c>
      <c r="MB81" s="346" t="str">
        <f t="shared" si="222"/>
        <v/>
      </c>
      <c r="MC81" s="346" t="str">
        <f t="shared" si="223"/>
        <v/>
      </c>
      <c r="MD81" s="346" t="str">
        <f t="shared" si="224"/>
        <v/>
      </c>
      <c r="ME81" s="346" t="str">
        <f t="shared" si="225"/>
        <v/>
      </c>
      <c r="MF81" s="346" t="str">
        <f t="shared" si="226"/>
        <v/>
      </c>
      <c r="MG81" s="346" t="str">
        <f t="shared" si="227"/>
        <v/>
      </c>
      <c r="MH81" s="346" t="str">
        <f t="shared" si="228"/>
        <v/>
      </c>
      <c r="MI81" s="346" t="str">
        <f t="shared" si="229"/>
        <v/>
      </c>
      <c r="MJ81" s="346" t="str">
        <f t="shared" si="230"/>
        <v/>
      </c>
      <c r="MK81" s="346" t="str">
        <f t="shared" si="231"/>
        <v/>
      </c>
      <c r="MM81" s="348" t="str">
        <f t="shared" si="232"/>
        <v/>
      </c>
      <c r="MT81" s="400"/>
      <c r="MU81" s="388"/>
      <c r="MV81" s="54"/>
      <c r="MW81" s="54"/>
      <c r="MX81" s="54"/>
      <c r="MY81" s="389"/>
      <c r="MZ81" s="388"/>
    </row>
    <row r="82" spans="2:364" ht="42" x14ac:dyDescent="0.3">
      <c r="B82" s="38">
        <f t="shared" si="88"/>
        <v>0</v>
      </c>
      <c r="C82" s="4" t="s">
        <v>88</v>
      </c>
      <c r="D82" s="17" t="str">
        <f>IF(AND('2. Saisie'!$AF64&gt;=0,D$23&lt;='2. Saisie'!$AE$1,'2. Saisie'!$AL64&lt;=$B$11),IF(OR('2. Saisie'!B64="",'2. Saisie'!B64=9),0,'2. Saisie'!B64),"")</f>
        <v/>
      </c>
      <c r="E82" s="17" t="str">
        <f>IF(AND('2. Saisie'!$AF64&gt;=0,E$23&lt;='2. Saisie'!$AE$1,'2. Saisie'!$AL64&lt;=$B$11),IF(OR('2. Saisie'!C64="",'2. Saisie'!C64=9),0,'2. Saisie'!C64),"")</f>
        <v/>
      </c>
      <c r="F82" s="17" t="str">
        <f>IF(AND('2. Saisie'!$AF64&gt;=0,F$23&lt;='2. Saisie'!$AE$1,'2. Saisie'!$AL64&lt;=$B$11),IF(OR('2. Saisie'!D64="",'2. Saisie'!D64=9),0,'2. Saisie'!D64),"")</f>
        <v/>
      </c>
      <c r="G82" s="17" t="str">
        <f>IF(AND('2. Saisie'!$AF64&gt;=0,G$23&lt;='2. Saisie'!$AE$1,'2. Saisie'!$AL64&lt;=$B$11),IF(OR('2. Saisie'!E64="",'2. Saisie'!E64=9),0,'2. Saisie'!E64),"")</f>
        <v/>
      </c>
      <c r="H82" s="17" t="str">
        <f>IF(AND('2. Saisie'!$AF64&gt;=0,H$23&lt;='2. Saisie'!$AE$1,'2. Saisie'!$AL64&lt;=$B$11),IF(OR('2. Saisie'!F64="",'2. Saisie'!F64=9),0,'2. Saisie'!F64),"")</f>
        <v/>
      </c>
      <c r="I82" s="17" t="str">
        <f>IF(AND('2. Saisie'!$AF64&gt;=0,I$23&lt;='2. Saisie'!$AE$1,'2. Saisie'!$AL64&lt;=$B$11),IF(OR('2. Saisie'!G64="",'2. Saisie'!G64=9),0,'2. Saisie'!G64),"")</f>
        <v/>
      </c>
      <c r="J82" s="17" t="str">
        <f>IF(AND('2. Saisie'!$AF64&gt;=0,J$23&lt;='2. Saisie'!$AE$1,'2. Saisie'!$AL64&lt;=$B$11),IF(OR('2. Saisie'!H64="",'2. Saisie'!H64=9),0,'2. Saisie'!H64),"")</f>
        <v/>
      </c>
      <c r="K82" s="17" t="str">
        <f>IF(AND('2. Saisie'!$AF64&gt;=0,K$23&lt;='2. Saisie'!$AE$1,'2. Saisie'!$AL64&lt;=$B$11),IF(OR('2. Saisie'!I64="",'2. Saisie'!I64=9),0,'2. Saisie'!I64),"")</f>
        <v/>
      </c>
      <c r="L82" s="17" t="str">
        <f>IF(AND('2. Saisie'!$AF64&gt;=0,L$23&lt;='2. Saisie'!$AE$1,'2. Saisie'!$AL64&lt;=$B$11),IF(OR('2. Saisie'!J64="",'2. Saisie'!J64=9),0,'2. Saisie'!J64),"")</f>
        <v/>
      </c>
      <c r="M82" s="17" t="str">
        <f>IF(AND('2. Saisie'!$AF64&gt;=0,M$23&lt;='2. Saisie'!$AE$1,'2. Saisie'!$AL64&lt;=$B$11),IF(OR('2. Saisie'!K64="",'2. Saisie'!K64=9),0,'2. Saisie'!K64),"")</f>
        <v/>
      </c>
      <c r="N82" s="17" t="str">
        <f>IF(AND('2. Saisie'!$AF64&gt;=0,N$23&lt;='2. Saisie'!$AE$1,'2. Saisie'!$AL64&lt;=$B$11),IF(OR('2. Saisie'!L64="",'2. Saisie'!L64=9),0,'2. Saisie'!L64),"")</f>
        <v/>
      </c>
      <c r="O82" s="17" t="str">
        <f>IF(AND('2. Saisie'!$AF64&gt;=0,O$23&lt;='2. Saisie'!$AE$1,'2. Saisie'!$AL64&lt;=$B$11),IF(OR('2. Saisie'!M64="",'2. Saisie'!M64=9),0,'2. Saisie'!M64),"")</f>
        <v/>
      </c>
      <c r="P82" s="17" t="str">
        <f>IF(AND('2. Saisie'!$AF64&gt;=0,P$23&lt;='2. Saisie'!$AE$1,'2. Saisie'!$AL64&lt;=$B$11),IF(OR('2. Saisie'!N64="",'2. Saisie'!N64=9),0,'2. Saisie'!N64),"")</f>
        <v/>
      </c>
      <c r="Q82" s="17" t="str">
        <f>IF(AND('2. Saisie'!$AF64&gt;=0,Q$23&lt;='2. Saisie'!$AE$1,'2. Saisie'!$AL64&lt;=$B$11),IF(OR('2. Saisie'!O64="",'2. Saisie'!O64=9),0,'2. Saisie'!O64),"")</f>
        <v/>
      </c>
      <c r="R82" s="17" t="str">
        <f>IF(AND('2. Saisie'!$AF64&gt;=0,R$23&lt;='2. Saisie'!$AE$1,'2. Saisie'!$AL64&lt;=$B$11),IF(OR('2. Saisie'!P64="",'2. Saisie'!P64=9),0,'2. Saisie'!P64),"")</f>
        <v/>
      </c>
      <c r="S82" s="17" t="str">
        <f>IF(AND('2. Saisie'!$AF64&gt;=0,S$23&lt;='2. Saisie'!$AE$1,'2. Saisie'!$AL64&lt;=$B$11),IF(OR('2. Saisie'!Q64="",'2. Saisie'!Q64=9),0,'2. Saisie'!Q64),"")</f>
        <v/>
      </c>
      <c r="T82" s="17" t="str">
        <f>IF(AND('2. Saisie'!$AF64&gt;=0,T$23&lt;='2. Saisie'!$AE$1,'2. Saisie'!$AL64&lt;=$B$11),IF(OR('2. Saisie'!R64="",'2. Saisie'!R64=9),0,'2. Saisie'!R64),"")</f>
        <v/>
      </c>
      <c r="U82" s="17" t="str">
        <f>IF(AND('2. Saisie'!$AF64&gt;=0,U$23&lt;='2. Saisie'!$AE$1,'2. Saisie'!$AL64&lt;=$B$11),IF(OR('2. Saisie'!S64="",'2. Saisie'!S64=9),0,'2. Saisie'!S64),"")</f>
        <v/>
      </c>
      <c r="V82" s="17" t="str">
        <f>IF(AND('2. Saisie'!$AF64&gt;=0,V$23&lt;='2. Saisie'!$AE$1,'2. Saisie'!$AL64&lt;=$B$11),IF(OR('2. Saisie'!T64="",'2. Saisie'!T64=9),0,'2. Saisie'!T64),"")</f>
        <v/>
      </c>
      <c r="W82" s="17" t="str">
        <f>IF(AND('2. Saisie'!$AF64&gt;=0,W$23&lt;='2. Saisie'!$AE$1,'2. Saisie'!$AL64&lt;=$B$11),IF(OR('2. Saisie'!U64="",'2. Saisie'!U64=9),0,'2. Saisie'!U64),"")</f>
        <v/>
      </c>
      <c r="X82" s="17" t="str">
        <f>IF(AND('2. Saisie'!$AF64&gt;=0,X$23&lt;='2. Saisie'!$AE$1,'2. Saisie'!$AL64&lt;=$B$11),IF(OR('2. Saisie'!V64="",'2. Saisie'!V64=9),0,'2. Saisie'!V64),"")</f>
        <v/>
      </c>
      <c r="Y82" s="17" t="str">
        <f>IF(AND('2. Saisie'!$AF64&gt;=0,Y$23&lt;='2. Saisie'!$AE$1,'2. Saisie'!$AL64&lt;=$B$11),IF(OR('2. Saisie'!W64="",'2. Saisie'!W64=9),0,'2. Saisie'!W64),"")</f>
        <v/>
      </c>
      <c r="Z82" s="17" t="str">
        <f>IF(AND('2. Saisie'!$AF64&gt;=0,Z$23&lt;='2. Saisie'!$AE$1,'2. Saisie'!$AL64&lt;=$B$11),IF(OR('2. Saisie'!X64="",'2. Saisie'!X64=9),0,'2. Saisie'!X64),"")</f>
        <v/>
      </c>
      <c r="AA82" s="17" t="str">
        <f>IF(AND('2. Saisie'!$AF64&gt;=0,AA$23&lt;='2. Saisie'!$AE$1,'2. Saisie'!$AL64&lt;=$B$11),IF(OR('2. Saisie'!Y64="",'2. Saisie'!Y64=9),0,'2. Saisie'!Y64),"")</f>
        <v/>
      </c>
      <c r="AB82" s="17" t="str">
        <f>IF(AND('2. Saisie'!$AF64&gt;=0,AB$23&lt;='2. Saisie'!$AE$1,'2. Saisie'!$AL64&lt;=$B$11),IF(OR('2. Saisie'!Z64="",'2. Saisie'!Z64=9),0,'2. Saisie'!Z64),"")</f>
        <v/>
      </c>
      <c r="AC82" s="17" t="str">
        <f>IF(AND('2. Saisie'!$AF64&gt;=0,AC$23&lt;='2. Saisie'!$AE$1,'2. Saisie'!$AL64&lt;=$B$11),IF(OR('2. Saisie'!AA64="",'2. Saisie'!AA64=9),0,'2. Saisie'!AA64),"")</f>
        <v/>
      </c>
      <c r="AD82" s="17" t="str">
        <f>IF(AND('2. Saisie'!$AF64&gt;=0,AD$23&lt;='2. Saisie'!$AE$1,'2. Saisie'!$AL64&lt;=$B$11),IF(OR('2. Saisie'!AB64="",'2. Saisie'!AB64=9),0,'2. Saisie'!AB64),"")</f>
        <v/>
      </c>
      <c r="AE82" s="17" t="str">
        <f>IF(AND('2. Saisie'!$AF64&gt;=0,AE$23&lt;='2. Saisie'!$AE$1,'2. Saisie'!$AL64&lt;=$B$11),IF(OR('2. Saisie'!AC64="",'2. Saisie'!AC64=9),0,'2. Saisie'!AC64),"")</f>
        <v/>
      </c>
      <c r="AF82" s="17" t="str">
        <f>IF(AND('2. Saisie'!$AF64&gt;=0,AF$23&lt;='2. Saisie'!$AE$1,'2. Saisie'!$AL64&lt;=$B$11),IF(OR('2. Saisie'!AD64="",'2. Saisie'!AD64=9),0,'2. Saisie'!AD64),"")</f>
        <v/>
      </c>
      <c r="AG82" s="17" t="str">
        <f>IF(AND('2. Saisie'!$AF64&gt;=0,AG$23&lt;='2. Saisie'!$AE$1,'2. Saisie'!$AL64&lt;=$B$11),IF(OR('2. Saisie'!AE64="",'2. Saisie'!AE64=9),0,'2. Saisie'!AE64),"")</f>
        <v/>
      </c>
      <c r="AH82" s="17" t="s">
        <v>139</v>
      </c>
      <c r="AI82" s="330"/>
      <c r="AJ82" s="339" t="str">
        <f t="shared" si="89"/>
        <v/>
      </c>
      <c r="AK82" s="339" t="str">
        <f t="shared" si="90"/>
        <v/>
      </c>
      <c r="AL82" s="340" t="str">
        <f t="shared" si="277"/>
        <v/>
      </c>
      <c r="AM82" s="341">
        <v>58</v>
      </c>
      <c r="AN82" s="342" t="str">
        <f t="shared" si="278"/>
        <v/>
      </c>
      <c r="AO82" s="343" t="str">
        <f t="shared" si="91"/>
        <v/>
      </c>
      <c r="AP82" s="17" t="str">
        <f t="shared" si="92"/>
        <v/>
      </c>
      <c r="AQ82" s="17" t="str">
        <f t="shared" si="93"/>
        <v/>
      </c>
      <c r="AR82" s="17" t="str">
        <f t="shared" si="94"/>
        <v/>
      </c>
      <c r="AS82" s="17" t="str">
        <f t="shared" si="95"/>
        <v/>
      </c>
      <c r="AT82" s="17" t="str">
        <f t="shared" si="96"/>
        <v/>
      </c>
      <c r="AU82" s="17" t="str">
        <f t="shared" si="97"/>
        <v/>
      </c>
      <c r="AV82" s="17" t="str">
        <f t="shared" si="98"/>
        <v/>
      </c>
      <c r="AW82" s="17" t="str">
        <f t="shared" si="99"/>
        <v/>
      </c>
      <c r="AX82" s="17" t="str">
        <f t="shared" si="100"/>
        <v/>
      </c>
      <c r="AY82" s="17" t="str">
        <f t="shared" si="101"/>
        <v/>
      </c>
      <c r="AZ82" s="17" t="str">
        <f t="shared" si="102"/>
        <v/>
      </c>
      <c r="BA82" s="17" t="str">
        <f t="shared" si="103"/>
        <v/>
      </c>
      <c r="BB82" s="17" t="str">
        <f t="shared" si="104"/>
        <v/>
      </c>
      <c r="BC82" s="17" t="str">
        <f t="shared" si="105"/>
        <v/>
      </c>
      <c r="BD82" s="17" t="str">
        <f t="shared" si="106"/>
        <v/>
      </c>
      <c r="BE82" s="17" t="str">
        <f t="shared" si="107"/>
        <v/>
      </c>
      <c r="BF82" s="17" t="str">
        <f t="shared" si="108"/>
        <v/>
      </c>
      <c r="BG82" s="17" t="str">
        <f t="shared" si="109"/>
        <v/>
      </c>
      <c r="BH82" s="17" t="str">
        <f t="shared" si="110"/>
        <v/>
      </c>
      <c r="BI82" s="17" t="str">
        <f t="shared" si="111"/>
        <v/>
      </c>
      <c r="BJ82" s="17" t="str">
        <f t="shared" si="112"/>
        <v/>
      </c>
      <c r="BK82" s="17" t="str">
        <f t="shared" si="113"/>
        <v/>
      </c>
      <c r="BL82" s="17" t="str">
        <f t="shared" si="114"/>
        <v/>
      </c>
      <c r="BM82" s="17" t="str">
        <f t="shared" si="115"/>
        <v/>
      </c>
      <c r="BN82" s="17" t="str">
        <f t="shared" si="116"/>
        <v/>
      </c>
      <c r="BO82" s="17" t="str">
        <f t="shared" si="117"/>
        <v/>
      </c>
      <c r="BP82" s="17" t="str">
        <f t="shared" si="118"/>
        <v/>
      </c>
      <c r="BQ82" s="17" t="str">
        <f t="shared" si="119"/>
        <v/>
      </c>
      <c r="BR82" s="17" t="str">
        <f t="shared" si="120"/>
        <v/>
      </c>
      <c r="BS82" s="17" t="str">
        <f t="shared" si="121"/>
        <v/>
      </c>
      <c r="BT82" s="17" t="s">
        <v>139</v>
      </c>
      <c r="BV82" s="291" t="e">
        <f t="shared" si="279"/>
        <v>#VALUE!</v>
      </c>
      <c r="BW82" s="291" t="e">
        <f t="shared" si="122"/>
        <v>#VALUE!</v>
      </c>
      <c r="BX82" s="291" t="e">
        <f t="shared" si="233"/>
        <v>#VALUE!</v>
      </c>
      <c r="BY82" s="292" t="e">
        <f t="shared" si="280"/>
        <v>#VALUE!</v>
      </c>
      <c r="BZ82" s="292" t="e">
        <f t="shared" si="123"/>
        <v>#VALUE!</v>
      </c>
      <c r="CA82" s="294" t="str">
        <f t="shared" si="124"/>
        <v/>
      </c>
      <c r="CB82" s="293" t="e">
        <f t="shared" si="281"/>
        <v>#VALUE!</v>
      </c>
      <c r="CC82" s="291" t="e">
        <f t="shared" si="125"/>
        <v>#VALUE!</v>
      </c>
      <c r="CD82" s="291" t="e">
        <f t="shared" si="234"/>
        <v>#VALUE!</v>
      </c>
      <c r="CE82" s="292" t="e">
        <f t="shared" si="282"/>
        <v>#VALUE!</v>
      </c>
      <c r="CF82" s="292" t="e">
        <f t="shared" si="126"/>
        <v>#VALUE!</v>
      </c>
      <c r="CW82" s="330"/>
      <c r="CX82" s="341">
        <v>58</v>
      </c>
      <c r="CY82" s="58" t="str">
        <f t="shared" si="127"/>
        <v/>
      </c>
      <c r="CZ82" s="344" t="e">
        <f t="shared" ref="CZ82:DO97" si="321">IF(CZ$22&lt;=$HH82,1,0)</f>
        <v>#N/A</v>
      </c>
      <c r="DA82" s="344" t="e">
        <f t="shared" si="321"/>
        <v>#N/A</v>
      </c>
      <c r="DB82" s="344" t="e">
        <f t="shared" si="321"/>
        <v>#N/A</v>
      </c>
      <c r="DC82" s="344" t="e">
        <f t="shared" si="321"/>
        <v>#N/A</v>
      </c>
      <c r="DD82" s="344" t="e">
        <f t="shared" si="321"/>
        <v>#N/A</v>
      </c>
      <c r="DE82" s="344" t="e">
        <f t="shared" si="321"/>
        <v>#N/A</v>
      </c>
      <c r="DF82" s="344" t="e">
        <f t="shared" si="321"/>
        <v>#N/A</v>
      </c>
      <c r="DG82" s="344" t="e">
        <f t="shared" si="321"/>
        <v>#N/A</v>
      </c>
      <c r="DH82" s="344" t="e">
        <f t="shared" si="321"/>
        <v>#N/A</v>
      </c>
      <c r="DI82" s="344" t="e">
        <f t="shared" si="321"/>
        <v>#N/A</v>
      </c>
      <c r="DJ82" s="344" t="e">
        <f t="shared" si="321"/>
        <v>#N/A</v>
      </c>
      <c r="DK82" s="344" t="e">
        <f t="shared" si="321"/>
        <v>#N/A</v>
      </c>
      <c r="DL82" s="344" t="e">
        <f t="shared" si="321"/>
        <v>#N/A</v>
      </c>
      <c r="DM82" s="344" t="e">
        <f t="shared" si="321"/>
        <v>#N/A</v>
      </c>
      <c r="DN82" s="344" t="e">
        <f t="shared" si="321"/>
        <v>#N/A</v>
      </c>
      <c r="DO82" s="344" t="e">
        <f t="shared" si="321"/>
        <v>#N/A</v>
      </c>
      <c r="DP82" s="344" t="e">
        <f t="shared" si="320"/>
        <v>#N/A</v>
      </c>
      <c r="DQ82" s="344" t="e">
        <f t="shared" si="320"/>
        <v>#N/A</v>
      </c>
      <c r="DR82" s="344" t="e">
        <f t="shared" si="320"/>
        <v>#N/A</v>
      </c>
      <c r="DS82" s="344" t="e">
        <f t="shared" si="320"/>
        <v>#N/A</v>
      </c>
      <c r="DT82" s="344" t="e">
        <f t="shared" si="320"/>
        <v>#N/A</v>
      </c>
      <c r="DU82" s="344" t="e">
        <f t="shared" si="320"/>
        <v>#N/A</v>
      </c>
      <c r="DV82" s="344" t="e">
        <f t="shared" si="320"/>
        <v>#N/A</v>
      </c>
      <c r="DW82" s="344" t="e">
        <f t="shared" si="320"/>
        <v>#N/A</v>
      </c>
      <c r="DX82" s="344" t="e">
        <f t="shared" si="320"/>
        <v>#N/A</v>
      </c>
      <c r="DY82" s="344" t="e">
        <f t="shared" si="320"/>
        <v>#N/A</v>
      </c>
      <c r="DZ82" s="344" t="e">
        <f t="shared" si="320"/>
        <v>#N/A</v>
      </c>
      <c r="EA82" s="344" t="e">
        <f t="shared" si="320"/>
        <v>#N/A</v>
      </c>
      <c r="EB82" s="344" t="e">
        <f t="shared" si="320"/>
        <v>#N/A</v>
      </c>
      <c r="EC82" s="344" t="e">
        <f t="shared" si="320"/>
        <v>#N/A</v>
      </c>
      <c r="ED82" s="59">
        <f t="shared" si="129"/>
        <v>0</v>
      </c>
      <c r="EE82" s="341">
        <v>58</v>
      </c>
      <c r="EF82" s="58" t="str">
        <f t="shared" si="130"/>
        <v/>
      </c>
      <c r="EG82" s="344" t="str">
        <f t="shared" si="235"/>
        <v/>
      </c>
      <c r="EH82" s="344" t="str">
        <f t="shared" si="236"/>
        <v/>
      </c>
      <c r="EI82" s="344" t="str">
        <f t="shared" si="237"/>
        <v/>
      </c>
      <c r="EJ82" s="344" t="str">
        <f t="shared" si="238"/>
        <v/>
      </c>
      <c r="EK82" s="344" t="str">
        <f t="shared" si="239"/>
        <v/>
      </c>
      <c r="EL82" s="344" t="str">
        <f t="shared" si="240"/>
        <v/>
      </c>
      <c r="EM82" s="344" t="str">
        <f t="shared" si="241"/>
        <v/>
      </c>
      <c r="EN82" s="344" t="str">
        <f t="shared" si="242"/>
        <v/>
      </c>
      <c r="EO82" s="344" t="str">
        <f t="shared" si="243"/>
        <v/>
      </c>
      <c r="EP82" s="344" t="str">
        <f t="shared" si="244"/>
        <v/>
      </c>
      <c r="EQ82" s="344" t="str">
        <f t="shared" si="245"/>
        <v/>
      </c>
      <c r="ER82" s="344" t="str">
        <f t="shared" si="246"/>
        <v/>
      </c>
      <c r="ES82" s="344" t="str">
        <f t="shared" si="247"/>
        <v/>
      </c>
      <c r="ET82" s="344" t="str">
        <f t="shared" si="248"/>
        <v/>
      </c>
      <c r="EU82" s="344" t="str">
        <f t="shared" si="249"/>
        <v/>
      </c>
      <c r="EV82" s="344" t="str">
        <f t="shared" si="250"/>
        <v/>
      </c>
      <c r="EW82" s="344" t="str">
        <f t="shared" si="251"/>
        <v/>
      </c>
      <c r="EX82" s="344" t="str">
        <f t="shared" si="252"/>
        <v/>
      </c>
      <c r="EY82" s="344" t="str">
        <f t="shared" si="253"/>
        <v/>
      </c>
      <c r="EZ82" s="344" t="str">
        <f t="shared" si="254"/>
        <v/>
      </c>
      <c r="FA82" s="344" t="str">
        <f t="shared" si="255"/>
        <v/>
      </c>
      <c r="FB82" s="344" t="str">
        <f t="shared" si="256"/>
        <v/>
      </c>
      <c r="FC82" s="344" t="str">
        <f t="shared" si="257"/>
        <v/>
      </c>
      <c r="FD82" s="344" t="str">
        <f t="shared" si="258"/>
        <v/>
      </c>
      <c r="FE82" s="344" t="str">
        <f t="shared" si="259"/>
        <v/>
      </c>
      <c r="FF82" s="344" t="str">
        <f t="shared" si="260"/>
        <v/>
      </c>
      <c r="FG82" s="344" t="str">
        <f t="shared" si="261"/>
        <v/>
      </c>
      <c r="FH82" s="344" t="str">
        <f t="shared" si="262"/>
        <v/>
      </c>
      <c r="FI82" s="344" t="str">
        <f t="shared" si="263"/>
        <v/>
      </c>
      <c r="FJ82" s="344" t="str">
        <f t="shared" si="264"/>
        <v/>
      </c>
      <c r="FK82" s="59">
        <f t="shared" si="160"/>
        <v>0</v>
      </c>
      <c r="FL82" s="345" t="str">
        <f t="shared" si="161"/>
        <v/>
      </c>
      <c r="FM82" s="3">
        <f t="shared" si="162"/>
        <v>0</v>
      </c>
      <c r="FO82" s="336" t="str">
        <f t="shared" si="283"/>
        <v/>
      </c>
      <c r="FP82" s="4" t="s">
        <v>88</v>
      </c>
      <c r="FQ82" s="17" t="str">
        <f t="shared" si="284"/>
        <v/>
      </c>
      <c r="FR82" s="17" t="str">
        <f t="shared" si="285"/>
        <v/>
      </c>
      <c r="FS82" s="17" t="str">
        <f t="shared" si="286"/>
        <v/>
      </c>
      <c r="FT82" s="17" t="str">
        <f t="shared" si="287"/>
        <v/>
      </c>
      <c r="FU82" s="17" t="str">
        <f t="shared" si="288"/>
        <v/>
      </c>
      <c r="FV82" s="17" t="str">
        <f t="shared" si="289"/>
        <v/>
      </c>
      <c r="FW82" s="17" t="str">
        <f t="shared" si="290"/>
        <v/>
      </c>
      <c r="FX82" s="17" t="str">
        <f t="shared" si="291"/>
        <v/>
      </c>
      <c r="FY82" s="17" t="str">
        <f t="shared" si="292"/>
        <v/>
      </c>
      <c r="FZ82" s="17" t="str">
        <f t="shared" si="293"/>
        <v/>
      </c>
      <c r="GA82" s="17" t="str">
        <f t="shared" si="294"/>
        <v/>
      </c>
      <c r="GB82" s="17" t="str">
        <f t="shared" si="295"/>
        <v/>
      </c>
      <c r="GC82" s="17" t="str">
        <f t="shared" si="296"/>
        <v/>
      </c>
      <c r="GD82" s="17" t="str">
        <f t="shared" si="297"/>
        <v/>
      </c>
      <c r="GE82" s="17" t="str">
        <f t="shared" si="298"/>
        <v/>
      </c>
      <c r="GF82" s="17" t="str">
        <f t="shared" si="299"/>
        <v/>
      </c>
      <c r="GG82" s="17" t="str">
        <f t="shared" si="300"/>
        <v/>
      </c>
      <c r="GH82" s="17" t="str">
        <f t="shared" si="301"/>
        <v/>
      </c>
      <c r="GI82" s="17" t="str">
        <f t="shared" si="302"/>
        <v/>
      </c>
      <c r="GJ82" s="17" t="str">
        <f t="shared" si="303"/>
        <v/>
      </c>
      <c r="GK82" s="17" t="str">
        <f t="shared" si="304"/>
        <v/>
      </c>
      <c r="GL82" s="17" t="str">
        <f t="shared" si="305"/>
        <v/>
      </c>
      <c r="GM82" s="17" t="str">
        <f t="shared" si="306"/>
        <v/>
      </c>
      <c r="GN82" s="17" t="str">
        <f t="shared" si="307"/>
        <v/>
      </c>
      <c r="GO82" s="17" t="str">
        <f t="shared" si="308"/>
        <v/>
      </c>
      <c r="GP82" s="17" t="str">
        <f t="shared" si="309"/>
        <v/>
      </c>
      <c r="GQ82" s="17" t="str">
        <f t="shared" si="310"/>
        <v/>
      </c>
      <c r="GR82" s="17" t="str">
        <f t="shared" si="311"/>
        <v/>
      </c>
      <c r="GS82" s="17" t="str">
        <f t="shared" si="312"/>
        <v/>
      </c>
      <c r="GT82" s="17" t="str">
        <f t="shared" si="313"/>
        <v/>
      </c>
      <c r="GU82" s="17" t="s">
        <v>139</v>
      </c>
      <c r="GV82" s="36"/>
      <c r="GW82" s="36" t="e">
        <f>RANK(AO82,AO$25:AO$124,0)+COUNTIF(AO$25:AO$82,AO82)-1</f>
        <v>#VALUE!</v>
      </c>
      <c r="GX82" s="36" t="s">
        <v>88</v>
      </c>
      <c r="GY82" s="3">
        <v>58</v>
      </c>
      <c r="GZ82" s="3" t="str">
        <f t="shared" si="314"/>
        <v/>
      </c>
      <c r="HA82" s="345" t="str">
        <f t="shared" si="163"/>
        <v/>
      </c>
      <c r="HB82" s="3">
        <f t="shared" si="164"/>
        <v>0</v>
      </c>
      <c r="HF82" s="3" t="e">
        <f t="shared" si="165"/>
        <v>#N/A</v>
      </c>
      <c r="HG82" s="3" t="e">
        <f t="shared" si="166"/>
        <v>#N/A</v>
      </c>
      <c r="HH82" s="294" t="e">
        <f t="shared" si="167"/>
        <v>#N/A</v>
      </c>
      <c r="HI82" s="336" t="e">
        <f t="shared" si="168"/>
        <v>#N/A</v>
      </c>
      <c r="HJ82" s="4" t="e">
        <f t="shared" si="169"/>
        <v>#N/A</v>
      </c>
      <c r="HK82" s="17" t="str">
        <f>IF(HK$23&lt;='2. Saisie'!$AE$1,INDEX($D$25:$AG$124,$HI82,HK$21),"")</f>
        <v/>
      </c>
      <c r="HL82" s="17" t="str">
        <f>IF(HL$23&lt;='2. Saisie'!$AE$1,INDEX($D$25:$AG$124,$HI82,HL$21),"")</f>
        <v/>
      </c>
      <c r="HM82" s="17" t="str">
        <f>IF(HM$23&lt;='2. Saisie'!$AE$1,INDEX($D$25:$AG$124,$HI82,HM$21),"")</f>
        <v/>
      </c>
      <c r="HN82" s="17" t="str">
        <f>IF(HN$23&lt;='2. Saisie'!$AE$1,INDEX($D$25:$AG$124,$HI82,HN$21),"")</f>
        <v/>
      </c>
      <c r="HO82" s="17" t="str">
        <f>IF(HO$23&lt;='2. Saisie'!$AE$1,INDEX($D$25:$AG$124,$HI82,HO$21),"")</f>
        <v/>
      </c>
      <c r="HP82" s="17" t="str">
        <f>IF(HP$23&lt;='2. Saisie'!$AE$1,INDEX($D$25:$AG$124,$HI82,HP$21),"")</f>
        <v/>
      </c>
      <c r="HQ82" s="17" t="str">
        <f>IF(HQ$23&lt;='2. Saisie'!$AE$1,INDEX($D$25:$AG$124,$HI82,HQ$21),"")</f>
        <v/>
      </c>
      <c r="HR82" s="17" t="str">
        <f>IF(HR$23&lt;='2. Saisie'!$AE$1,INDEX($D$25:$AG$124,$HI82,HR$21),"")</f>
        <v/>
      </c>
      <c r="HS82" s="17" t="str">
        <f>IF(HS$23&lt;='2. Saisie'!$AE$1,INDEX($D$25:$AG$124,$HI82,HS$21),"")</f>
        <v/>
      </c>
      <c r="HT82" s="17" t="str">
        <f>IF(HT$23&lt;='2. Saisie'!$AE$1,INDEX($D$25:$AG$124,$HI82,HT$21),"")</f>
        <v/>
      </c>
      <c r="HU82" s="17" t="str">
        <f>IF(HU$23&lt;='2. Saisie'!$AE$1,INDEX($D$25:$AG$124,$HI82,HU$21),"")</f>
        <v/>
      </c>
      <c r="HV82" s="17" t="str">
        <f>IF(HV$23&lt;='2. Saisie'!$AE$1,INDEX($D$25:$AG$124,$HI82,HV$21),"")</f>
        <v/>
      </c>
      <c r="HW82" s="17" t="str">
        <f>IF(HW$23&lt;='2. Saisie'!$AE$1,INDEX($D$25:$AG$124,$HI82,HW$21),"")</f>
        <v/>
      </c>
      <c r="HX82" s="17" t="str">
        <f>IF(HX$23&lt;='2. Saisie'!$AE$1,INDEX($D$25:$AG$124,$HI82,HX$21),"")</f>
        <v/>
      </c>
      <c r="HY82" s="17" t="str">
        <f>IF(HY$23&lt;='2. Saisie'!$AE$1,INDEX($D$25:$AG$124,$HI82,HY$21),"")</f>
        <v/>
      </c>
      <c r="HZ82" s="17" t="str">
        <f>IF(HZ$23&lt;='2. Saisie'!$AE$1,INDEX($D$25:$AG$124,$HI82,HZ$21),"")</f>
        <v/>
      </c>
      <c r="IA82" s="17" t="str">
        <f>IF(IA$23&lt;='2. Saisie'!$AE$1,INDEX($D$25:$AG$124,$HI82,IA$21),"")</f>
        <v/>
      </c>
      <c r="IB82" s="17" t="str">
        <f>IF(IB$23&lt;='2. Saisie'!$AE$1,INDEX($D$25:$AG$124,$HI82,IB$21),"")</f>
        <v/>
      </c>
      <c r="IC82" s="17" t="str">
        <f>IF(IC$23&lt;='2. Saisie'!$AE$1,INDEX($D$25:$AG$124,$HI82,IC$21),"")</f>
        <v/>
      </c>
      <c r="ID82" s="17" t="str">
        <f>IF(ID$23&lt;='2. Saisie'!$AE$1,INDEX($D$25:$AG$124,$HI82,ID$21),"")</f>
        <v/>
      </c>
      <c r="IE82" s="17" t="str">
        <f>IF(IE$23&lt;='2. Saisie'!$AE$1,INDEX($D$25:$AG$124,$HI82,IE$21),"")</f>
        <v/>
      </c>
      <c r="IF82" s="17" t="str">
        <f>IF(IF$23&lt;='2. Saisie'!$AE$1,INDEX($D$25:$AG$124,$HI82,IF$21),"")</f>
        <v/>
      </c>
      <c r="IG82" s="17" t="str">
        <f>IF(IG$23&lt;='2. Saisie'!$AE$1,INDEX($D$25:$AG$124,$HI82,IG$21),"")</f>
        <v/>
      </c>
      <c r="IH82" s="17" t="str">
        <f>IF(IH$23&lt;='2. Saisie'!$AE$1,INDEX($D$25:$AG$124,$HI82,IH$21),"")</f>
        <v/>
      </c>
      <c r="II82" s="17" t="str">
        <f>IF(II$23&lt;='2. Saisie'!$AE$1,INDEX($D$25:$AG$124,$HI82,II$21),"")</f>
        <v/>
      </c>
      <c r="IJ82" s="17" t="str">
        <f>IF(IJ$23&lt;='2. Saisie'!$AE$1,INDEX($D$25:$AG$124,$HI82,IJ$21),"")</f>
        <v/>
      </c>
      <c r="IK82" s="17" t="str">
        <f>IF(IK$23&lt;='2. Saisie'!$AE$1,INDEX($D$25:$AG$124,$HI82,IK$21),"")</f>
        <v/>
      </c>
      <c r="IL82" s="17" t="str">
        <f>IF(IL$23&lt;='2. Saisie'!$AE$1,INDEX($D$25:$AG$124,$HI82,IL$21),"")</f>
        <v/>
      </c>
      <c r="IM82" s="17" t="str">
        <f>IF(IM$23&lt;='2. Saisie'!$AE$1,INDEX($D$25:$AG$124,$HI82,IM$21),"")</f>
        <v/>
      </c>
      <c r="IN82" s="17" t="str">
        <f>IF(IN$23&lt;='2. Saisie'!$AE$1,INDEX($D$25:$AG$124,$HI82,IN$21),"")</f>
        <v/>
      </c>
      <c r="IO82" s="17" t="s">
        <v>139</v>
      </c>
      <c r="IR82" s="346" t="str">
        <f>IFERROR(IF(HK$23&lt;=$HH82,(1-'7. Rép.Inattendues'!J63)*HK$19,('7. Rép.Inattendues'!J63*HK$19)*-1),"")</f>
        <v/>
      </c>
      <c r="IS82" s="346" t="str">
        <f>IFERROR(IF(HL$23&lt;=$HH82,(1-'7. Rép.Inattendues'!K63)*HL$19,('7. Rép.Inattendues'!K63*HL$19)*-1),"")</f>
        <v/>
      </c>
      <c r="IT82" s="346" t="str">
        <f>IFERROR(IF(HM$23&lt;=$HH82,(1-'7. Rép.Inattendues'!L63)*HM$19,('7. Rép.Inattendues'!L63*HM$19)*-1),"")</f>
        <v/>
      </c>
      <c r="IU82" s="346" t="str">
        <f>IFERROR(IF(HN$23&lt;=$HH82,(1-'7. Rép.Inattendues'!M63)*HN$19,('7. Rép.Inattendues'!M63*HN$19)*-1),"")</f>
        <v/>
      </c>
      <c r="IV82" s="346" t="str">
        <f>IFERROR(IF(HO$23&lt;=$HH82,(1-'7. Rép.Inattendues'!N63)*HO$19,('7. Rép.Inattendues'!N63*HO$19)*-1),"")</f>
        <v/>
      </c>
      <c r="IW82" s="346" t="str">
        <f>IFERROR(IF(HP$23&lt;=$HH82,(1-'7. Rép.Inattendues'!O63)*HP$19,('7. Rép.Inattendues'!O63*HP$19)*-1),"")</f>
        <v/>
      </c>
      <c r="IX82" s="346" t="str">
        <f>IFERROR(IF(HQ$23&lt;=$HH82,(1-'7. Rép.Inattendues'!P63)*HQ$19,('7. Rép.Inattendues'!P63*HQ$19)*-1),"")</f>
        <v/>
      </c>
      <c r="IY82" s="346" t="str">
        <f>IFERROR(IF(HR$23&lt;=$HH82,(1-'7. Rép.Inattendues'!Q63)*HR$19,('7. Rép.Inattendues'!Q63*HR$19)*-1),"")</f>
        <v/>
      </c>
      <c r="IZ82" s="346" t="str">
        <f>IFERROR(IF(HS$23&lt;=$HH82,(1-'7. Rép.Inattendues'!R63)*HS$19,('7. Rép.Inattendues'!R63*HS$19)*-1),"")</f>
        <v/>
      </c>
      <c r="JA82" s="346" t="str">
        <f>IFERROR(IF(HT$23&lt;=$HH82,(1-'7. Rép.Inattendues'!S63)*HT$19,('7. Rép.Inattendues'!S63*HT$19)*-1),"")</f>
        <v/>
      </c>
      <c r="JB82" s="346" t="str">
        <f>IFERROR(IF(HU$23&lt;=$HH82,(1-'7. Rép.Inattendues'!T63)*HU$19,('7. Rép.Inattendues'!T63*HU$19)*-1),"")</f>
        <v/>
      </c>
      <c r="JC82" s="346" t="str">
        <f>IFERROR(IF(HV$23&lt;=$HH82,(1-'7. Rép.Inattendues'!U63)*HV$19,('7. Rép.Inattendues'!U63*HV$19)*-1),"")</f>
        <v/>
      </c>
      <c r="JD82" s="346" t="str">
        <f>IFERROR(IF(HW$23&lt;=$HH82,(1-'7. Rép.Inattendues'!V63)*HW$19,('7. Rép.Inattendues'!V63*HW$19)*-1),"")</f>
        <v/>
      </c>
      <c r="JE82" s="346" t="str">
        <f>IFERROR(IF(HX$23&lt;=$HH82,(1-'7. Rép.Inattendues'!W63)*HX$19,('7. Rép.Inattendues'!W63*HX$19)*-1),"")</f>
        <v/>
      </c>
      <c r="JF82" s="346" t="str">
        <f>IFERROR(IF(HY$23&lt;=$HH82,(1-'7. Rép.Inattendues'!X63)*HY$19,('7. Rép.Inattendues'!X63*HY$19)*-1),"")</f>
        <v/>
      </c>
      <c r="JG82" s="346" t="str">
        <f>IFERROR(IF(HZ$23&lt;=$HH82,(1-'7. Rép.Inattendues'!Y63)*HZ$19,('7. Rép.Inattendues'!Y63*HZ$19)*-1),"")</f>
        <v/>
      </c>
      <c r="JH82" s="346" t="str">
        <f>IFERROR(IF(IA$23&lt;=$HH82,(1-'7. Rép.Inattendues'!Z63)*IA$19,('7. Rép.Inattendues'!Z63*IA$19)*-1),"")</f>
        <v/>
      </c>
      <c r="JI82" s="346" t="str">
        <f>IFERROR(IF(IB$23&lt;=$HH82,(1-'7. Rép.Inattendues'!AA63)*IB$19,('7. Rép.Inattendues'!AA63*IB$19)*-1),"")</f>
        <v/>
      </c>
      <c r="JJ82" s="346" t="str">
        <f>IFERROR(IF(IC$23&lt;=$HH82,(1-'7. Rép.Inattendues'!AB63)*IC$19,('7. Rép.Inattendues'!AB63*IC$19)*-1),"")</f>
        <v/>
      </c>
      <c r="JK82" s="346" t="str">
        <f>IFERROR(IF(ID$23&lt;=$HH82,(1-'7. Rép.Inattendues'!AC63)*ID$19,('7. Rép.Inattendues'!AC63*ID$19)*-1),"")</f>
        <v/>
      </c>
      <c r="JL82" s="346" t="str">
        <f>IFERROR(IF(IE$23&lt;=$HH82,(1-'7. Rép.Inattendues'!AD63)*IE$19,('7. Rép.Inattendues'!AD63*IE$19)*-1),"")</f>
        <v/>
      </c>
      <c r="JM82" s="346" t="str">
        <f>IFERROR(IF(IF$23&lt;=$HH82,(1-'7. Rép.Inattendues'!AE63)*IF$19,('7. Rép.Inattendues'!AE63*IF$19)*-1),"")</f>
        <v/>
      </c>
      <c r="JN82" s="346" t="str">
        <f>IFERROR(IF(IG$23&lt;=$HH82,(1-'7. Rép.Inattendues'!AF63)*IG$19,('7. Rép.Inattendues'!AF63*IG$19)*-1),"")</f>
        <v/>
      </c>
      <c r="JO82" s="346" t="str">
        <f>IFERROR(IF(IH$23&lt;=$HH82,(1-'7. Rép.Inattendues'!AG63)*IH$19,('7. Rép.Inattendues'!AG63*IH$19)*-1),"")</f>
        <v/>
      </c>
      <c r="JP82" s="346" t="str">
        <f>IFERROR(IF(II$23&lt;=$HH82,(1-'7. Rép.Inattendues'!AH63)*II$19,('7. Rép.Inattendues'!AH63*II$19)*-1),"")</f>
        <v/>
      </c>
      <c r="JQ82" s="346" t="str">
        <f>IFERROR(IF(IJ$23&lt;=$HH82,(1-'7. Rép.Inattendues'!AI63)*IJ$19,('7. Rép.Inattendues'!AI63*IJ$19)*-1),"")</f>
        <v/>
      </c>
      <c r="JR82" s="346" t="str">
        <f>IFERROR(IF(IK$23&lt;=$HH82,(1-'7. Rép.Inattendues'!AJ63)*IK$19,('7. Rép.Inattendues'!AJ63*IK$19)*-1),"")</f>
        <v/>
      </c>
      <c r="JS82" s="346" t="str">
        <f>IFERROR(IF(IL$23&lt;=$HH82,(1-'7. Rép.Inattendues'!AK63)*IL$19,('7. Rép.Inattendues'!AK63*IL$19)*-1),"")</f>
        <v/>
      </c>
      <c r="JT82" s="346" t="str">
        <f>IFERROR(IF(IM$23&lt;=$HH82,(1-'7. Rép.Inattendues'!AL63)*IM$19,('7. Rép.Inattendues'!AL63*IM$19)*-1),"")</f>
        <v/>
      </c>
      <c r="JU82" s="346" t="str">
        <f>IFERROR(IF(IN$23&lt;=$HH82,(1-'7. Rép.Inattendues'!AM63)*IN$19,('7. Rép.Inattendues'!AM63*IN$19)*-1),"")</f>
        <v/>
      </c>
      <c r="JW82" s="347" t="str">
        <f t="shared" si="170"/>
        <v/>
      </c>
      <c r="JY82" s="346" t="str">
        <f t="shared" si="171"/>
        <v/>
      </c>
      <c r="JZ82" s="346" t="str">
        <f t="shared" si="172"/>
        <v/>
      </c>
      <c r="KA82" s="346" t="str">
        <f t="shared" si="173"/>
        <v/>
      </c>
      <c r="KB82" s="346" t="str">
        <f t="shared" si="174"/>
        <v/>
      </c>
      <c r="KC82" s="346" t="str">
        <f t="shared" si="175"/>
        <v/>
      </c>
      <c r="KD82" s="346" t="str">
        <f t="shared" si="176"/>
        <v/>
      </c>
      <c r="KE82" s="346" t="str">
        <f t="shared" si="177"/>
        <v/>
      </c>
      <c r="KF82" s="346" t="str">
        <f t="shared" si="178"/>
        <v/>
      </c>
      <c r="KG82" s="346" t="str">
        <f t="shared" si="179"/>
        <v/>
      </c>
      <c r="KH82" s="346" t="str">
        <f t="shared" si="180"/>
        <v/>
      </c>
      <c r="KI82" s="346" t="str">
        <f t="shared" si="181"/>
        <v/>
      </c>
      <c r="KJ82" s="346" t="str">
        <f t="shared" si="182"/>
        <v/>
      </c>
      <c r="KK82" s="346" t="str">
        <f t="shared" si="183"/>
        <v/>
      </c>
      <c r="KL82" s="346" t="str">
        <f t="shared" si="184"/>
        <v/>
      </c>
      <c r="KM82" s="346" t="str">
        <f t="shared" si="185"/>
        <v/>
      </c>
      <c r="KN82" s="346" t="str">
        <f t="shared" si="186"/>
        <v/>
      </c>
      <c r="KO82" s="346" t="str">
        <f t="shared" si="187"/>
        <v/>
      </c>
      <c r="KP82" s="346" t="str">
        <f t="shared" si="188"/>
        <v/>
      </c>
      <c r="KQ82" s="346" t="str">
        <f t="shared" si="189"/>
        <v/>
      </c>
      <c r="KR82" s="346" t="str">
        <f t="shared" si="190"/>
        <v/>
      </c>
      <c r="KS82" s="346" t="str">
        <f t="shared" si="191"/>
        <v/>
      </c>
      <c r="KT82" s="346" t="str">
        <f t="shared" si="192"/>
        <v/>
      </c>
      <c r="KU82" s="346" t="str">
        <f t="shared" si="193"/>
        <v/>
      </c>
      <c r="KV82" s="346" t="str">
        <f t="shared" si="194"/>
        <v/>
      </c>
      <c r="KW82" s="346" t="str">
        <f t="shared" si="195"/>
        <v/>
      </c>
      <c r="KX82" s="346" t="str">
        <f t="shared" si="196"/>
        <v/>
      </c>
      <c r="KY82" s="346" t="str">
        <f t="shared" si="197"/>
        <v/>
      </c>
      <c r="KZ82" s="346" t="str">
        <f t="shared" si="198"/>
        <v/>
      </c>
      <c r="LA82" s="346" t="str">
        <f t="shared" si="199"/>
        <v/>
      </c>
      <c r="LB82" s="346" t="str">
        <f t="shared" si="200"/>
        <v/>
      </c>
      <c r="LD82" s="348" t="str">
        <f t="shared" si="201"/>
        <v/>
      </c>
      <c r="LF82" s="346" t="str">
        <f t="shared" si="315"/>
        <v/>
      </c>
      <c r="LH82" s="346" t="str">
        <f t="shared" si="202"/>
        <v/>
      </c>
      <c r="LI82" s="346" t="str">
        <f t="shared" si="203"/>
        <v/>
      </c>
      <c r="LJ82" s="346" t="str">
        <f t="shared" si="204"/>
        <v/>
      </c>
      <c r="LK82" s="346" t="str">
        <f t="shared" si="205"/>
        <v/>
      </c>
      <c r="LL82" s="346" t="str">
        <f t="shared" si="206"/>
        <v/>
      </c>
      <c r="LM82" s="346" t="str">
        <f t="shared" si="207"/>
        <v/>
      </c>
      <c r="LN82" s="346" t="str">
        <f t="shared" si="208"/>
        <v/>
      </c>
      <c r="LO82" s="346" t="str">
        <f t="shared" si="209"/>
        <v/>
      </c>
      <c r="LP82" s="346" t="str">
        <f t="shared" si="210"/>
        <v/>
      </c>
      <c r="LQ82" s="346" t="str">
        <f t="shared" si="211"/>
        <v/>
      </c>
      <c r="LR82" s="346" t="str">
        <f t="shared" si="212"/>
        <v/>
      </c>
      <c r="LS82" s="346" t="str">
        <f t="shared" si="213"/>
        <v/>
      </c>
      <c r="LT82" s="346" t="str">
        <f t="shared" si="214"/>
        <v/>
      </c>
      <c r="LU82" s="346" t="str">
        <f t="shared" si="215"/>
        <v/>
      </c>
      <c r="LV82" s="346" t="str">
        <f t="shared" si="216"/>
        <v/>
      </c>
      <c r="LW82" s="346" t="str">
        <f t="shared" si="217"/>
        <v/>
      </c>
      <c r="LX82" s="346" t="str">
        <f t="shared" si="218"/>
        <v/>
      </c>
      <c r="LY82" s="346" t="str">
        <f t="shared" si="219"/>
        <v/>
      </c>
      <c r="LZ82" s="346" t="str">
        <f t="shared" si="220"/>
        <v/>
      </c>
      <c r="MA82" s="346" t="str">
        <f t="shared" si="221"/>
        <v/>
      </c>
      <c r="MB82" s="346" t="str">
        <f t="shared" si="222"/>
        <v/>
      </c>
      <c r="MC82" s="346" t="str">
        <f t="shared" si="223"/>
        <v/>
      </c>
      <c r="MD82" s="346" t="str">
        <f t="shared" si="224"/>
        <v/>
      </c>
      <c r="ME82" s="346" t="str">
        <f t="shared" si="225"/>
        <v/>
      </c>
      <c r="MF82" s="346" t="str">
        <f t="shared" si="226"/>
        <v/>
      </c>
      <c r="MG82" s="346" t="str">
        <f t="shared" si="227"/>
        <v/>
      </c>
      <c r="MH82" s="346" t="str">
        <f t="shared" si="228"/>
        <v/>
      </c>
      <c r="MI82" s="346" t="str">
        <f t="shared" si="229"/>
        <v/>
      </c>
      <c r="MJ82" s="346" t="str">
        <f t="shared" si="230"/>
        <v/>
      </c>
      <c r="MK82" s="346" t="str">
        <f t="shared" si="231"/>
        <v/>
      </c>
      <c r="MM82" s="348" t="str">
        <f t="shared" si="232"/>
        <v/>
      </c>
      <c r="MT82" s="399" t="s">
        <v>580</v>
      </c>
      <c r="MU82" s="384" t="s">
        <v>475</v>
      </c>
      <c r="MV82" s="384" t="s">
        <v>476</v>
      </c>
      <c r="MW82" s="384" t="s">
        <v>479</v>
      </c>
      <c r="MY82" s="386" t="s">
        <v>133</v>
      </c>
    </row>
    <row r="83" spans="2:364" ht="18" x14ac:dyDescent="0.3">
      <c r="B83" s="38">
        <f t="shared" si="88"/>
        <v>0</v>
      </c>
      <c r="C83" s="4" t="s">
        <v>89</v>
      </c>
      <c r="D83" s="17" t="str">
        <f>IF(AND('2. Saisie'!$AF65&gt;=0,D$23&lt;='2. Saisie'!$AE$1,'2. Saisie'!$AL65&lt;=$B$11),IF(OR('2. Saisie'!B65="",'2. Saisie'!B65=9),0,'2. Saisie'!B65),"")</f>
        <v/>
      </c>
      <c r="E83" s="17" t="str">
        <f>IF(AND('2. Saisie'!$AF65&gt;=0,E$23&lt;='2. Saisie'!$AE$1,'2. Saisie'!$AL65&lt;=$B$11),IF(OR('2. Saisie'!C65="",'2. Saisie'!C65=9),0,'2. Saisie'!C65),"")</f>
        <v/>
      </c>
      <c r="F83" s="17" t="str">
        <f>IF(AND('2. Saisie'!$AF65&gt;=0,F$23&lt;='2. Saisie'!$AE$1,'2. Saisie'!$AL65&lt;=$B$11),IF(OR('2. Saisie'!D65="",'2. Saisie'!D65=9),0,'2. Saisie'!D65),"")</f>
        <v/>
      </c>
      <c r="G83" s="17" t="str">
        <f>IF(AND('2. Saisie'!$AF65&gt;=0,G$23&lt;='2. Saisie'!$AE$1,'2. Saisie'!$AL65&lt;=$B$11),IF(OR('2. Saisie'!E65="",'2. Saisie'!E65=9),0,'2. Saisie'!E65),"")</f>
        <v/>
      </c>
      <c r="H83" s="17" t="str">
        <f>IF(AND('2. Saisie'!$AF65&gt;=0,H$23&lt;='2. Saisie'!$AE$1,'2. Saisie'!$AL65&lt;=$B$11),IF(OR('2. Saisie'!F65="",'2. Saisie'!F65=9),0,'2. Saisie'!F65),"")</f>
        <v/>
      </c>
      <c r="I83" s="17" t="str">
        <f>IF(AND('2. Saisie'!$AF65&gt;=0,I$23&lt;='2. Saisie'!$AE$1,'2. Saisie'!$AL65&lt;=$B$11),IF(OR('2. Saisie'!G65="",'2. Saisie'!G65=9),0,'2. Saisie'!G65),"")</f>
        <v/>
      </c>
      <c r="J83" s="17" t="str">
        <f>IF(AND('2. Saisie'!$AF65&gt;=0,J$23&lt;='2. Saisie'!$AE$1,'2. Saisie'!$AL65&lt;=$B$11),IF(OR('2. Saisie'!H65="",'2. Saisie'!H65=9),0,'2. Saisie'!H65),"")</f>
        <v/>
      </c>
      <c r="K83" s="17" t="str">
        <f>IF(AND('2. Saisie'!$AF65&gt;=0,K$23&lt;='2. Saisie'!$AE$1,'2. Saisie'!$AL65&lt;=$B$11),IF(OR('2. Saisie'!I65="",'2. Saisie'!I65=9),0,'2. Saisie'!I65),"")</f>
        <v/>
      </c>
      <c r="L83" s="17" t="str">
        <f>IF(AND('2. Saisie'!$AF65&gt;=0,L$23&lt;='2. Saisie'!$AE$1,'2. Saisie'!$AL65&lt;=$B$11),IF(OR('2. Saisie'!J65="",'2. Saisie'!J65=9),0,'2. Saisie'!J65),"")</f>
        <v/>
      </c>
      <c r="M83" s="17" t="str">
        <f>IF(AND('2. Saisie'!$AF65&gt;=0,M$23&lt;='2. Saisie'!$AE$1,'2. Saisie'!$AL65&lt;=$B$11),IF(OR('2. Saisie'!K65="",'2. Saisie'!K65=9),0,'2. Saisie'!K65),"")</f>
        <v/>
      </c>
      <c r="N83" s="17" t="str">
        <f>IF(AND('2. Saisie'!$AF65&gt;=0,N$23&lt;='2. Saisie'!$AE$1,'2. Saisie'!$AL65&lt;=$B$11),IF(OR('2. Saisie'!L65="",'2. Saisie'!L65=9),0,'2. Saisie'!L65),"")</f>
        <v/>
      </c>
      <c r="O83" s="17" t="str">
        <f>IF(AND('2. Saisie'!$AF65&gt;=0,O$23&lt;='2. Saisie'!$AE$1,'2. Saisie'!$AL65&lt;=$B$11),IF(OR('2. Saisie'!M65="",'2. Saisie'!M65=9),0,'2. Saisie'!M65),"")</f>
        <v/>
      </c>
      <c r="P83" s="17" t="str">
        <f>IF(AND('2. Saisie'!$AF65&gt;=0,P$23&lt;='2. Saisie'!$AE$1,'2. Saisie'!$AL65&lt;=$B$11),IF(OR('2. Saisie'!N65="",'2. Saisie'!N65=9),0,'2. Saisie'!N65),"")</f>
        <v/>
      </c>
      <c r="Q83" s="17" t="str">
        <f>IF(AND('2. Saisie'!$AF65&gt;=0,Q$23&lt;='2. Saisie'!$AE$1,'2. Saisie'!$AL65&lt;=$B$11),IF(OR('2. Saisie'!O65="",'2. Saisie'!O65=9),0,'2. Saisie'!O65),"")</f>
        <v/>
      </c>
      <c r="R83" s="17" t="str">
        <f>IF(AND('2. Saisie'!$AF65&gt;=0,R$23&lt;='2. Saisie'!$AE$1,'2. Saisie'!$AL65&lt;=$B$11),IF(OR('2. Saisie'!P65="",'2. Saisie'!P65=9),0,'2. Saisie'!P65),"")</f>
        <v/>
      </c>
      <c r="S83" s="17" t="str">
        <f>IF(AND('2. Saisie'!$AF65&gt;=0,S$23&lt;='2. Saisie'!$AE$1,'2. Saisie'!$AL65&lt;=$B$11),IF(OR('2. Saisie'!Q65="",'2. Saisie'!Q65=9),0,'2. Saisie'!Q65),"")</f>
        <v/>
      </c>
      <c r="T83" s="17" t="str">
        <f>IF(AND('2. Saisie'!$AF65&gt;=0,T$23&lt;='2. Saisie'!$AE$1,'2. Saisie'!$AL65&lt;=$B$11),IF(OR('2. Saisie'!R65="",'2. Saisie'!R65=9),0,'2. Saisie'!R65),"")</f>
        <v/>
      </c>
      <c r="U83" s="17" t="str">
        <f>IF(AND('2. Saisie'!$AF65&gt;=0,U$23&lt;='2. Saisie'!$AE$1,'2. Saisie'!$AL65&lt;=$B$11),IF(OR('2. Saisie'!S65="",'2. Saisie'!S65=9),0,'2. Saisie'!S65),"")</f>
        <v/>
      </c>
      <c r="V83" s="17" t="str">
        <f>IF(AND('2. Saisie'!$AF65&gt;=0,V$23&lt;='2. Saisie'!$AE$1,'2. Saisie'!$AL65&lt;=$B$11),IF(OR('2. Saisie'!T65="",'2. Saisie'!T65=9),0,'2. Saisie'!T65),"")</f>
        <v/>
      </c>
      <c r="W83" s="17" t="str">
        <f>IF(AND('2. Saisie'!$AF65&gt;=0,W$23&lt;='2. Saisie'!$AE$1,'2. Saisie'!$AL65&lt;=$B$11),IF(OR('2. Saisie'!U65="",'2. Saisie'!U65=9),0,'2. Saisie'!U65),"")</f>
        <v/>
      </c>
      <c r="X83" s="17" t="str">
        <f>IF(AND('2. Saisie'!$AF65&gt;=0,X$23&lt;='2. Saisie'!$AE$1,'2. Saisie'!$AL65&lt;=$B$11),IF(OR('2. Saisie'!V65="",'2. Saisie'!V65=9),0,'2. Saisie'!V65),"")</f>
        <v/>
      </c>
      <c r="Y83" s="17" t="str">
        <f>IF(AND('2. Saisie'!$AF65&gt;=0,Y$23&lt;='2. Saisie'!$AE$1,'2. Saisie'!$AL65&lt;=$B$11),IF(OR('2. Saisie'!W65="",'2. Saisie'!W65=9),0,'2. Saisie'!W65),"")</f>
        <v/>
      </c>
      <c r="Z83" s="17" t="str">
        <f>IF(AND('2. Saisie'!$AF65&gt;=0,Z$23&lt;='2. Saisie'!$AE$1,'2. Saisie'!$AL65&lt;=$B$11),IF(OR('2. Saisie'!X65="",'2. Saisie'!X65=9),0,'2. Saisie'!X65),"")</f>
        <v/>
      </c>
      <c r="AA83" s="17" t="str">
        <f>IF(AND('2. Saisie'!$AF65&gt;=0,AA$23&lt;='2. Saisie'!$AE$1,'2. Saisie'!$AL65&lt;=$B$11),IF(OR('2. Saisie'!Y65="",'2. Saisie'!Y65=9),0,'2. Saisie'!Y65),"")</f>
        <v/>
      </c>
      <c r="AB83" s="17" t="str">
        <f>IF(AND('2. Saisie'!$AF65&gt;=0,AB$23&lt;='2. Saisie'!$AE$1,'2. Saisie'!$AL65&lt;=$B$11),IF(OR('2. Saisie'!Z65="",'2. Saisie'!Z65=9),0,'2. Saisie'!Z65),"")</f>
        <v/>
      </c>
      <c r="AC83" s="17" t="str">
        <f>IF(AND('2. Saisie'!$AF65&gt;=0,AC$23&lt;='2. Saisie'!$AE$1,'2. Saisie'!$AL65&lt;=$B$11),IF(OR('2. Saisie'!AA65="",'2. Saisie'!AA65=9),0,'2. Saisie'!AA65),"")</f>
        <v/>
      </c>
      <c r="AD83" s="17" t="str">
        <f>IF(AND('2. Saisie'!$AF65&gt;=0,AD$23&lt;='2. Saisie'!$AE$1,'2. Saisie'!$AL65&lt;=$B$11),IF(OR('2. Saisie'!AB65="",'2. Saisie'!AB65=9),0,'2. Saisie'!AB65),"")</f>
        <v/>
      </c>
      <c r="AE83" s="17" t="str">
        <f>IF(AND('2. Saisie'!$AF65&gt;=0,AE$23&lt;='2. Saisie'!$AE$1,'2. Saisie'!$AL65&lt;=$B$11),IF(OR('2. Saisie'!AC65="",'2. Saisie'!AC65=9),0,'2. Saisie'!AC65),"")</f>
        <v/>
      </c>
      <c r="AF83" s="17" t="str">
        <f>IF(AND('2. Saisie'!$AF65&gt;=0,AF$23&lt;='2. Saisie'!$AE$1,'2. Saisie'!$AL65&lt;=$B$11),IF(OR('2. Saisie'!AD65="",'2. Saisie'!AD65=9),0,'2. Saisie'!AD65),"")</f>
        <v/>
      </c>
      <c r="AG83" s="17" t="str">
        <f>IF(AND('2. Saisie'!$AF65&gt;=0,AG$23&lt;='2. Saisie'!$AE$1,'2. Saisie'!$AL65&lt;=$B$11),IF(OR('2. Saisie'!AE65="",'2. Saisie'!AE65=9),0,'2. Saisie'!AE65),"")</f>
        <v/>
      </c>
      <c r="AH83" s="17" t="s">
        <v>139</v>
      </c>
      <c r="AI83" s="330"/>
      <c r="AJ83" s="339" t="str">
        <f t="shared" si="89"/>
        <v/>
      </c>
      <c r="AK83" s="339" t="str">
        <f t="shared" si="90"/>
        <v/>
      </c>
      <c r="AL83" s="340" t="str">
        <f t="shared" si="277"/>
        <v/>
      </c>
      <c r="AM83" s="341">
        <v>59</v>
      </c>
      <c r="AN83" s="342" t="str">
        <f t="shared" si="278"/>
        <v/>
      </c>
      <c r="AO83" s="343" t="str">
        <f t="shared" si="91"/>
        <v/>
      </c>
      <c r="AP83" s="17" t="str">
        <f t="shared" si="92"/>
        <v/>
      </c>
      <c r="AQ83" s="17" t="str">
        <f t="shared" si="93"/>
        <v/>
      </c>
      <c r="AR83" s="17" t="str">
        <f t="shared" si="94"/>
        <v/>
      </c>
      <c r="AS83" s="17" t="str">
        <f t="shared" si="95"/>
        <v/>
      </c>
      <c r="AT83" s="17" t="str">
        <f t="shared" si="96"/>
        <v/>
      </c>
      <c r="AU83" s="17" t="str">
        <f t="shared" si="97"/>
        <v/>
      </c>
      <c r="AV83" s="17" t="str">
        <f t="shared" si="98"/>
        <v/>
      </c>
      <c r="AW83" s="17" t="str">
        <f t="shared" si="99"/>
        <v/>
      </c>
      <c r="AX83" s="17" t="str">
        <f t="shared" si="100"/>
        <v/>
      </c>
      <c r="AY83" s="17" t="str">
        <f t="shared" si="101"/>
        <v/>
      </c>
      <c r="AZ83" s="17" t="str">
        <f t="shared" si="102"/>
        <v/>
      </c>
      <c r="BA83" s="17" t="str">
        <f t="shared" si="103"/>
        <v/>
      </c>
      <c r="BB83" s="17" t="str">
        <f t="shared" si="104"/>
        <v/>
      </c>
      <c r="BC83" s="17" t="str">
        <f t="shared" si="105"/>
        <v/>
      </c>
      <c r="BD83" s="17" t="str">
        <f t="shared" si="106"/>
        <v/>
      </c>
      <c r="BE83" s="17" t="str">
        <f t="shared" si="107"/>
        <v/>
      </c>
      <c r="BF83" s="17" t="str">
        <f t="shared" si="108"/>
        <v/>
      </c>
      <c r="BG83" s="17" t="str">
        <f t="shared" si="109"/>
        <v/>
      </c>
      <c r="BH83" s="17" t="str">
        <f t="shared" si="110"/>
        <v/>
      </c>
      <c r="BI83" s="17" t="str">
        <f t="shared" si="111"/>
        <v/>
      </c>
      <c r="BJ83" s="17" t="str">
        <f t="shared" si="112"/>
        <v/>
      </c>
      <c r="BK83" s="17" t="str">
        <f t="shared" si="113"/>
        <v/>
      </c>
      <c r="BL83" s="17" t="str">
        <f t="shared" si="114"/>
        <v/>
      </c>
      <c r="BM83" s="17" t="str">
        <f t="shared" si="115"/>
        <v/>
      </c>
      <c r="BN83" s="17" t="str">
        <f t="shared" si="116"/>
        <v/>
      </c>
      <c r="BO83" s="17" t="str">
        <f t="shared" si="117"/>
        <v/>
      </c>
      <c r="BP83" s="17" t="str">
        <f t="shared" si="118"/>
        <v/>
      </c>
      <c r="BQ83" s="17" t="str">
        <f t="shared" si="119"/>
        <v/>
      </c>
      <c r="BR83" s="17" t="str">
        <f t="shared" si="120"/>
        <v/>
      </c>
      <c r="BS83" s="17" t="str">
        <f t="shared" si="121"/>
        <v/>
      </c>
      <c r="BT83" s="17" t="s">
        <v>139</v>
      </c>
      <c r="BV83" s="291" t="e">
        <f t="shared" si="279"/>
        <v>#VALUE!</v>
      </c>
      <c r="BW83" s="291" t="e">
        <f t="shared" si="122"/>
        <v>#VALUE!</v>
      </c>
      <c r="BX83" s="291" t="e">
        <f t="shared" si="233"/>
        <v>#VALUE!</v>
      </c>
      <c r="BY83" s="292" t="e">
        <f t="shared" si="280"/>
        <v>#VALUE!</v>
      </c>
      <c r="BZ83" s="292" t="e">
        <f t="shared" si="123"/>
        <v>#VALUE!</v>
      </c>
      <c r="CA83" s="294" t="str">
        <f t="shared" si="124"/>
        <v/>
      </c>
      <c r="CB83" s="293" t="e">
        <f t="shared" si="281"/>
        <v>#VALUE!</v>
      </c>
      <c r="CC83" s="291" t="e">
        <f t="shared" si="125"/>
        <v>#VALUE!</v>
      </c>
      <c r="CD83" s="291" t="e">
        <f t="shared" si="234"/>
        <v>#VALUE!</v>
      </c>
      <c r="CE83" s="292" t="e">
        <f t="shared" si="282"/>
        <v>#VALUE!</v>
      </c>
      <c r="CF83" s="292" t="e">
        <f t="shared" si="126"/>
        <v>#VALUE!</v>
      </c>
      <c r="CW83" s="330"/>
      <c r="CX83" s="341">
        <v>59</v>
      </c>
      <c r="CY83" s="58" t="str">
        <f t="shared" si="127"/>
        <v/>
      </c>
      <c r="CZ83" s="344" t="e">
        <f t="shared" si="321"/>
        <v>#N/A</v>
      </c>
      <c r="DA83" s="344" t="e">
        <f t="shared" si="321"/>
        <v>#N/A</v>
      </c>
      <c r="DB83" s="344" t="e">
        <f t="shared" si="321"/>
        <v>#N/A</v>
      </c>
      <c r="DC83" s="344" t="e">
        <f t="shared" si="321"/>
        <v>#N/A</v>
      </c>
      <c r="DD83" s="344" t="e">
        <f t="shared" si="321"/>
        <v>#N/A</v>
      </c>
      <c r="DE83" s="344" t="e">
        <f t="shared" si="321"/>
        <v>#N/A</v>
      </c>
      <c r="DF83" s="344" t="e">
        <f t="shared" si="321"/>
        <v>#N/A</v>
      </c>
      <c r="DG83" s="344" t="e">
        <f t="shared" si="321"/>
        <v>#N/A</v>
      </c>
      <c r="DH83" s="344" t="e">
        <f t="shared" si="321"/>
        <v>#N/A</v>
      </c>
      <c r="DI83" s="344" t="e">
        <f t="shared" si="321"/>
        <v>#N/A</v>
      </c>
      <c r="DJ83" s="344" t="e">
        <f t="shared" si="321"/>
        <v>#N/A</v>
      </c>
      <c r="DK83" s="344" t="e">
        <f t="shared" si="321"/>
        <v>#N/A</v>
      </c>
      <c r="DL83" s="344" t="e">
        <f t="shared" si="321"/>
        <v>#N/A</v>
      </c>
      <c r="DM83" s="344" t="e">
        <f t="shared" si="321"/>
        <v>#N/A</v>
      </c>
      <c r="DN83" s="344" t="e">
        <f t="shared" si="321"/>
        <v>#N/A</v>
      </c>
      <c r="DO83" s="344" t="e">
        <f t="shared" si="321"/>
        <v>#N/A</v>
      </c>
      <c r="DP83" s="344" t="e">
        <f t="shared" si="320"/>
        <v>#N/A</v>
      </c>
      <c r="DQ83" s="344" t="e">
        <f t="shared" si="320"/>
        <v>#N/A</v>
      </c>
      <c r="DR83" s="344" t="e">
        <f t="shared" si="320"/>
        <v>#N/A</v>
      </c>
      <c r="DS83" s="344" t="e">
        <f t="shared" si="320"/>
        <v>#N/A</v>
      </c>
      <c r="DT83" s="344" t="e">
        <f t="shared" si="320"/>
        <v>#N/A</v>
      </c>
      <c r="DU83" s="344" t="e">
        <f t="shared" si="320"/>
        <v>#N/A</v>
      </c>
      <c r="DV83" s="344" t="e">
        <f t="shared" si="320"/>
        <v>#N/A</v>
      </c>
      <c r="DW83" s="344" t="e">
        <f t="shared" si="320"/>
        <v>#N/A</v>
      </c>
      <c r="DX83" s="344" t="e">
        <f t="shared" si="320"/>
        <v>#N/A</v>
      </c>
      <c r="DY83" s="344" t="e">
        <f t="shared" si="320"/>
        <v>#N/A</v>
      </c>
      <c r="DZ83" s="344" t="e">
        <f t="shared" si="320"/>
        <v>#N/A</v>
      </c>
      <c r="EA83" s="344" t="e">
        <f t="shared" si="320"/>
        <v>#N/A</v>
      </c>
      <c r="EB83" s="344" t="e">
        <f t="shared" si="320"/>
        <v>#N/A</v>
      </c>
      <c r="EC83" s="344" t="e">
        <f t="shared" si="320"/>
        <v>#N/A</v>
      </c>
      <c r="ED83" s="59">
        <f t="shared" si="129"/>
        <v>0</v>
      </c>
      <c r="EE83" s="341">
        <v>59</v>
      </c>
      <c r="EF83" s="58" t="str">
        <f t="shared" si="130"/>
        <v/>
      </c>
      <c r="EG83" s="344" t="str">
        <f t="shared" si="235"/>
        <v/>
      </c>
      <c r="EH83" s="344" t="str">
        <f t="shared" si="236"/>
        <v/>
      </c>
      <c r="EI83" s="344" t="str">
        <f t="shared" si="237"/>
        <v/>
      </c>
      <c r="EJ83" s="344" t="str">
        <f t="shared" si="238"/>
        <v/>
      </c>
      <c r="EK83" s="344" t="str">
        <f t="shared" si="239"/>
        <v/>
      </c>
      <c r="EL83" s="344" t="str">
        <f t="shared" si="240"/>
        <v/>
      </c>
      <c r="EM83" s="344" t="str">
        <f t="shared" si="241"/>
        <v/>
      </c>
      <c r="EN83" s="344" t="str">
        <f t="shared" si="242"/>
        <v/>
      </c>
      <c r="EO83" s="344" t="str">
        <f t="shared" si="243"/>
        <v/>
      </c>
      <c r="EP83" s="344" t="str">
        <f t="shared" si="244"/>
        <v/>
      </c>
      <c r="EQ83" s="344" t="str">
        <f t="shared" si="245"/>
        <v/>
      </c>
      <c r="ER83" s="344" t="str">
        <f t="shared" si="246"/>
        <v/>
      </c>
      <c r="ES83" s="344" t="str">
        <f t="shared" si="247"/>
        <v/>
      </c>
      <c r="ET83" s="344" t="str">
        <f t="shared" si="248"/>
        <v/>
      </c>
      <c r="EU83" s="344" t="str">
        <f t="shared" si="249"/>
        <v/>
      </c>
      <c r="EV83" s="344" t="str">
        <f t="shared" si="250"/>
        <v/>
      </c>
      <c r="EW83" s="344" t="str">
        <f t="shared" si="251"/>
        <v/>
      </c>
      <c r="EX83" s="344" t="str">
        <f t="shared" si="252"/>
        <v/>
      </c>
      <c r="EY83" s="344" t="str">
        <f t="shared" si="253"/>
        <v/>
      </c>
      <c r="EZ83" s="344" t="str">
        <f t="shared" si="254"/>
        <v/>
      </c>
      <c r="FA83" s="344" t="str">
        <f t="shared" si="255"/>
        <v/>
      </c>
      <c r="FB83" s="344" t="str">
        <f t="shared" si="256"/>
        <v/>
      </c>
      <c r="FC83" s="344" t="str">
        <f t="shared" si="257"/>
        <v/>
      </c>
      <c r="FD83" s="344" t="str">
        <f t="shared" si="258"/>
        <v/>
      </c>
      <c r="FE83" s="344" t="str">
        <f t="shared" si="259"/>
        <v/>
      </c>
      <c r="FF83" s="344" t="str">
        <f t="shared" si="260"/>
        <v/>
      </c>
      <c r="FG83" s="344" t="str">
        <f t="shared" si="261"/>
        <v/>
      </c>
      <c r="FH83" s="344" t="str">
        <f t="shared" si="262"/>
        <v/>
      </c>
      <c r="FI83" s="344" t="str">
        <f t="shared" si="263"/>
        <v/>
      </c>
      <c r="FJ83" s="344" t="str">
        <f t="shared" si="264"/>
        <v/>
      </c>
      <c r="FK83" s="59">
        <f t="shared" si="160"/>
        <v>0</v>
      </c>
      <c r="FL83" s="345" t="str">
        <f t="shared" si="161"/>
        <v/>
      </c>
      <c r="FM83" s="3">
        <f t="shared" si="162"/>
        <v>0</v>
      </c>
      <c r="FO83" s="336" t="str">
        <f t="shared" si="283"/>
        <v/>
      </c>
      <c r="FP83" s="4" t="s">
        <v>89</v>
      </c>
      <c r="FQ83" s="17" t="str">
        <f t="shared" si="284"/>
        <v/>
      </c>
      <c r="FR83" s="17" t="str">
        <f t="shared" si="285"/>
        <v/>
      </c>
      <c r="FS83" s="17" t="str">
        <f t="shared" si="286"/>
        <v/>
      </c>
      <c r="FT83" s="17" t="str">
        <f t="shared" si="287"/>
        <v/>
      </c>
      <c r="FU83" s="17" t="str">
        <f t="shared" si="288"/>
        <v/>
      </c>
      <c r="FV83" s="17" t="str">
        <f t="shared" si="289"/>
        <v/>
      </c>
      <c r="FW83" s="17" t="str">
        <f t="shared" si="290"/>
        <v/>
      </c>
      <c r="FX83" s="17" t="str">
        <f t="shared" si="291"/>
        <v/>
      </c>
      <c r="FY83" s="17" t="str">
        <f t="shared" si="292"/>
        <v/>
      </c>
      <c r="FZ83" s="17" t="str">
        <f t="shared" si="293"/>
        <v/>
      </c>
      <c r="GA83" s="17" t="str">
        <f t="shared" si="294"/>
        <v/>
      </c>
      <c r="GB83" s="17" t="str">
        <f t="shared" si="295"/>
        <v/>
      </c>
      <c r="GC83" s="17" t="str">
        <f t="shared" si="296"/>
        <v/>
      </c>
      <c r="GD83" s="17" t="str">
        <f t="shared" si="297"/>
        <v/>
      </c>
      <c r="GE83" s="17" t="str">
        <f t="shared" si="298"/>
        <v/>
      </c>
      <c r="GF83" s="17" t="str">
        <f t="shared" si="299"/>
        <v/>
      </c>
      <c r="GG83" s="17" t="str">
        <f t="shared" si="300"/>
        <v/>
      </c>
      <c r="GH83" s="17" t="str">
        <f t="shared" si="301"/>
        <v/>
      </c>
      <c r="GI83" s="17" t="str">
        <f t="shared" si="302"/>
        <v/>
      </c>
      <c r="GJ83" s="17" t="str">
        <f t="shared" si="303"/>
        <v/>
      </c>
      <c r="GK83" s="17" t="str">
        <f t="shared" si="304"/>
        <v/>
      </c>
      <c r="GL83" s="17" t="str">
        <f t="shared" si="305"/>
        <v/>
      </c>
      <c r="GM83" s="17" t="str">
        <f t="shared" si="306"/>
        <v/>
      </c>
      <c r="GN83" s="17" t="str">
        <f t="shared" si="307"/>
        <v/>
      </c>
      <c r="GO83" s="17" t="str">
        <f t="shared" si="308"/>
        <v/>
      </c>
      <c r="GP83" s="17" t="str">
        <f t="shared" si="309"/>
        <v/>
      </c>
      <c r="GQ83" s="17" t="str">
        <f t="shared" si="310"/>
        <v/>
      </c>
      <c r="GR83" s="17" t="str">
        <f t="shared" si="311"/>
        <v/>
      </c>
      <c r="GS83" s="17" t="str">
        <f t="shared" si="312"/>
        <v/>
      </c>
      <c r="GT83" s="17" t="str">
        <f t="shared" si="313"/>
        <v/>
      </c>
      <c r="GU83" s="17" t="s">
        <v>139</v>
      </c>
      <c r="GV83" s="36"/>
      <c r="GW83" s="36" t="e">
        <f>RANK(AO83,AO$25:AO$124,0)+COUNTIF(AO$25:AO$83,AO83)-1</f>
        <v>#VALUE!</v>
      </c>
      <c r="GX83" s="36" t="s">
        <v>89</v>
      </c>
      <c r="GY83" s="3">
        <v>59</v>
      </c>
      <c r="GZ83" s="3" t="str">
        <f t="shared" si="314"/>
        <v/>
      </c>
      <c r="HA83" s="345" t="str">
        <f t="shared" si="163"/>
        <v/>
      </c>
      <c r="HB83" s="3">
        <f t="shared" si="164"/>
        <v>0</v>
      </c>
      <c r="HF83" s="3" t="e">
        <f t="shared" si="165"/>
        <v>#N/A</v>
      </c>
      <c r="HG83" s="3" t="e">
        <f t="shared" si="166"/>
        <v>#N/A</v>
      </c>
      <c r="HH83" s="294" t="e">
        <f t="shared" si="167"/>
        <v>#N/A</v>
      </c>
      <c r="HI83" s="336" t="e">
        <f t="shared" si="168"/>
        <v>#N/A</v>
      </c>
      <c r="HJ83" s="4" t="e">
        <f t="shared" si="169"/>
        <v>#N/A</v>
      </c>
      <c r="HK83" s="17" t="str">
        <f>IF(HK$23&lt;='2. Saisie'!$AE$1,INDEX($D$25:$AG$124,$HI83,HK$21),"")</f>
        <v/>
      </c>
      <c r="HL83" s="17" t="str">
        <f>IF(HL$23&lt;='2. Saisie'!$AE$1,INDEX($D$25:$AG$124,$HI83,HL$21),"")</f>
        <v/>
      </c>
      <c r="HM83" s="17" t="str">
        <f>IF(HM$23&lt;='2. Saisie'!$AE$1,INDEX($D$25:$AG$124,$HI83,HM$21),"")</f>
        <v/>
      </c>
      <c r="HN83" s="17" t="str">
        <f>IF(HN$23&lt;='2. Saisie'!$AE$1,INDEX($D$25:$AG$124,$HI83,HN$21),"")</f>
        <v/>
      </c>
      <c r="HO83" s="17" t="str">
        <f>IF(HO$23&lt;='2. Saisie'!$AE$1,INDEX($D$25:$AG$124,$HI83,HO$21),"")</f>
        <v/>
      </c>
      <c r="HP83" s="17" t="str">
        <f>IF(HP$23&lt;='2. Saisie'!$AE$1,INDEX($D$25:$AG$124,$HI83,HP$21),"")</f>
        <v/>
      </c>
      <c r="HQ83" s="17" t="str">
        <f>IF(HQ$23&lt;='2. Saisie'!$AE$1,INDEX($D$25:$AG$124,$HI83,HQ$21),"")</f>
        <v/>
      </c>
      <c r="HR83" s="17" t="str">
        <f>IF(HR$23&lt;='2. Saisie'!$AE$1,INDEX($D$25:$AG$124,$HI83,HR$21),"")</f>
        <v/>
      </c>
      <c r="HS83" s="17" t="str">
        <f>IF(HS$23&lt;='2. Saisie'!$AE$1,INDEX($D$25:$AG$124,$HI83,HS$21),"")</f>
        <v/>
      </c>
      <c r="HT83" s="17" t="str">
        <f>IF(HT$23&lt;='2. Saisie'!$AE$1,INDEX($D$25:$AG$124,$HI83,HT$21),"")</f>
        <v/>
      </c>
      <c r="HU83" s="17" t="str">
        <f>IF(HU$23&lt;='2. Saisie'!$AE$1,INDEX($D$25:$AG$124,$HI83,HU$21),"")</f>
        <v/>
      </c>
      <c r="HV83" s="17" t="str">
        <f>IF(HV$23&lt;='2. Saisie'!$AE$1,INDEX($D$25:$AG$124,$HI83,HV$21),"")</f>
        <v/>
      </c>
      <c r="HW83" s="17" t="str">
        <f>IF(HW$23&lt;='2. Saisie'!$AE$1,INDEX($D$25:$AG$124,$HI83,HW$21),"")</f>
        <v/>
      </c>
      <c r="HX83" s="17" t="str">
        <f>IF(HX$23&lt;='2. Saisie'!$AE$1,INDEX($D$25:$AG$124,$HI83,HX$21),"")</f>
        <v/>
      </c>
      <c r="HY83" s="17" t="str">
        <f>IF(HY$23&lt;='2. Saisie'!$AE$1,INDEX($D$25:$AG$124,$HI83,HY$21),"")</f>
        <v/>
      </c>
      <c r="HZ83" s="17" t="str">
        <f>IF(HZ$23&lt;='2. Saisie'!$AE$1,INDEX($D$25:$AG$124,$HI83,HZ$21),"")</f>
        <v/>
      </c>
      <c r="IA83" s="17" t="str">
        <f>IF(IA$23&lt;='2. Saisie'!$AE$1,INDEX($D$25:$AG$124,$HI83,IA$21),"")</f>
        <v/>
      </c>
      <c r="IB83" s="17" t="str">
        <f>IF(IB$23&lt;='2. Saisie'!$AE$1,INDEX($D$25:$AG$124,$HI83,IB$21),"")</f>
        <v/>
      </c>
      <c r="IC83" s="17" t="str">
        <f>IF(IC$23&lt;='2. Saisie'!$AE$1,INDEX($D$25:$AG$124,$HI83,IC$21),"")</f>
        <v/>
      </c>
      <c r="ID83" s="17" t="str">
        <f>IF(ID$23&lt;='2. Saisie'!$AE$1,INDEX($D$25:$AG$124,$HI83,ID$21),"")</f>
        <v/>
      </c>
      <c r="IE83" s="17" t="str">
        <f>IF(IE$23&lt;='2. Saisie'!$AE$1,INDEX($D$25:$AG$124,$HI83,IE$21),"")</f>
        <v/>
      </c>
      <c r="IF83" s="17" t="str">
        <f>IF(IF$23&lt;='2. Saisie'!$AE$1,INDEX($D$25:$AG$124,$HI83,IF$21),"")</f>
        <v/>
      </c>
      <c r="IG83" s="17" t="str">
        <f>IF(IG$23&lt;='2. Saisie'!$AE$1,INDEX($D$25:$AG$124,$HI83,IG$21),"")</f>
        <v/>
      </c>
      <c r="IH83" s="17" t="str">
        <f>IF(IH$23&lt;='2. Saisie'!$AE$1,INDEX($D$25:$AG$124,$HI83,IH$21),"")</f>
        <v/>
      </c>
      <c r="II83" s="17" t="str">
        <f>IF(II$23&lt;='2. Saisie'!$AE$1,INDEX($D$25:$AG$124,$HI83,II$21),"")</f>
        <v/>
      </c>
      <c r="IJ83" s="17" t="str">
        <f>IF(IJ$23&lt;='2. Saisie'!$AE$1,INDEX($D$25:$AG$124,$HI83,IJ$21),"")</f>
        <v/>
      </c>
      <c r="IK83" s="17" t="str">
        <f>IF(IK$23&lt;='2. Saisie'!$AE$1,INDEX($D$25:$AG$124,$HI83,IK$21),"")</f>
        <v/>
      </c>
      <c r="IL83" s="17" t="str">
        <f>IF(IL$23&lt;='2. Saisie'!$AE$1,INDEX($D$25:$AG$124,$HI83,IL$21),"")</f>
        <v/>
      </c>
      <c r="IM83" s="17" t="str">
        <f>IF(IM$23&lt;='2. Saisie'!$AE$1,INDEX($D$25:$AG$124,$HI83,IM$21),"")</f>
        <v/>
      </c>
      <c r="IN83" s="17" t="str">
        <f>IF(IN$23&lt;='2. Saisie'!$AE$1,INDEX($D$25:$AG$124,$HI83,IN$21),"")</f>
        <v/>
      </c>
      <c r="IO83" s="17" t="s">
        <v>139</v>
      </c>
      <c r="IR83" s="346" t="str">
        <f>IFERROR(IF(HK$23&lt;=$HH83,(1-'7. Rép.Inattendues'!J64)*HK$19,('7. Rép.Inattendues'!J64*HK$19)*-1),"")</f>
        <v/>
      </c>
      <c r="IS83" s="346" t="str">
        <f>IFERROR(IF(HL$23&lt;=$HH83,(1-'7. Rép.Inattendues'!K64)*HL$19,('7. Rép.Inattendues'!K64*HL$19)*-1),"")</f>
        <v/>
      </c>
      <c r="IT83" s="346" t="str">
        <f>IFERROR(IF(HM$23&lt;=$HH83,(1-'7. Rép.Inattendues'!L64)*HM$19,('7. Rép.Inattendues'!L64*HM$19)*-1),"")</f>
        <v/>
      </c>
      <c r="IU83" s="346" t="str">
        <f>IFERROR(IF(HN$23&lt;=$HH83,(1-'7. Rép.Inattendues'!M64)*HN$19,('7. Rép.Inattendues'!M64*HN$19)*-1),"")</f>
        <v/>
      </c>
      <c r="IV83" s="346" t="str">
        <f>IFERROR(IF(HO$23&lt;=$HH83,(1-'7. Rép.Inattendues'!N64)*HO$19,('7. Rép.Inattendues'!N64*HO$19)*-1),"")</f>
        <v/>
      </c>
      <c r="IW83" s="346" t="str">
        <f>IFERROR(IF(HP$23&lt;=$HH83,(1-'7. Rép.Inattendues'!O64)*HP$19,('7. Rép.Inattendues'!O64*HP$19)*-1),"")</f>
        <v/>
      </c>
      <c r="IX83" s="346" t="str">
        <f>IFERROR(IF(HQ$23&lt;=$HH83,(1-'7. Rép.Inattendues'!P64)*HQ$19,('7. Rép.Inattendues'!P64*HQ$19)*-1),"")</f>
        <v/>
      </c>
      <c r="IY83" s="346" t="str">
        <f>IFERROR(IF(HR$23&lt;=$HH83,(1-'7. Rép.Inattendues'!Q64)*HR$19,('7. Rép.Inattendues'!Q64*HR$19)*-1),"")</f>
        <v/>
      </c>
      <c r="IZ83" s="346" t="str">
        <f>IFERROR(IF(HS$23&lt;=$HH83,(1-'7. Rép.Inattendues'!R64)*HS$19,('7. Rép.Inattendues'!R64*HS$19)*-1),"")</f>
        <v/>
      </c>
      <c r="JA83" s="346" t="str">
        <f>IFERROR(IF(HT$23&lt;=$HH83,(1-'7. Rép.Inattendues'!S64)*HT$19,('7. Rép.Inattendues'!S64*HT$19)*-1),"")</f>
        <v/>
      </c>
      <c r="JB83" s="346" t="str">
        <f>IFERROR(IF(HU$23&lt;=$HH83,(1-'7. Rép.Inattendues'!T64)*HU$19,('7. Rép.Inattendues'!T64*HU$19)*-1),"")</f>
        <v/>
      </c>
      <c r="JC83" s="346" t="str">
        <f>IFERROR(IF(HV$23&lt;=$HH83,(1-'7. Rép.Inattendues'!U64)*HV$19,('7. Rép.Inattendues'!U64*HV$19)*-1),"")</f>
        <v/>
      </c>
      <c r="JD83" s="346" t="str">
        <f>IFERROR(IF(HW$23&lt;=$HH83,(1-'7. Rép.Inattendues'!V64)*HW$19,('7. Rép.Inattendues'!V64*HW$19)*-1),"")</f>
        <v/>
      </c>
      <c r="JE83" s="346" t="str">
        <f>IFERROR(IF(HX$23&lt;=$HH83,(1-'7. Rép.Inattendues'!W64)*HX$19,('7. Rép.Inattendues'!W64*HX$19)*-1),"")</f>
        <v/>
      </c>
      <c r="JF83" s="346" t="str">
        <f>IFERROR(IF(HY$23&lt;=$HH83,(1-'7. Rép.Inattendues'!X64)*HY$19,('7. Rép.Inattendues'!X64*HY$19)*-1),"")</f>
        <v/>
      </c>
      <c r="JG83" s="346" t="str">
        <f>IFERROR(IF(HZ$23&lt;=$HH83,(1-'7. Rép.Inattendues'!Y64)*HZ$19,('7. Rép.Inattendues'!Y64*HZ$19)*-1),"")</f>
        <v/>
      </c>
      <c r="JH83" s="346" t="str">
        <f>IFERROR(IF(IA$23&lt;=$HH83,(1-'7. Rép.Inattendues'!Z64)*IA$19,('7. Rép.Inattendues'!Z64*IA$19)*-1),"")</f>
        <v/>
      </c>
      <c r="JI83" s="346" t="str">
        <f>IFERROR(IF(IB$23&lt;=$HH83,(1-'7. Rép.Inattendues'!AA64)*IB$19,('7. Rép.Inattendues'!AA64*IB$19)*-1),"")</f>
        <v/>
      </c>
      <c r="JJ83" s="346" t="str">
        <f>IFERROR(IF(IC$23&lt;=$HH83,(1-'7. Rép.Inattendues'!AB64)*IC$19,('7. Rép.Inattendues'!AB64*IC$19)*-1),"")</f>
        <v/>
      </c>
      <c r="JK83" s="346" t="str">
        <f>IFERROR(IF(ID$23&lt;=$HH83,(1-'7. Rép.Inattendues'!AC64)*ID$19,('7. Rép.Inattendues'!AC64*ID$19)*-1),"")</f>
        <v/>
      </c>
      <c r="JL83" s="346" t="str">
        <f>IFERROR(IF(IE$23&lt;=$HH83,(1-'7. Rép.Inattendues'!AD64)*IE$19,('7. Rép.Inattendues'!AD64*IE$19)*-1),"")</f>
        <v/>
      </c>
      <c r="JM83" s="346" t="str">
        <f>IFERROR(IF(IF$23&lt;=$HH83,(1-'7. Rép.Inattendues'!AE64)*IF$19,('7. Rép.Inattendues'!AE64*IF$19)*-1),"")</f>
        <v/>
      </c>
      <c r="JN83" s="346" t="str">
        <f>IFERROR(IF(IG$23&lt;=$HH83,(1-'7. Rép.Inattendues'!AF64)*IG$19,('7. Rép.Inattendues'!AF64*IG$19)*-1),"")</f>
        <v/>
      </c>
      <c r="JO83" s="346" t="str">
        <f>IFERROR(IF(IH$23&lt;=$HH83,(1-'7. Rép.Inattendues'!AG64)*IH$19,('7. Rép.Inattendues'!AG64*IH$19)*-1),"")</f>
        <v/>
      </c>
      <c r="JP83" s="346" t="str">
        <f>IFERROR(IF(II$23&lt;=$HH83,(1-'7. Rép.Inattendues'!AH64)*II$19,('7. Rép.Inattendues'!AH64*II$19)*-1),"")</f>
        <v/>
      </c>
      <c r="JQ83" s="346" t="str">
        <f>IFERROR(IF(IJ$23&lt;=$HH83,(1-'7. Rép.Inattendues'!AI64)*IJ$19,('7. Rép.Inattendues'!AI64*IJ$19)*-1),"")</f>
        <v/>
      </c>
      <c r="JR83" s="346" t="str">
        <f>IFERROR(IF(IK$23&lt;=$HH83,(1-'7. Rép.Inattendues'!AJ64)*IK$19,('7. Rép.Inattendues'!AJ64*IK$19)*-1),"")</f>
        <v/>
      </c>
      <c r="JS83" s="346" t="str">
        <f>IFERROR(IF(IL$23&lt;=$HH83,(1-'7. Rép.Inattendues'!AK64)*IL$19,('7. Rép.Inattendues'!AK64*IL$19)*-1),"")</f>
        <v/>
      </c>
      <c r="JT83" s="346" t="str">
        <f>IFERROR(IF(IM$23&lt;=$HH83,(1-'7. Rép.Inattendues'!AL64)*IM$19,('7. Rép.Inattendues'!AL64*IM$19)*-1),"")</f>
        <v/>
      </c>
      <c r="JU83" s="346" t="str">
        <f>IFERROR(IF(IN$23&lt;=$HH83,(1-'7. Rép.Inattendues'!AM64)*IN$19,('7. Rép.Inattendues'!AM64*IN$19)*-1),"")</f>
        <v/>
      </c>
      <c r="JW83" s="347" t="str">
        <f t="shared" si="170"/>
        <v/>
      </c>
      <c r="JY83" s="346" t="str">
        <f t="shared" si="171"/>
        <v/>
      </c>
      <c r="JZ83" s="346" t="str">
        <f t="shared" si="172"/>
        <v/>
      </c>
      <c r="KA83" s="346" t="str">
        <f t="shared" si="173"/>
        <v/>
      </c>
      <c r="KB83" s="346" t="str">
        <f t="shared" si="174"/>
        <v/>
      </c>
      <c r="KC83" s="346" t="str">
        <f t="shared" si="175"/>
        <v/>
      </c>
      <c r="KD83" s="346" t="str">
        <f t="shared" si="176"/>
        <v/>
      </c>
      <c r="KE83" s="346" t="str">
        <f t="shared" si="177"/>
        <v/>
      </c>
      <c r="KF83" s="346" t="str">
        <f t="shared" si="178"/>
        <v/>
      </c>
      <c r="KG83" s="346" t="str">
        <f t="shared" si="179"/>
        <v/>
      </c>
      <c r="KH83" s="346" t="str">
        <f t="shared" si="180"/>
        <v/>
      </c>
      <c r="KI83" s="346" t="str">
        <f t="shared" si="181"/>
        <v/>
      </c>
      <c r="KJ83" s="346" t="str">
        <f t="shared" si="182"/>
        <v/>
      </c>
      <c r="KK83" s="346" t="str">
        <f t="shared" si="183"/>
        <v/>
      </c>
      <c r="KL83" s="346" t="str">
        <f t="shared" si="184"/>
        <v/>
      </c>
      <c r="KM83" s="346" t="str">
        <f t="shared" si="185"/>
        <v/>
      </c>
      <c r="KN83" s="346" t="str">
        <f t="shared" si="186"/>
        <v/>
      </c>
      <c r="KO83" s="346" t="str">
        <f t="shared" si="187"/>
        <v/>
      </c>
      <c r="KP83" s="346" t="str">
        <f t="shared" si="188"/>
        <v/>
      </c>
      <c r="KQ83" s="346" t="str">
        <f t="shared" si="189"/>
        <v/>
      </c>
      <c r="KR83" s="346" t="str">
        <f t="shared" si="190"/>
        <v/>
      </c>
      <c r="KS83" s="346" t="str">
        <f t="shared" si="191"/>
        <v/>
      </c>
      <c r="KT83" s="346" t="str">
        <f t="shared" si="192"/>
        <v/>
      </c>
      <c r="KU83" s="346" t="str">
        <f t="shared" si="193"/>
        <v/>
      </c>
      <c r="KV83" s="346" t="str">
        <f t="shared" si="194"/>
        <v/>
      </c>
      <c r="KW83" s="346" t="str">
        <f t="shared" si="195"/>
        <v/>
      </c>
      <c r="KX83" s="346" t="str">
        <f t="shared" si="196"/>
        <v/>
      </c>
      <c r="KY83" s="346" t="str">
        <f t="shared" si="197"/>
        <v/>
      </c>
      <c r="KZ83" s="346" t="str">
        <f t="shared" si="198"/>
        <v/>
      </c>
      <c r="LA83" s="346" t="str">
        <f t="shared" si="199"/>
        <v/>
      </c>
      <c r="LB83" s="346" t="str">
        <f t="shared" si="200"/>
        <v/>
      </c>
      <c r="LD83" s="348" t="str">
        <f t="shared" si="201"/>
        <v/>
      </c>
      <c r="LF83" s="346" t="str">
        <f t="shared" si="315"/>
        <v/>
      </c>
      <c r="LH83" s="346" t="str">
        <f t="shared" si="202"/>
        <v/>
      </c>
      <c r="LI83" s="346" t="str">
        <f t="shared" si="203"/>
        <v/>
      </c>
      <c r="LJ83" s="346" t="str">
        <f t="shared" si="204"/>
        <v/>
      </c>
      <c r="LK83" s="346" t="str">
        <f t="shared" si="205"/>
        <v/>
      </c>
      <c r="LL83" s="346" t="str">
        <f t="shared" si="206"/>
        <v/>
      </c>
      <c r="LM83" s="346" t="str">
        <f t="shared" si="207"/>
        <v/>
      </c>
      <c r="LN83" s="346" t="str">
        <f t="shared" si="208"/>
        <v/>
      </c>
      <c r="LO83" s="346" t="str">
        <f t="shared" si="209"/>
        <v/>
      </c>
      <c r="LP83" s="346" t="str">
        <f t="shared" si="210"/>
        <v/>
      </c>
      <c r="LQ83" s="346" t="str">
        <f t="shared" si="211"/>
        <v/>
      </c>
      <c r="LR83" s="346" t="str">
        <f t="shared" si="212"/>
        <v/>
      </c>
      <c r="LS83" s="346" t="str">
        <f t="shared" si="213"/>
        <v/>
      </c>
      <c r="LT83" s="346" t="str">
        <f t="shared" si="214"/>
        <v/>
      </c>
      <c r="LU83" s="346" t="str">
        <f t="shared" si="215"/>
        <v/>
      </c>
      <c r="LV83" s="346" t="str">
        <f t="shared" si="216"/>
        <v/>
      </c>
      <c r="LW83" s="346" t="str">
        <f t="shared" si="217"/>
        <v/>
      </c>
      <c r="LX83" s="346" t="str">
        <f t="shared" si="218"/>
        <v/>
      </c>
      <c r="LY83" s="346" t="str">
        <f t="shared" si="219"/>
        <v/>
      </c>
      <c r="LZ83" s="346" t="str">
        <f t="shared" si="220"/>
        <v/>
      </c>
      <c r="MA83" s="346" t="str">
        <f t="shared" si="221"/>
        <v/>
      </c>
      <c r="MB83" s="346" t="str">
        <f t="shared" si="222"/>
        <v/>
      </c>
      <c r="MC83" s="346" t="str">
        <f t="shared" si="223"/>
        <v/>
      </c>
      <c r="MD83" s="346" t="str">
        <f t="shared" si="224"/>
        <v/>
      </c>
      <c r="ME83" s="346" t="str">
        <f t="shared" si="225"/>
        <v/>
      </c>
      <c r="MF83" s="346" t="str">
        <f t="shared" si="226"/>
        <v/>
      </c>
      <c r="MG83" s="346" t="str">
        <f t="shared" si="227"/>
        <v/>
      </c>
      <c r="MH83" s="346" t="str">
        <f t="shared" si="228"/>
        <v/>
      </c>
      <c r="MI83" s="346" t="str">
        <f t="shared" si="229"/>
        <v/>
      </c>
      <c r="MJ83" s="346" t="str">
        <f t="shared" si="230"/>
        <v/>
      </c>
      <c r="MK83" s="346" t="str">
        <f t="shared" si="231"/>
        <v/>
      </c>
      <c r="MM83" s="348" t="str">
        <f t="shared" si="232"/>
        <v/>
      </c>
      <c r="MR83" s="453" t="s">
        <v>489</v>
      </c>
      <c r="MT83" s="395" t="s">
        <v>279</v>
      </c>
      <c r="MU83" s="15">
        <f>IF('8. Paramètres'!G85="Souhaitable",1,IF('8. Paramètres'!G85="Acceptable",2,IF('8. Paramètres'!G85="À vérifier",3,"err")))</f>
        <v>1</v>
      </c>
      <c r="MV83" s="15">
        <f>IF('8. Paramètres'!H85="Cliquer pour modifier",MU83,IF('8. Paramètres'!H85="Souhaitable",1,IF('8. Paramètres'!H85="Acceptable",2,IF('8. Paramètres'!H85="À vérifier",3,"err"))))</f>
        <v>1</v>
      </c>
      <c r="MW83" s="15">
        <f>IF(MU$3=1,MU83,IF(MU$3=2,MV83,"err"))</f>
        <v>1</v>
      </c>
      <c r="MY83" s="380" t="str">
        <f>IF(MW83&gt;MW84,"err","ok")</f>
        <v>ok</v>
      </c>
      <c r="MZ83" s="296">
        <f>COUNTIF(MY83:MY92,"=err")</f>
        <v>0</v>
      </c>
    </row>
    <row r="84" spans="2:364" ht="18" x14ac:dyDescent="0.3">
      <c r="B84" s="38">
        <f t="shared" si="88"/>
        <v>0</v>
      </c>
      <c r="C84" s="4" t="s">
        <v>90</v>
      </c>
      <c r="D84" s="17" t="str">
        <f>IF(AND('2. Saisie'!$AF66&gt;=0,D$23&lt;='2. Saisie'!$AE$1,'2. Saisie'!$AL66&lt;=$B$11),IF(OR('2. Saisie'!B66="",'2. Saisie'!B66=9),0,'2. Saisie'!B66),"")</f>
        <v/>
      </c>
      <c r="E84" s="17" t="str">
        <f>IF(AND('2. Saisie'!$AF66&gt;=0,E$23&lt;='2. Saisie'!$AE$1,'2. Saisie'!$AL66&lt;=$B$11),IF(OR('2. Saisie'!C66="",'2. Saisie'!C66=9),0,'2. Saisie'!C66),"")</f>
        <v/>
      </c>
      <c r="F84" s="17" t="str">
        <f>IF(AND('2. Saisie'!$AF66&gt;=0,F$23&lt;='2. Saisie'!$AE$1,'2. Saisie'!$AL66&lt;=$B$11),IF(OR('2. Saisie'!D66="",'2. Saisie'!D66=9),0,'2. Saisie'!D66),"")</f>
        <v/>
      </c>
      <c r="G84" s="17" t="str">
        <f>IF(AND('2. Saisie'!$AF66&gt;=0,G$23&lt;='2. Saisie'!$AE$1,'2. Saisie'!$AL66&lt;=$B$11),IF(OR('2. Saisie'!E66="",'2. Saisie'!E66=9),0,'2. Saisie'!E66),"")</f>
        <v/>
      </c>
      <c r="H84" s="17" t="str">
        <f>IF(AND('2. Saisie'!$AF66&gt;=0,H$23&lt;='2. Saisie'!$AE$1,'2. Saisie'!$AL66&lt;=$B$11),IF(OR('2. Saisie'!F66="",'2. Saisie'!F66=9),0,'2. Saisie'!F66),"")</f>
        <v/>
      </c>
      <c r="I84" s="17" t="str">
        <f>IF(AND('2. Saisie'!$AF66&gt;=0,I$23&lt;='2. Saisie'!$AE$1,'2. Saisie'!$AL66&lt;=$B$11),IF(OR('2. Saisie'!G66="",'2. Saisie'!G66=9),0,'2. Saisie'!G66),"")</f>
        <v/>
      </c>
      <c r="J84" s="17" t="str">
        <f>IF(AND('2. Saisie'!$AF66&gt;=0,J$23&lt;='2. Saisie'!$AE$1,'2. Saisie'!$AL66&lt;=$B$11),IF(OR('2. Saisie'!H66="",'2. Saisie'!H66=9),0,'2. Saisie'!H66),"")</f>
        <v/>
      </c>
      <c r="K84" s="17" t="str">
        <f>IF(AND('2. Saisie'!$AF66&gt;=0,K$23&lt;='2. Saisie'!$AE$1,'2. Saisie'!$AL66&lt;=$B$11),IF(OR('2. Saisie'!I66="",'2. Saisie'!I66=9),0,'2. Saisie'!I66),"")</f>
        <v/>
      </c>
      <c r="L84" s="17" t="str">
        <f>IF(AND('2. Saisie'!$AF66&gt;=0,L$23&lt;='2. Saisie'!$AE$1,'2. Saisie'!$AL66&lt;=$B$11),IF(OR('2. Saisie'!J66="",'2. Saisie'!J66=9),0,'2. Saisie'!J66),"")</f>
        <v/>
      </c>
      <c r="M84" s="17" t="str">
        <f>IF(AND('2. Saisie'!$AF66&gt;=0,M$23&lt;='2. Saisie'!$AE$1,'2. Saisie'!$AL66&lt;=$B$11),IF(OR('2. Saisie'!K66="",'2. Saisie'!K66=9),0,'2. Saisie'!K66),"")</f>
        <v/>
      </c>
      <c r="N84" s="17" t="str">
        <f>IF(AND('2. Saisie'!$AF66&gt;=0,N$23&lt;='2. Saisie'!$AE$1,'2. Saisie'!$AL66&lt;=$B$11),IF(OR('2. Saisie'!L66="",'2. Saisie'!L66=9),0,'2. Saisie'!L66),"")</f>
        <v/>
      </c>
      <c r="O84" s="17" t="str">
        <f>IF(AND('2. Saisie'!$AF66&gt;=0,O$23&lt;='2. Saisie'!$AE$1,'2. Saisie'!$AL66&lt;=$B$11),IF(OR('2. Saisie'!M66="",'2. Saisie'!M66=9),0,'2. Saisie'!M66),"")</f>
        <v/>
      </c>
      <c r="P84" s="17" t="str">
        <f>IF(AND('2. Saisie'!$AF66&gt;=0,P$23&lt;='2. Saisie'!$AE$1,'2. Saisie'!$AL66&lt;=$B$11),IF(OR('2. Saisie'!N66="",'2. Saisie'!N66=9),0,'2. Saisie'!N66),"")</f>
        <v/>
      </c>
      <c r="Q84" s="17" t="str">
        <f>IF(AND('2. Saisie'!$AF66&gt;=0,Q$23&lt;='2. Saisie'!$AE$1,'2. Saisie'!$AL66&lt;=$B$11),IF(OR('2. Saisie'!O66="",'2. Saisie'!O66=9),0,'2. Saisie'!O66),"")</f>
        <v/>
      </c>
      <c r="R84" s="17" t="str">
        <f>IF(AND('2. Saisie'!$AF66&gt;=0,R$23&lt;='2. Saisie'!$AE$1,'2. Saisie'!$AL66&lt;=$B$11),IF(OR('2. Saisie'!P66="",'2. Saisie'!P66=9),0,'2. Saisie'!P66),"")</f>
        <v/>
      </c>
      <c r="S84" s="17" t="str">
        <f>IF(AND('2. Saisie'!$AF66&gt;=0,S$23&lt;='2. Saisie'!$AE$1,'2. Saisie'!$AL66&lt;=$B$11),IF(OR('2. Saisie'!Q66="",'2. Saisie'!Q66=9),0,'2. Saisie'!Q66),"")</f>
        <v/>
      </c>
      <c r="T84" s="17" t="str">
        <f>IF(AND('2. Saisie'!$AF66&gt;=0,T$23&lt;='2. Saisie'!$AE$1,'2. Saisie'!$AL66&lt;=$B$11),IF(OR('2. Saisie'!R66="",'2. Saisie'!R66=9),0,'2. Saisie'!R66),"")</f>
        <v/>
      </c>
      <c r="U84" s="17" t="str">
        <f>IF(AND('2. Saisie'!$AF66&gt;=0,U$23&lt;='2. Saisie'!$AE$1,'2. Saisie'!$AL66&lt;=$B$11),IF(OR('2. Saisie'!S66="",'2. Saisie'!S66=9),0,'2. Saisie'!S66),"")</f>
        <v/>
      </c>
      <c r="V84" s="17" t="str">
        <f>IF(AND('2. Saisie'!$AF66&gt;=0,V$23&lt;='2. Saisie'!$AE$1,'2. Saisie'!$AL66&lt;=$B$11),IF(OR('2. Saisie'!T66="",'2. Saisie'!T66=9),0,'2. Saisie'!T66),"")</f>
        <v/>
      </c>
      <c r="W84" s="17" t="str">
        <f>IF(AND('2. Saisie'!$AF66&gt;=0,W$23&lt;='2. Saisie'!$AE$1,'2. Saisie'!$AL66&lt;=$B$11),IF(OR('2. Saisie'!U66="",'2. Saisie'!U66=9),0,'2. Saisie'!U66),"")</f>
        <v/>
      </c>
      <c r="X84" s="17" t="str">
        <f>IF(AND('2. Saisie'!$AF66&gt;=0,X$23&lt;='2. Saisie'!$AE$1,'2. Saisie'!$AL66&lt;=$B$11),IF(OR('2. Saisie'!V66="",'2. Saisie'!V66=9),0,'2. Saisie'!V66),"")</f>
        <v/>
      </c>
      <c r="Y84" s="17" t="str">
        <f>IF(AND('2. Saisie'!$AF66&gt;=0,Y$23&lt;='2. Saisie'!$AE$1,'2. Saisie'!$AL66&lt;=$B$11),IF(OR('2. Saisie'!W66="",'2. Saisie'!W66=9),0,'2. Saisie'!W66),"")</f>
        <v/>
      </c>
      <c r="Z84" s="17" t="str">
        <f>IF(AND('2. Saisie'!$AF66&gt;=0,Z$23&lt;='2. Saisie'!$AE$1,'2. Saisie'!$AL66&lt;=$B$11),IF(OR('2. Saisie'!X66="",'2. Saisie'!X66=9),0,'2. Saisie'!X66),"")</f>
        <v/>
      </c>
      <c r="AA84" s="17" t="str">
        <f>IF(AND('2. Saisie'!$AF66&gt;=0,AA$23&lt;='2. Saisie'!$AE$1,'2. Saisie'!$AL66&lt;=$B$11),IF(OR('2. Saisie'!Y66="",'2. Saisie'!Y66=9),0,'2. Saisie'!Y66),"")</f>
        <v/>
      </c>
      <c r="AB84" s="17" t="str">
        <f>IF(AND('2. Saisie'!$AF66&gt;=0,AB$23&lt;='2. Saisie'!$AE$1,'2. Saisie'!$AL66&lt;=$B$11),IF(OR('2. Saisie'!Z66="",'2. Saisie'!Z66=9),0,'2. Saisie'!Z66),"")</f>
        <v/>
      </c>
      <c r="AC84" s="17" t="str">
        <f>IF(AND('2. Saisie'!$AF66&gt;=0,AC$23&lt;='2. Saisie'!$AE$1,'2. Saisie'!$AL66&lt;=$B$11),IF(OR('2. Saisie'!AA66="",'2. Saisie'!AA66=9),0,'2. Saisie'!AA66),"")</f>
        <v/>
      </c>
      <c r="AD84" s="17" t="str">
        <f>IF(AND('2. Saisie'!$AF66&gt;=0,AD$23&lt;='2. Saisie'!$AE$1,'2. Saisie'!$AL66&lt;=$B$11),IF(OR('2. Saisie'!AB66="",'2. Saisie'!AB66=9),0,'2. Saisie'!AB66),"")</f>
        <v/>
      </c>
      <c r="AE84" s="17" t="str">
        <f>IF(AND('2. Saisie'!$AF66&gt;=0,AE$23&lt;='2. Saisie'!$AE$1,'2. Saisie'!$AL66&lt;=$B$11),IF(OR('2. Saisie'!AC66="",'2. Saisie'!AC66=9),0,'2. Saisie'!AC66),"")</f>
        <v/>
      </c>
      <c r="AF84" s="17" t="str">
        <f>IF(AND('2. Saisie'!$AF66&gt;=0,AF$23&lt;='2. Saisie'!$AE$1,'2. Saisie'!$AL66&lt;=$B$11),IF(OR('2. Saisie'!AD66="",'2. Saisie'!AD66=9),0,'2. Saisie'!AD66),"")</f>
        <v/>
      </c>
      <c r="AG84" s="17" t="str">
        <f>IF(AND('2. Saisie'!$AF66&gt;=0,AG$23&lt;='2. Saisie'!$AE$1,'2. Saisie'!$AL66&lt;=$B$11),IF(OR('2. Saisie'!AE66="",'2. Saisie'!AE66=9),0,'2. Saisie'!AE66),"")</f>
        <v/>
      </c>
      <c r="AH84" s="17" t="s">
        <v>139</v>
      </c>
      <c r="AI84" s="330"/>
      <c r="AJ84" s="339" t="str">
        <f t="shared" si="89"/>
        <v/>
      </c>
      <c r="AK84" s="339" t="str">
        <f t="shared" si="90"/>
        <v/>
      </c>
      <c r="AL84" s="340" t="str">
        <f t="shared" si="277"/>
        <v/>
      </c>
      <c r="AM84" s="341">
        <v>60</v>
      </c>
      <c r="AN84" s="342" t="str">
        <f t="shared" si="278"/>
        <v/>
      </c>
      <c r="AO84" s="343" t="str">
        <f t="shared" si="91"/>
        <v/>
      </c>
      <c r="AP84" s="17" t="str">
        <f t="shared" si="92"/>
        <v/>
      </c>
      <c r="AQ84" s="17" t="str">
        <f t="shared" si="93"/>
        <v/>
      </c>
      <c r="AR84" s="17" t="str">
        <f t="shared" si="94"/>
        <v/>
      </c>
      <c r="AS84" s="17" t="str">
        <f t="shared" si="95"/>
        <v/>
      </c>
      <c r="AT84" s="17" t="str">
        <f t="shared" si="96"/>
        <v/>
      </c>
      <c r="AU84" s="17" t="str">
        <f t="shared" si="97"/>
        <v/>
      </c>
      <c r="AV84" s="17" t="str">
        <f t="shared" si="98"/>
        <v/>
      </c>
      <c r="AW84" s="17" t="str">
        <f t="shared" si="99"/>
        <v/>
      </c>
      <c r="AX84" s="17" t="str">
        <f t="shared" si="100"/>
        <v/>
      </c>
      <c r="AY84" s="17" t="str">
        <f t="shared" si="101"/>
        <v/>
      </c>
      <c r="AZ84" s="17" t="str">
        <f t="shared" si="102"/>
        <v/>
      </c>
      <c r="BA84" s="17" t="str">
        <f t="shared" si="103"/>
        <v/>
      </c>
      <c r="BB84" s="17" t="str">
        <f t="shared" si="104"/>
        <v/>
      </c>
      <c r="BC84" s="17" t="str">
        <f t="shared" si="105"/>
        <v/>
      </c>
      <c r="BD84" s="17" t="str">
        <f t="shared" si="106"/>
        <v/>
      </c>
      <c r="BE84" s="17" t="str">
        <f t="shared" si="107"/>
        <v/>
      </c>
      <c r="BF84" s="17" t="str">
        <f t="shared" si="108"/>
        <v/>
      </c>
      <c r="BG84" s="17" t="str">
        <f t="shared" si="109"/>
        <v/>
      </c>
      <c r="BH84" s="17" t="str">
        <f t="shared" si="110"/>
        <v/>
      </c>
      <c r="BI84" s="17" t="str">
        <f t="shared" si="111"/>
        <v/>
      </c>
      <c r="BJ84" s="17" t="str">
        <f t="shared" si="112"/>
        <v/>
      </c>
      <c r="BK84" s="17" t="str">
        <f t="shared" si="113"/>
        <v/>
      </c>
      <c r="BL84" s="17" t="str">
        <f t="shared" si="114"/>
        <v/>
      </c>
      <c r="BM84" s="17" t="str">
        <f t="shared" si="115"/>
        <v/>
      </c>
      <c r="BN84" s="17" t="str">
        <f t="shared" si="116"/>
        <v/>
      </c>
      <c r="BO84" s="17" t="str">
        <f t="shared" si="117"/>
        <v/>
      </c>
      <c r="BP84" s="17" t="str">
        <f t="shared" si="118"/>
        <v/>
      </c>
      <c r="BQ84" s="17" t="str">
        <f t="shared" si="119"/>
        <v/>
      </c>
      <c r="BR84" s="17" t="str">
        <f t="shared" si="120"/>
        <v/>
      </c>
      <c r="BS84" s="17" t="str">
        <f t="shared" si="121"/>
        <v/>
      </c>
      <c r="BT84" s="17" t="s">
        <v>139</v>
      </c>
      <c r="BV84" s="291" t="e">
        <f t="shared" si="279"/>
        <v>#VALUE!</v>
      </c>
      <c r="BW84" s="291" t="e">
        <f t="shared" si="122"/>
        <v>#VALUE!</v>
      </c>
      <c r="BX84" s="291" t="e">
        <f t="shared" si="233"/>
        <v>#VALUE!</v>
      </c>
      <c r="BY84" s="292" t="e">
        <f t="shared" si="280"/>
        <v>#VALUE!</v>
      </c>
      <c r="BZ84" s="292" t="e">
        <f t="shared" si="123"/>
        <v>#VALUE!</v>
      </c>
      <c r="CA84" s="294" t="str">
        <f t="shared" si="124"/>
        <v/>
      </c>
      <c r="CB84" s="293" t="e">
        <f t="shared" si="281"/>
        <v>#VALUE!</v>
      </c>
      <c r="CC84" s="291" t="e">
        <f t="shared" si="125"/>
        <v>#VALUE!</v>
      </c>
      <c r="CD84" s="291" t="e">
        <f t="shared" si="234"/>
        <v>#VALUE!</v>
      </c>
      <c r="CE84" s="292" t="e">
        <f t="shared" si="282"/>
        <v>#VALUE!</v>
      </c>
      <c r="CF84" s="292" t="e">
        <f t="shared" si="126"/>
        <v>#VALUE!</v>
      </c>
      <c r="CW84" s="330"/>
      <c r="CX84" s="341">
        <v>60</v>
      </c>
      <c r="CY84" s="58" t="str">
        <f t="shared" si="127"/>
        <v/>
      </c>
      <c r="CZ84" s="344" t="e">
        <f t="shared" si="321"/>
        <v>#N/A</v>
      </c>
      <c r="DA84" s="344" t="e">
        <f t="shared" si="321"/>
        <v>#N/A</v>
      </c>
      <c r="DB84" s="344" t="e">
        <f t="shared" si="321"/>
        <v>#N/A</v>
      </c>
      <c r="DC84" s="344" t="e">
        <f t="shared" si="321"/>
        <v>#N/A</v>
      </c>
      <c r="DD84" s="344" t="e">
        <f t="shared" si="321"/>
        <v>#N/A</v>
      </c>
      <c r="DE84" s="344" t="e">
        <f t="shared" si="321"/>
        <v>#N/A</v>
      </c>
      <c r="DF84" s="344" t="e">
        <f t="shared" si="321"/>
        <v>#N/A</v>
      </c>
      <c r="DG84" s="344" t="e">
        <f t="shared" si="321"/>
        <v>#N/A</v>
      </c>
      <c r="DH84" s="344" t="e">
        <f t="shared" si="321"/>
        <v>#N/A</v>
      </c>
      <c r="DI84" s="344" t="e">
        <f t="shared" si="321"/>
        <v>#N/A</v>
      </c>
      <c r="DJ84" s="344" t="e">
        <f t="shared" si="321"/>
        <v>#N/A</v>
      </c>
      <c r="DK84" s="344" t="e">
        <f t="shared" si="321"/>
        <v>#N/A</v>
      </c>
      <c r="DL84" s="344" t="e">
        <f t="shared" si="321"/>
        <v>#N/A</v>
      </c>
      <c r="DM84" s="344" t="e">
        <f t="shared" si="321"/>
        <v>#N/A</v>
      </c>
      <c r="DN84" s="344" t="e">
        <f t="shared" si="321"/>
        <v>#N/A</v>
      </c>
      <c r="DO84" s="344" t="e">
        <f t="shared" si="321"/>
        <v>#N/A</v>
      </c>
      <c r="DP84" s="344" t="e">
        <f t="shared" si="320"/>
        <v>#N/A</v>
      </c>
      <c r="DQ84" s="344" t="e">
        <f t="shared" si="320"/>
        <v>#N/A</v>
      </c>
      <c r="DR84" s="344" t="e">
        <f t="shared" si="320"/>
        <v>#N/A</v>
      </c>
      <c r="DS84" s="344" t="e">
        <f t="shared" si="320"/>
        <v>#N/A</v>
      </c>
      <c r="DT84" s="344" t="e">
        <f t="shared" si="320"/>
        <v>#N/A</v>
      </c>
      <c r="DU84" s="344" t="e">
        <f t="shared" si="320"/>
        <v>#N/A</v>
      </c>
      <c r="DV84" s="344" t="e">
        <f t="shared" si="320"/>
        <v>#N/A</v>
      </c>
      <c r="DW84" s="344" t="e">
        <f t="shared" si="320"/>
        <v>#N/A</v>
      </c>
      <c r="DX84" s="344" t="e">
        <f t="shared" si="320"/>
        <v>#N/A</v>
      </c>
      <c r="DY84" s="344" t="e">
        <f t="shared" si="320"/>
        <v>#N/A</v>
      </c>
      <c r="DZ84" s="344" t="e">
        <f t="shared" si="320"/>
        <v>#N/A</v>
      </c>
      <c r="EA84" s="344" t="e">
        <f t="shared" si="320"/>
        <v>#N/A</v>
      </c>
      <c r="EB84" s="344" t="e">
        <f t="shared" si="320"/>
        <v>#N/A</v>
      </c>
      <c r="EC84" s="344" t="e">
        <f t="shared" si="320"/>
        <v>#N/A</v>
      </c>
      <c r="ED84" s="59">
        <f t="shared" si="129"/>
        <v>0</v>
      </c>
      <c r="EE84" s="341">
        <v>60</v>
      </c>
      <c r="EF84" s="58" t="str">
        <f t="shared" si="130"/>
        <v/>
      </c>
      <c r="EG84" s="344" t="str">
        <f t="shared" si="235"/>
        <v/>
      </c>
      <c r="EH84" s="344" t="str">
        <f t="shared" si="236"/>
        <v/>
      </c>
      <c r="EI84" s="344" t="str">
        <f t="shared" si="237"/>
        <v/>
      </c>
      <c r="EJ84" s="344" t="str">
        <f t="shared" si="238"/>
        <v/>
      </c>
      <c r="EK84" s="344" t="str">
        <f t="shared" si="239"/>
        <v/>
      </c>
      <c r="EL84" s="344" t="str">
        <f t="shared" si="240"/>
        <v/>
      </c>
      <c r="EM84" s="344" t="str">
        <f t="shared" si="241"/>
        <v/>
      </c>
      <c r="EN84" s="344" t="str">
        <f t="shared" si="242"/>
        <v/>
      </c>
      <c r="EO84" s="344" t="str">
        <f t="shared" si="243"/>
        <v/>
      </c>
      <c r="EP84" s="344" t="str">
        <f t="shared" si="244"/>
        <v/>
      </c>
      <c r="EQ84" s="344" t="str">
        <f t="shared" si="245"/>
        <v/>
      </c>
      <c r="ER84" s="344" t="str">
        <f t="shared" si="246"/>
        <v/>
      </c>
      <c r="ES84" s="344" t="str">
        <f t="shared" si="247"/>
        <v/>
      </c>
      <c r="ET84" s="344" t="str">
        <f t="shared" si="248"/>
        <v/>
      </c>
      <c r="EU84" s="344" t="str">
        <f t="shared" si="249"/>
        <v/>
      </c>
      <c r="EV84" s="344" t="str">
        <f t="shared" si="250"/>
        <v/>
      </c>
      <c r="EW84" s="344" t="str">
        <f t="shared" si="251"/>
        <v/>
      </c>
      <c r="EX84" s="344" t="str">
        <f t="shared" si="252"/>
        <v/>
      </c>
      <c r="EY84" s="344" t="str">
        <f t="shared" si="253"/>
        <v/>
      </c>
      <c r="EZ84" s="344" t="str">
        <f t="shared" si="254"/>
        <v/>
      </c>
      <c r="FA84" s="344" t="str">
        <f t="shared" si="255"/>
        <v/>
      </c>
      <c r="FB84" s="344" t="str">
        <f t="shared" si="256"/>
        <v/>
      </c>
      <c r="FC84" s="344" t="str">
        <f t="shared" si="257"/>
        <v/>
      </c>
      <c r="FD84" s="344" t="str">
        <f t="shared" si="258"/>
        <v/>
      </c>
      <c r="FE84" s="344" t="str">
        <f t="shared" si="259"/>
        <v/>
      </c>
      <c r="FF84" s="344" t="str">
        <f t="shared" si="260"/>
        <v/>
      </c>
      <c r="FG84" s="344" t="str">
        <f t="shared" si="261"/>
        <v/>
      </c>
      <c r="FH84" s="344" t="str">
        <f t="shared" si="262"/>
        <v/>
      </c>
      <c r="FI84" s="344" t="str">
        <f t="shared" si="263"/>
        <v/>
      </c>
      <c r="FJ84" s="344" t="str">
        <f t="shared" si="264"/>
        <v/>
      </c>
      <c r="FK84" s="59">
        <f t="shared" si="160"/>
        <v>0</v>
      </c>
      <c r="FL84" s="345" t="str">
        <f t="shared" si="161"/>
        <v/>
      </c>
      <c r="FM84" s="3">
        <f t="shared" si="162"/>
        <v>0</v>
      </c>
      <c r="FO84" s="336" t="str">
        <f t="shared" si="283"/>
        <v/>
      </c>
      <c r="FP84" s="4" t="s">
        <v>90</v>
      </c>
      <c r="FQ84" s="17" t="str">
        <f t="shared" si="284"/>
        <v/>
      </c>
      <c r="FR84" s="17" t="str">
        <f t="shared" si="285"/>
        <v/>
      </c>
      <c r="FS84" s="17" t="str">
        <f t="shared" si="286"/>
        <v/>
      </c>
      <c r="FT84" s="17" t="str">
        <f t="shared" si="287"/>
        <v/>
      </c>
      <c r="FU84" s="17" t="str">
        <f t="shared" si="288"/>
        <v/>
      </c>
      <c r="FV84" s="17" t="str">
        <f t="shared" si="289"/>
        <v/>
      </c>
      <c r="FW84" s="17" t="str">
        <f t="shared" si="290"/>
        <v/>
      </c>
      <c r="FX84" s="17" t="str">
        <f t="shared" si="291"/>
        <v/>
      </c>
      <c r="FY84" s="17" t="str">
        <f t="shared" si="292"/>
        <v/>
      </c>
      <c r="FZ84" s="17" t="str">
        <f t="shared" si="293"/>
        <v/>
      </c>
      <c r="GA84" s="17" t="str">
        <f t="shared" si="294"/>
        <v/>
      </c>
      <c r="GB84" s="17" t="str">
        <f t="shared" si="295"/>
        <v/>
      </c>
      <c r="GC84" s="17" t="str">
        <f t="shared" si="296"/>
        <v/>
      </c>
      <c r="GD84" s="17" t="str">
        <f t="shared" si="297"/>
        <v/>
      </c>
      <c r="GE84" s="17" t="str">
        <f t="shared" si="298"/>
        <v/>
      </c>
      <c r="GF84" s="17" t="str">
        <f t="shared" si="299"/>
        <v/>
      </c>
      <c r="GG84" s="17" t="str">
        <f t="shared" si="300"/>
        <v/>
      </c>
      <c r="GH84" s="17" t="str">
        <f t="shared" si="301"/>
        <v/>
      </c>
      <c r="GI84" s="17" t="str">
        <f t="shared" si="302"/>
        <v/>
      </c>
      <c r="GJ84" s="17" t="str">
        <f t="shared" si="303"/>
        <v/>
      </c>
      <c r="GK84" s="17" t="str">
        <f t="shared" si="304"/>
        <v/>
      </c>
      <c r="GL84" s="17" t="str">
        <f t="shared" si="305"/>
        <v/>
      </c>
      <c r="GM84" s="17" t="str">
        <f t="shared" si="306"/>
        <v/>
      </c>
      <c r="GN84" s="17" t="str">
        <f t="shared" si="307"/>
        <v/>
      </c>
      <c r="GO84" s="17" t="str">
        <f t="shared" si="308"/>
        <v/>
      </c>
      <c r="GP84" s="17" t="str">
        <f t="shared" si="309"/>
        <v/>
      </c>
      <c r="GQ84" s="17" t="str">
        <f t="shared" si="310"/>
        <v/>
      </c>
      <c r="GR84" s="17" t="str">
        <f t="shared" si="311"/>
        <v/>
      </c>
      <c r="GS84" s="17" t="str">
        <f t="shared" si="312"/>
        <v/>
      </c>
      <c r="GT84" s="17" t="str">
        <f t="shared" si="313"/>
        <v/>
      </c>
      <c r="GU84" s="17" t="s">
        <v>139</v>
      </c>
      <c r="GV84" s="36"/>
      <c r="GW84" s="36" t="e">
        <f>RANK(AO84,AO$25:AO$124,0)+COUNTIF(AO$25:AO$84,AO84)-1</f>
        <v>#VALUE!</v>
      </c>
      <c r="GX84" s="36" t="s">
        <v>90</v>
      </c>
      <c r="GY84" s="3">
        <v>60</v>
      </c>
      <c r="GZ84" s="3" t="str">
        <f t="shared" si="314"/>
        <v/>
      </c>
      <c r="HA84" s="345" t="str">
        <f t="shared" si="163"/>
        <v/>
      </c>
      <c r="HB84" s="3">
        <f t="shared" si="164"/>
        <v>0</v>
      </c>
      <c r="HF84" s="3" t="e">
        <f t="shared" si="165"/>
        <v>#N/A</v>
      </c>
      <c r="HG84" s="3" t="e">
        <f t="shared" si="166"/>
        <v>#N/A</v>
      </c>
      <c r="HH84" s="294" t="e">
        <f t="shared" si="167"/>
        <v>#N/A</v>
      </c>
      <c r="HI84" s="336" t="e">
        <f t="shared" si="168"/>
        <v>#N/A</v>
      </c>
      <c r="HJ84" s="4" t="e">
        <f t="shared" si="169"/>
        <v>#N/A</v>
      </c>
      <c r="HK84" s="17" t="str">
        <f>IF(HK$23&lt;='2. Saisie'!$AE$1,INDEX($D$25:$AG$124,$HI84,HK$21),"")</f>
        <v/>
      </c>
      <c r="HL84" s="17" t="str">
        <f>IF(HL$23&lt;='2. Saisie'!$AE$1,INDEX($D$25:$AG$124,$HI84,HL$21),"")</f>
        <v/>
      </c>
      <c r="HM84" s="17" t="str">
        <f>IF(HM$23&lt;='2. Saisie'!$AE$1,INDEX($D$25:$AG$124,$HI84,HM$21),"")</f>
        <v/>
      </c>
      <c r="HN84" s="17" t="str">
        <f>IF(HN$23&lt;='2. Saisie'!$AE$1,INDEX($D$25:$AG$124,$HI84,HN$21),"")</f>
        <v/>
      </c>
      <c r="HO84" s="17" t="str">
        <f>IF(HO$23&lt;='2. Saisie'!$AE$1,INDEX($D$25:$AG$124,$HI84,HO$21),"")</f>
        <v/>
      </c>
      <c r="HP84" s="17" t="str">
        <f>IF(HP$23&lt;='2. Saisie'!$AE$1,INDEX($D$25:$AG$124,$HI84,HP$21),"")</f>
        <v/>
      </c>
      <c r="HQ84" s="17" t="str">
        <f>IF(HQ$23&lt;='2. Saisie'!$AE$1,INDEX($D$25:$AG$124,$HI84,HQ$21),"")</f>
        <v/>
      </c>
      <c r="HR84" s="17" t="str">
        <f>IF(HR$23&lt;='2. Saisie'!$AE$1,INDEX($D$25:$AG$124,$HI84,HR$21),"")</f>
        <v/>
      </c>
      <c r="HS84" s="17" t="str">
        <f>IF(HS$23&lt;='2. Saisie'!$AE$1,INDEX($D$25:$AG$124,$HI84,HS$21),"")</f>
        <v/>
      </c>
      <c r="HT84" s="17" t="str">
        <f>IF(HT$23&lt;='2. Saisie'!$AE$1,INDEX($D$25:$AG$124,$HI84,HT$21),"")</f>
        <v/>
      </c>
      <c r="HU84" s="17" t="str">
        <f>IF(HU$23&lt;='2. Saisie'!$AE$1,INDEX($D$25:$AG$124,$HI84,HU$21),"")</f>
        <v/>
      </c>
      <c r="HV84" s="17" t="str">
        <f>IF(HV$23&lt;='2. Saisie'!$AE$1,INDEX($D$25:$AG$124,$HI84,HV$21),"")</f>
        <v/>
      </c>
      <c r="HW84" s="17" t="str">
        <f>IF(HW$23&lt;='2. Saisie'!$AE$1,INDEX($D$25:$AG$124,$HI84,HW$21),"")</f>
        <v/>
      </c>
      <c r="HX84" s="17" t="str">
        <f>IF(HX$23&lt;='2. Saisie'!$AE$1,INDEX($D$25:$AG$124,$HI84,HX$21),"")</f>
        <v/>
      </c>
      <c r="HY84" s="17" t="str">
        <f>IF(HY$23&lt;='2. Saisie'!$AE$1,INDEX($D$25:$AG$124,$HI84,HY$21),"")</f>
        <v/>
      </c>
      <c r="HZ84" s="17" t="str">
        <f>IF(HZ$23&lt;='2. Saisie'!$AE$1,INDEX($D$25:$AG$124,$HI84,HZ$21),"")</f>
        <v/>
      </c>
      <c r="IA84" s="17" t="str">
        <f>IF(IA$23&lt;='2. Saisie'!$AE$1,INDEX($D$25:$AG$124,$HI84,IA$21),"")</f>
        <v/>
      </c>
      <c r="IB84" s="17" t="str">
        <f>IF(IB$23&lt;='2. Saisie'!$AE$1,INDEX($D$25:$AG$124,$HI84,IB$21),"")</f>
        <v/>
      </c>
      <c r="IC84" s="17" t="str">
        <f>IF(IC$23&lt;='2. Saisie'!$AE$1,INDEX($D$25:$AG$124,$HI84,IC$21),"")</f>
        <v/>
      </c>
      <c r="ID84" s="17" t="str">
        <f>IF(ID$23&lt;='2. Saisie'!$AE$1,INDEX($D$25:$AG$124,$HI84,ID$21),"")</f>
        <v/>
      </c>
      <c r="IE84" s="17" t="str">
        <f>IF(IE$23&lt;='2. Saisie'!$AE$1,INDEX($D$25:$AG$124,$HI84,IE$21),"")</f>
        <v/>
      </c>
      <c r="IF84" s="17" t="str">
        <f>IF(IF$23&lt;='2. Saisie'!$AE$1,INDEX($D$25:$AG$124,$HI84,IF$21),"")</f>
        <v/>
      </c>
      <c r="IG84" s="17" t="str">
        <f>IF(IG$23&lt;='2. Saisie'!$AE$1,INDEX($D$25:$AG$124,$HI84,IG$21),"")</f>
        <v/>
      </c>
      <c r="IH84" s="17" t="str">
        <f>IF(IH$23&lt;='2. Saisie'!$AE$1,INDEX($D$25:$AG$124,$HI84,IH$21),"")</f>
        <v/>
      </c>
      <c r="II84" s="17" t="str">
        <f>IF(II$23&lt;='2. Saisie'!$AE$1,INDEX($D$25:$AG$124,$HI84,II$21),"")</f>
        <v/>
      </c>
      <c r="IJ84" s="17" t="str">
        <f>IF(IJ$23&lt;='2. Saisie'!$AE$1,INDEX($D$25:$AG$124,$HI84,IJ$21),"")</f>
        <v/>
      </c>
      <c r="IK84" s="17" t="str">
        <f>IF(IK$23&lt;='2. Saisie'!$AE$1,INDEX($D$25:$AG$124,$HI84,IK$21),"")</f>
        <v/>
      </c>
      <c r="IL84" s="17" t="str">
        <f>IF(IL$23&lt;='2. Saisie'!$AE$1,INDEX($D$25:$AG$124,$HI84,IL$21),"")</f>
        <v/>
      </c>
      <c r="IM84" s="17" t="str">
        <f>IF(IM$23&lt;='2. Saisie'!$AE$1,INDEX($D$25:$AG$124,$HI84,IM$21),"")</f>
        <v/>
      </c>
      <c r="IN84" s="17" t="str">
        <f>IF(IN$23&lt;='2. Saisie'!$AE$1,INDEX($D$25:$AG$124,$HI84,IN$21),"")</f>
        <v/>
      </c>
      <c r="IO84" s="17" t="s">
        <v>139</v>
      </c>
      <c r="IR84" s="346" t="str">
        <f>IFERROR(IF(HK$23&lt;=$HH84,(1-'7. Rép.Inattendues'!J65)*HK$19,('7. Rép.Inattendues'!J65*HK$19)*-1),"")</f>
        <v/>
      </c>
      <c r="IS84" s="346" t="str">
        <f>IFERROR(IF(HL$23&lt;=$HH84,(1-'7. Rép.Inattendues'!K65)*HL$19,('7. Rép.Inattendues'!K65*HL$19)*-1),"")</f>
        <v/>
      </c>
      <c r="IT84" s="346" t="str">
        <f>IFERROR(IF(HM$23&lt;=$HH84,(1-'7. Rép.Inattendues'!L65)*HM$19,('7. Rép.Inattendues'!L65*HM$19)*-1),"")</f>
        <v/>
      </c>
      <c r="IU84" s="346" t="str">
        <f>IFERROR(IF(HN$23&lt;=$HH84,(1-'7. Rép.Inattendues'!M65)*HN$19,('7. Rép.Inattendues'!M65*HN$19)*-1),"")</f>
        <v/>
      </c>
      <c r="IV84" s="346" t="str">
        <f>IFERROR(IF(HO$23&lt;=$HH84,(1-'7. Rép.Inattendues'!N65)*HO$19,('7. Rép.Inattendues'!N65*HO$19)*-1),"")</f>
        <v/>
      </c>
      <c r="IW84" s="346" t="str">
        <f>IFERROR(IF(HP$23&lt;=$HH84,(1-'7. Rép.Inattendues'!O65)*HP$19,('7. Rép.Inattendues'!O65*HP$19)*-1),"")</f>
        <v/>
      </c>
      <c r="IX84" s="346" t="str">
        <f>IFERROR(IF(HQ$23&lt;=$HH84,(1-'7. Rép.Inattendues'!P65)*HQ$19,('7. Rép.Inattendues'!P65*HQ$19)*-1),"")</f>
        <v/>
      </c>
      <c r="IY84" s="346" t="str">
        <f>IFERROR(IF(HR$23&lt;=$HH84,(1-'7. Rép.Inattendues'!Q65)*HR$19,('7. Rép.Inattendues'!Q65*HR$19)*-1),"")</f>
        <v/>
      </c>
      <c r="IZ84" s="346" t="str">
        <f>IFERROR(IF(HS$23&lt;=$HH84,(1-'7. Rép.Inattendues'!R65)*HS$19,('7. Rép.Inattendues'!R65*HS$19)*-1),"")</f>
        <v/>
      </c>
      <c r="JA84" s="346" t="str">
        <f>IFERROR(IF(HT$23&lt;=$HH84,(1-'7. Rép.Inattendues'!S65)*HT$19,('7. Rép.Inattendues'!S65*HT$19)*-1),"")</f>
        <v/>
      </c>
      <c r="JB84" s="346" t="str">
        <f>IFERROR(IF(HU$23&lt;=$HH84,(1-'7. Rép.Inattendues'!T65)*HU$19,('7. Rép.Inattendues'!T65*HU$19)*-1),"")</f>
        <v/>
      </c>
      <c r="JC84" s="346" t="str">
        <f>IFERROR(IF(HV$23&lt;=$HH84,(1-'7. Rép.Inattendues'!U65)*HV$19,('7. Rép.Inattendues'!U65*HV$19)*-1),"")</f>
        <v/>
      </c>
      <c r="JD84" s="346" t="str">
        <f>IFERROR(IF(HW$23&lt;=$HH84,(1-'7. Rép.Inattendues'!V65)*HW$19,('7. Rép.Inattendues'!V65*HW$19)*-1),"")</f>
        <v/>
      </c>
      <c r="JE84" s="346" t="str">
        <f>IFERROR(IF(HX$23&lt;=$HH84,(1-'7. Rép.Inattendues'!W65)*HX$19,('7. Rép.Inattendues'!W65*HX$19)*-1),"")</f>
        <v/>
      </c>
      <c r="JF84" s="346" t="str">
        <f>IFERROR(IF(HY$23&lt;=$HH84,(1-'7. Rép.Inattendues'!X65)*HY$19,('7. Rép.Inattendues'!X65*HY$19)*-1),"")</f>
        <v/>
      </c>
      <c r="JG84" s="346" t="str">
        <f>IFERROR(IF(HZ$23&lt;=$HH84,(1-'7. Rép.Inattendues'!Y65)*HZ$19,('7. Rép.Inattendues'!Y65*HZ$19)*-1),"")</f>
        <v/>
      </c>
      <c r="JH84" s="346" t="str">
        <f>IFERROR(IF(IA$23&lt;=$HH84,(1-'7. Rép.Inattendues'!Z65)*IA$19,('7. Rép.Inattendues'!Z65*IA$19)*-1),"")</f>
        <v/>
      </c>
      <c r="JI84" s="346" t="str">
        <f>IFERROR(IF(IB$23&lt;=$HH84,(1-'7. Rép.Inattendues'!AA65)*IB$19,('7. Rép.Inattendues'!AA65*IB$19)*-1),"")</f>
        <v/>
      </c>
      <c r="JJ84" s="346" t="str">
        <f>IFERROR(IF(IC$23&lt;=$HH84,(1-'7. Rép.Inattendues'!AB65)*IC$19,('7. Rép.Inattendues'!AB65*IC$19)*-1),"")</f>
        <v/>
      </c>
      <c r="JK84" s="346" t="str">
        <f>IFERROR(IF(ID$23&lt;=$HH84,(1-'7. Rép.Inattendues'!AC65)*ID$19,('7. Rép.Inattendues'!AC65*ID$19)*-1),"")</f>
        <v/>
      </c>
      <c r="JL84" s="346" t="str">
        <f>IFERROR(IF(IE$23&lt;=$HH84,(1-'7. Rép.Inattendues'!AD65)*IE$19,('7. Rép.Inattendues'!AD65*IE$19)*-1),"")</f>
        <v/>
      </c>
      <c r="JM84" s="346" t="str">
        <f>IFERROR(IF(IF$23&lt;=$HH84,(1-'7. Rép.Inattendues'!AE65)*IF$19,('7. Rép.Inattendues'!AE65*IF$19)*-1),"")</f>
        <v/>
      </c>
      <c r="JN84" s="346" t="str">
        <f>IFERROR(IF(IG$23&lt;=$HH84,(1-'7. Rép.Inattendues'!AF65)*IG$19,('7. Rép.Inattendues'!AF65*IG$19)*-1),"")</f>
        <v/>
      </c>
      <c r="JO84" s="346" t="str">
        <f>IFERROR(IF(IH$23&lt;=$HH84,(1-'7. Rép.Inattendues'!AG65)*IH$19,('7. Rép.Inattendues'!AG65*IH$19)*-1),"")</f>
        <v/>
      </c>
      <c r="JP84" s="346" t="str">
        <f>IFERROR(IF(II$23&lt;=$HH84,(1-'7. Rép.Inattendues'!AH65)*II$19,('7. Rép.Inattendues'!AH65*II$19)*-1),"")</f>
        <v/>
      </c>
      <c r="JQ84" s="346" t="str">
        <f>IFERROR(IF(IJ$23&lt;=$HH84,(1-'7. Rép.Inattendues'!AI65)*IJ$19,('7. Rép.Inattendues'!AI65*IJ$19)*-1),"")</f>
        <v/>
      </c>
      <c r="JR84" s="346" t="str">
        <f>IFERROR(IF(IK$23&lt;=$HH84,(1-'7. Rép.Inattendues'!AJ65)*IK$19,('7. Rép.Inattendues'!AJ65*IK$19)*-1),"")</f>
        <v/>
      </c>
      <c r="JS84" s="346" t="str">
        <f>IFERROR(IF(IL$23&lt;=$HH84,(1-'7. Rép.Inattendues'!AK65)*IL$19,('7. Rép.Inattendues'!AK65*IL$19)*-1),"")</f>
        <v/>
      </c>
      <c r="JT84" s="346" t="str">
        <f>IFERROR(IF(IM$23&lt;=$HH84,(1-'7. Rép.Inattendues'!AL65)*IM$19,('7. Rép.Inattendues'!AL65*IM$19)*-1),"")</f>
        <v/>
      </c>
      <c r="JU84" s="346" t="str">
        <f>IFERROR(IF(IN$23&lt;=$HH84,(1-'7. Rép.Inattendues'!AM65)*IN$19,('7. Rép.Inattendues'!AM65*IN$19)*-1),"")</f>
        <v/>
      </c>
      <c r="JW84" s="347" t="str">
        <f t="shared" si="170"/>
        <v/>
      </c>
      <c r="JY84" s="346" t="str">
        <f t="shared" si="171"/>
        <v/>
      </c>
      <c r="JZ84" s="346" t="str">
        <f t="shared" si="172"/>
        <v/>
      </c>
      <c r="KA84" s="346" t="str">
        <f t="shared" si="173"/>
        <v/>
      </c>
      <c r="KB84" s="346" t="str">
        <f t="shared" si="174"/>
        <v/>
      </c>
      <c r="KC84" s="346" t="str">
        <f t="shared" si="175"/>
        <v/>
      </c>
      <c r="KD84" s="346" t="str">
        <f t="shared" si="176"/>
        <v/>
      </c>
      <c r="KE84" s="346" t="str">
        <f t="shared" si="177"/>
        <v/>
      </c>
      <c r="KF84" s="346" t="str">
        <f t="shared" si="178"/>
        <v/>
      </c>
      <c r="KG84" s="346" t="str">
        <f t="shared" si="179"/>
        <v/>
      </c>
      <c r="KH84" s="346" t="str">
        <f t="shared" si="180"/>
        <v/>
      </c>
      <c r="KI84" s="346" t="str">
        <f t="shared" si="181"/>
        <v/>
      </c>
      <c r="KJ84" s="346" t="str">
        <f t="shared" si="182"/>
        <v/>
      </c>
      <c r="KK84" s="346" t="str">
        <f t="shared" si="183"/>
        <v/>
      </c>
      <c r="KL84" s="346" t="str">
        <f t="shared" si="184"/>
        <v/>
      </c>
      <c r="KM84" s="346" t="str">
        <f t="shared" si="185"/>
        <v/>
      </c>
      <c r="KN84" s="346" t="str">
        <f t="shared" si="186"/>
        <v/>
      </c>
      <c r="KO84" s="346" t="str">
        <f t="shared" si="187"/>
        <v/>
      </c>
      <c r="KP84" s="346" t="str">
        <f t="shared" si="188"/>
        <v/>
      </c>
      <c r="KQ84" s="346" t="str">
        <f t="shared" si="189"/>
        <v/>
      </c>
      <c r="KR84" s="346" t="str">
        <f t="shared" si="190"/>
        <v/>
      </c>
      <c r="KS84" s="346" t="str">
        <f t="shared" si="191"/>
        <v/>
      </c>
      <c r="KT84" s="346" t="str">
        <f t="shared" si="192"/>
        <v/>
      </c>
      <c r="KU84" s="346" t="str">
        <f t="shared" si="193"/>
        <v/>
      </c>
      <c r="KV84" s="346" t="str">
        <f t="shared" si="194"/>
        <v/>
      </c>
      <c r="KW84" s="346" t="str">
        <f t="shared" si="195"/>
        <v/>
      </c>
      <c r="KX84" s="346" t="str">
        <f t="shared" si="196"/>
        <v/>
      </c>
      <c r="KY84" s="346" t="str">
        <f t="shared" si="197"/>
        <v/>
      </c>
      <c r="KZ84" s="346" t="str">
        <f t="shared" si="198"/>
        <v/>
      </c>
      <c r="LA84" s="346" t="str">
        <f t="shared" si="199"/>
        <v/>
      </c>
      <c r="LB84" s="346" t="str">
        <f t="shared" si="200"/>
        <v/>
      </c>
      <c r="LD84" s="348" t="str">
        <f t="shared" si="201"/>
        <v/>
      </c>
      <c r="LF84" s="346" t="str">
        <f t="shared" si="315"/>
        <v/>
      </c>
      <c r="LH84" s="346" t="str">
        <f t="shared" si="202"/>
        <v/>
      </c>
      <c r="LI84" s="346" t="str">
        <f t="shared" si="203"/>
        <v/>
      </c>
      <c r="LJ84" s="346" t="str">
        <f t="shared" si="204"/>
        <v/>
      </c>
      <c r="LK84" s="346" t="str">
        <f t="shared" si="205"/>
        <v/>
      </c>
      <c r="LL84" s="346" t="str">
        <f t="shared" si="206"/>
        <v/>
      </c>
      <c r="LM84" s="346" t="str">
        <f t="shared" si="207"/>
        <v/>
      </c>
      <c r="LN84" s="346" t="str">
        <f t="shared" si="208"/>
        <v/>
      </c>
      <c r="LO84" s="346" t="str">
        <f t="shared" si="209"/>
        <v/>
      </c>
      <c r="LP84" s="346" t="str">
        <f t="shared" si="210"/>
        <v/>
      </c>
      <c r="LQ84" s="346" t="str">
        <f t="shared" si="211"/>
        <v/>
      </c>
      <c r="LR84" s="346" t="str">
        <f t="shared" si="212"/>
        <v/>
      </c>
      <c r="LS84" s="346" t="str">
        <f t="shared" si="213"/>
        <v/>
      </c>
      <c r="LT84" s="346" t="str">
        <f t="shared" si="214"/>
        <v/>
      </c>
      <c r="LU84" s="346" t="str">
        <f t="shared" si="215"/>
        <v/>
      </c>
      <c r="LV84" s="346" t="str">
        <f t="shared" si="216"/>
        <v/>
      </c>
      <c r="LW84" s="346" t="str">
        <f t="shared" si="217"/>
        <v/>
      </c>
      <c r="LX84" s="346" t="str">
        <f t="shared" si="218"/>
        <v/>
      </c>
      <c r="LY84" s="346" t="str">
        <f t="shared" si="219"/>
        <v/>
      </c>
      <c r="LZ84" s="346" t="str">
        <f t="shared" si="220"/>
        <v/>
      </c>
      <c r="MA84" s="346" t="str">
        <f t="shared" si="221"/>
        <v/>
      </c>
      <c r="MB84" s="346" t="str">
        <f t="shared" si="222"/>
        <v/>
      </c>
      <c r="MC84" s="346" t="str">
        <f t="shared" si="223"/>
        <v/>
      </c>
      <c r="MD84" s="346" t="str">
        <f t="shared" si="224"/>
        <v/>
      </c>
      <c r="ME84" s="346" t="str">
        <f t="shared" si="225"/>
        <v/>
      </c>
      <c r="MF84" s="346" t="str">
        <f t="shared" si="226"/>
        <v/>
      </c>
      <c r="MG84" s="346" t="str">
        <f t="shared" si="227"/>
        <v/>
      </c>
      <c r="MH84" s="346" t="str">
        <f t="shared" si="228"/>
        <v/>
      </c>
      <c r="MI84" s="346" t="str">
        <f t="shared" si="229"/>
        <v/>
      </c>
      <c r="MJ84" s="346" t="str">
        <f t="shared" si="230"/>
        <v/>
      </c>
      <c r="MK84" s="346" t="str">
        <f t="shared" si="231"/>
        <v/>
      </c>
      <c r="MM84" s="348" t="str">
        <f t="shared" si="232"/>
        <v/>
      </c>
      <c r="MR84" s="453" t="s">
        <v>490</v>
      </c>
      <c r="MT84" s="395" t="s">
        <v>281</v>
      </c>
      <c r="MU84" s="15">
        <f>IF('8. Paramètres'!G86="Souhaitable",1,IF('8. Paramètres'!G86="Acceptable",2,IF('8. Paramètres'!G86="À vérifier",3,"err")))</f>
        <v>2</v>
      </c>
      <c r="MV84" s="15">
        <f>IF('8. Paramètres'!H86="Cliquer pour modifier",MU84,IF('8. Paramètres'!H86="Souhaitable",1,IF('8. Paramètres'!H86="Acceptable",2,IF('8. Paramètres'!H86="À vérifier",3,"err"))))</f>
        <v>2</v>
      </c>
      <c r="MW84" s="15">
        <f>IF(MU$3=1,MU84,IF(MU$3=2,MV84,"err"))</f>
        <v>2</v>
      </c>
      <c r="MY84" s="380" t="str">
        <f>IF(MW84&lt;MW83,"err","ok")</f>
        <v>ok</v>
      </c>
      <c r="MZ84" s="387" t="str">
        <f>IF(MZ83=0,"","erreur standard de mesure")</f>
        <v/>
      </c>
    </row>
    <row r="85" spans="2:364" ht="18" x14ac:dyDescent="0.3">
      <c r="B85" s="38">
        <f t="shared" si="88"/>
        <v>0</v>
      </c>
      <c r="C85" s="4" t="s">
        <v>91</v>
      </c>
      <c r="D85" s="17" t="str">
        <f>IF(AND('2. Saisie'!$AF67&gt;=0,D$23&lt;='2. Saisie'!$AE$1,'2. Saisie'!$AL67&lt;=$B$11),IF(OR('2. Saisie'!B67="",'2. Saisie'!B67=9),0,'2. Saisie'!B67),"")</f>
        <v/>
      </c>
      <c r="E85" s="17" t="str">
        <f>IF(AND('2. Saisie'!$AF67&gt;=0,E$23&lt;='2. Saisie'!$AE$1,'2. Saisie'!$AL67&lt;=$B$11),IF(OR('2. Saisie'!C67="",'2. Saisie'!C67=9),0,'2. Saisie'!C67),"")</f>
        <v/>
      </c>
      <c r="F85" s="17" t="str">
        <f>IF(AND('2. Saisie'!$AF67&gt;=0,F$23&lt;='2. Saisie'!$AE$1,'2. Saisie'!$AL67&lt;=$B$11),IF(OR('2. Saisie'!D67="",'2. Saisie'!D67=9),0,'2. Saisie'!D67),"")</f>
        <v/>
      </c>
      <c r="G85" s="17" t="str">
        <f>IF(AND('2. Saisie'!$AF67&gt;=0,G$23&lt;='2. Saisie'!$AE$1,'2. Saisie'!$AL67&lt;=$B$11),IF(OR('2. Saisie'!E67="",'2. Saisie'!E67=9),0,'2. Saisie'!E67),"")</f>
        <v/>
      </c>
      <c r="H85" s="17" t="str">
        <f>IF(AND('2. Saisie'!$AF67&gt;=0,H$23&lt;='2. Saisie'!$AE$1,'2. Saisie'!$AL67&lt;=$B$11),IF(OR('2. Saisie'!F67="",'2. Saisie'!F67=9),0,'2. Saisie'!F67),"")</f>
        <v/>
      </c>
      <c r="I85" s="17" t="str">
        <f>IF(AND('2. Saisie'!$AF67&gt;=0,I$23&lt;='2. Saisie'!$AE$1,'2. Saisie'!$AL67&lt;=$B$11),IF(OR('2. Saisie'!G67="",'2. Saisie'!G67=9),0,'2. Saisie'!G67),"")</f>
        <v/>
      </c>
      <c r="J85" s="17" t="str">
        <f>IF(AND('2. Saisie'!$AF67&gt;=0,J$23&lt;='2. Saisie'!$AE$1,'2. Saisie'!$AL67&lt;=$B$11),IF(OR('2. Saisie'!H67="",'2. Saisie'!H67=9),0,'2. Saisie'!H67),"")</f>
        <v/>
      </c>
      <c r="K85" s="17" t="str">
        <f>IF(AND('2. Saisie'!$AF67&gt;=0,K$23&lt;='2. Saisie'!$AE$1,'2. Saisie'!$AL67&lt;=$B$11),IF(OR('2. Saisie'!I67="",'2. Saisie'!I67=9),0,'2. Saisie'!I67),"")</f>
        <v/>
      </c>
      <c r="L85" s="17" t="str">
        <f>IF(AND('2. Saisie'!$AF67&gt;=0,L$23&lt;='2. Saisie'!$AE$1,'2. Saisie'!$AL67&lt;=$B$11),IF(OR('2. Saisie'!J67="",'2. Saisie'!J67=9),0,'2. Saisie'!J67),"")</f>
        <v/>
      </c>
      <c r="M85" s="17" t="str">
        <f>IF(AND('2. Saisie'!$AF67&gt;=0,M$23&lt;='2. Saisie'!$AE$1,'2. Saisie'!$AL67&lt;=$B$11),IF(OR('2. Saisie'!K67="",'2. Saisie'!K67=9),0,'2. Saisie'!K67),"")</f>
        <v/>
      </c>
      <c r="N85" s="17" t="str">
        <f>IF(AND('2. Saisie'!$AF67&gt;=0,N$23&lt;='2. Saisie'!$AE$1,'2. Saisie'!$AL67&lt;=$B$11),IF(OR('2. Saisie'!L67="",'2. Saisie'!L67=9),0,'2. Saisie'!L67),"")</f>
        <v/>
      </c>
      <c r="O85" s="17" t="str">
        <f>IF(AND('2. Saisie'!$AF67&gt;=0,O$23&lt;='2. Saisie'!$AE$1,'2. Saisie'!$AL67&lt;=$B$11),IF(OR('2. Saisie'!M67="",'2. Saisie'!M67=9),0,'2. Saisie'!M67),"")</f>
        <v/>
      </c>
      <c r="P85" s="17" t="str">
        <f>IF(AND('2. Saisie'!$AF67&gt;=0,P$23&lt;='2. Saisie'!$AE$1,'2. Saisie'!$AL67&lt;=$B$11),IF(OR('2. Saisie'!N67="",'2. Saisie'!N67=9),0,'2. Saisie'!N67),"")</f>
        <v/>
      </c>
      <c r="Q85" s="17" t="str">
        <f>IF(AND('2. Saisie'!$AF67&gt;=0,Q$23&lt;='2. Saisie'!$AE$1,'2. Saisie'!$AL67&lt;=$B$11),IF(OR('2. Saisie'!O67="",'2. Saisie'!O67=9),0,'2. Saisie'!O67),"")</f>
        <v/>
      </c>
      <c r="R85" s="17" t="str">
        <f>IF(AND('2. Saisie'!$AF67&gt;=0,R$23&lt;='2. Saisie'!$AE$1,'2. Saisie'!$AL67&lt;=$B$11),IF(OR('2. Saisie'!P67="",'2. Saisie'!P67=9),0,'2. Saisie'!P67),"")</f>
        <v/>
      </c>
      <c r="S85" s="17" t="str">
        <f>IF(AND('2. Saisie'!$AF67&gt;=0,S$23&lt;='2. Saisie'!$AE$1,'2. Saisie'!$AL67&lt;=$B$11),IF(OR('2. Saisie'!Q67="",'2. Saisie'!Q67=9),0,'2. Saisie'!Q67),"")</f>
        <v/>
      </c>
      <c r="T85" s="17" t="str">
        <f>IF(AND('2. Saisie'!$AF67&gt;=0,T$23&lt;='2. Saisie'!$AE$1,'2. Saisie'!$AL67&lt;=$B$11),IF(OR('2. Saisie'!R67="",'2. Saisie'!R67=9),0,'2. Saisie'!R67),"")</f>
        <v/>
      </c>
      <c r="U85" s="17" t="str">
        <f>IF(AND('2. Saisie'!$AF67&gt;=0,U$23&lt;='2. Saisie'!$AE$1,'2. Saisie'!$AL67&lt;=$B$11),IF(OR('2. Saisie'!S67="",'2. Saisie'!S67=9),0,'2. Saisie'!S67),"")</f>
        <v/>
      </c>
      <c r="V85" s="17" t="str">
        <f>IF(AND('2. Saisie'!$AF67&gt;=0,V$23&lt;='2. Saisie'!$AE$1,'2. Saisie'!$AL67&lt;=$B$11),IF(OR('2. Saisie'!T67="",'2. Saisie'!T67=9),0,'2. Saisie'!T67),"")</f>
        <v/>
      </c>
      <c r="W85" s="17" t="str">
        <f>IF(AND('2. Saisie'!$AF67&gt;=0,W$23&lt;='2. Saisie'!$AE$1,'2. Saisie'!$AL67&lt;=$B$11),IF(OR('2. Saisie'!U67="",'2. Saisie'!U67=9),0,'2. Saisie'!U67),"")</f>
        <v/>
      </c>
      <c r="X85" s="17" t="str">
        <f>IF(AND('2. Saisie'!$AF67&gt;=0,X$23&lt;='2. Saisie'!$AE$1,'2. Saisie'!$AL67&lt;=$B$11),IF(OR('2. Saisie'!V67="",'2. Saisie'!V67=9),0,'2. Saisie'!V67),"")</f>
        <v/>
      </c>
      <c r="Y85" s="17" t="str">
        <f>IF(AND('2. Saisie'!$AF67&gt;=0,Y$23&lt;='2. Saisie'!$AE$1,'2. Saisie'!$AL67&lt;=$B$11),IF(OR('2. Saisie'!W67="",'2. Saisie'!W67=9),0,'2. Saisie'!W67),"")</f>
        <v/>
      </c>
      <c r="Z85" s="17" t="str">
        <f>IF(AND('2. Saisie'!$AF67&gt;=0,Z$23&lt;='2. Saisie'!$AE$1,'2. Saisie'!$AL67&lt;=$B$11),IF(OR('2. Saisie'!X67="",'2. Saisie'!X67=9),0,'2. Saisie'!X67),"")</f>
        <v/>
      </c>
      <c r="AA85" s="17" t="str">
        <f>IF(AND('2. Saisie'!$AF67&gt;=0,AA$23&lt;='2. Saisie'!$AE$1,'2. Saisie'!$AL67&lt;=$B$11),IF(OR('2. Saisie'!Y67="",'2. Saisie'!Y67=9),0,'2. Saisie'!Y67),"")</f>
        <v/>
      </c>
      <c r="AB85" s="17" t="str">
        <f>IF(AND('2. Saisie'!$AF67&gt;=0,AB$23&lt;='2. Saisie'!$AE$1,'2. Saisie'!$AL67&lt;=$B$11),IF(OR('2. Saisie'!Z67="",'2. Saisie'!Z67=9),0,'2. Saisie'!Z67),"")</f>
        <v/>
      </c>
      <c r="AC85" s="17" t="str">
        <f>IF(AND('2. Saisie'!$AF67&gt;=0,AC$23&lt;='2. Saisie'!$AE$1,'2. Saisie'!$AL67&lt;=$B$11),IF(OR('2. Saisie'!AA67="",'2. Saisie'!AA67=9),0,'2. Saisie'!AA67),"")</f>
        <v/>
      </c>
      <c r="AD85" s="17" t="str">
        <f>IF(AND('2. Saisie'!$AF67&gt;=0,AD$23&lt;='2. Saisie'!$AE$1,'2. Saisie'!$AL67&lt;=$B$11),IF(OR('2. Saisie'!AB67="",'2. Saisie'!AB67=9),0,'2. Saisie'!AB67),"")</f>
        <v/>
      </c>
      <c r="AE85" s="17" t="str">
        <f>IF(AND('2. Saisie'!$AF67&gt;=0,AE$23&lt;='2. Saisie'!$AE$1,'2. Saisie'!$AL67&lt;=$B$11),IF(OR('2. Saisie'!AC67="",'2. Saisie'!AC67=9),0,'2. Saisie'!AC67),"")</f>
        <v/>
      </c>
      <c r="AF85" s="17" t="str">
        <f>IF(AND('2. Saisie'!$AF67&gt;=0,AF$23&lt;='2. Saisie'!$AE$1,'2. Saisie'!$AL67&lt;=$B$11),IF(OR('2. Saisie'!AD67="",'2. Saisie'!AD67=9),0,'2. Saisie'!AD67),"")</f>
        <v/>
      </c>
      <c r="AG85" s="17" t="str">
        <f>IF(AND('2. Saisie'!$AF67&gt;=0,AG$23&lt;='2. Saisie'!$AE$1,'2. Saisie'!$AL67&lt;=$B$11),IF(OR('2. Saisie'!AE67="",'2. Saisie'!AE67=9),0,'2. Saisie'!AE67),"")</f>
        <v/>
      </c>
      <c r="AH85" s="17" t="s">
        <v>139</v>
      </c>
      <c r="AI85" s="330"/>
      <c r="AJ85" s="339" t="str">
        <f t="shared" si="89"/>
        <v/>
      </c>
      <c r="AK85" s="339" t="str">
        <f t="shared" si="90"/>
        <v/>
      </c>
      <c r="AL85" s="340" t="str">
        <f t="shared" si="277"/>
        <v/>
      </c>
      <c r="AM85" s="341">
        <v>61</v>
      </c>
      <c r="AN85" s="342" t="str">
        <f t="shared" si="278"/>
        <v/>
      </c>
      <c r="AO85" s="343" t="str">
        <f t="shared" si="91"/>
        <v/>
      </c>
      <c r="AP85" s="17" t="str">
        <f t="shared" si="92"/>
        <v/>
      </c>
      <c r="AQ85" s="17" t="str">
        <f t="shared" si="93"/>
        <v/>
      </c>
      <c r="AR85" s="17" t="str">
        <f t="shared" si="94"/>
        <v/>
      </c>
      <c r="AS85" s="17" t="str">
        <f t="shared" si="95"/>
        <v/>
      </c>
      <c r="AT85" s="17" t="str">
        <f t="shared" si="96"/>
        <v/>
      </c>
      <c r="AU85" s="17" t="str">
        <f t="shared" si="97"/>
        <v/>
      </c>
      <c r="AV85" s="17" t="str">
        <f t="shared" si="98"/>
        <v/>
      </c>
      <c r="AW85" s="17" t="str">
        <f t="shared" si="99"/>
        <v/>
      </c>
      <c r="AX85" s="17" t="str">
        <f t="shared" si="100"/>
        <v/>
      </c>
      <c r="AY85" s="17" t="str">
        <f t="shared" si="101"/>
        <v/>
      </c>
      <c r="AZ85" s="17" t="str">
        <f t="shared" si="102"/>
        <v/>
      </c>
      <c r="BA85" s="17" t="str">
        <f t="shared" si="103"/>
        <v/>
      </c>
      <c r="BB85" s="17" t="str">
        <f t="shared" si="104"/>
        <v/>
      </c>
      <c r="BC85" s="17" t="str">
        <f t="shared" si="105"/>
        <v/>
      </c>
      <c r="BD85" s="17" t="str">
        <f t="shared" si="106"/>
        <v/>
      </c>
      <c r="BE85" s="17" t="str">
        <f t="shared" si="107"/>
        <v/>
      </c>
      <c r="BF85" s="17" t="str">
        <f t="shared" si="108"/>
        <v/>
      </c>
      <c r="BG85" s="17" t="str">
        <f t="shared" si="109"/>
        <v/>
      </c>
      <c r="BH85" s="17" t="str">
        <f t="shared" si="110"/>
        <v/>
      </c>
      <c r="BI85" s="17" t="str">
        <f t="shared" si="111"/>
        <v/>
      </c>
      <c r="BJ85" s="17" t="str">
        <f t="shared" si="112"/>
        <v/>
      </c>
      <c r="BK85" s="17" t="str">
        <f t="shared" si="113"/>
        <v/>
      </c>
      <c r="BL85" s="17" t="str">
        <f t="shared" si="114"/>
        <v/>
      </c>
      <c r="BM85" s="17" t="str">
        <f t="shared" si="115"/>
        <v/>
      </c>
      <c r="BN85" s="17" t="str">
        <f t="shared" si="116"/>
        <v/>
      </c>
      <c r="BO85" s="17" t="str">
        <f t="shared" si="117"/>
        <v/>
      </c>
      <c r="BP85" s="17" t="str">
        <f t="shared" si="118"/>
        <v/>
      </c>
      <c r="BQ85" s="17" t="str">
        <f t="shared" si="119"/>
        <v/>
      </c>
      <c r="BR85" s="17" t="str">
        <f t="shared" si="120"/>
        <v/>
      </c>
      <c r="BS85" s="17" t="str">
        <f t="shared" si="121"/>
        <v/>
      </c>
      <c r="BT85" s="17" t="s">
        <v>139</v>
      </c>
      <c r="BV85" s="291" t="e">
        <f t="shared" si="279"/>
        <v>#VALUE!</v>
      </c>
      <c r="BW85" s="291" t="e">
        <f t="shared" si="122"/>
        <v>#VALUE!</v>
      </c>
      <c r="BX85" s="291" t="e">
        <f t="shared" si="233"/>
        <v>#VALUE!</v>
      </c>
      <c r="BY85" s="292" t="e">
        <f t="shared" si="280"/>
        <v>#VALUE!</v>
      </c>
      <c r="BZ85" s="292" t="e">
        <f t="shared" si="123"/>
        <v>#VALUE!</v>
      </c>
      <c r="CA85" s="294" t="str">
        <f t="shared" si="124"/>
        <v/>
      </c>
      <c r="CB85" s="293" t="e">
        <f t="shared" si="281"/>
        <v>#VALUE!</v>
      </c>
      <c r="CC85" s="291" t="e">
        <f t="shared" si="125"/>
        <v>#VALUE!</v>
      </c>
      <c r="CD85" s="291" t="e">
        <f t="shared" si="234"/>
        <v>#VALUE!</v>
      </c>
      <c r="CE85" s="292" t="e">
        <f t="shared" si="282"/>
        <v>#VALUE!</v>
      </c>
      <c r="CF85" s="292" t="e">
        <f t="shared" si="126"/>
        <v>#VALUE!</v>
      </c>
      <c r="CW85" s="330"/>
      <c r="CX85" s="341">
        <v>61</v>
      </c>
      <c r="CY85" s="58" t="str">
        <f t="shared" si="127"/>
        <v/>
      </c>
      <c r="CZ85" s="344" t="e">
        <f t="shared" si="321"/>
        <v>#N/A</v>
      </c>
      <c r="DA85" s="344" t="e">
        <f t="shared" si="321"/>
        <v>#N/A</v>
      </c>
      <c r="DB85" s="344" t="e">
        <f t="shared" si="321"/>
        <v>#N/A</v>
      </c>
      <c r="DC85" s="344" t="e">
        <f t="shared" si="321"/>
        <v>#N/A</v>
      </c>
      <c r="DD85" s="344" t="e">
        <f t="shared" si="321"/>
        <v>#N/A</v>
      </c>
      <c r="DE85" s="344" t="e">
        <f t="shared" si="321"/>
        <v>#N/A</v>
      </c>
      <c r="DF85" s="344" t="e">
        <f t="shared" si="321"/>
        <v>#N/A</v>
      </c>
      <c r="DG85" s="344" t="e">
        <f t="shared" si="321"/>
        <v>#N/A</v>
      </c>
      <c r="DH85" s="344" t="e">
        <f t="shared" si="321"/>
        <v>#N/A</v>
      </c>
      <c r="DI85" s="344" t="e">
        <f t="shared" si="321"/>
        <v>#N/A</v>
      </c>
      <c r="DJ85" s="344" t="e">
        <f t="shared" si="321"/>
        <v>#N/A</v>
      </c>
      <c r="DK85" s="344" t="e">
        <f t="shared" si="321"/>
        <v>#N/A</v>
      </c>
      <c r="DL85" s="344" t="e">
        <f t="shared" si="321"/>
        <v>#N/A</v>
      </c>
      <c r="DM85" s="344" t="e">
        <f t="shared" si="321"/>
        <v>#N/A</v>
      </c>
      <c r="DN85" s="344" t="e">
        <f t="shared" si="321"/>
        <v>#N/A</v>
      </c>
      <c r="DO85" s="344" t="e">
        <f t="shared" si="321"/>
        <v>#N/A</v>
      </c>
      <c r="DP85" s="344" t="e">
        <f t="shared" si="320"/>
        <v>#N/A</v>
      </c>
      <c r="DQ85" s="344" t="e">
        <f t="shared" si="320"/>
        <v>#N/A</v>
      </c>
      <c r="DR85" s="344" t="e">
        <f t="shared" si="320"/>
        <v>#N/A</v>
      </c>
      <c r="DS85" s="344" t="e">
        <f t="shared" si="320"/>
        <v>#N/A</v>
      </c>
      <c r="DT85" s="344" t="e">
        <f t="shared" si="320"/>
        <v>#N/A</v>
      </c>
      <c r="DU85" s="344" t="e">
        <f t="shared" si="320"/>
        <v>#N/A</v>
      </c>
      <c r="DV85" s="344" t="e">
        <f t="shared" si="320"/>
        <v>#N/A</v>
      </c>
      <c r="DW85" s="344" t="e">
        <f t="shared" si="320"/>
        <v>#N/A</v>
      </c>
      <c r="DX85" s="344" t="e">
        <f t="shared" si="320"/>
        <v>#N/A</v>
      </c>
      <c r="DY85" s="344" t="e">
        <f t="shared" si="320"/>
        <v>#N/A</v>
      </c>
      <c r="DZ85" s="344" t="e">
        <f t="shared" si="320"/>
        <v>#N/A</v>
      </c>
      <c r="EA85" s="344" t="e">
        <f t="shared" si="320"/>
        <v>#N/A</v>
      </c>
      <c r="EB85" s="344" t="e">
        <f t="shared" si="320"/>
        <v>#N/A</v>
      </c>
      <c r="EC85" s="344" t="e">
        <f t="shared" si="320"/>
        <v>#N/A</v>
      </c>
      <c r="ED85" s="59">
        <f t="shared" si="129"/>
        <v>0</v>
      </c>
      <c r="EE85" s="341">
        <v>61</v>
      </c>
      <c r="EF85" s="58" t="str">
        <f t="shared" si="130"/>
        <v/>
      </c>
      <c r="EG85" s="344" t="str">
        <f t="shared" si="235"/>
        <v/>
      </c>
      <c r="EH85" s="344" t="str">
        <f t="shared" si="236"/>
        <v/>
      </c>
      <c r="EI85" s="344" t="str">
        <f t="shared" si="237"/>
        <v/>
      </c>
      <c r="EJ85" s="344" t="str">
        <f t="shared" si="238"/>
        <v/>
      </c>
      <c r="EK85" s="344" t="str">
        <f t="shared" si="239"/>
        <v/>
      </c>
      <c r="EL85" s="344" t="str">
        <f t="shared" si="240"/>
        <v/>
      </c>
      <c r="EM85" s="344" t="str">
        <f t="shared" si="241"/>
        <v/>
      </c>
      <c r="EN85" s="344" t="str">
        <f t="shared" si="242"/>
        <v/>
      </c>
      <c r="EO85" s="344" t="str">
        <f t="shared" si="243"/>
        <v/>
      </c>
      <c r="EP85" s="344" t="str">
        <f t="shared" si="244"/>
        <v/>
      </c>
      <c r="EQ85" s="344" t="str">
        <f t="shared" si="245"/>
        <v/>
      </c>
      <c r="ER85" s="344" t="str">
        <f t="shared" si="246"/>
        <v/>
      </c>
      <c r="ES85" s="344" t="str">
        <f t="shared" si="247"/>
        <v/>
      </c>
      <c r="ET85" s="344" t="str">
        <f t="shared" si="248"/>
        <v/>
      </c>
      <c r="EU85" s="344" t="str">
        <f t="shared" si="249"/>
        <v/>
      </c>
      <c r="EV85" s="344" t="str">
        <f t="shared" si="250"/>
        <v/>
      </c>
      <c r="EW85" s="344" t="str">
        <f t="shared" si="251"/>
        <v/>
      </c>
      <c r="EX85" s="344" t="str">
        <f t="shared" si="252"/>
        <v/>
      </c>
      <c r="EY85" s="344" t="str">
        <f t="shared" si="253"/>
        <v/>
      </c>
      <c r="EZ85" s="344" t="str">
        <f t="shared" si="254"/>
        <v/>
      </c>
      <c r="FA85" s="344" t="str">
        <f t="shared" si="255"/>
        <v/>
      </c>
      <c r="FB85" s="344" t="str">
        <f t="shared" si="256"/>
        <v/>
      </c>
      <c r="FC85" s="344" t="str">
        <f t="shared" si="257"/>
        <v/>
      </c>
      <c r="FD85" s="344" t="str">
        <f t="shared" si="258"/>
        <v/>
      </c>
      <c r="FE85" s="344" t="str">
        <f t="shared" si="259"/>
        <v/>
      </c>
      <c r="FF85" s="344" t="str">
        <f t="shared" si="260"/>
        <v/>
      </c>
      <c r="FG85" s="344" t="str">
        <f t="shared" si="261"/>
        <v/>
      </c>
      <c r="FH85" s="344" t="str">
        <f t="shared" si="262"/>
        <v/>
      </c>
      <c r="FI85" s="344" t="str">
        <f t="shared" si="263"/>
        <v/>
      </c>
      <c r="FJ85" s="344" t="str">
        <f t="shared" si="264"/>
        <v/>
      </c>
      <c r="FK85" s="59">
        <f t="shared" si="160"/>
        <v>0</v>
      </c>
      <c r="FL85" s="345" t="str">
        <f t="shared" si="161"/>
        <v/>
      </c>
      <c r="FM85" s="3">
        <f t="shared" si="162"/>
        <v>0</v>
      </c>
      <c r="FO85" s="336" t="str">
        <f t="shared" si="283"/>
        <v/>
      </c>
      <c r="FP85" s="4" t="s">
        <v>91</v>
      </c>
      <c r="FQ85" s="17" t="str">
        <f t="shared" si="284"/>
        <v/>
      </c>
      <c r="FR85" s="17" t="str">
        <f t="shared" si="285"/>
        <v/>
      </c>
      <c r="FS85" s="17" t="str">
        <f t="shared" si="286"/>
        <v/>
      </c>
      <c r="FT85" s="17" t="str">
        <f t="shared" si="287"/>
        <v/>
      </c>
      <c r="FU85" s="17" t="str">
        <f t="shared" si="288"/>
        <v/>
      </c>
      <c r="FV85" s="17" t="str">
        <f t="shared" si="289"/>
        <v/>
      </c>
      <c r="FW85" s="17" t="str">
        <f t="shared" si="290"/>
        <v/>
      </c>
      <c r="FX85" s="17" t="str">
        <f t="shared" si="291"/>
        <v/>
      </c>
      <c r="FY85" s="17" t="str">
        <f t="shared" si="292"/>
        <v/>
      </c>
      <c r="FZ85" s="17" t="str">
        <f t="shared" si="293"/>
        <v/>
      </c>
      <c r="GA85" s="17" t="str">
        <f t="shared" si="294"/>
        <v/>
      </c>
      <c r="GB85" s="17" t="str">
        <f t="shared" si="295"/>
        <v/>
      </c>
      <c r="GC85" s="17" t="str">
        <f t="shared" si="296"/>
        <v/>
      </c>
      <c r="GD85" s="17" t="str">
        <f t="shared" si="297"/>
        <v/>
      </c>
      <c r="GE85" s="17" t="str">
        <f t="shared" si="298"/>
        <v/>
      </c>
      <c r="GF85" s="17" t="str">
        <f t="shared" si="299"/>
        <v/>
      </c>
      <c r="GG85" s="17" t="str">
        <f t="shared" si="300"/>
        <v/>
      </c>
      <c r="GH85" s="17" t="str">
        <f t="shared" si="301"/>
        <v/>
      </c>
      <c r="GI85" s="17" t="str">
        <f t="shared" si="302"/>
        <v/>
      </c>
      <c r="GJ85" s="17" t="str">
        <f t="shared" si="303"/>
        <v/>
      </c>
      <c r="GK85" s="17" t="str">
        <f t="shared" si="304"/>
        <v/>
      </c>
      <c r="GL85" s="17" t="str">
        <f t="shared" si="305"/>
        <v/>
      </c>
      <c r="GM85" s="17" t="str">
        <f t="shared" si="306"/>
        <v/>
      </c>
      <c r="GN85" s="17" t="str">
        <f t="shared" si="307"/>
        <v/>
      </c>
      <c r="GO85" s="17" t="str">
        <f t="shared" si="308"/>
        <v/>
      </c>
      <c r="GP85" s="17" t="str">
        <f t="shared" si="309"/>
        <v/>
      </c>
      <c r="GQ85" s="17" t="str">
        <f t="shared" si="310"/>
        <v/>
      </c>
      <c r="GR85" s="17" t="str">
        <f t="shared" si="311"/>
        <v/>
      </c>
      <c r="GS85" s="17" t="str">
        <f t="shared" si="312"/>
        <v/>
      </c>
      <c r="GT85" s="17" t="str">
        <f t="shared" si="313"/>
        <v/>
      </c>
      <c r="GU85" s="17" t="s">
        <v>139</v>
      </c>
      <c r="GV85" s="36"/>
      <c r="GW85" s="36" t="e">
        <f>RANK(AO85,AO$25:AO$124,0)+COUNTIF(AO$25:AO$85,AO85)-1</f>
        <v>#VALUE!</v>
      </c>
      <c r="GX85" s="36" t="s">
        <v>91</v>
      </c>
      <c r="GY85" s="3">
        <v>61</v>
      </c>
      <c r="GZ85" s="3" t="str">
        <f t="shared" si="314"/>
        <v/>
      </c>
      <c r="HA85" s="345" t="str">
        <f t="shared" si="163"/>
        <v/>
      </c>
      <c r="HB85" s="3">
        <f t="shared" si="164"/>
        <v>0</v>
      </c>
      <c r="HF85" s="3" t="e">
        <f t="shared" si="165"/>
        <v>#N/A</v>
      </c>
      <c r="HG85" s="3" t="e">
        <f t="shared" si="166"/>
        <v>#N/A</v>
      </c>
      <c r="HH85" s="294" t="e">
        <f t="shared" si="167"/>
        <v>#N/A</v>
      </c>
      <c r="HI85" s="336" t="e">
        <f t="shared" si="168"/>
        <v>#N/A</v>
      </c>
      <c r="HJ85" s="4" t="e">
        <f t="shared" si="169"/>
        <v>#N/A</v>
      </c>
      <c r="HK85" s="17" t="str">
        <f>IF(HK$23&lt;='2. Saisie'!$AE$1,INDEX($D$25:$AG$124,$HI85,HK$21),"")</f>
        <v/>
      </c>
      <c r="HL85" s="17" t="str">
        <f>IF(HL$23&lt;='2. Saisie'!$AE$1,INDEX($D$25:$AG$124,$HI85,HL$21),"")</f>
        <v/>
      </c>
      <c r="HM85" s="17" t="str">
        <f>IF(HM$23&lt;='2. Saisie'!$AE$1,INDEX($D$25:$AG$124,$HI85,HM$21),"")</f>
        <v/>
      </c>
      <c r="HN85" s="17" t="str">
        <f>IF(HN$23&lt;='2. Saisie'!$AE$1,INDEX($D$25:$AG$124,$HI85,HN$21),"")</f>
        <v/>
      </c>
      <c r="HO85" s="17" t="str">
        <f>IF(HO$23&lt;='2. Saisie'!$AE$1,INDEX($D$25:$AG$124,$HI85,HO$21),"")</f>
        <v/>
      </c>
      <c r="HP85" s="17" t="str">
        <f>IF(HP$23&lt;='2. Saisie'!$AE$1,INDEX($D$25:$AG$124,$HI85,HP$21),"")</f>
        <v/>
      </c>
      <c r="HQ85" s="17" t="str">
        <f>IF(HQ$23&lt;='2. Saisie'!$AE$1,INDEX($D$25:$AG$124,$HI85,HQ$21),"")</f>
        <v/>
      </c>
      <c r="HR85" s="17" t="str">
        <f>IF(HR$23&lt;='2. Saisie'!$AE$1,INDEX($D$25:$AG$124,$HI85,HR$21),"")</f>
        <v/>
      </c>
      <c r="HS85" s="17" t="str">
        <f>IF(HS$23&lt;='2. Saisie'!$AE$1,INDEX($D$25:$AG$124,$HI85,HS$21),"")</f>
        <v/>
      </c>
      <c r="HT85" s="17" t="str">
        <f>IF(HT$23&lt;='2. Saisie'!$AE$1,INDEX($D$25:$AG$124,$HI85,HT$21),"")</f>
        <v/>
      </c>
      <c r="HU85" s="17" t="str">
        <f>IF(HU$23&lt;='2. Saisie'!$AE$1,INDEX($D$25:$AG$124,$HI85,HU$21),"")</f>
        <v/>
      </c>
      <c r="HV85" s="17" t="str">
        <f>IF(HV$23&lt;='2. Saisie'!$AE$1,INDEX($D$25:$AG$124,$HI85,HV$21),"")</f>
        <v/>
      </c>
      <c r="HW85" s="17" t="str">
        <f>IF(HW$23&lt;='2. Saisie'!$AE$1,INDEX($D$25:$AG$124,$HI85,HW$21),"")</f>
        <v/>
      </c>
      <c r="HX85" s="17" t="str">
        <f>IF(HX$23&lt;='2. Saisie'!$AE$1,INDEX($D$25:$AG$124,$HI85,HX$21),"")</f>
        <v/>
      </c>
      <c r="HY85" s="17" t="str">
        <f>IF(HY$23&lt;='2. Saisie'!$AE$1,INDEX($D$25:$AG$124,$HI85,HY$21),"")</f>
        <v/>
      </c>
      <c r="HZ85" s="17" t="str">
        <f>IF(HZ$23&lt;='2. Saisie'!$AE$1,INDEX($D$25:$AG$124,$HI85,HZ$21),"")</f>
        <v/>
      </c>
      <c r="IA85" s="17" t="str">
        <f>IF(IA$23&lt;='2. Saisie'!$AE$1,INDEX($D$25:$AG$124,$HI85,IA$21),"")</f>
        <v/>
      </c>
      <c r="IB85" s="17" t="str">
        <f>IF(IB$23&lt;='2. Saisie'!$AE$1,INDEX($D$25:$AG$124,$HI85,IB$21),"")</f>
        <v/>
      </c>
      <c r="IC85" s="17" t="str">
        <f>IF(IC$23&lt;='2. Saisie'!$AE$1,INDEX($D$25:$AG$124,$HI85,IC$21),"")</f>
        <v/>
      </c>
      <c r="ID85" s="17" t="str">
        <f>IF(ID$23&lt;='2. Saisie'!$AE$1,INDEX($D$25:$AG$124,$HI85,ID$21),"")</f>
        <v/>
      </c>
      <c r="IE85" s="17" t="str">
        <f>IF(IE$23&lt;='2. Saisie'!$AE$1,INDEX($D$25:$AG$124,$HI85,IE$21),"")</f>
        <v/>
      </c>
      <c r="IF85" s="17" t="str">
        <f>IF(IF$23&lt;='2. Saisie'!$AE$1,INDEX($D$25:$AG$124,$HI85,IF$21),"")</f>
        <v/>
      </c>
      <c r="IG85" s="17" t="str">
        <f>IF(IG$23&lt;='2. Saisie'!$AE$1,INDEX($D$25:$AG$124,$HI85,IG$21),"")</f>
        <v/>
      </c>
      <c r="IH85" s="17" t="str">
        <f>IF(IH$23&lt;='2. Saisie'!$AE$1,INDEX($D$25:$AG$124,$HI85,IH$21),"")</f>
        <v/>
      </c>
      <c r="II85" s="17" t="str">
        <f>IF(II$23&lt;='2. Saisie'!$AE$1,INDEX($D$25:$AG$124,$HI85,II$21),"")</f>
        <v/>
      </c>
      <c r="IJ85" s="17" t="str">
        <f>IF(IJ$23&lt;='2. Saisie'!$AE$1,INDEX($D$25:$AG$124,$HI85,IJ$21),"")</f>
        <v/>
      </c>
      <c r="IK85" s="17" t="str">
        <f>IF(IK$23&lt;='2. Saisie'!$AE$1,INDEX($D$25:$AG$124,$HI85,IK$21),"")</f>
        <v/>
      </c>
      <c r="IL85" s="17" t="str">
        <f>IF(IL$23&lt;='2. Saisie'!$AE$1,INDEX($D$25:$AG$124,$HI85,IL$21),"")</f>
        <v/>
      </c>
      <c r="IM85" s="17" t="str">
        <f>IF(IM$23&lt;='2. Saisie'!$AE$1,INDEX($D$25:$AG$124,$HI85,IM$21),"")</f>
        <v/>
      </c>
      <c r="IN85" s="17" t="str">
        <f>IF(IN$23&lt;='2. Saisie'!$AE$1,INDEX($D$25:$AG$124,$HI85,IN$21),"")</f>
        <v/>
      </c>
      <c r="IO85" s="17" t="s">
        <v>139</v>
      </c>
      <c r="IR85" s="346" t="str">
        <f>IFERROR(IF(HK$23&lt;=$HH85,(1-'7. Rép.Inattendues'!J66)*HK$19,('7. Rép.Inattendues'!J66*HK$19)*-1),"")</f>
        <v/>
      </c>
      <c r="IS85" s="346" t="str">
        <f>IFERROR(IF(HL$23&lt;=$HH85,(1-'7. Rép.Inattendues'!K66)*HL$19,('7. Rép.Inattendues'!K66*HL$19)*-1),"")</f>
        <v/>
      </c>
      <c r="IT85" s="346" t="str">
        <f>IFERROR(IF(HM$23&lt;=$HH85,(1-'7. Rép.Inattendues'!L66)*HM$19,('7. Rép.Inattendues'!L66*HM$19)*-1),"")</f>
        <v/>
      </c>
      <c r="IU85" s="346" t="str">
        <f>IFERROR(IF(HN$23&lt;=$HH85,(1-'7. Rép.Inattendues'!M66)*HN$19,('7. Rép.Inattendues'!M66*HN$19)*-1),"")</f>
        <v/>
      </c>
      <c r="IV85" s="346" t="str">
        <f>IFERROR(IF(HO$23&lt;=$HH85,(1-'7. Rép.Inattendues'!N66)*HO$19,('7. Rép.Inattendues'!N66*HO$19)*-1),"")</f>
        <v/>
      </c>
      <c r="IW85" s="346" t="str">
        <f>IFERROR(IF(HP$23&lt;=$HH85,(1-'7. Rép.Inattendues'!O66)*HP$19,('7. Rép.Inattendues'!O66*HP$19)*-1),"")</f>
        <v/>
      </c>
      <c r="IX85" s="346" t="str">
        <f>IFERROR(IF(HQ$23&lt;=$HH85,(1-'7. Rép.Inattendues'!P66)*HQ$19,('7. Rép.Inattendues'!P66*HQ$19)*-1),"")</f>
        <v/>
      </c>
      <c r="IY85" s="346" t="str">
        <f>IFERROR(IF(HR$23&lt;=$HH85,(1-'7. Rép.Inattendues'!Q66)*HR$19,('7. Rép.Inattendues'!Q66*HR$19)*-1),"")</f>
        <v/>
      </c>
      <c r="IZ85" s="346" t="str">
        <f>IFERROR(IF(HS$23&lt;=$HH85,(1-'7. Rép.Inattendues'!R66)*HS$19,('7. Rép.Inattendues'!R66*HS$19)*-1),"")</f>
        <v/>
      </c>
      <c r="JA85" s="346" t="str">
        <f>IFERROR(IF(HT$23&lt;=$HH85,(1-'7. Rép.Inattendues'!S66)*HT$19,('7. Rép.Inattendues'!S66*HT$19)*-1),"")</f>
        <v/>
      </c>
      <c r="JB85" s="346" t="str">
        <f>IFERROR(IF(HU$23&lt;=$HH85,(1-'7. Rép.Inattendues'!T66)*HU$19,('7. Rép.Inattendues'!T66*HU$19)*-1),"")</f>
        <v/>
      </c>
      <c r="JC85" s="346" t="str">
        <f>IFERROR(IF(HV$23&lt;=$HH85,(1-'7. Rép.Inattendues'!U66)*HV$19,('7. Rép.Inattendues'!U66*HV$19)*-1),"")</f>
        <v/>
      </c>
      <c r="JD85" s="346" t="str">
        <f>IFERROR(IF(HW$23&lt;=$HH85,(1-'7. Rép.Inattendues'!V66)*HW$19,('7. Rép.Inattendues'!V66*HW$19)*-1),"")</f>
        <v/>
      </c>
      <c r="JE85" s="346" t="str">
        <f>IFERROR(IF(HX$23&lt;=$HH85,(1-'7. Rép.Inattendues'!W66)*HX$19,('7. Rép.Inattendues'!W66*HX$19)*-1),"")</f>
        <v/>
      </c>
      <c r="JF85" s="346" t="str">
        <f>IFERROR(IF(HY$23&lt;=$HH85,(1-'7. Rép.Inattendues'!X66)*HY$19,('7. Rép.Inattendues'!X66*HY$19)*-1),"")</f>
        <v/>
      </c>
      <c r="JG85" s="346" t="str">
        <f>IFERROR(IF(HZ$23&lt;=$HH85,(1-'7. Rép.Inattendues'!Y66)*HZ$19,('7. Rép.Inattendues'!Y66*HZ$19)*-1),"")</f>
        <v/>
      </c>
      <c r="JH85" s="346" t="str">
        <f>IFERROR(IF(IA$23&lt;=$HH85,(1-'7. Rép.Inattendues'!Z66)*IA$19,('7. Rép.Inattendues'!Z66*IA$19)*-1),"")</f>
        <v/>
      </c>
      <c r="JI85" s="346" t="str">
        <f>IFERROR(IF(IB$23&lt;=$HH85,(1-'7. Rép.Inattendues'!AA66)*IB$19,('7. Rép.Inattendues'!AA66*IB$19)*-1),"")</f>
        <v/>
      </c>
      <c r="JJ85" s="346" t="str">
        <f>IFERROR(IF(IC$23&lt;=$HH85,(1-'7. Rép.Inattendues'!AB66)*IC$19,('7. Rép.Inattendues'!AB66*IC$19)*-1),"")</f>
        <v/>
      </c>
      <c r="JK85" s="346" t="str">
        <f>IFERROR(IF(ID$23&lt;=$HH85,(1-'7. Rép.Inattendues'!AC66)*ID$19,('7. Rép.Inattendues'!AC66*ID$19)*-1),"")</f>
        <v/>
      </c>
      <c r="JL85" s="346" t="str">
        <f>IFERROR(IF(IE$23&lt;=$HH85,(1-'7. Rép.Inattendues'!AD66)*IE$19,('7. Rép.Inattendues'!AD66*IE$19)*-1),"")</f>
        <v/>
      </c>
      <c r="JM85" s="346" t="str">
        <f>IFERROR(IF(IF$23&lt;=$HH85,(1-'7. Rép.Inattendues'!AE66)*IF$19,('7. Rép.Inattendues'!AE66*IF$19)*-1),"")</f>
        <v/>
      </c>
      <c r="JN85" s="346" t="str">
        <f>IFERROR(IF(IG$23&lt;=$HH85,(1-'7. Rép.Inattendues'!AF66)*IG$19,('7. Rép.Inattendues'!AF66*IG$19)*-1),"")</f>
        <v/>
      </c>
      <c r="JO85" s="346" t="str">
        <f>IFERROR(IF(IH$23&lt;=$HH85,(1-'7. Rép.Inattendues'!AG66)*IH$19,('7. Rép.Inattendues'!AG66*IH$19)*-1),"")</f>
        <v/>
      </c>
      <c r="JP85" s="346" t="str">
        <f>IFERROR(IF(II$23&lt;=$HH85,(1-'7. Rép.Inattendues'!AH66)*II$19,('7. Rép.Inattendues'!AH66*II$19)*-1),"")</f>
        <v/>
      </c>
      <c r="JQ85" s="346" t="str">
        <f>IFERROR(IF(IJ$23&lt;=$HH85,(1-'7. Rép.Inattendues'!AI66)*IJ$19,('7. Rép.Inattendues'!AI66*IJ$19)*-1),"")</f>
        <v/>
      </c>
      <c r="JR85" s="346" t="str">
        <f>IFERROR(IF(IK$23&lt;=$HH85,(1-'7. Rép.Inattendues'!AJ66)*IK$19,('7. Rép.Inattendues'!AJ66*IK$19)*-1),"")</f>
        <v/>
      </c>
      <c r="JS85" s="346" t="str">
        <f>IFERROR(IF(IL$23&lt;=$HH85,(1-'7. Rép.Inattendues'!AK66)*IL$19,('7. Rép.Inattendues'!AK66*IL$19)*-1),"")</f>
        <v/>
      </c>
      <c r="JT85" s="346" t="str">
        <f>IFERROR(IF(IM$23&lt;=$HH85,(1-'7. Rép.Inattendues'!AL66)*IM$19,('7. Rép.Inattendues'!AL66*IM$19)*-1),"")</f>
        <v/>
      </c>
      <c r="JU85" s="346" t="str">
        <f>IFERROR(IF(IN$23&lt;=$HH85,(1-'7. Rép.Inattendues'!AM66)*IN$19,('7. Rép.Inattendues'!AM66*IN$19)*-1),"")</f>
        <v/>
      </c>
      <c r="JW85" s="347" t="str">
        <f t="shared" si="170"/>
        <v/>
      </c>
      <c r="JY85" s="346" t="str">
        <f t="shared" si="171"/>
        <v/>
      </c>
      <c r="JZ85" s="346" t="str">
        <f t="shared" si="172"/>
        <v/>
      </c>
      <c r="KA85" s="346" t="str">
        <f t="shared" si="173"/>
        <v/>
      </c>
      <c r="KB85" s="346" t="str">
        <f t="shared" si="174"/>
        <v/>
      </c>
      <c r="KC85" s="346" t="str">
        <f t="shared" si="175"/>
        <v/>
      </c>
      <c r="KD85" s="346" t="str">
        <f t="shared" si="176"/>
        <v/>
      </c>
      <c r="KE85" s="346" t="str">
        <f t="shared" si="177"/>
        <v/>
      </c>
      <c r="KF85" s="346" t="str">
        <f t="shared" si="178"/>
        <v/>
      </c>
      <c r="KG85" s="346" t="str">
        <f t="shared" si="179"/>
        <v/>
      </c>
      <c r="KH85" s="346" t="str">
        <f t="shared" si="180"/>
        <v/>
      </c>
      <c r="KI85" s="346" t="str">
        <f t="shared" si="181"/>
        <v/>
      </c>
      <c r="KJ85" s="346" t="str">
        <f t="shared" si="182"/>
        <v/>
      </c>
      <c r="KK85" s="346" t="str">
        <f t="shared" si="183"/>
        <v/>
      </c>
      <c r="KL85" s="346" t="str">
        <f t="shared" si="184"/>
        <v/>
      </c>
      <c r="KM85" s="346" t="str">
        <f t="shared" si="185"/>
        <v/>
      </c>
      <c r="KN85" s="346" t="str">
        <f t="shared" si="186"/>
        <v/>
      </c>
      <c r="KO85" s="346" t="str">
        <f t="shared" si="187"/>
        <v/>
      </c>
      <c r="KP85" s="346" t="str">
        <f t="shared" si="188"/>
        <v/>
      </c>
      <c r="KQ85" s="346" t="str">
        <f t="shared" si="189"/>
        <v/>
      </c>
      <c r="KR85" s="346" t="str">
        <f t="shared" si="190"/>
        <v/>
      </c>
      <c r="KS85" s="346" t="str">
        <f t="shared" si="191"/>
        <v/>
      </c>
      <c r="KT85" s="346" t="str">
        <f t="shared" si="192"/>
        <v/>
      </c>
      <c r="KU85" s="346" t="str">
        <f t="shared" si="193"/>
        <v/>
      </c>
      <c r="KV85" s="346" t="str">
        <f t="shared" si="194"/>
        <v/>
      </c>
      <c r="KW85" s="346" t="str">
        <f t="shared" si="195"/>
        <v/>
      </c>
      <c r="KX85" s="346" t="str">
        <f t="shared" si="196"/>
        <v/>
      </c>
      <c r="KY85" s="346" t="str">
        <f t="shared" si="197"/>
        <v/>
      </c>
      <c r="KZ85" s="346" t="str">
        <f t="shared" si="198"/>
        <v/>
      </c>
      <c r="LA85" s="346" t="str">
        <f t="shared" si="199"/>
        <v/>
      </c>
      <c r="LB85" s="346" t="str">
        <f t="shared" si="200"/>
        <v/>
      </c>
      <c r="LD85" s="348" t="str">
        <f t="shared" si="201"/>
        <v/>
      </c>
      <c r="LF85" s="346" t="str">
        <f t="shared" si="315"/>
        <v/>
      </c>
      <c r="LH85" s="346" t="str">
        <f t="shared" si="202"/>
        <v/>
      </c>
      <c r="LI85" s="346" t="str">
        <f t="shared" si="203"/>
        <v/>
      </c>
      <c r="LJ85" s="346" t="str">
        <f t="shared" si="204"/>
        <v/>
      </c>
      <c r="LK85" s="346" t="str">
        <f t="shared" si="205"/>
        <v/>
      </c>
      <c r="LL85" s="346" t="str">
        <f t="shared" si="206"/>
        <v/>
      </c>
      <c r="LM85" s="346" t="str">
        <f t="shared" si="207"/>
        <v/>
      </c>
      <c r="LN85" s="346" t="str">
        <f t="shared" si="208"/>
        <v/>
      </c>
      <c r="LO85" s="346" t="str">
        <f t="shared" si="209"/>
        <v/>
      </c>
      <c r="LP85" s="346" t="str">
        <f t="shared" si="210"/>
        <v/>
      </c>
      <c r="LQ85" s="346" t="str">
        <f t="shared" si="211"/>
        <v/>
      </c>
      <c r="LR85" s="346" t="str">
        <f t="shared" si="212"/>
        <v/>
      </c>
      <c r="LS85" s="346" t="str">
        <f t="shared" si="213"/>
        <v/>
      </c>
      <c r="LT85" s="346" t="str">
        <f t="shared" si="214"/>
        <v/>
      </c>
      <c r="LU85" s="346" t="str">
        <f t="shared" si="215"/>
        <v/>
      </c>
      <c r="LV85" s="346" t="str">
        <f t="shared" si="216"/>
        <v/>
      </c>
      <c r="LW85" s="346" t="str">
        <f t="shared" si="217"/>
        <v/>
      </c>
      <c r="LX85" s="346" t="str">
        <f t="shared" si="218"/>
        <v/>
      </c>
      <c r="LY85" s="346" t="str">
        <f t="shared" si="219"/>
        <v/>
      </c>
      <c r="LZ85" s="346" t="str">
        <f t="shared" si="220"/>
        <v/>
      </c>
      <c r="MA85" s="346" t="str">
        <f t="shared" si="221"/>
        <v/>
      </c>
      <c r="MB85" s="346" t="str">
        <f t="shared" si="222"/>
        <v/>
      </c>
      <c r="MC85" s="346" t="str">
        <f t="shared" si="223"/>
        <v/>
      </c>
      <c r="MD85" s="346" t="str">
        <f t="shared" si="224"/>
        <v/>
      </c>
      <c r="ME85" s="346" t="str">
        <f t="shared" si="225"/>
        <v/>
      </c>
      <c r="MF85" s="346" t="str">
        <f t="shared" si="226"/>
        <v/>
      </c>
      <c r="MG85" s="346" t="str">
        <f t="shared" si="227"/>
        <v/>
      </c>
      <c r="MH85" s="346" t="str">
        <f t="shared" si="228"/>
        <v/>
      </c>
      <c r="MI85" s="346" t="str">
        <f t="shared" si="229"/>
        <v/>
      </c>
      <c r="MJ85" s="346" t="str">
        <f t="shared" si="230"/>
        <v/>
      </c>
      <c r="MK85" s="346" t="str">
        <f t="shared" si="231"/>
        <v/>
      </c>
      <c r="MM85" s="348" t="str">
        <f t="shared" si="232"/>
        <v/>
      </c>
      <c r="MR85" s="453" t="s">
        <v>491</v>
      </c>
      <c r="MT85" s="395" t="s">
        <v>492</v>
      </c>
      <c r="MU85" s="15">
        <f>IF('8. Paramètres'!G87="Très précis",1,IF('8. Paramètres'!G87="Précis",2,IF('8. Paramètres'!G87="À vérifier",3,"err")))</f>
        <v>3</v>
      </c>
      <c r="MV85" s="15">
        <f>IF('8. Paramètres'!H87="Cliquer pour modifier",MU85,IF('8. Paramètres'!H87="Souhaitable",1,IF('8. Paramètres'!H87="Acceptable",2,IF('8. Paramètres'!H87="À vérifier",3,"err"))))</f>
        <v>3</v>
      </c>
      <c r="MW85" s="15">
        <f t="shared" ref="MW85:MW86" si="322">IF(MU$3=1,MU85,IF(MU$3=2,MV85,"err"))</f>
        <v>3</v>
      </c>
      <c r="MY85" s="380" t="str">
        <f t="shared" ref="MY85:MY86" si="323">IF(MW85&lt;MW84,"err","ok")</f>
        <v>ok</v>
      </c>
    </row>
    <row r="86" spans="2:364" ht="18" x14ac:dyDescent="0.3">
      <c r="B86" s="38">
        <f t="shared" si="88"/>
        <v>0</v>
      </c>
      <c r="C86" s="4" t="s">
        <v>92</v>
      </c>
      <c r="D86" s="17" t="str">
        <f>IF(AND('2. Saisie'!$AF68&gt;=0,D$23&lt;='2. Saisie'!$AE$1,'2. Saisie'!$AL68&lt;=$B$11),IF(OR('2. Saisie'!B68="",'2. Saisie'!B68=9),0,'2. Saisie'!B68),"")</f>
        <v/>
      </c>
      <c r="E86" s="17" t="str">
        <f>IF(AND('2. Saisie'!$AF68&gt;=0,E$23&lt;='2. Saisie'!$AE$1,'2. Saisie'!$AL68&lt;=$B$11),IF(OR('2. Saisie'!C68="",'2. Saisie'!C68=9),0,'2. Saisie'!C68),"")</f>
        <v/>
      </c>
      <c r="F86" s="17" t="str">
        <f>IF(AND('2. Saisie'!$AF68&gt;=0,F$23&lt;='2. Saisie'!$AE$1,'2. Saisie'!$AL68&lt;=$B$11),IF(OR('2. Saisie'!D68="",'2. Saisie'!D68=9),0,'2. Saisie'!D68),"")</f>
        <v/>
      </c>
      <c r="G86" s="17" t="str">
        <f>IF(AND('2. Saisie'!$AF68&gt;=0,G$23&lt;='2. Saisie'!$AE$1,'2. Saisie'!$AL68&lt;=$B$11),IF(OR('2. Saisie'!E68="",'2. Saisie'!E68=9),0,'2. Saisie'!E68),"")</f>
        <v/>
      </c>
      <c r="H86" s="17" t="str">
        <f>IF(AND('2. Saisie'!$AF68&gt;=0,H$23&lt;='2. Saisie'!$AE$1,'2. Saisie'!$AL68&lt;=$B$11),IF(OR('2. Saisie'!F68="",'2. Saisie'!F68=9),0,'2. Saisie'!F68),"")</f>
        <v/>
      </c>
      <c r="I86" s="17" t="str">
        <f>IF(AND('2. Saisie'!$AF68&gt;=0,I$23&lt;='2. Saisie'!$AE$1,'2. Saisie'!$AL68&lt;=$B$11),IF(OR('2. Saisie'!G68="",'2. Saisie'!G68=9),0,'2. Saisie'!G68),"")</f>
        <v/>
      </c>
      <c r="J86" s="17" t="str">
        <f>IF(AND('2. Saisie'!$AF68&gt;=0,J$23&lt;='2. Saisie'!$AE$1,'2. Saisie'!$AL68&lt;=$B$11),IF(OR('2. Saisie'!H68="",'2. Saisie'!H68=9),0,'2. Saisie'!H68),"")</f>
        <v/>
      </c>
      <c r="K86" s="17" t="str">
        <f>IF(AND('2. Saisie'!$AF68&gt;=0,K$23&lt;='2. Saisie'!$AE$1,'2. Saisie'!$AL68&lt;=$B$11),IF(OR('2. Saisie'!I68="",'2. Saisie'!I68=9),0,'2. Saisie'!I68),"")</f>
        <v/>
      </c>
      <c r="L86" s="17" t="str">
        <f>IF(AND('2. Saisie'!$AF68&gt;=0,L$23&lt;='2. Saisie'!$AE$1,'2. Saisie'!$AL68&lt;=$B$11),IF(OR('2. Saisie'!J68="",'2. Saisie'!J68=9),0,'2. Saisie'!J68),"")</f>
        <v/>
      </c>
      <c r="M86" s="17" t="str">
        <f>IF(AND('2. Saisie'!$AF68&gt;=0,M$23&lt;='2. Saisie'!$AE$1,'2. Saisie'!$AL68&lt;=$B$11),IF(OR('2. Saisie'!K68="",'2. Saisie'!K68=9),0,'2. Saisie'!K68),"")</f>
        <v/>
      </c>
      <c r="N86" s="17" t="str">
        <f>IF(AND('2. Saisie'!$AF68&gt;=0,N$23&lt;='2. Saisie'!$AE$1,'2. Saisie'!$AL68&lt;=$B$11),IF(OR('2. Saisie'!L68="",'2. Saisie'!L68=9),0,'2. Saisie'!L68),"")</f>
        <v/>
      </c>
      <c r="O86" s="17" t="str">
        <f>IF(AND('2. Saisie'!$AF68&gt;=0,O$23&lt;='2. Saisie'!$AE$1,'2. Saisie'!$AL68&lt;=$B$11),IF(OR('2. Saisie'!M68="",'2. Saisie'!M68=9),0,'2. Saisie'!M68),"")</f>
        <v/>
      </c>
      <c r="P86" s="17" t="str">
        <f>IF(AND('2. Saisie'!$AF68&gt;=0,P$23&lt;='2. Saisie'!$AE$1,'2. Saisie'!$AL68&lt;=$B$11),IF(OR('2. Saisie'!N68="",'2. Saisie'!N68=9),0,'2. Saisie'!N68),"")</f>
        <v/>
      </c>
      <c r="Q86" s="17" t="str">
        <f>IF(AND('2. Saisie'!$AF68&gt;=0,Q$23&lt;='2. Saisie'!$AE$1,'2. Saisie'!$AL68&lt;=$B$11),IF(OR('2. Saisie'!O68="",'2. Saisie'!O68=9),0,'2. Saisie'!O68),"")</f>
        <v/>
      </c>
      <c r="R86" s="17" t="str">
        <f>IF(AND('2. Saisie'!$AF68&gt;=0,R$23&lt;='2. Saisie'!$AE$1,'2. Saisie'!$AL68&lt;=$B$11),IF(OR('2. Saisie'!P68="",'2. Saisie'!P68=9),0,'2. Saisie'!P68),"")</f>
        <v/>
      </c>
      <c r="S86" s="17" t="str">
        <f>IF(AND('2. Saisie'!$AF68&gt;=0,S$23&lt;='2. Saisie'!$AE$1,'2. Saisie'!$AL68&lt;=$B$11),IF(OR('2. Saisie'!Q68="",'2. Saisie'!Q68=9),0,'2. Saisie'!Q68),"")</f>
        <v/>
      </c>
      <c r="T86" s="17" t="str">
        <f>IF(AND('2. Saisie'!$AF68&gt;=0,T$23&lt;='2. Saisie'!$AE$1,'2. Saisie'!$AL68&lt;=$B$11),IF(OR('2. Saisie'!R68="",'2. Saisie'!R68=9),0,'2. Saisie'!R68),"")</f>
        <v/>
      </c>
      <c r="U86" s="17" t="str">
        <f>IF(AND('2. Saisie'!$AF68&gt;=0,U$23&lt;='2. Saisie'!$AE$1,'2. Saisie'!$AL68&lt;=$B$11),IF(OR('2. Saisie'!S68="",'2. Saisie'!S68=9),0,'2. Saisie'!S68),"")</f>
        <v/>
      </c>
      <c r="V86" s="17" t="str">
        <f>IF(AND('2. Saisie'!$AF68&gt;=0,V$23&lt;='2. Saisie'!$AE$1,'2. Saisie'!$AL68&lt;=$B$11),IF(OR('2. Saisie'!T68="",'2. Saisie'!T68=9),0,'2. Saisie'!T68),"")</f>
        <v/>
      </c>
      <c r="W86" s="17" t="str">
        <f>IF(AND('2. Saisie'!$AF68&gt;=0,W$23&lt;='2. Saisie'!$AE$1,'2. Saisie'!$AL68&lt;=$B$11),IF(OR('2. Saisie'!U68="",'2. Saisie'!U68=9),0,'2. Saisie'!U68),"")</f>
        <v/>
      </c>
      <c r="X86" s="17" t="str">
        <f>IF(AND('2. Saisie'!$AF68&gt;=0,X$23&lt;='2. Saisie'!$AE$1,'2. Saisie'!$AL68&lt;=$B$11),IF(OR('2. Saisie'!V68="",'2. Saisie'!V68=9),0,'2. Saisie'!V68),"")</f>
        <v/>
      </c>
      <c r="Y86" s="17" t="str">
        <f>IF(AND('2. Saisie'!$AF68&gt;=0,Y$23&lt;='2. Saisie'!$AE$1,'2. Saisie'!$AL68&lt;=$B$11),IF(OR('2. Saisie'!W68="",'2. Saisie'!W68=9),0,'2. Saisie'!W68),"")</f>
        <v/>
      </c>
      <c r="Z86" s="17" t="str">
        <f>IF(AND('2. Saisie'!$AF68&gt;=0,Z$23&lt;='2. Saisie'!$AE$1,'2. Saisie'!$AL68&lt;=$B$11),IF(OR('2. Saisie'!X68="",'2. Saisie'!X68=9),0,'2. Saisie'!X68),"")</f>
        <v/>
      </c>
      <c r="AA86" s="17" t="str">
        <f>IF(AND('2. Saisie'!$AF68&gt;=0,AA$23&lt;='2. Saisie'!$AE$1,'2. Saisie'!$AL68&lt;=$B$11),IF(OR('2. Saisie'!Y68="",'2. Saisie'!Y68=9),0,'2. Saisie'!Y68),"")</f>
        <v/>
      </c>
      <c r="AB86" s="17" t="str">
        <f>IF(AND('2. Saisie'!$AF68&gt;=0,AB$23&lt;='2. Saisie'!$AE$1,'2. Saisie'!$AL68&lt;=$B$11),IF(OR('2. Saisie'!Z68="",'2. Saisie'!Z68=9),0,'2. Saisie'!Z68),"")</f>
        <v/>
      </c>
      <c r="AC86" s="17" t="str">
        <f>IF(AND('2. Saisie'!$AF68&gt;=0,AC$23&lt;='2. Saisie'!$AE$1,'2. Saisie'!$AL68&lt;=$B$11),IF(OR('2. Saisie'!AA68="",'2. Saisie'!AA68=9),0,'2. Saisie'!AA68),"")</f>
        <v/>
      </c>
      <c r="AD86" s="17" t="str">
        <f>IF(AND('2. Saisie'!$AF68&gt;=0,AD$23&lt;='2. Saisie'!$AE$1,'2. Saisie'!$AL68&lt;=$B$11),IF(OR('2. Saisie'!AB68="",'2. Saisie'!AB68=9),0,'2. Saisie'!AB68),"")</f>
        <v/>
      </c>
      <c r="AE86" s="17" t="str">
        <f>IF(AND('2. Saisie'!$AF68&gt;=0,AE$23&lt;='2. Saisie'!$AE$1,'2. Saisie'!$AL68&lt;=$B$11),IF(OR('2. Saisie'!AC68="",'2. Saisie'!AC68=9),0,'2. Saisie'!AC68),"")</f>
        <v/>
      </c>
      <c r="AF86" s="17" t="str">
        <f>IF(AND('2. Saisie'!$AF68&gt;=0,AF$23&lt;='2. Saisie'!$AE$1,'2. Saisie'!$AL68&lt;=$B$11),IF(OR('2. Saisie'!AD68="",'2. Saisie'!AD68=9),0,'2. Saisie'!AD68),"")</f>
        <v/>
      </c>
      <c r="AG86" s="17" t="str">
        <f>IF(AND('2. Saisie'!$AF68&gt;=0,AG$23&lt;='2. Saisie'!$AE$1,'2. Saisie'!$AL68&lt;=$B$11),IF(OR('2. Saisie'!AE68="",'2. Saisie'!AE68=9),0,'2. Saisie'!AE68),"")</f>
        <v/>
      </c>
      <c r="AH86" s="17" t="s">
        <v>139</v>
      </c>
      <c r="AI86" s="330"/>
      <c r="AJ86" s="339" t="str">
        <f t="shared" si="89"/>
        <v/>
      </c>
      <c r="AK86" s="339" t="str">
        <f t="shared" si="90"/>
        <v/>
      </c>
      <c r="AL86" s="340" t="str">
        <f t="shared" si="277"/>
        <v/>
      </c>
      <c r="AM86" s="341">
        <v>62</v>
      </c>
      <c r="AN86" s="342" t="str">
        <f t="shared" si="278"/>
        <v/>
      </c>
      <c r="AO86" s="343" t="str">
        <f t="shared" si="91"/>
        <v/>
      </c>
      <c r="AP86" s="17" t="str">
        <f t="shared" si="92"/>
        <v/>
      </c>
      <c r="AQ86" s="17" t="str">
        <f t="shared" si="93"/>
        <v/>
      </c>
      <c r="AR86" s="17" t="str">
        <f t="shared" si="94"/>
        <v/>
      </c>
      <c r="AS86" s="17" t="str">
        <f t="shared" si="95"/>
        <v/>
      </c>
      <c r="AT86" s="17" t="str">
        <f t="shared" si="96"/>
        <v/>
      </c>
      <c r="AU86" s="17" t="str">
        <f t="shared" si="97"/>
        <v/>
      </c>
      <c r="AV86" s="17" t="str">
        <f t="shared" si="98"/>
        <v/>
      </c>
      <c r="AW86" s="17" t="str">
        <f t="shared" si="99"/>
        <v/>
      </c>
      <c r="AX86" s="17" t="str">
        <f t="shared" si="100"/>
        <v/>
      </c>
      <c r="AY86" s="17" t="str">
        <f t="shared" si="101"/>
        <v/>
      </c>
      <c r="AZ86" s="17" t="str">
        <f t="shared" si="102"/>
        <v/>
      </c>
      <c r="BA86" s="17" t="str">
        <f t="shared" si="103"/>
        <v/>
      </c>
      <c r="BB86" s="17" t="str">
        <f t="shared" si="104"/>
        <v/>
      </c>
      <c r="BC86" s="17" t="str">
        <f t="shared" si="105"/>
        <v/>
      </c>
      <c r="BD86" s="17" t="str">
        <f t="shared" si="106"/>
        <v/>
      </c>
      <c r="BE86" s="17" t="str">
        <f t="shared" si="107"/>
        <v/>
      </c>
      <c r="BF86" s="17" t="str">
        <f t="shared" si="108"/>
        <v/>
      </c>
      <c r="BG86" s="17" t="str">
        <f t="shared" si="109"/>
        <v/>
      </c>
      <c r="BH86" s="17" t="str">
        <f t="shared" si="110"/>
        <v/>
      </c>
      <c r="BI86" s="17" t="str">
        <f t="shared" si="111"/>
        <v/>
      </c>
      <c r="BJ86" s="17" t="str">
        <f t="shared" si="112"/>
        <v/>
      </c>
      <c r="BK86" s="17" t="str">
        <f t="shared" si="113"/>
        <v/>
      </c>
      <c r="BL86" s="17" t="str">
        <f t="shared" si="114"/>
        <v/>
      </c>
      <c r="BM86" s="17" t="str">
        <f t="shared" si="115"/>
        <v/>
      </c>
      <c r="BN86" s="17" t="str">
        <f t="shared" si="116"/>
        <v/>
      </c>
      <c r="BO86" s="17" t="str">
        <f t="shared" si="117"/>
        <v/>
      </c>
      <c r="BP86" s="17" t="str">
        <f t="shared" si="118"/>
        <v/>
      </c>
      <c r="BQ86" s="17" t="str">
        <f t="shared" si="119"/>
        <v/>
      </c>
      <c r="BR86" s="17" t="str">
        <f t="shared" si="120"/>
        <v/>
      </c>
      <c r="BS86" s="17" t="str">
        <f t="shared" si="121"/>
        <v/>
      </c>
      <c r="BT86" s="17" t="s">
        <v>139</v>
      </c>
      <c r="BV86" s="291" t="e">
        <f t="shared" si="279"/>
        <v>#VALUE!</v>
      </c>
      <c r="BW86" s="291" t="e">
        <f t="shared" si="122"/>
        <v>#VALUE!</v>
      </c>
      <c r="BX86" s="291" t="e">
        <f t="shared" si="233"/>
        <v>#VALUE!</v>
      </c>
      <c r="BY86" s="292" t="e">
        <f t="shared" si="280"/>
        <v>#VALUE!</v>
      </c>
      <c r="BZ86" s="292" t="e">
        <f t="shared" si="123"/>
        <v>#VALUE!</v>
      </c>
      <c r="CA86" s="294" t="str">
        <f t="shared" si="124"/>
        <v/>
      </c>
      <c r="CB86" s="293" t="e">
        <f t="shared" si="281"/>
        <v>#VALUE!</v>
      </c>
      <c r="CC86" s="291" t="e">
        <f t="shared" si="125"/>
        <v>#VALUE!</v>
      </c>
      <c r="CD86" s="291" t="e">
        <f t="shared" si="234"/>
        <v>#VALUE!</v>
      </c>
      <c r="CE86" s="292" t="e">
        <f t="shared" si="282"/>
        <v>#VALUE!</v>
      </c>
      <c r="CF86" s="292" t="e">
        <f t="shared" si="126"/>
        <v>#VALUE!</v>
      </c>
      <c r="CW86" s="330"/>
      <c r="CX86" s="341">
        <v>62</v>
      </c>
      <c r="CY86" s="58" t="str">
        <f t="shared" si="127"/>
        <v/>
      </c>
      <c r="CZ86" s="344" t="e">
        <f t="shared" si="321"/>
        <v>#N/A</v>
      </c>
      <c r="DA86" s="344" t="e">
        <f t="shared" si="321"/>
        <v>#N/A</v>
      </c>
      <c r="DB86" s="344" t="e">
        <f t="shared" si="321"/>
        <v>#N/A</v>
      </c>
      <c r="DC86" s="344" t="e">
        <f t="shared" si="321"/>
        <v>#N/A</v>
      </c>
      <c r="DD86" s="344" t="e">
        <f t="shared" si="321"/>
        <v>#N/A</v>
      </c>
      <c r="DE86" s="344" t="e">
        <f t="shared" si="321"/>
        <v>#N/A</v>
      </c>
      <c r="DF86" s="344" t="e">
        <f t="shared" si="321"/>
        <v>#N/A</v>
      </c>
      <c r="DG86" s="344" t="e">
        <f t="shared" si="321"/>
        <v>#N/A</v>
      </c>
      <c r="DH86" s="344" t="e">
        <f t="shared" si="321"/>
        <v>#N/A</v>
      </c>
      <c r="DI86" s="344" t="e">
        <f t="shared" si="321"/>
        <v>#N/A</v>
      </c>
      <c r="DJ86" s="344" t="e">
        <f t="shared" si="321"/>
        <v>#N/A</v>
      </c>
      <c r="DK86" s="344" t="e">
        <f t="shared" si="321"/>
        <v>#N/A</v>
      </c>
      <c r="DL86" s="344" t="e">
        <f t="shared" si="321"/>
        <v>#N/A</v>
      </c>
      <c r="DM86" s="344" t="e">
        <f t="shared" si="321"/>
        <v>#N/A</v>
      </c>
      <c r="DN86" s="344" t="e">
        <f t="shared" si="321"/>
        <v>#N/A</v>
      </c>
      <c r="DO86" s="344" t="e">
        <f t="shared" si="321"/>
        <v>#N/A</v>
      </c>
      <c r="DP86" s="344" t="e">
        <f t="shared" si="320"/>
        <v>#N/A</v>
      </c>
      <c r="DQ86" s="344" t="e">
        <f t="shared" si="320"/>
        <v>#N/A</v>
      </c>
      <c r="DR86" s="344" t="e">
        <f t="shared" si="320"/>
        <v>#N/A</v>
      </c>
      <c r="DS86" s="344" t="e">
        <f t="shared" si="320"/>
        <v>#N/A</v>
      </c>
      <c r="DT86" s="344" t="e">
        <f t="shared" si="320"/>
        <v>#N/A</v>
      </c>
      <c r="DU86" s="344" t="e">
        <f t="shared" si="320"/>
        <v>#N/A</v>
      </c>
      <c r="DV86" s="344" t="e">
        <f t="shared" si="320"/>
        <v>#N/A</v>
      </c>
      <c r="DW86" s="344" t="e">
        <f t="shared" si="320"/>
        <v>#N/A</v>
      </c>
      <c r="DX86" s="344" t="e">
        <f t="shared" si="320"/>
        <v>#N/A</v>
      </c>
      <c r="DY86" s="344" t="e">
        <f t="shared" si="320"/>
        <v>#N/A</v>
      </c>
      <c r="DZ86" s="344" t="e">
        <f t="shared" si="320"/>
        <v>#N/A</v>
      </c>
      <c r="EA86" s="344" t="e">
        <f t="shared" si="320"/>
        <v>#N/A</v>
      </c>
      <c r="EB86" s="344" t="e">
        <f t="shared" si="320"/>
        <v>#N/A</v>
      </c>
      <c r="EC86" s="344" t="e">
        <f t="shared" si="320"/>
        <v>#N/A</v>
      </c>
      <c r="ED86" s="59">
        <f t="shared" si="129"/>
        <v>0</v>
      </c>
      <c r="EE86" s="341">
        <v>62</v>
      </c>
      <c r="EF86" s="58" t="str">
        <f t="shared" si="130"/>
        <v/>
      </c>
      <c r="EG86" s="344" t="str">
        <f t="shared" si="235"/>
        <v/>
      </c>
      <c r="EH86" s="344" t="str">
        <f t="shared" si="236"/>
        <v/>
      </c>
      <c r="EI86" s="344" t="str">
        <f t="shared" si="237"/>
        <v/>
      </c>
      <c r="EJ86" s="344" t="str">
        <f t="shared" si="238"/>
        <v/>
      </c>
      <c r="EK86" s="344" t="str">
        <f t="shared" si="239"/>
        <v/>
      </c>
      <c r="EL86" s="344" t="str">
        <f t="shared" si="240"/>
        <v/>
      </c>
      <c r="EM86" s="344" t="str">
        <f t="shared" si="241"/>
        <v/>
      </c>
      <c r="EN86" s="344" t="str">
        <f t="shared" si="242"/>
        <v/>
      </c>
      <c r="EO86" s="344" t="str">
        <f t="shared" si="243"/>
        <v/>
      </c>
      <c r="EP86" s="344" t="str">
        <f t="shared" si="244"/>
        <v/>
      </c>
      <c r="EQ86" s="344" t="str">
        <f t="shared" si="245"/>
        <v/>
      </c>
      <c r="ER86" s="344" t="str">
        <f t="shared" si="246"/>
        <v/>
      </c>
      <c r="ES86" s="344" t="str">
        <f t="shared" si="247"/>
        <v/>
      </c>
      <c r="ET86" s="344" t="str">
        <f t="shared" si="248"/>
        <v/>
      </c>
      <c r="EU86" s="344" t="str">
        <f t="shared" si="249"/>
        <v/>
      </c>
      <c r="EV86" s="344" t="str">
        <f t="shared" si="250"/>
        <v/>
      </c>
      <c r="EW86" s="344" t="str">
        <f t="shared" si="251"/>
        <v/>
      </c>
      <c r="EX86" s="344" t="str">
        <f t="shared" si="252"/>
        <v/>
      </c>
      <c r="EY86" s="344" t="str">
        <f t="shared" si="253"/>
        <v/>
      </c>
      <c r="EZ86" s="344" t="str">
        <f t="shared" si="254"/>
        <v/>
      </c>
      <c r="FA86" s="344" t="str">
        <f t="shared" si="255"/>
        <v/>
      </c>
      <c r="FB86" s="344" t="str">
        <f t="shared" si="256"/>
        <v/>
      </c>
      <c r="FC86" s="344" t="str">
        <f t="shared" si="257"/>
        <v/>
      </c>
      <c r="FD86" s="344" t="str">
        <f t="shared" si="258"/>
        <v/>
      </c>
      <c r="FE86" s="344" t="str">
        <f t="shared" si="259"/>
        <v/>
      </c>
      <c r="FF86" s="344" t="str">
        <f t="shared" si="260"/>
        <v/>
      </c>
      <c r="FG86" s="344" t="str">
        <f t="shared" si="261"/>
        <v/>
      </c>
      <c r="FH86" s="344" t="str">
        <f t="shared" si="262"/>
        <v/>
      </c>
      <c r="FI86" s="344" t="str">
        <f t="shared" si="263"/>
        <v/>
      </c>
      <c r="FJ86" s="344" t="str">
        <f t="shared" si="264"/>
        <v/>
      </c>
      <c r="FK86" s="59">
        <f t="shared" si="160"/>
        <v>0</v>
      </c>
      <c r="FL86" s="345" t="str">
        <f t="shared" si="161"/>
        <v/>
      </c>
      <c r="FM86" s="3">
        <f t="shared" si="162"/>
        <v>0</v>
      </c>
      <c r="FO86" s="336" t="str">
        <f t="shared" si="283"/>
        <v/>
      </c>
      <c r="FP86" s="4" t="s">
        <v>92</v>
      </c>
      <c r="FQ86" s="17" t="str">
        <f t="shared" si="284"/>
        <v/>
      </c>
      <c r="FR86" s="17" t="str">
        <f t="shared" si="285"/>
        <v/>
      </c>
      <c r="FS86" s="17" t="str">
        <f t="shared" si="286"/>
        <v/>
      </c>
      <c r="FT86" s="17" t="str">
        <f t="shared" si="287"/>
        <v/>
      </c>
      <c r="FU86" s="17" t="str">
        <f t="shared" si="288"/>
        <v/>
      </c>
      <c r="FV86" s="17" t="str">
        <f t="shared" si="289"/>
        <v/>
      </c>
      <c r="FW86" s="17" t="str">
        <f t="shared" si="290"/>
        <v/>
      </c>
      <c r="FX86" s="17" t="str">
        <f t="shared" si="291"/>
        <v/>
      </c>
      <c r="FY86" s="17" t="str">
        <f t="shared" si="292"/>
        <v/>
      </c>
      <c r="FZ86" s="17" t="str">
        <f t="shared" si="293"/>
        <v/>
      </c>
      <c r="GA86" s="17" t="str">
        <f t="shared" si="294"/>
        <v/>
      </c>
      <c r="GB86" s="17" t="str">
        <f t="shared" si="295"/>
        <v/>
      </c>
      <c r="GC86" s="17" t="str">
        <f t="shared" si="296"/>
        <v/>
      </c>
      <c r="GD86" s="17" t="str">
        <f t="shared" si="297"/>
        <v/>
      </c>
      <c r="GE86" s="17" t="str">
        <f t="shared" si="298"/>
        <v/>
      </c>
      <c r="GF86" s="17" t="str">
        <f t="shared" si="299"/>
        <v/>
      </c>
      <c r="GG86" s="17" t="str">
        <f t="shared" si="300"/>
        <v/>
      </c>
      <c r="GH86" s="17" t="str">
        <f t="shared" si="301"/>
        <v/>
      </c>
      <c r="GI86" s="17" t="str">
        <f t="shared" si="302"/>
        <v/>
      </c>
      <c r="GJ86" s="17" t="str">
        <f t="shared" si="303"/>
        <v/>
      </c>
      <c r="GK86" s="17" t="str">
        <f t="shared" si="304"/>
        <v/>
      </c>
      <c r="GL86" s="17" t="str">
        <f t="shared" si="305"/>
        <v/>
      </c>
      <c r="GM86" s="17" t="str">
        <f t="shared" si="306"/>
        <v/>
      </c>
      <c r="GN86" s="17" t="str">
        <f t="shared" si="307"/>
        <v/>
      </c>
      <c r="GO86" s="17" t="str">
        <f t="shared" si="308"/>
        <v/>
      </c>
      <c r="GP86" s="17" t="str">
        <f t="shared" si="309"/>
        <v/>
      </c>
      <c r="GQ86" s="17" t="str">
        <f t="shared" si="310"/>
        <v/>
      </c>
      <c r="GR86" s="17" t="str">
        <f t="shared" si="311"/>
        <v/>
      </c>
      <c r="GS86" s="17" t="str">
        <f t="shared" si="312"/>
        <v/>
      </c>
      <c r="GT86" s="17" t="str">
        <f t="shared" si="313"/>
        <v/>
      </c>
      <c r="GU86" s="17" t="s">
        <v>139</v>
      </c>
      <c r="GV86" s="36"/>
      <c r="GW86" s="36" t="e">
        <f>RANK(AO86,AO$25:AO$124,0)+COUNTIF(AO$25:AO$86,AO86)-1</f>
        <v>#VALUE!</v>
      </c>
      <c r="GX86" s="36" t="s">
        <v>92</v>
      </c>
      <c r="GY86" s="3">
        <v>62</v>
      </c>
      <c r="GZ86" s="3" t="str">
        <f t="shared" si="314"/>
        <v/>
      </c>
      <c r="HA86" s="345" t="str">
        <f t="shared" si="163"/>
        <v/>
      </c>
      <c r="HB86" s="3">
        <f t="shared" si="164"/>
        <v>0</v>
      </c>
      <c r="HF86" s="3" t="e">
        <f t="shared" si="165"/>
        <v>#N/A</v>
      </c>
      <c r="HG86" s="3" t="e">
        <f t="shared" si="166"/>
        <v>#N/A</v>
      </c>
      <c r="HH86" s="294" t="e">
        <f t="shared" si="167"/>
        <v>#N/A</v>
      </c>
      <c r="HI86" s="336" t="e">
        <f t="shared" si="168"/>
        <v>#N/A</v>
      </c>
      <c r="HJ86" s="4" t="e">
        <f t="shared" si="169"/>
        <v>#N/A</v>
      </c>
      <c r="HK86" s="17" t="str">
        <f>IF(HK$23&lt;='2. Saisie'!$AE$1,INDEX($D$25:$AG$124,$HI86,HK$21),"")</f>
        <v/>
      </c>
      <c r="HL86" s="17" t="str">
        <f>IF(HL$23&lt;='2. Saisie'!$AE$1,INDEX($D$25:$AG$124,$HI86,HL$21),"")</f>
        <v/>
      </c>
      <c r="HM86" s="17" t="str">
        <f>IF(HM$23&lt;='2. Saisie'!$AE$1,INDEX($D$25:$AG$124,$HI86,HM$21),"")</f>
        <v/>
      </c>
      <c r="HN86" s="17" t="str">
        <f>IF(HN$23&lt;='2. Saisie'!$AE$1,INDEX($D$25:$AG$124,$HI86,HN$21),"")</f>
        <v/>
      </c>
      <c r="HO86" s="17" t="str">
        <f>IF(HO$23&lt;='2. Saisie'!$AE$1,INDEX($D$25:$AG$124,$HI86,HO$21),"")</f>
        <v/>
      </c>
      <c r="HP86" s="17" t="str">
        <f>IF(HP$23&lt;='2. Saisie'!$AE$1,INDEX($D$25:$AG$124,$HI86,HP$21),"")</f>
        <v/>
      </c>
      <c r="HQ86" s="17" t="str">
        <f>IF(HQ$23&lt;='2. Saisie'!$AE$1,INDEX($D$25:$AG$124,$HI86,HQ$21),"")</f>
        <v/>
      </c>
      <c r="HR86" s="17" t="str">
        <f>IF(HR$23&lt;='2. Saisie'!$AE$1,INDEX($D$25:$AG$124,$HI86,HR$21),"")</f>
        <v/>
      </c>
      <c r="HS86" s="17" t="str">
        <f>IF(HS$23&lt;='2. Saisie'!$AE$1,INDEX($D$25:$AG$124,$HI86,HS$21),"")</f>
        <v/>
      </c>
      <c r="HT86" s="17" t="str">
        <f>IF(HT$23&lt;='2. Saisie'!$AE$1,INDEX($D$25:$AG$124,$HI86,HT$21),"")</f>
        <v/>
      </c>
      <c r="HU86" s="17" t="str">
        <f>IF(HU$23&lt;='2. Saisie'!$AE$1,INDEX($D$25:$AG$124,$HI86,HU$21),"")</f>
        <v/>
      </c>
      <c r="HV86" s="17" t="str">
        <f>IF(HV$23&lt;='2. Saisie'!$AE$1,INDEX($D$25:$AG$124,$HI86,HV$21),"")</f>
        <v/>
      </c>
      <c r="HW86" s="17" t="str">
        <f>IF(HW$23&lt;='2. Saisie'!$AE$1,INDEX($D$25:$AG$124,$HI86,HW$21),"")</f>
        <v/>
      </c>
      <c r="HX86" s="17" t="str">
        <f>IF(HX$23&lt;='2. Saisie'!$AE$1,INDEX($D$25:$AG$124,$HI86,HX$21),"")</f>
        <v/>
      </c>
      <c r="HY86" s="17" t="str">
        <f>IF(HY$23&lt;='2. Saisie'!$AE$1,INDEX($D$25:$AG$124,$HI86,HY$21),"")</f>
        <v/>
      </c>
      <c r="HZ86" s="17" t="str">
        <f>IF(HZ$23&lt;='2. Saisie'!$AE$1,INDEX($D$25:$AG$124,$HI86,HZ$21),"")</f>
        <v/>
      </c>
      <c r="IA86" s="17" t="str">
        <f>IF(IA$23&lt;='2. Saisie'!$AE$1,INDEX($D$25:$AG$124,$HI86,IA$21),"")</f>
        <v/>
      </c>
      <c r="IB86" s="17" t="str">
        <f>IF(IB$23&lt;='2. Saisie'!$AE$1,INDEX($D$25:$AG$124,$HI86,IB$21),"")</f>
        <v/>
      </c>
      <c r="IC86" s="17" t="str">
        <f>IF(IC$23&lt;='2. Saisie'!$AE$1,INDEX($D$25:$AG$124,$HI86,IC$21),"")</f>
        <v/>
      </c>
      <c r="ID86" s="17" t="str">
        <f>IF(ID$23&lt;='2. Saisie'!$AE$1,INDEX($D$25:$AG$124,$HI86,ID$21),"")</f>
        <v/>
      </c>
      <c r="IE86" s="17" t="str">
        <f>IF(IE$23&lt;='2. Saisie'!$AE$1,INDEX($D$25:$AG$124,$HI86,IE$21),"")</f>
        <v/>
      </c>
      <c r="IF86" s="17" t="str">
        <f>IF(IF$23&lt;='2. Saisie'!$AE$1,INDEX($D$25:$AG$124,$HI86,IF$21),"")</f>
        <v/>
      </c>
      <c r="IG86" s="17" t="str">
        <f>IF(IG$23&lt;='2. Saisie'!$AE$1,INDEX($D$25:$AG$124,$HI86,IG$21),"")</f>
        <v/>
      </c>
      <c r="IH86" s="17" t="str">
        <f>IF(IH$23&lt;='2. Saisie'!$AE$1,INDEX($D$25:$AG$124,$HI86,IH$21),"")</f>
        <v/>
      </c>
      <c r="II86" s="17" t="str">
        <f>IF(II$23&lt;='2. Saisie'!$AE$1,INDEX($D$25:$AG$124,$HI86,II$21),"")</f>
        <v/>
      </c>
      <c r="IJ86" s="17" t="str">
        <f>IF(IJ$23&lt;='2. Saisie'!$AE$1,INDEX($D$25:$AG$124,$HI86,IJ$21),"")</f>
        <v/>
      </c>
      <c r="IK86" s="17" t="str">
        <f>IF(IK$23&lt;='2. Saisie'!$AE$1,INDEX($D$25:$AG$124,$HI86,IK$21),"")</f>
        <v/>
      </c>
      <c r="IL86" s="17" t="str">
        <f>IF(IL$23&lt;='2. Saisie'!$AE$1,INDEX($D$25:$AG$124,$HI86,IL$21),"")</f>
        <v/>
      </c>
      <c r="IM86" s="17" t="str">
        <f>IF(IM$23&lt;='2. Saisie'!$AE$1,INDEX($D$25:$AG$124,$HI86,IM$21),"")</f>
        <v/>
      </c>
      <c r="IN86" s="17" t="str">
        <f>IF(IN$23&lt;='2. Saisie'!$AE$1,INDEX($D$25:$AG$124,$HI86,IN$21),"")</f>
        <v/>
      </c>
      <c r="IO86" s="17" t="s">
        <v>139</v>
      </c>
      <c r="IR86" s="346" t="str">
        <f>IFERROR(IF(HK$23&lt;=$HH86,(1-'7. Rép.Inattendues'!J67)*HK$19,('7. Rép.Inattendues'!J67*HK$19)*-1),"")</f>
        <v/>
      </c>
      <c r="IS86" s="346" t="str">
        <f>IFERROR(IF(HL$23&lt;=$HH86,(1-'7. Rép.Inattendues'!K67)*HL$19,('7. Rép.Inattendues'!K67*HL$19)*-1),"")</f>
        <v/>
      </c>
      <c r="IT86" s="346" t="str">
        <f>IFERROR(IF(HM$23&lt;=$HH86,(1-'7. Rép.Inattendues'!L67)*HM$19,('7. Rép.Inattendues'!L67*HM$19)*-1),"")</f>
        <v/>
      </c>
      <c r="IU86" s="346" t="str">
        <f>IFERROR(IF(HN$23&lt;=$HH86,(1-'7. Rép.Inattendues'!M67)*HN$19,('7. Rép.Inattendues'!M67*HN$19)*-1),"")</f>
        <v/>
      </c>
      <c r="IV86" s="346" t="str">
        <f>IFERROR(IF(HO$23&lt;=$HH86,(1-'7. Rép.Inattendues'!N67)*HO$19,('7. Rép.Inattendues'!N67*HO$19)*-1),"")</f>
        <v/>
      </c>
      <c r="IW86" s="346" t="str">
        <f>IFERROR(IF(HP$23&lt;=$HH86,(1-'7. Rép.Inattendues'!O67)*HP$19,('7. Rép.Inattendues'!O67*HP$19)*-1),"")</f>
        <v/>
      </c>
      <c r="IX86" s="346" t="str">
        <f>IFERROR(IF(HQ$23&lt;=$HH86,(1-'7. Rép.Inattendues'!P67)*HQ$19,('7. Rép.Inattendues'!P67*HQ$19)*-1),"")</f>
        <v/>
      </c>
      <c r="IY86" s="346" t="str">
        <f>IFERROR(IF(HR$23&lt;=$HH86,(1-'7. Rép.Inattendues'!Q67)*HR$19,('7. Rép.Inattendues'!Q67*HR$19)*-1),"")</f>
        <v/>
      </c>
      <c r="IZ86" s="346" t="str">
        <f>IFERROR(IF(HS$23&lt;=$HH86,(1-'7. Rép.Inattendues'!R67)*HS$19,('7. Rép.Inattendues'!R67*HS$19)*-1),"")</f>
        <v/>
      </c>
      <c r="JA86" s="346" t="str">
        <f>IFERROR(IF(HT$23&lt;=$HH86,(1-'7. Rép.Inattendues'!S67)*HT$19,('7. Rép.Inattendues'!S67*HT$19)*-1),"")</f>
        <v/>
      </c>
      <c r="JB86" s="346" t="str">
        <f>IFERROR(IF(HU$23&lt;=$HH86,(1-'7. Rép.Inattendues'!T67)*HU$19,('7. Rép.Inattendues'!T67*HU$19)*-1),"")</f>
        <v/>
      </c>
      <c r="JC86" s="346" t="str">
        <f>IFERROR(IF(HV$23&lt;=$HH86,(1-'7. Rép.Inattendues'!U67)*HV$19,('7. Rép.Inattendues'!U67*HV$19)*-1),"")</f>
        <v/>
      </c>
      <c r="JD86" s="346" t="str">
        <f>IFERROR(IF(HW$23&lt;=$HH86,(1-'7. Rép.Inattendues'!V67)*HW$19,('7. Rép.Inattendues'!V67*HW$19)*-1),"")</f>
        <v/>
      </c>
      <c r="JE86" s="346" t="str">
        <f>IFERROR(IF(HX$23&lt;=$HH86,(1-'7. Rép.Inattendues'!W67)*HX$19,('7. Rép.Inattendues'!W67*HX$19)*-1),"")</f>
        <v/>
      </c>
      <c r="JF86" s="346" t="str">
        <f>IFERROR(IF(HY$23&lt;=$HH86,(1-'7. Rép.Inattendues'!X67)*HY$19,('7. Rép.Inattendues'!X67*HY$19)*-1),"")</f>
        <v/>
      </c>
      <c r="JG86" s="346" t="str">
        <f>IFERROR(IF(HZ$23&lt;=$HH86,(1-'7. Rép.Inattendues'!Y67)*HZ$19,('7. Rép.Inattendues'!Y67*HZ$19)*-1),"")</f>
        <v/>
      </c>
      <c r="JH86" s="346" t="str">
        <f>IFERROR(IF(IA$23&lt;=$HH86,(1-'7. Rép.Inattendues'!Z67)*IA$19,('7. Rép.Inattendues'!Z67*IA$19)*-1),"")</f>
        <v/>
      </c>
      <c r="JI86" s="346" t="str">
        <f>IFERROR(IF(IB$23&lt;=$HH86,(1-'7. Rép.Inattendues'!AA67)*IB$19,('7. Rép.Inattendues'!AA67*IB$19)*-1),"")</f>
        <v/>
      </c>
      <c r="JJ86" s="346" t="str">
        <f>IFERROR(IF(IC$23&lt;=$HH86,(1-'7. Rép.Inattendues'!AB67)*IC$19,('7. Rép.Inattendues'!AB67*IC$19)*-1),"")</f>
        <v/>
      </c>
      <c r="JK86" s="346" t="str">
        <f>IFERROR(IF(ID$23&lt;=$HH86,(1-'7. Rép.Inattendues'!AC67)*ID$19,('7. Rép.Inattendues'!AC67*ID$19)*-1),"")</f>
        <v/>
      </c>
      <c r="JL86" s="346" t="str">
        <f>IFERROR(IF(IE$23&lt;=$HH86,(1-'7. Rép.Inattendues'!AD67)*IE$19,('7. Rép.Inattendues'!AD67*IE$19)*-1),"")</f>
        <v/>
      </c>
      <c r="JM86" s="346" t="str">
        <f>IFERROR(IF(IF$23&lt;=$HH86,(1-'7. Rép.Inattendues'!AE67)*IF$19,('7. Rép.Inattendues'!AE67*IF$19)*-1),"")</f>
        <v/>
      </c>
      <c r="JN86" s="346" t="str">
        <f>IFERROR(IF(IG$23&lt;=$HH86,(1-'7. Rép.Inattendues'!AF67)*IG$19,('7. Rép.Inattendues'!AF67*IG$19)*-1),"")</f>
        <v/>
      </c>
      <c r="JO86" s="346" t="str">
        <f>IFERROR(IF(IH$23&lt;=$HH86,(1-'7. Rép.Inattendues'!AG67)*IH$19,('7. Rép.Inattendues'!AG67*IH$19)*-1),"")</f>
        <v/>
      </c>
      <c r="JP86" s="346" t="str">
        <f>IFERROR(IF(II$23&lt;=$HH86,(1-'7. Rép.Inattendues'!AH67)*II$19,('7. Rép.Inattendues'!AH67*II$19)*-1),"")</f>
        <v/>
      </c>
      <c r="JQ86" s="346" t="str">
        <f>IFERROR(IF(IJ$23&lt;=$HH86,(1-'7. Rép.Inattendues'!AI67)*IJ$19,('7. Rép.Inattendues'!AI67*IJ$19)*-1),"")</f>
        <v/>
      </c>
      <c r="JR86" s="346" t="str">
        <f>IFERROR(IF(IK$23&lt;=$HH86,(1-'7. Rép.Inattendues'!AJ67)*IK$19,('7. Rép.Inattendues'!AJ67*IK$19)*-1),"")</f>
        <v/>
      </c>
      <c r="JS86" s="346" t="str">
        <f>IFERROR(IF(IL$23&lt;=$HH86,(1-'7. Rép.Inattendues'!AK67)*IL$19,('7. Rép.Inattendues'!AK67*IL$19)*-1),"")</f>
        <v/>
      </c>
      <c r="JT86" s="346" t="str">
        <f>IFERROR(IF(IM$23&lt;=$HH86,(1-'7. Rép.Inattendues'!AL67)*IM$19,('7. Rép.Inattendues'!AL67*IM$19)*-1),"")</f>
        <v/>
      </c>
      <c r="JU86" s="346" t="str">
        <f>IFERROR(IF(IN$23&lt;=$HH86,(1-'7. Rép.Inattendues'!AM67)*IN$19,('7. Rép.Inattendues'!AM67*IN$19)*-1),"")</f>
        <v/>
      </c>
      <c r="JW86" s="347" t="str">
        <f t="shared" si="170"/>
        <v/>
      </c>
      <c r="JY86" s="346" t="str">
        <f t="shared" si="171"/>
        <v/>
      </c>
      <c r="JZ86" s="346" t="str">
        <f t="shared" si="172"/>
        <v/>
      </c>
      <c r="KA86" s="346" t="str">
        <f t="shared" si="173"/>
        <v/>
      </c>
      <c r="KB86" s="346" t="str">
        <f t="shared" si="174"/>
        <v/>
      </c>
      <c r="KC86" s="346" t="str">
        <f t="shared" si="175"/>
        <v/>
      </c>
      <c r="KD86" s="346" t="str">
        <f t="shared" si="176"/>
        <v/>
      </c>
      <c r="KE86" s="346" t="str">
        <f t="shared" si="177"/>
        <v/>
      </c>
      <c r="KF86" s="346" t="str">
        <f t="shared" si="178"/>
        <v/>
      </c>
      <c r="KG86" s="346" t="str">
        <f t="shared" si="179"/>
        <v/>
      </c>
      <c r="KH86" s="346" t="str">
        <f t="shared" si="180"/>
        <v/>
      </c>
      <c r="KI86" s="346" t="str">
        <f t="shared" si="181"/>
        <v/>
      </c>
      <c r="KJ86" s="346" t="str">
        <f t="shared" si="182"/>
        <v/>
      </c>
      <c r="KK86" s="346" t="str">
        <f t="shared" si="183"/>
        <v/>
      </c>
      <c r="KL86" s="346" t="str">
        <f t="shared" si="184"/>
        <v/>
      </c>
      <c r="KM86" s="346" t="str">
        <f t="shared" si="185"/>
        <v/>
      </c>
      <c r="KN86" s="346" t="str">
        <f t="shared" si="186"/>
        <v/>
      </c>
      <c r="KO86" s="346" t="str">
        <f t="shared" si="187"/>
        <v/>
      </c>
      <c r="KP86" s="346" t="str">
        <f t="shared" si="188"/>
        <v/>
      </c>
      <c r="KQ86" s="346" t="str">
        <f t="shared" si="189"/>
        <v/>
      </c>
      <c r="KR86" s="346" t="str">
        <f t="shared" si="190"/>
        <v/>
      </c>
      <c r="KS86" s="346" t="str">
        <f t="shared" si="191"/>
        <v/>
      </c>
      <c r="KT86" s="346" t="str">
        <f t="shared" si="192"/>
        <v/>
      </c>
      <c r="KU86" s="346" t="str">
        <f t="shared" si="193"/>
        <v/>
      </c>
      <c r="KV86" s="346" t="str">
        <f t="shared" si="194"/>
        <v/>
      </c>
      <c r="KW86" s="346" t="str">
        <f t="shared" si="195"/>
        <v/>
      </c>
      <c r="KX86" s="346" t="str">
        <f t="shared" si="196"/>
        <v/>
      </c>
      <c r="KY86" s="346" t="str">
        <f t="shared" si="197"/>
        <v/>
      </c>
      <c r="KZ86" s="346" t="str">
        <f t="shared" si="198"/>
        <v/>
      </c>
      <c r="LA86" s="346" t="str">
        <f t="shared" si="199"/>
        <v/>
      </c>
      <c r="LB86" s="346" t="str">
        <f t="shared" si="200"/>
        <v/>
      </c>
      <c r="LD86" s="348" t="str">
        <f t="shared" si="201"/>
        <v/>
      </c>
      <c r="LF86" s="346" t="str">
        <f t="shared" si="315"/>
        <v/>
      </c>
      <c r="LH86" s="346" t="str">
        <f t="shared" si="202"/>
        <v/>
      </c>
      <c r="LI86" s="346" t="str">
        <f t="shared" si="203"/>
        <v/>
      </c>
      <c r="LJ86" s="346" t="str">
        <f t="shared" si="204"/>
        <v/>
      </c>
      <c r="LK86" s="346" t="str">
        <f t="shared" si="205"/>
        <v/>
      </c>
      <c r="LL86" s="346" t="str">
        <f t="shared" si="206"/>
        <v/>
      </c>
      <c r="LM86" s="346" t="str">
        <f t="shared" si="207"/>
        <v/>
      </c>
      <c r="LN86" s="346" t="str">
        <f t="shared" si="208"/>
        <v/>
      </c>
      <c r="LO86" s="346" t="str">
        <f t="shared" si="209"/>
        <v/>
      </c>
      <c r="LP86" s="346" t="str">
        <f t="shared" si="210"/>
        <v/>
      </c>
      <c r="LQ86" s="346" t="str">
        <f t="shared" si="211"/>
        <v/>
      </c>
      <c r="LR86" s="346" t="str">
        <f t="shared" si="212"/>
        <v/>
      </c>
      <c r="LS86" s="346" t="str">
        <f t="shared" si="213"/>
        <v/>
      </c>
      <c r="LT86" s="346" t="str">
        <f t="shared" si="214"/>
        <v/>
      </c>
      <c r="LU86" s="346" t="str">
        <f t="shared" si="215"/>
        <v/>
      </c>
      <c r="LV86" s="346" t="str">
        <f t="shared" si="216"/>
        <v/>
      </c>
      <c r="LW86" s="346" t="str">
        <f t="shared" si="217"/>
        <v/>
      </c>
      <c r="LX86" s="346" t="str">
        <f t="shared" si="218"/>
        <v/>
      </c>
      <c r="LY86" s="346" t="str">
        <f t="shared" si="219"/>
        <v/>
      </c>
      <c r="LZ86" s="346" t="str">
        <f t="shared" si="220"/>
        <v/>
      </c>
      <c r="MA86" s="346" t="str">
        <f t="shared" si="221"/>
        <v/>
      </c>
      <c r="MB86" s="346" t="str">
        <f t="shared" si="222"/>
        <v/>
      </c>
      <c r="MC86" s="346" t="str">
        <f t="shared" si="223"/>
        <v/>
      </c>
      <c r="MD86" s="346" t="str">
        <f t="shared" si="224"/>
        <v/>
      </c>
      <c r="ME86" s="346" t="str">
        <f t="shared" si="225"/>
        <v/>
      </c>
      <c r="MF86" s="346" t="str">
        <f t="shared" si="226"/>
        <v/>
      </c>
      <c r="MG86" s="346" t="str">
        <f t="shared" si="227"/>
        <v/>
      </c>
      <c r="MH86" s="346" t="str">
        <f t="shared" si="228"/>
        <v/>
      </c>
      <c r="MI86" s="346" t="str">
        <f t="shared" si="229"/>
        <v/>
      </c>
      <c r="MJ86" s="346" t="str">
        <f t="shared" si="230"/>
        <v/>
      </c>
      <c r="MK86" s="346" t="str">
        <f t="shared" si="231"/>
        <v/>
      </c>
      <c r="MM86" s="348" t="str">
        <f t="shared" si="232"/>
        <v/>
      </c>
      <c r="MR86" s="453" t="s">
        <v>511</v>
      </c>
      <c r="MU86" s="15">
        <f>IF('8. Paramètres'!G88="Très précis",1,IF('8. Paramètres'!G88="Précis",2,IF('8. Paramètres'!G88="À vérifier",3,"err")))</f>
        <v>3</v>
      </c>
      <c r="MV86" s="15">
        <f>IF('8. Paramètres'!H88="Cliquer pour modifier",MU86,IF('8. Paramètres'!H88="Souhaitable",1,IF('8. Paramètres'!H88="Acceptable",2,IF('8. Paramètres'!H88="À vérifier",3,"err"))))</f>
        <v>3</v>
      </c>
      <c r="MW86" s="15">
        <f t="shared" si="322"/>
        <v>3</v>
      </c>
      <c r="MY86" s="380" t="str">
        <f t="shared" si="323"/>
        <v>ok</v>
      </c>
    </row>
    <row r="87" spans="2:364" ht="18" x14ac:dyDescent="0.35">
      <c r="B87" s="38">
        <f t="shared" si="88"/>
        <v>0</v>
      </c>
      <c r="C87" s="4" t="s">
        <v>93</v>
      </c>
      <c r="D87" s="17" t="str">
        <f>IF(AND('2. Saisie'!$AF69&gt;=0,D$23&lt;='2. Saisie'!$AE$1,'2. Saisie'!$AL69&lt;=$B$11),IF(OR('2. Saisie'!B69="",'2. Saisie'!B69=9),0,'2. Saisie'!B69),"")</f>
        <v/>
      </c>
      <c r="E87" s="17" t="str">
        <f>IF(AND('2. Saisie'!$AF69&gt;=0,E$23&lt;='2. Saisie'!$AE$1,'2. Saisie'!$AL69&lt;=$B$11),IF(OR('2. Saisie'!C69="",'2. Saisie'!C69=9),0,'2. Saisie'!C69),"")</f>
        <v/>
      </c>
      <c r="F87" s="17" t="str">
        <f>IF(AND('2. Saisie'!$AF69&gt;=0,F$23&lt;='2. Saisie'!$AE$1,'2. Saisie'!$AL69&lt;=$B$11),IF(OR('2. Saisie'!D69="",'2. Saisie'!D69=9),0,'2. Saisie'!D69),"")</f>
        <v/>
      </c>
      <c r="G87" s="17" t="str">
        <f>IF(AND('2. Saisie'!$AF69&gt;=0,G$23&lt;='2. Saisie'!$AE$1,'2. Saisie'!$AL69&lt;=$B$11),IF(OR('2. Saisie'!E69="",'2. Saisie'!E69=9),0,'2. Saisie'!E69),"")</f>
        <v/>
      </c>
      <c r="H87" s="17" t="str">
        <f>IF(AND('2. Saisie'!$AF69&gt;=0,H$23&lt;='2. Saisie'!$AE$1,'2. Saisie'!$AL69&lt;=$B$11),IF(OR('2. Saisie'!F69="",'2. Saisie'!F69=9),0,'2. Saisie'!F69),"")</f>
        <v/>
      </c>
      <c r="I87" s="17" t="str">
        <f>IF(AND('2. Saisie'!$AF69&gt;=0,I$23&lt;='2. Saisie'!$AE$1,'2. Saisie'!$AL69&lt;=$B$11),IF(OR('2. Saisie'!G69="",'2. Saisie'!G69=9),0,'2. Saisie'!G69),"")</f>
        <v/>
      </c>
      <c r="J87" s="17" t="str">
        <f>IF(AND('2. Saisie'!$AF69&gt;=0,J$23&lt;='2. Saisie'!$AE$1,'2. Saisie'!$AL69&lt;=$B$11),IF(OR('2. Saisie'!H69="",'2. Saisie'!H69=9),0,'2. Saisie'!H69),"")</f>
        <v/>
      </c>
      <c r="K87" s="17" t="str">
        <f>IF(AND('2. Saisie'!$AF69&gt;=0,K$23&lt;='2. Saisie'!$AE$1,'2. Saisie'!$AL69&lt;=$B$11),IF(OR('2. Saisie'!I69="",'2. Saisie'!I69=9),0,'2. Saisie'!I69),"")</f>
        <v/>
      </c>
      <c r="L87" s="17" t="str">
        <f>IF(AND('2. Saisie'!$AF69&gt;=0,L$23&lt;='2. Saisie'!$AE$1,'2. Saisie'!$AL69&lt;=$B$11),IF(OR('2. Saisie'!J69="",'2. Saisie'!J69=9),0,'2. Saisie'!J69),"")</f>
        <v/>
      </c>
      <c r="M87" s="17" t="str">
        <f>IF(AND('2. Saisie'!$AF69&gt;=0,M$23&lt;='2. Saisie'!$AE$1,'2. Saisie'!$AL69&lt;=$B$11),IF(OR('2. Saisie'!K69="",'2. Saisie'!K69=9),0,'2. Saisie'!K69),"")</f>
        <v/>
      </c>
      <c r="N87" s="17" t="str">
        <f>IF(AND('2. Saisie'!$AF69&gt;=0,N$23&lt;='2. Saisie'!$AE$1,'2. Saisie'!$AL69&lt;=$B$11),IF(OR('2. Saisie'!L69="",'2. Saisie'!L69=9),0,'2. Saisie'!L69),"")</f>
        <v/>
      </c>
      <c r="O87" s="17" t="str">
        <f>IF(AND('2. Saisie'!$AF69&gt;=0,O$23&lt;='2. Saisie'!$AE$1,'2. Saisie'!$AL69&lt;=$B$11),IF(OR('2. Saisie'!M69="",'2. Saisie'!M69=9),0,'2. Saisie'!M69),"")</f>
        <v/>
      </c>
      <c r="P87" s="17" t="str">
        <f>IF(AND('2. Saisie'!$AF69&gt;=0,P$23&lt;='2. Saisie'!$AE$1,'2. Saisie'!$AL69&lt;=$B$11),IF(OR('2. Saisie'!N69="",'2. Saisie'!N69=9),0,'2. Saisie'!N69),"")</f>
        <v/>
      </c>
      <c r="Q87" s="17" t="str">
        <f>IF(AND('2. Saisie'!$AF69&gt;=0,Q$23&lt;='2. Saisie'!$AE$1,'2. Saisie'!$AL69&lt;=$B$11),IF(OR('2. Saisie'!O69="",'2. Saisie'!O69=9),0,'2. Saisie'!O69),"")</f>
        <v/>
      </c>
      <c r="R87" s="17" t="str">
        <f>IF(AND('2. Saisie'!$AF69&gt;=0,R$23&lt;='2. Saisie'!$AE$1,'2. Saisie'!$AL69&lt;=$B$11),IF(OR('2. Saisie'!P69="",'2. Saisie'!P69=9),0,'2. Saisie'!P69),"")</f>
        <v/>
      </c>
      <c r="S87" s="17" t="str">
        <f>IF(AND('2. Saisie'!$AF69&gt;=0,S$23&lt;='2. Saisie'!$AE$1,'2. Saisie'!$AL69&lt;=$B$11),IF(OR('2. Saisie'!Q69="",'2. Saisie'!Q69=9),0,'2. Saisie'!Q69),"")</f>
        <v/>
      </c>
      <c r="T87" s="17" t="str">
        <f>IF(AND('2. Saisie'!$AF69&gt;=0,T$23&lt;='2. Saisie'!$AE$1,'2. Saisie'!$AL69&lt;=$B$11),IF(OR('2. Saisie'!R69="",'2. Saisie'!R69=9),0,'2. Saisie'!R69),"")</f>
        <v/>
      </c>
      <c r="U87" s="17" t="str">
        <f>IF(AND('2. Saisie'!$AF69&gt;=0,U$23&lt;='2. Saisie'!$AE$1,'2. Saisie'!$AL69&lt;=$B$11),IF(OR('2. Saisie'!S69="",'2. Saisie'!S69=9),0,'2. Saisie'!S69),"")</f>
        <v/>
      </c>
      <c r="V87" s="17" t="str">
        <f>IF(AND('2. Saisie'!$AF69&gt;=0,V$23&lt;='2. Saisie'!$AE$1,'2. Saisie'!$AL69&lt;=$B$11),IF(OR('2. Saisie'!T69="",'2. Saisie'!T69=9),0,'2. Saisie'!T69),"")</f>
        <v/>
      </c>
      <c r="W87" s="17" t="str">
        <f>IF(AND('2. Saisie'!$AF69&gt;=0,W$23&lt;='2. Saisie'!$AE$1,'2. Saisie'!$AL69&lt;=$B$11),IF(OR('2. Saisie'!U69="",'2. Saisie'!U69=9),0,'2. Saisie'!U69),"")</f>
        <v/>
      </c>
      <c r="X87" s="17" t="str">
        <f>IF(AND('2. Saisie'!$AF69&gt;=0,X$23&lt;='2. Saisie'!$AE$1,'2. Saisie'!$AL69&lt;=$B$11),IF(OR('2. Saisie'!V69="",'2. Saisie'!V69=9),0,'2. Saisie'!V69),"")</f>
        <v/>
      </c>
      <c r="Y87" s="17" t="str">
        <f>IF(AND('2. Saisie'!$AF69&gt;=0,Y$23&lt;='2. Saisie'!$AE$1,'2. Saisie'!$AL69&lt;=$B$11),IF(OR('2. Saisie'!W69="",'2. Saisie'!W69=9),0,'2. Saisie'!W69),"")</f>
        <v/>
      </c>
      <c r="Z87" s="17" t="str">
        <f>IF(AND('2. Saisie'!$AF69&gt;=0,Z$23&lt;='2. Saisie'!$AE$1,'2. Saisie'!$AL69&lt;=$B$11),IF(OR('2. Saisie'!X69="",'2. Saisie'!X69=9),0,'2. Saisie'!X69),"")</f>
        <v/>
      </c>
      <c r="AA87" s="17" t="str">
        <f>IF(AND('2. Saisie'!$AF69&gt;=0,AA$23&lt;='2. Saisie'!$AE$1,'2. Saisie'!$AL69&lt;=$B$11),IF(OR('2. Saisie'!Y69="",'2. Saisie'!Y69=9),0,'2. Saisie'!Y69),"")</f>
        <v/>
      </c>
      <c r="AB87" s="17" t="str">
        <f>IF(AND('2. Saisie'!$AF69&gt;=0,AB$23&lt;='2. Saisie'!$AE$1,'2. Saisie'!$AL69&lt;=$B$11),IF(OR('2. Saisie'!Z69="",'2. Saisie'!Z69=9),0,'2. Saisie'!Z69),"")</f>
        <v/>
      </c>
      <c r="AC87" s="17" t="str">
        <f>IF(AND('2. Saisie'!$AF69&gt;=0,AC$23&lt;='2. Saisie'!$AE$1,'2. Saisie'!$AL69&lt;=$B$11),IF(OR('2. Saisie'!AA69="",'2. Saisie'!AA69=9),0,'2. Saisie'!AA69),"")</f>
        <v/>
      </c>
      <c r="AD87" s="17" t="str">
        <f>IF(AND('2. Saisie'!$AF69&gt;=0,AD$23&lt;='2. Saisie'!$AE$1,'2. Saisie'!$AL69&lt;=$B$11),IF(OR('2. Saisie'!AB69="",'2. Saisie'!AB69=9),0,'2. Saisie'!AB69),"")</f>
        <v/>
      </c>
      <c r="AE87" s="17" t="str">
        <f>IF(AND('2. Saisie'!$AF69&gt;=0,AE$23&lt;='2. Saisie'!$AE$1,'2. Saisie'!$AL69&lt;=$B$11),IF(OR('2. Saisie'!AC69="",'2. Saisie'!AC69=9),0,'2. Saisie'!AC69),"")</f>
        <v/>
      </c>
      <c r="AF87" s="17" t="str">
        <f>IF(AND('2. Saisie'!$AF69&gt;=0,AF$23&lt;='2. Saisie'!$AE$1,'2. Saisie'!$AL69&lt;=$B$11),IF(OR('2. Saisie'!AD69="",'2. Saisie'!AD69=9),0,'2. Saisie'!AD69),"")</f>
        <v/>
      </c>
      <c r="AG87" s="17" t="str">
        <f>IF(AND('2. Saisie'!$AF69&gt;=0,AG$23&lt;='2. Saisie'!$AE$1,'2. Saisie'!$AL69&lt;=$B$11),IF(OR('2. Saisie'!AE69="",'2. Saisie'!AE69=9),0,'2. Saisie'!AE69),"")</f>
        <v/>
      </c>
      <c r="AH87" s="17" t="s">
        <v>139</v>
      </c>
      <c r="AI87" s="330"/>
      <c r="AJ87" s="339" t="str">
        <f t="shared" si="89"/>
        <v/>
      </c>
      <c r="AK87" s="339" t="str">
        <f t="shared" si="90"/>
        <v/>
      </c>
      <c r="AL87" s="340" t="str">
        <f t="shared" si="277"/>
        <v/>
      </c>
      <c r="AM87" s="341">
        <v>63</v>
      </c>
      <c r="AN87" s="342" t="str">
        <f t="shared" si="278"/>
        <v/>
      </c>
      <c r="AO87" s="343" t="str">
        <f t="shared" si="91"/>
        <v/>
      </c>
      <c r="AP87" s="17" t="str">
        <f t="shared" si="92"/>
        <v/>
      </c>
      <c r="AQ87" s="17" t="str">
        <f t="shared" si="93"/>
        <v/>
      </c>
      <c r="AR87" s="17" t="str">
        <f t="shared" si="94"/>
        <v/>
      </c>
      <c r="AS87" s="17" t="str">
        <f t="shared" si="95"/>
        <v/>
      </c>
      <c r="AT87" s="17" t="str">
        <f t="shared" si="96"/>
        <v/>
      </c>
      <c r="AU87" s="17" t="str">
        <f t="shared" si="97"/>
        <v/>
      </c>
      <c r="AV87" s="17" t="str">
        <f t="shared" si="98"/>
        <v/>
      </c>
      <c r="AW87" s="17" t="str">
        <f t="shared" si="99"/>
        <v/>
      </c>
      <c r="AX87" s="17" t="str">
        <f t="shared" si="100"/>
        <v/>
      </c>
      <c r="AY87" s="17" t="str">
        <f t="shared" si="101"/>
        <v/>
      </c>
      <c r="AZ87" s="17" t="str">
        <f t="shared" si="102"/>
        <v/>
      </c>
      <c r="BA87" s="17" t="str">
        <f t="shared" si="103"/>
        <v/>
      </c>
      <c r="BB87" s="17" t="str">
        <f t="shared" si="104"/>
        <v/>
      </c>
      <c r="BC87" s="17" t="str">
        <f t="shared" si="105"/>
        <v/>
      </c>
      <c r="BD87" s="17" t="str">
        <f t="shared" si="106"/>
        <v/>
      </c>
      <c r="BE87" s="17" t="str">
        <f t="shared" si="107"/>
        <v/>
      </c>
      <c r="BF87" s="17" t="str">
        <f t="shared" si="108"/>
        <v/>
      </c>
      <c r="BG87" s="17" t="str">
        <f t="shared" si="109"/>
        <v/>
      </c>
      <c r="BH87" s="17" t="str">
        <f t="shared" si="110"/>
        <v/>
      </c>
      <c r="BI87" s="17" t="str">
        <f t="shared" si="111"/>
        <v/>
      </c>
      <c r="BJ87" s="17" t="str">
        <f t="shared" si="112"/>
        <v/>
      </c>
      <c r="BK87" s="17" t="str">
        <f t="shared" si="113"/>
        <v/>
      </c>
      <c r="BL87" s="17" t="str">
        <f t="shared" si="114"/>
        <v/>
      </c>
      <c r="BM87" s="17" t="str">
        <f t="shared" si="115"/>
        <v/>
      </c>
      <c r="BN87" s="17" t="str">
        <f t="shared" si="116"/>
        <v/>
      </c>
      <c r="BO87" s="17" t="str">
        <f t="shared" si="117"/>
        <v/>
      </c>
      <c r="BP87" s="17" t="str">
        <f t="shared" si="118"/>
        <v/>
      </c>
      <c r="BQ87" s="17" t="str">
        <f t="shared" si="119"/>
        <v/>
      </c>
      <c r="BR87" s="17" t="str">
        <f t="shared" si="120"/>
        <v/>
      </c>
      <c r="BS87" s="17" t="str">
        <f t="shared" si="121"/>
        <v/>
      </c>
      <c r="BT87" s="17" t="s">
        <v>139</v>
      </c>
      <c r="BV87" s="291" t="e">
        <f t="shared" si="279"/>
        <v>#VALUE!</v>
      </c>
      <c r="BW87" s="291" t="e">
        <f t="shared" si="122"/>
        <v>#VALUE!</v>
      </c>
      <c r="BX87" s="291" t="e">
        <f t="shared" si="233"/>
        <v>#VALUE!</v>
      </c>
      <c r="BY87" s="292" t="e">
        <f t="shared" si="280"/>
        <v>#VALUE!</v>
      </c>
      <c r="BZ87" s="292" t="e">
        <f t="shared" si="123"/>
        <v>#VALUE!</v>
      </c>
      <c r="CA87" s="294" t="str">
        <f t="shared" si="124"/>
        <v/>
      </c>
      <c r="CB87" s="293" t="e">
        <f t="shared" si="281"/>
        <v>#VALUE!</v>
      </c>
      <c r="CC87" s="291" t="e">
        <f t="shared" si="125"/>
        <v>#VALUE!</v>
      </c>
      <c r="CD87" s="291" t="e">
        <f t="shared" si="234"/>
        <v>#VALUE!</v>
      </c>
      <c r="CE87" s="292" t="e">
        <f t="shared" si="282"/>
        <v>#VALUE!</v>
      </c>
      <c r="CF87" s="292" t="e">
        <f t="shared" si="126"/>
        <v>#VALUE!</v>
      </c>
      <c r="CW87" s="330"/>
      <c r="CX87" s="341">
        <v>63</v>
      </c>
      <c r="CY87" s="58" t="str">
        <f t="shared" si="127"/>
        <v/>
      </c>
      <c r="CZ87" s="344" t="e">
        <f t="shared" si="321"/>
        <v>#N/A</v>
      </c>
      <c r="DA87" s="344" t="e">
        <f t="shared" si="321"/>
        <v>#N/A</v>
      </c>
      <c r="DB87" s="344" t="e">
        <f t="shared" si="321"/>
        <v>#N/A</v>
      </c>
      <c r="DC87" s="344" t="e">
        <f t="shared" si="321"/>
        <v>#N/A</v>
      </c>
      <c r="DD87" s="344" t="e">
        <f t="shared" si="321"/>
        <v>#N/A</v>
      </c>
      <c r="DE87" s="344" t="e">
        <f t="shared" si="321"/>
        <v>#N/A</v>
      </c>
      <c r="DF87" s="344" t="e">
        <f t="shared" si="321"/>
        <v>#N/A</v>
      </c>
      <c r="DG87" s="344" t="e">
        <f t="shared" si="321"/>
        <v>#N/A</v>
      </c>
      <c r="DH87" s="344" t="e">
        <f t="shared" si="321"/>
        <v>#N/A</v>
      </c>
      <c r="DI87" s="344" t="e">
        <f t="shared" si="321"/>
        <v>#N/A</v>
      </c>
      <c r="DJ87" s="344" t="e">
        <f t="shared" si="321"/>
        <v>#N/A</v>
      </c>
      <c r="DK87" s="344" t="e">
        <f t="shared" si="321"/>
        <v>#N/A</v>
      </c>
      <c r="DL87" s="344" t="e">
        <f t="shared" si="321"/>
        <v>#N/A</v>
      </c>
      <c r="DM87" s="344" t="e">
        <f t="shared" si="321"/>
        <v>#N/A</v>
      </c>
      <c r="DN87" s="344" t="e">
        <f t="shared" si="321"/>
        <v>#N/A</v>
      </c>
      <c r="DO87" s="344" t="e">
        <f t="shared" si="321"/>
        <v>#N/A</v>
      </c>
      <c r="DP87" s="344" t="e">
        <f t="shared" si="320"/>
        <v>#N/A</v>
      </c>
      <c r="DQ87" s="344" t="e">
        <f t="shared" si="320"/>
        <v>#N/A</v>
      </c>
      <c r="DR87" s="344" t="e">
        <f t="shared" si="320"/>
        <v>#N/A</v>
      </c>
      <c r="DS87" s="344" t="e">
        <f t="shared" si="320"/>
        <v>#N/A</v>
      </c>
      <c r="DT87" s="344" t="e">
        <f t="shared" si="320"/>
        <v>#N/A</v>
      </c>
      <c r="DU87" s="344" t="e">
        <f t="shared" si="320"/>
        <v>#N/A</v>
      </c>
      <c r="DV87" s="344" t="e">
        <f t="shared" si="320"/>
        <v>#N/A</v>
      </c>
      <c r="DW87" s="344" t="e">
        <f t="shared" si="320"/>
        <v>#N/A</v>
      </c>
      <c r="DX87" s="344" t="e">
        <f t="shared" si="320"/>
        <v>#N/A</v>
      </c>
      <c r="DY87" s="344" t="e">
        <f t="shared" si="320"/>
        <v>#N/A</v>
      </c>
      <c r="DZ87" s="344" t="e">
        <f t="shared" si="320"/>
        <v>#N/A</v>
      </c>
      <c r="EA87" s="344" t="e">
        <f t="shared" si="320"/>
        <v>#N/A</v>
      </c>
      <c r="EB87" s="344" t="e">
        <f t="shared" si="320"/>
        <v>#N/A</v>
      </c>
      <c r="EC87" s="344" t="e">
        <f t="shared" si="320"/>
        <v>#N/A</v>
      </c>
      <c r="ED87" s="59">
        <f t="shared" si="129"/>
        <v>0</v>
      </c>
      <c r="EE87" s="341">
        <v>63</v>
      </c>
      <c r="EF87" s="58" t="str">
        <f t="shared" si="130"/>
        <v/>
      </c>
      <c r="EG87" s="344" t="str">
        <f t="shared" si="235"/>
        <v/>
      </c>
      <c r="EH87" s="344" t="str">
        <f t="shared" si="236"/>
        <v/>
      </c>
      <c r="EI87" s="344" t="str">
        <f t="shared" si="237"/>
        <v/>
      </c>
      <c r="EJ87" s="344" t="str">
        <f t="shared" si="238"/>
        <v/>
      </c>
      <c r="EK87" s="344" t="str">
        <f t="shared" si="239"/>
        <v/>
      </c>
      <c r="EL87" s="344" t="str">
        <f t="shared" si="240"/>
        <v/>
      </c>
      <c r="EM87" s="344" t="str">
        <f t="shared" si="241"/>
        <v/>
      </c>
      <c r="EN87" s="344" t="str">
        <f t="shared" si="242"/>
        <v/>
      </c>
      <c r="EO87" s="344" t="str">
        <f t="shared" si="243"/>
        <v/>
      </c>
      <c r="EP87" s="344" t="str">
        <f t="shared" si="244"/>
        <v/>
      </c>
      <c r="EQ87" s="344" t="str">
        <f t="shared" si="245"/>
        <v/>
      </c>
      <c r="ER87" s="344" t="str">
        <f t="shared" si="246"/>
        <v/>
      </c>
      <c r="ES87" s="344" t="str">
        <f t="shared" si="247"/>
        <v/>
      </c>
      <c r="ET87" s="344" t="str">
        <f t="shared" si="248"/>
        <v/>
      </c>
      <c r="EU87" s="344" t="str">
        <f t="shared" si="249"/>
        <v/>
      </c>
      <c r="EV87" s="344" t="str">
        <f t="shared" si="250"/>
        <v/>
      </c>
      <c r="EW87" s="344" t="str">
        <f t="shared" si="251"/>
        <v/>
      </c>
      <c r="EX87" s="344" t="str">
        <f t="shared" si="252"/>
        <v/>
      </c>
      <c r="EY87" s="344" t="str">
        <f t="shared" si="253"/>
        <v/>
      </c>
      <c r="EZ87" s="344" t="str">
        <f t="shared" si="254"/>
        <v/>
      </c>
      <c r="FA87" s="344" t="str">
        <f t="shared" si="255"/>
        <v/>
      </c>
      <c r="FB87" s="344" t="str">
        <f t="shared" si="256"/>
        <v/>
      </c>
      <c r="FC87" s="344" t="str">
        <f t="shared" si="257"/>
        <v/>
      </c>
      <c r="FD87" s="344" t="str">
        <f t="shared" si="258"/>
        <v/>
      </c>
      <c r="FE87" s="344" t="str">
        <f t="shared" si="259"/>
        <v/>
      </c>
      <c r="FF87" s="344" t="str">
        <f t="shared" si="260"/>
        <v/>
      </c>
      <c r="FG87" s="344" t="str">
        <f t="shared" si="261"/>
        <v/>
      </c>
      <c r="FH87" s="344" t="str">
        <f t="shared" si="262"/>
        <v/>
      </c>
      <c r="FI87" s="344" t="str">
        <f t="shared" si="263"/>
        <v/>
      </c>
      <c r="FJ87" s="344" t="str">
        <f t="shared" si="264"/>
        <v/>
      </c>
      <c r="FK87" s="59">
        <f t="shared" si="160"/>
        <v>0</v>
      </c>
      <c r="FL87" s="345" t="str">
        <f t="shared" si="161"/>
        <v/>
      </c>
      <c r="FM87" s="3">
        <f t="shared" si="162"/>
        <v>0</v>
      </c>
      <c r="FO87" s="336" t="str">
        <f t="shared" si="283"/>
        <v/>
      </c>
      <c r="FP87" s="4" t="s">
        <v>93</v>
      </c>
      <c r="FQ87" s="17" t="str">
        <f t="shared" si="284"/>
        <v/>
      </c>
      <c r="FR87" s="17" t="str">
        <f t="shared" si="285"/>
        <v/>
      </c>
      <c r="FS87" s="17" t="str">
        <f t="shared" si="286"/>
        <v/>
      </c>
      <c r="FT87" s="17" t="str">
        <f t="shared" si="287"/>
        <v/>
      </c>
      <c r="FU87" s="17" t="str">
        <f t="shared" si="288"/>
        <v/>
      </c>
      <c r="FV87" s="17" t="str">
        <f t="shared" si="289"/>
        <v/>
      </c>
      <c r="FW87" s="17" t="str">
        <f t="shared" si="290"/>
        <v/>
      </c>
      <c r="FX87" s="17" t="str">
        <f t="shared" si="291"/>
        <v/>
      </c>
      <c r="FY87" s="17" t="str">
        <f t="shared" si="292"/>
        <v/>
      </c>
      <c r="FZ87" s="17" t="str">
        <f t="shared" si="293"/>
        <v/>
      </c>
      <c r="GA87" s="17" t="str">
        <f t="shared" si="294"/>
        <v/>
      </c>
      <c r="GB87" s="17" t="str">
        <f t="shared" si="295"/>
        <v/>
      </c>
      <c r="GC87" s="17" t="str">
        <f t="shared" si="296"/>
        <v/>
      </c>
      <c r="GD87" s="17" t="str">
        <f t="shared" si="297"/>
        <v/>
      </c>
      <c r="GE87" s="17" t="str">
        <f t="shared" si="298"/>
        <v/>
      </c>
      <c r="GF87" s="17" t="str">
        <f t="shared" si="299"/>
        <v/>
      </c>
      <c r="GG87" s="17" t="str">
        <f t="shared" si="300"/>
        <v/>
      </c>
      <c r="GH87" s="17" t="str">
        <f t="shared" si="301"/>
        <v/>
      </c>
      <c r="GI87" s="17" t="str">
        <f t="shared" si="302"/>
        <v/>
      </c>
      <c r="GJ87" s="17" t="str">
        <f t="shared" si="303"/>
        <v/>
      </c>
      <c r="GK87" s="17" t="str">
        <f t="shared" si="304"/>
        <v/>
      </c>
      <c r="GL87" s="17" t="str">
        <f t="shared" si="305"/>
        <v/>
      </c>
      <c r="GM87" s="17" t="str">
        <f t="shared" si="306"/>
        <v/>
      </c>
      <c r="GN87" s="17" t="str">
        <f t="shared" si="307"/>
        <v/>
      </c>
      <c r="GO87" s="17" t="str">
        <f t="shared" si="308"/>
        <v/>
      </c>
      <c r="GP87" s="17" t="str">
        <f t="shared" si="309"/>
        <v/>
      </c>
      <c r="GQ87" s="17" t="str">
        <f t="shared" si="310"/>
        <v/>
      </c>
      <c r="GR87" s="17" t="str">
        <f t="shared" si="311"/>
        <v/>
      </c>
      <c r="GS87" s="17" t="str">
        <f t="shared" si="312"/>
        <v/>
      </c>
      <c r="GT87" s="17" t="str">
        <f t="shared" si="313"/>
        <v/>
      </c>
      <c r="GU87" s="17" t="s">
        <v>139</v>
      </c>
      <c r="GV87" s="36"/>
      <c r="GW87" s="36" t="e">
        <f>RANK(AO87,AO$25:AO$124,0)+COUNTIF(AO$25:AO$87,AO87)-1</f>
        <v>#VALUE!</v>
      </c>
      <c r="GX87" s="36" t="s">
        <v>93</v>
      </c>
      <c r="GY87" s="3">
        <v>63</v>
      </c>
      <c r="GZ87" s="3" t="str">
        <f t="shared" si="314"/>
        <v/>
      </c>
      <c r="HA87" s="345" t="str">
        <f t="shared" si="163"/>
        <v/>
      </c>
      <c r="HB87" s="3">
        <f t="shared" si="164"/>
        <v>0</v>
      </c>
      <c r="HF87" s="3" t="e">
        <f t="shared" si="165"/>
        <v>#N/A</v>
      </c>
      <c r="HG87" s="3" t="e">
        <f t="shared" si="166"/>
        <v>#N/A</v>
      </c>
      <c r="HH87" s="294" t="e">
        <f t="shared" si="167"/>
        <v>#N/A</v>
      </c>
      <c r="HI87" s="336" t="e">
        <f t="shared" si="168"/>
        <v>#N/A</v>
      </c>
      <c r="HJ87" s="4" t="e">
        <f t="shared" si="169"/>
        <v>#N/A</v>
      </c>
      <c r="HK87" s="17" t="str">
        <f>IF(HK$23&lt;='2. Saisie'!$AE$1,INDEX($D$25:$AG$124,$HI87,HK$21),"")</f>
        <v/>
      </c>
      <c r="HL87" s="17" t="str">
        <f>IF(HL$23&lt;='2. Saisie'!$AE$1,INDEX($D$25:$AG$124,$HI87,HL$21),"")</f>
        <v/>
      </c>
      <c r="HM87" s="17" t="str">
        <f>IF(HM$23&lt;='2. Saisie'!$AE$1,INDEX($D$25:$AG$124,$HI87,HM$21),"")</f>
        <v/>
      </c>
      <c r="HN87" s="17" t="str">
        <f>IF(HN$23&lt;='2. Saisie'!$AE$1,INDEX($D$25:$AG$124,$HI87,HN$21),"")</f>
        <v/>
      </c>
      <c r="HO87" s="17" t="str">
        <f>IF(HO$23&lt;='2. Saisie'!$AE$1,INDEX($D$25:$AG$124,$HI87,HO$21),"")</f>
        <v/>
      </c>
      <c r="HP87" s="17" t="str">
        <f>IF(HP$23&lt;='2. Saisie'!$AE$1,INDEX($D$25:$AG$124,$HI87,HP$21),"")</f>
        <v/>
      </c>
      <c r="HQ87" s="17" t="str">
        <f>IF(HQ$23&lt;='2. Saisie'!$AE$1,INDEX($D$25:$AG$124,$HI87,HQ$21),"")</f>
        <v/>
      </c>
      <c r="HR87" s="17" t="str">
        <f>IF(HR$23&lt;='2. Saisie'!$AE$1,INDEX($D$25:$AG$124,$HI87,HR$21),"")</f>
        <v/>
      </c>
      <c r="HS87" s="17" t="str">
        <f>IF(HS$23&lt;='2. Saisie'!$AE$1,INDEX($D$25:$AG$124,$HI87,HS$21),"")</f>
        <v/>
      </c>
      <c r="HT87" s="17" t="str">
        <f>IF(HT$23&lt;='2. Saisie'!$AE$1,INDEX($D$25:$AG$124,$HI87,HT$21),"")</f>
        <v/>
      </c>
      <c r="HU87" s="17" t="str">
        <f>IF(HU$23&lt;='2. Saisie'!$AE$1,INDEX($D$25:$AG$124,$HI87,HU$21),"")</f>
        <v/>
      </c>
      <c r="HV87" s="17" t="str">
        <f>IF(HV$23&lt;='2. Saisie'!$AE$1,INDEX($D$25:$AG$124,$HI87,HV$21),"")</f>
        <v/>
      </c>
      <c r="HW87" s="17" t="str">
        <f>IF(HW$23&lt;='2. Saisie'!$AE$1,INDEX($D$25:$AG$124,$HI87,HW$21),"")</f>
        <v/>
      </c>
      <c r="HX87" s="17" t="str">
        <f>IF(HX$23&lt;='2. Saisie'!$AE$1,INDEX($D$25:$AG$124,$HI87,HX$21),"")</f>
        <v/>
      </c>
      <c r="HY87" s="17" t="str">
        <f>IF(HY$23&lt;='2. Saisie'!$AE$1,INDEX($D$25:$AG$124,$HI87,HY$21),"")</f>
        <v/>
      </c>
      <c r="HZ87" s="17" t="str">
        <f>IF(HZ$23&lt;='2. Saisie'!$AE$1,INDEX($D$25:$AG$124,$HI87,HZ$21),"")</f>
        <v/>
      </c>
      <c r="IA87" s="17" t="str">
        <f>IF(IA$23&lt;='2. Saisie'!$AE$1,INDEX($D$25:$AG$124,$HI87,IA$21),"")</f>
        <v/>
      </c>
      <c r="IB87" s="17" t="str">
        <f>IF(IB$23&lt;='2. Saisie'!$AE$1,INDEX($D$25:$AG$124,$HI87,IB$21),"")</f>
        <v/>
      </c>
      <c r="IC87" s="17" t="str">
        <f>IF(IC$23&lt;='2. Saisie'!$AE$1,INDEX($D$25:$AG$124,$HI87,IC$21),"")</f>
        <v/>
      </c>
      <c r="ID87" s="17" t="str">
        <f>IF(ID$23&lt;='2. Saisie'!$AE$1,INDEX($D$25:$AG$124,$HI87,ID$21),"")</f>
        <v/>
      </c>
      <c r="IE87" s="17" t="str">
        <f>IF(IE$23&lt;='2. Saisie'!$AE$1,INDEX($D$25:$AG$124,$HI87,IE$21),"")</f>
        <v/>
      </c>
      <c r="IF87" s="17" t="str">
        <f>IF(IF$23&lt;='2. Saisie'!$AE$1,INDEX($D$25:$AG$124,$HI87,IF$21),"")</f>
        <v/>
      </c>
      <c r="IG87" s="17" t="str">
        <f>IF(IG$23&lt;='2. Saisie'!$AE$1,INDEX($D$25:$AG$124,$HI87,IG$21),"")</f>
        <v/>
      </c>
      <c r="IH87" s="17" t="str">
        <f>IF(IH$23&lt;='2. Saisie'!$AE$1,INDEX($D$25:$AG$124,$HI87,IH$21),"")</f>
        <v/>
      </c>
      <c r="II87" s="17" t="str">
        <f>IF(II$23&lt;='2. Saisie'!$AE$1,INDEX($D$25:$AG$124,$HI87,II$21),"")</f>
        <v/>
      </c>
      <c r="IJ87" s="17" t="str">
        <f>IF(IJ$23&lt;='2. Saisie'!$AE$1,INDEX($D$25:$AG$124,$HI87,IJ$21),"")</f>
        <v/>
      </c>
      <c r="IK87" s="17" t="str">
        <f>IF(IK$23&lt;='2. Saisie'!$AE$1,INDEX($D$25:$AG$124,$HI87,IK$21),"")</f>
        <v/>
      </c>
      <c r="IL87" s="17" t="str">
        <f>IF(IL$23&lt;='2. Saisie'!$AE$1,INDEX($D$25:$AG$124,$HI87,IL$21),"")</f>
        <v/>
      </c>
      <c r="IM87" s="17" t="str">
        <f>IF(IM$23&lt;='2. Saisie'!$AE$1,INDEX($D$25:$AG$124,$HI87,IM$21),"")</f>
        <v/>
      </c>
      <c r="IN87" s="17" t="str">
        <f>IF(IN$23&lt;='2. Saisie'!$AE$1,INDEX($D$25:$AG$124,$HI87,IN$21),"")</f>
        <v/>
      </c>
      <c r="IO87" s="17" t="s">
        <v>139</v>
      </c>
      <c r="IR87" s="346" t="str">
        <f>IFERROR(IF(HK$23&lt;=$HH87,(1-'7. Rép.Inattendues'!J68)*HK$19,('7. Rép.Inattendues'!J68*HK$19)*-1),"")</f>
        <v/>
      </c>
      <c r="IS87" s="346" t="str">
        <f>IFERROR(IF(HL$23&lt;=$HH87,(1-'7. Rép.Inattendues'!K68)*HL$19,('7. Rép.Inattendues'!K68*HL$19)*-1),"")</f>
        <v/>
      </c>
      <c r="IT87" s="346" t="str">
        <f>IFERROR(IF(HM$23&lt;=$HH87,(1-'7. Rép.Inattendues'!L68)*HM$19,('7. Rép.Inattendues'!L68*HM$19)*-1),"")</f>
        <v/>
      </c>
      <c r="IU87" s="346" t="str">
        <f>IFERROR(IF(HN$23&lt;=$HH87,(1-'7. Rép.Inattendues'!M68)*HN$19,('7. Rép.Inattendues'!M68*HN$19)*-1),"")</f>
        <v/>
      </c>
      <c r="IV87" s="346" t="str">
        <f>IFERROR(IF(HO$23&lt;=$HH87,(1-'7. Rép.Inattendues'!N68)*HO$19,('7. Rép.Inattendues'!N68*HO$19)*-1),"")</f>
        <v/>
      </c>
      <c r="IW87" s="346" t="str">
        <f>IFERROR(IF(HP$23&lt;=$HH87,(1-'7. Rép.Inattendues'!O68)*HP$19,('7. Rép.Inattendues'!O68*HP$19)*-1),"")</f>
        <v/>
      </c>
      <c r="IX87" s="346" t="str">
        <f>IFERROR(IF(HQ$23&lt;=$HH87,(1-'7. Rép.Inattendues'!P68)*HQ$19,('7. Rép.Inattendues'!P68*HQ$19)*-1),"")</f>
        <v/>
      </c>
      <c r="IY87" s="346" t="str">
        <f>IFERROR(IF(HR$23&lt;=$HH87,(1-'7. Rép.Inattendues'!Q68)*HR$19,('7. Rép.Inattendues'!Q68*HR$19)*-1),"")</f>
        <v/>
      </c>
      <c r="IZ87" s="346" t="str">
        <f>IFERROR(IF(HS$23&lt;=$HH87,(1-'7. Rép.Inattendues'!R68)*HS$19,('7. Rép.Inattendues'!R68*HS$19)*-1),"")</f>
        <v/>
      </c>
      <c r="JA87" s="346" t="str">
        <f>IFERROR(IF(HT$23&lt;=$HH87,(1-'7. Rép.Inattendues'!S68)*HT$19,('7. Rép.Inattendues'!S68*HT$19)*-1),"")</f>
        <v/>
      </c>
      <c r="JB87" s="346" t="str">
        <f>IFERROR(IF(HU$23&lt;=$HH87,(1-'7. Rép.Inattendues'!T68)*HU$19,('7. Rép.Inattendues'!T68*HU$19)*-1),"")</f>
        <v/>
      </c>
      <c r="JC87" s="346" t="str">
        <f>IFERROR(IF(HV$23&lt;=$HH87,(1-'7. Rép.Inattendues'!U68)*HV$19,('7. Rép.Inattendues'!U68*HV$19)*-1),"")</f>
        <v/>
      </c>
      <c r="JD87" s="346" t="str">
        <f>IFERROR(IF(HW$23&lt;=$HH87,(1-'7. Rép.Inattendues'!V68)*HW$19,('7. Rép.Inattendues'!V68*HW$19)*-1),"")</f>
        <v/>
      </c>
      <c r="JE87" s="346" t="str">
        <f>IFERROR(IF(HX$23&lt;=$HH87,(1-'7. Rép.Inattendues'!W68)*HX$19,('7. Rép.Inattendues'!W68*HX$19)*-1),"")</f>
        <v/>
      </c>
      <c r="JF87" s="346" t="str">
        <f>IFERROR(IF(HY$23&lt;=$HH87,(1-'7. Rép.Inattendues'!X68)*HY$19,('7. Rép.Inattendues'!X68*HY$19)*-1),"")</f>
        <v/>
      </c>
      <c r="JG87" s="346" t="str">
        <f>IFERROR(IF(HZ$23&lt;=$HH87,(1-'7. Rép.Inattendues'!Y68)*HZ$19,('7. Rép.Inattendues'!Y68*HZ$19)*-1),"")</f>
        <v/>
      </c>
      <c r="JH87" s="346" t="str">
        <f>IFERROR(IF(IA$23&lt;=$HH87,(1-'7. Rép.Inattendues'!Z68)*IA$19,('7. Rép.Inattendues'!Z68*IA$19)*-1),"")</f>
        <v/>
      </c>
      <c r="JI87" s="346" t="str">
        <f>IFERROR(IF(IB$23&lt;=$HH87,(1-'7. Rép.Inattendues'!AA68)*IB$19,('7. Rép.Inattendues'!AA68*IB$19)*-1),"")</f>
        <v/>
      </c>
      <c r="JJ87" s="346" t="str">
        <f>IFERROR(IF(IC$23&lt;=$HH87,(1-'7. Rép.Inattendues'!AB68)*IC$19,('7. Rép.Inattendues'!AB68*IC$19)*-1),"")</f>
        <v/>
      </c>
      <c r="JK87" s="346" t="str">
        <f>IFERROR(IF(ID$23&lt;=$HH87,(1-'7. Rép.Inattendues'!AC68)*ID$19,('7. Rép.Inattendues'!AC68*ID$19)*-1),"")</f>
        <v/>
      </c>
      <c r="JL87" s="346" t="str">
        <f>IFERROR(IF(IE$23&lt;=$HH87,(1-'7. Rép.Inattendues'!AD68)*IE$19,('7. Rép.Inattendues'!AD68*IE$19)*-1),"")</f>
        <v/>
      </c>
      <c r="JM87" s="346" t="str">
        <f>IFERROR(IF(IF$23&lt;=$HH87,(1-'7. Rép.Inattendues'!AE68)*IF$19,('7. Rép.Inattendues'!AE68*IF$19)*-1),"")</f>
        <v/>
      </c>
      <c r="JN87" s="346" t="str">
        <f>IFERROR(IF(IG$23&lt;=$HH87,(1-'7. Rép.Inattendues'!AF68)*IG$19,('7. Rép.Inattendues'!AF68*IG$19)*-1),"")</f>
        <v/>
      </c>
      <c r="JO87" s="346" t="str">
        <f>IFERROR(IF(IH$23&lt;=$HH87,(1-'7. Rép.Inattendues'!AG68)*IH$19,('7. Rép.Inattendues'!AG68*IH$19)*-1),"")</f>
        <v/>
      </c>
      <c r="JP87" s="346" t="str">
        <f>IFERROR(IF(II$23&lt;=$HH87,(1-'7. Rép.Inattendues'!AH68)*II$19,('7. Rép.Inattendues'!AH68*II$19)*-1),"")</f>
        <v/>
      </c>
      <c r="JQ87" s="346" t="str">
        <f>IFERROR(IF(IJ$23&lt;=$HH87,(1-'7. Rép.Inattendues'!AI68)*IJ$19,('7. Rép.Inattendues'!AI68*IJ$19)*-1),"")</f>
        <v/>
      </c>
      <c r="JR87" s="346" t="str">
        <f>IFERROR(IF(IK$23&lt;=$HH87,(1-'7. Rép.Inattendues'!AJ68)*IK$19,('7. Rép.Inattendues'!AJ68*IK$19)*-1),"")</f>
        <v/>
      </c>
      <c r="JS87" s="346" t="str">
        <f>IFERROR(IF(IL$23&lt;=$HH87,(1-'7. Rép.Inattendues'!AK68)*IL$19,('7. Rép.Inattendues'!AK68*IL$19)*-1),"")</f>
        <v/>
      </c>
      <c r="JT87" s="346" t="str">
        <f>IFERROR(IF(IM$23&lt;=$HH87,(1-'7. Rép.Inattendues'!AL68)*IM$19,('7. Rép.Inattendues'!AL68*IM$19)*-1),"")</f>
        <v/>
      </c>
      <c r="JU87" s="346" t="str">
        <f>IFERROR(IF(IN$23&lt;=$HH87,(1-'7. Rép.Inattendues'!AM68)*IN$19,('7. Rép.Inattendues'!AM68*IN$19)*-1),"")</f>
        <v/>
      </c>
      <c r="JW87" s="347" t="str">
        <f t="shared" si="170"/>
        <v/>
      </c>
      <c r="JY87" s="346" t="str">
        <f t="shared" si="171"/>
        <v/>
      </c>
      <c r="JZ87" s="346" t="str">
        <f t="shared" si="172"/>
        <v/>
      </c>
      <c r="KA87" s="346" t="str">
        <f t="shared" si="173"/>
        <v/>
      </c>
      <c r="KB87" s="346" t="str">
        <f t="shared" si="174"/>
        <v/>
      </c>
      <c r="KC87" s="346" t="str">
        <f t="shared" si="175"/>
        <v/>
      </c>
      <c r="KD87" s="346" t="str">
        <f t="shared" si="176"/>
        <v/>
      </c>
      <c r="KE87" s="346" t="str">
        <f t="shared" si="177"/>
        <v/>
      </c>
      <c r="KF87" s="346" t="str">
        <f t="shared" si="178"/>
        <v/>
      </c>
      <c r="KG87" s="346" t="str">
        <f t="shared" si="179"/>
        <v/>
      </c>
      <c r="KH87" s="346" t="str">
        <f t="shared" si="180"/>
        <v/>
      </c>
      <c r="KI87" s="346" t="str">
        <f t="shared" si="181"/>
        <v/>
      </c>
      <c r="KJ87" s="346" t="str">
        <f t="shared" si="182"/>
        <v/>
      </c>
      <c r="KK87" s="346" t="str">
        <f t="shared" si="183"/>
        <v/>
      </c>
      <c r="KL87" s="346" t="str">
        <f t="shared" si="184"/>
        <v/>
      </c>
      <c r="KM87" s="346" t="str">
        <f t="shared" si="185"/>
        <v/>
      </c>
      <c r="KN87" s="346" t="str">
        <f t="shared" si="186"/>
        <v/>
      </c>
      <c r="KO87" s="346" t="str">
        <f t="shared" si="187"/>
        <v/>
      </c>
      <c r="KP87" s="346" t="str">
        <f t="shared" si="188"/>
        <v/>
      </c>
      <c r="KQ87" s="346" t="str">
        <f t="shared" si="189"/>
        <v/>
      </c>
      <c r="KR87" s="346" t="str">
        <f t="shared" si="190"/>
        <v/>
      </c>
      <c r="KS87" s="346" t="str">
        <f t="shared" si="191"/>
        <v/>
      </c>
      <c r="KT87" s="346" t="str">
        <f t="shared" si="192"/>
        <v/>
      </c>
      <c r="KU87" s="346" t="str">
        <f t="shared" si="193"/>
        <v/>
      </c>
      <c r="KV87" s="346" t="str">
        <f t="shared" si="194"/>
        <v/>
      </c>
      <c r="KW87" s="346" t="str">
        <f t="shared" si="195"/>
        <v/>
      </c>
      <c r="KX87" s="346" t="str">
        <f t="shared" si="196"/>
        <v/>
      </c>
      <c r="KY87" s="346" t="str">
        <f t="shared" si="197"/>
        <v/>
      </c>
      <c r="KZ87" s="346" t="str">
        <f t="shared" si="198"/>
        <v/>
      </c>
      <c r="LA87" s="346" t="str">
        <f t="shared" si="199"/>
        <v/>
      </c>
      <c r="LB87" s="346" t="str">
        <f t="shared" si="200"/>
        <v/>
      </c>
      <c r="LD87" s="348" t="str">
        <f t="shared" si="201"/>
        <v/>
      </c>
      <c r="LF87" s="346" t="str">
        <f t="shared" si="315"/>
        <v/>
      </c>
      <c r="LH87" s="346" t="str">
        <f t="shared" si="202"/>
        <v/>
      </c>
      <c r="LI87" s="346" t="str">
        <f t="shared" si="203"/>
        <v/>
      </c>
      <c r="LJ87" s="346" t="str">
        <f t="shared" si="204"/>
        <v/>
      </c>
      <c r="LK87" s="346" t="str">
        <f t="shared" si="205"/>
        <v/>
      </c>
      <c r="LL87" s="346" t="str">
        <f t="shared" si="206"/>
        <v/>
      </c>
      <c r="LM87" s="346" t="str">
        <f t="shared" si="207"/>
        <v/>
      </c>
      <c r="LN87" s="346" t="str">
        <f t="shared" si="208"/>
        <v/>
      </c>
      <c r="LO87" s="346" t="str">
        <f t="shared" si="209"/>
        <v/>
      </c>
      <c r="LP87" s="346" t="str">
        <f t="shared" si="210"/>
        <v/>
      </c>
      <c r="LQ87" s="346" t="str">
        <f t="shared" si="211"/>
        <v/>
      </c>
      <c r="LR87" s="346" t="str">
        <f t="shared" si="212"/>
        <v/>
      </c>
      <c r="LS87" s="346" t="str">
        <f t="shared" si="213"/>
        <v/>
      </c>
      <c r="LT87" s="346" t="str">
        <f t="shared" si="214"/>
        <v/>
      </c>
      <c r="LU87" s="346" t="str">
        <f t="shared" si="215"/>
        <v/>
      </c>
      <c r="LV87" s="346" t="str">
        <f t="shared" si="216"/>
        <v/>
      </c>
      <c r="LW87" s="346" t="str">
        <f t="shared" si="217"/>
        <v/>
      </c>
      <c r="LX87" s="346" t="str">
        <f t="shared" si="218"/>
        <v/>
      </c>
      <c r="LY87" s="346" t="str">
        <f t="shared" si="219"/>
        <v/>
      </c>
      <c r="LZ87" s="346" t="str">
        <f t="shared" si="220"/>
        <v/>
      </c>
      <c r="MA87" s="346" t="str">
        <f t="shared" si="221"/>
        <v/>
      </c>
      <c r="MB87" s="346" t="str">
        <f t="shared" si="222"/>
        <v/>
      </c>
      <c r="MC87" s="346" t="str">
        <f t="shared" si="223"/>
        <v/>
      </c>
      <c r="MD87" s="346" t="str">
        <f t="shared" si="224"/>
        <v/>
      </c>
      <c r="ME87" s="346" t="str">
        <f t="shared" si="225"/>
        <v/>
      </c>
      <c r="MF87" s="346" t="str">
        <f t="shared" si="226"/>
        <v/>
      </c>
      <c r="MG87" s="346" t="str">
        <f t="shared" si="227"/>
        <v/>
      </c>
      <c r="MH87" s="346" t="str">
        <f t="shared" si="228"/>
        <v/>
      </c>
      <c r="MI87" s="346" t="str">
        <f t="shared" si="229"/>
        <v/>
      </c>
      <c r="MJ87" s="346" t="str">
        <f t="shared" si="230"/>
        <v/>
      </c>
      <c r="MK87" s="346" t="str">
        <f t="shared" si="231"/>
        <v/>
      </c>
      <c r="MM87" s="348" t="str">
        <f t="shared" si="232"/>
        <v/>
      </c>
      <c r="MT87" s="400"/>
      <c r="MU87" s="388"/>
      <c r="MV87" s="54"/>
      <c r="MW87" s="54"/>
      <c r="MX87" s="54"/>
      <c r="MY87" s="389"/>
      <c r="MZ87" s="388"/>
    </row>
    <row r="88" spans="2:364" ht="18" x14ac:dyDescent="0.35">
      <c r="B88" s="38">
        <f t="shared" si="88"/>
        <v>0</v>
      </c>
      <c r="C88" s="4" t="s">
        <v>94</v>
      </c>
      <c r="D88" s="17" t="str">
        <f>IF(AND('2. Saisie'!$AF70&gt;=0,D$23&lt;='2. Saisie'!$AE$1,'2. Saisie'!$AL70&lt;=$B$11),IF(OR('2. Saisie'!B70="",'2. Saisie'!B70=9),0,'2. Saisie'!B70),"")</f>
        <v/>
      </c>
      <c r="E88" s="17" t="str">
        <f>IF(AND('2. Saisie'!$AF70&gt;=0,E$23&lt;='2. Saisie'!$AE$1,'2. Saisie'!$AL70&lt;=$B$11),IF(OR('2. Saisie'!C70="",'2. Saisie'!C70=9),0,'2. Saisie'!C70),"")</f>
        <v/>
      </c>
      <c r="F88" s="17" t="str">
        <f>IF(AND('2. Saisie'!$AF70&gt;=0,F$23&lt;='2. Saisie'!$AE$1,'2. Saisie'!$AL70&lt;=$B$11),IF(OR('2. Saisie'!D70="",'2. Saisie'!D70=9),0,'2. Saisie'!D70),"")</f>
        <v/>
      </c>
      <c r="G88" s="17" t="str">
        <f>IF(AND('2. Saisie'!$AF70&gt;=0,G$23&lt;='2. Saisie'!$AE$1,'2. Saisie'!$AL70&lt;=$B$11),IF(OR('2. Saisie'!E70="",'2. Saisie'!E70=9),0,'2. Saisie'!E70),"")</f>
        <v/>
      </c>
      <c r="H88" s="17" t="str">
        <f>IF(AND('2. Saisie'!$AF70&gt;=0,H$23&lt;='2. Saisie'!$AE$1,'2. Saisie'!$AL70&lt;=$B$11),IF(OR('2. Saisie'!F70="",'2. Saisie'!F70=9),0,'2. Saisie'!F70),"")</f>
        <v/>
      </c>
      <c r="I88" s="17" t="str">
        <f>IF(AND('2. Saisie'!$AF70&gt;=0,I$23&lt;='2. Saisie'!$AE$1,'2. Saisie'!$AL70&lt;=$B$11),IF(OR('2. Saisie'!G70="",'2. Saisie'!G70=9),0,'2. Saisie'!G70),"")</f>
        <v/>
      </c>
      <c r="J88" s="17" t="str">
        <f>IF(AND('2. Saisie'!$AF70&gt;=0,J$23&lt;='2. Saisie'!$AE$1,'2. Saisie'!$AL70&lt;=$B$11),IF(OR('2. Saisie'!H70="",'2. Saisie'!H70=9),0,'2. Saisie'!H70),"")</f>
        <v/>
      </c>
      <c r="K88" s="17" t="str">
        <f>IF(AND('2. Saisie'!$AF70&gt;=0,K$23&lt;='2. Saisie'!$AE$1,'2. Saisie'!$AL70&lt;=$B$11),IF(OR('2. Saisie'!I70="",'2. Saisie'!I70=9),0,'2. Saisie'!I70),"")</f>
        <v/>
      </c>
      <c r="L88" s="17" t="str">
        <f>IF(AND('2. Saisie'!$AF70&gt;=0,L$23&lt;='2. Saisie'!$AE$1,'2. Saisie'!$AL70&lt;=$B$11),IF(OR('2. Saisie'!J70="",'2. Saisie'!J70=9),0,'2. Saisie'!J70),"")</f>
        <v/>
      </c>
      <c r="M88" s="17" t="str">
        <f>IF(AND('2. Saisie'!$AF70&gt;=0,M$23&lt;='2. Saisie'!$AE$1,'2. Saisie'!$AL70&lt;=$B$11),IF(OR('2. Saisie'!K70="",'2. Saisie'!K70=9),0,'2. Saisie'!K70),"")</f>
        <v/>
      </c>
      <c r="N88" s="17" t="str">
        <f>IF(AND('2. Saisie'!$AF70&gt;=0,N$23&lt;='2. Saisie'!$AE$1,'2. Saisie'!$AL70&lt;=$B$11),IF(OR('2. Saisie'!L70="",'2. Saisie'!L70=9),0,'2. Saisie'!L70),"")</f>
        <v/>
      </c>
      <c r="O88" s="17" t="str">
        <f>IF(AND('2. Saisie'!$AF70&gt;=0,O$23&lt;='2. Saisie'!$AE$1,'2. Saisie'!$AL70&lt;=$B$11),IF(OR('2. Saisie'!M70="",'2. Saisie'!M70=9),0,'2. Saisie'!M70),"")</f>
        <v/>
      </c>
      <c r="P88" s="17" t="str">
        <f>IF(AND('2. Saisie'!$AF70&gt;=0,P$23&lt;='2. Saisie'!$AE$1,'2. Saisie'!$AL70&lt;=$B$11),IF(OR('2. Saisie'!N70="",'2. Saisie'!N70=9),0,'2. Saisie'!N70),"")</f>
        <v/>
      </c>
      <c r="Q88" s="17" t="str">
        <f>IF(AND('2. Saisie'!$AF70&gt;=0,Q$23&lt;='2. Saisie'!$AE$1,'2. Saisie'!$AL70&lt;=$B$11),IF(OR('2. Saisie'!O70="",'2. Saisie'!O70=9),0,'2. Saisie'!O70),"")</f>
        <v/>
      </c>
      <c r="R88" s="17" t="str">
        <f>IF(AND('2. Saisie'!$AF70&gt;=0,R$23&lt;='2. Saisie'!$AE$1,'2. Saisie'!$AL70&lt;=$B$11),IF(OR('2. Saisie'!P70="",'2. Saisie'!P70=9),0,'2. Saisie'!P70),"")</f>
        <v/>
      </c>
      <c r="S88" s="17" t="str">
        <f>IF(AND('2. Saisie'!$AF70&gt;=0,S$23&lt;='2. Saisie'!$AE$1,'2. Saisie'!$AL70&lt;=$B$11),IF(OR('2. Saisie'!Q70="",'2. Saisie'!Q70=9),0,'2. Saisie'!Q70),"")</f>
        <v/>
      </c>
      <c r="T88" s="17" t="str">
        <f>IF(AND('2. Saisie'!$AF70&gt;=0,T$23&lt;='2. Saisie'!$AE$1,'2. Saisie'!$AL70&lt;=$B$11),IF(OR('2. Saisie'!R70="",'2. Saisie'!R70=9),0,'2. Saisie'!R70),"")</f>
        <v/>
      </c>
      <c r="U88" s="17" t="str">
        <f>IF(AND('2. Saisie'!$AF70&gt;=0,U$23&lt;='2. Saisie'!$AE$1,'2. Saisie'!$AL70&lt;=$B$11),IF(OR('2. Saisie'!S70="",'2. Saisie'!S70=9),0,'2. Saisie'!S70),"")</f>
        <v/>
      </c>
      <c r="V88" s="17" t="str">
        <f>IF(AND('2. Saisie'!$AF70&gt;=0,V$23&lt;='2. Saisie'!$AE$1,'2. Saisie'!$AL70&lt;=$B$11),IF(OR('2. Saisie'!T70="",'2. Saisie'!T70=9),0,'2. Saisie'!T70),"")</f>
        <v/>
      </c>
      <c r="W88" s="17" t="str">
        <f>IF(AND('2. Saisie'!$AF70&gt;=0,W$23&lt;='2. Saisie'!$AE$1,'2. Saisie'!$AL70&lt;=$B$11),IF(OR('2. Saisie'!U70="",'2. Saisie'!U70=9),0,'2. Saisie'!U70),"")</f>
        <v/>
      </c>
      <c r="X88" s="17" t="str">
        <f>IF(AND('2. Saisie'!$AF70&gt;=0,X$23&lt;='2. Saisie'!$AE$1,'2. Saisie'!$AL70&lt;=$B$11),IF(OR('2. Saisie'!V70="",'2. Saisie'!V70=9),0,'2. Saisie'!V70),"")</f>
        <v/>
      </c>
      <c r="Y88" s="17" t="str">
        <f>IF(AND('2. Saisie'!$AF70&gt;=0,Y$23&lt;='2. Saisie'!$AE$1,'2. Saisie'!$AL70&lt;=$B$11),IF(OR('2. Saisie'!W70="",'2. Saisie'!W70=9),0,'2. Saisie'!W70),"")</f>
        <v/>
      </c>
      <c r="Z88" s="17" t="str">
        <f>IF(AND('2. Saisie'!$AF70&gt;=0,Z$23&lt;='2. Saisie'!$AE$1,'2. Saisie'!$AL70&lt;=$B$11),IF(OR('2. Saisie'!X70="",'2. Saisie'!X70=9),0,'2. Saisie'!X70),"")</f>
        <v/>
      </c>
      <c r="AA88" s="17" t="str">
        <f>IF(AND('2. Saisie'!$AF70&gt;=0,AA$23&lt;='2. Saisie'!$AE$1,'2. Saisie'!$AL70&lt;=$B$11),IF(OR('2. Saisie'!Y70="",'2. Saisie'!Y70=9),0,'2. Saisie'!Y70),"")</f>
        <v/>
      </c>
      <c r="AB88" s="17" t="str">
        <f>IF(AND('2. Saisie'!$AF70&gt;=0,AB$23&lt;='2. Saisie'!$AE$1,'2. Saisie'!$AL70&lt;=$B$11),IF(OR('2. Saisie'!Z70="",'2. Saisie'!Z70=9),0,'2. Saisie'!Z70),"")</f>
        <v/>
      </c>
      <c r="AC88" s="17" t="str">
        <f>IF(AND('2. Saisie'!$AF70&gt;=0,AC$23&lt;='2. Saisie'!$AE$1,'2. Saisie'!$AL70&lt;=$B$11),IF(OR('2. Saisie'!AA70="",'2. Saisie'!AA70=9),0,'2. Saisie'!AA70),"")</f>
        <v/>
      </c>
      <c r="AD88" s="17" t="str">
        <f>IF(AND('2. Saisie'!$AF70&gt;=0,AD$23&lt;='2. Saisie'!$AE$1,'2. Saisie'!$AL70&lt;=$B$11),IF(OR('2. Saisie'!AB70="",'2. Saisie'!AB70=9),0,'2. Saisie'!AB70),"")</f>
        <v/>
      </c>
      <c r="AE88" s="17" t="str">
        <f>IF(AND('2. Saisie'!$AF70&gt;=0,AE$23&lt;='2. Saisie'!$AE$1,'2. Saisie'!$AL70&lt;=$B$11),IF(OR('2. Saisie'!AC70="",'2. Saisie'!AC70=9),0,'2. Saisie'!AC70),"")</f>
        <v/>
      </c>
      <c r="AF88" s="17" t="str">
        <f>IF(AND('2. Saisie'!$AF70&gt;=0,AF$23&lt;='2. Saisie'!$AE$1,'2. Saisie'!$AL70&lt;=$B$11),IF(OR('2. Saisie'!AD70="",'2. Saisie'!AD70=9),0,'2. Saisie'!AD70),"")</f>
        <v/>
      </c>
      <c r="AG88" s="17" t="str">
        <f>IF(AND('2. Saisie'!$AF70&gt;=0,AG$23&lt;='2. Saisie'!$AE$1,'2. Saisie'!$AL70&lt;=$B$11),IF(OR('2. Saisie'!AE70="",'2. Saisie'!AE70=9),0,'2. Saisie'!AE70),"")</f>
        <v/>
      </c>
      <c r="AH88" s="17" t="s">
        <v>139</v>
      </c>
      <c r="AI88" s="330"/>
      <c r="AJ88" s="339" t="str">
        <f t="shared" si="89"/>
        <v/>
      </c>
      <c r="AK88" s="339" t="str">
        <f t="shared" si="90"/>
        <v/>
      </c>
      <c r="AL88" s="340" t="str">
        <f t="shared" si="277"/>
        <v/>
      </c>
      <c r="AM88" s="341">
        <v>64</v>
      </c>
      <c r="AN88" s="342" t="str">
        <f t="shared" si="278"/>
        <v/>
      </c>
      <c r="AO88" s="343" t="str">
        <f t="shared" si="91"/>
        <v/>
      </c>
      <c r="AP88" s="17" t="str">
        <f t="shared" si="92"/>
        <v/>
      </c>
      <c r="AQ88" s="17" t="str">
        <f t="shared" si="93"/>
        <v/>
      </c>
      <c r="AR88" s="17" t="str">
        <f t="shared" si="94"/>
        <v/>
      </c>
      <c r="AS88" s="17" t="str">
        <f t="shared" si="95"/>
        <v/>
      </c>
      <c r="AT88" s="17" t="str">
        <f t="shared" si="96"/>
        <v/>
      </c>
      <c r="AU88" s="17" t="str">
        <f t="shared" si="97"/>
        <v/>
      </c>
      <c r="AV88" s="17" t="str">
        <f t="shared" si="98"/>
        <v/>
      </c>
      <c r="AW88" s="17" t="str">
        <f t="shared" si="99"/>
        <v/>
      </c>
      <c r="AX88" s="17" t="str">
        <f t="shared" si="100"/>
        <v/>
      </c>
      <c r="AY88" s="17" t="str">
        <f t="shared" si="101"/>
        <v/>
      </c>
      <c r="AZ88" s="17" t="str">
        <f t="shared" si="102"/>
        <v/>
      </c>
      <c r="BA88" s="17" t="str">
        <f t="shared" si="103"/>
        <v/>
      </c>
      <c r="BB88" s="17" t="str">
        <f t="shared" si="104"/>
        <v/>
      </c>
      <c r="BC88" s="17" t="str">
        <f t="shared" si="105"/>
        <v/>
      </c>
      <c r="BD88" s="17" t="str">
        <f t="shared" si="106"/>
        <v/>
      </c>
      <c r="BE88" s="17" t="str">
        <f t="shared" si="107"/>
        <v/>
      </c>
      <c r="BF88" s="17" t="str">
        <f t="shared" si="108"/>
        <v/>
      </c>
      <c r="BG88" s="17" t="str">
        <f t="shared" si="109"/>
        <v/>
      </c>
      <c r="BH88" s="17" t="str">
        <f t="shared" si="110"/>
        <v/>
      </c>
      <c r="BI88" s="17" t="str">
        <f t="shared" si="111"/>
        <v/>
      </c>
      <c r="BJ88" s="17" t="str">
        <f t="shared" si="112"/>
        <v/>
      </c>
      <c r="BK88" s="17" t="str">
        <f t="shared" si="113"/>
        <v/>
      </c>
      <c r="BL88" s="17" t="str">
        <f t="shared" si="114"/>
        <v/>
      </c>
      <c r="BM88" s="17" t="str">
        <f t="shared" si="115"/>
        <v/>
      </c>
      <c r="BN88" s="17" t="str">
        <f t="shared" si="116"/>
        <v/>
      </c>
      <c r="BO88" s="17" t="str">
        <f t="shared" si="117"/>
        <v/>
      </c>
      <c r="BP88" s="17" t="str">
        <f t="shared" si="118"/>
        <v/>
      </c>
      <c r="BQ88" s="17" t="str">
        <f t="shared" si="119"/>
        <v/>
      </c>
      <c r="BR88" s="17" t="str">
        <f t="shared" si="120"/>
        <v/>
      </c>
      <c r="BS88" s="17" t="str">
        <f t="shared" si="121"/>
        <v/>
      </c>
      <c r="BT88" s="17" t="s">
        <v>139</v>
      </c>
      <c r="BV88" s="291" t="e">
        <f t="shared" si="279"/>
        <v>#VALUE!</v>
      </c>
      <c r="BW88" s="291" t="e">
        <f t="shared" si="122"/>
        <v>#VALUE!</v>
      </c>
      <c r="BX88" s="291" t="e">
        <f t="shared" si="233"/>
        <v>#VALUE!</v>
      </c>
      <c r="BY88" s="292" t="e">
        <f t="shared" si="280"/>
        <v>#VALUE!</v>
      </c>
      <c r="BZ88" s="292" t="e">
        <f t="shared" si="123"/>
        <v>#VALUE!</v>
      </c>
      <c r="CA88" s="294" t="str">
        <f t="shared" si="124"/>
        <v/>
      </c>
      <c r="CB88" s="293" t="e">
        <f t="shared" si="281"/>
        <v>#VALUE!</v>
      </c>
      <c r="CC88" s="291" t="e">
        <f t="shared" si="125"/>
        <v>#VALUE!</v>
      </c>
      <c r="CD88" s="291" t="e">
        <f t="shared" si="234"/>
        <v>#VALUE!</v>
      </c>
      <c r="CE88" s="292" t="e">
        <f t="shared" si="282"/>
        <v>#VALUE!</v>
      </c>
      <c r="CF88" s="292" t="e">
        <f t="shared" si="126"/>
        <v>#VALUE!</v>
      </c>
      <c r="CW88" s="330"/>
      <c r="CX88" s="341">
        <v>64</v>
      </c>
      <c r="CY88" s="58" t="str">
        <f t="shared" si="127"/>
        <v/>
      </c>
      <c r="CZ88" s="344" t="e">
        <f t="shared" si="321"/>
        <v>#N/A</v>
      </c>
      <c r="DA88" s="344" t="e">
        <f t="shared" si="321"/>
        <v>#N/A</v>
      </c>
      <c r="DB88" s="344" t="e">
        <f t="shared" si="321"/>
        <v>#N/A</v>
      </c>
      <c r="DC88" s="344" t="e">
        <f t="shared" si="321"/>
        <v>#N/A</v>
      </c>
      <c r="DD88" s="344" t="e">
        <f t="shared" si="321"/>
        <v>#N/A</v>
      </c>
      <c r="DE88" s="344" t="e">
        <f t="shared" si="321"/>
        <v>#N/A</v>
      </c>
      <c r="DF88" s="344" t="e">
        <f t="shared" si="321"/>
        <v>#N/A</v>
      </c>
      <c r="DG88" s="344" t="e">
        <f t="shared" si="321"/>
        <v>#N/A</v>
      </c>
      <c r="DH88" s="344" t="e">
        <f t="shared" si="321"/>
        <v>#N/A</v>
      </c>
      <c r="DI88" s="344" t="e">
        <f t="shared" si="321"/>
        <v>#N/A</v>
      </c>
      <c r="DJ88" s="344" t="e">
        <f t="shared" si="321"/>
        <v>#N/A</v>
      </c>
      <c r="DK88" s="344" t="e">
        <f t="shared" si="321"/>
        <v>#N/A</v>
      </c>
      <c r="DL88" s="344" t="e">
        <f t="shared" si="321"/>
        <v>#N/A</v>
      </c>
      <c r="DM88" s="344" t="e">
        <f t="shared" si="321"/>
        <v>#N/A</v>
      </c>
      <c r="DN88" s="344" t="e">
        <f t="shared" si="321"/>
        <v>#N/A</v>
      </c>
      <c r="DO88" s="344" t="e">
        <f t="shared" si="321"/>
        <v>#N/A</v>
      </c>
      <c r="DP88" s="344" t="e">
        <f t="shared" si="320"/>
        <v>#N/A</v>
      </c>
      <c r="DQ88" s="344" t="e">
        <f t="shared" si="320"/>
        <v>#N/A</v>
      </c>
      <c r="DR88" s="344" t="e">
        <f t="shared" si="320"/>
        <v>#N/A</v>
      </c>
      <c r="DS88" s="344" t="e">
        <f t="shared" si="320"/>
        <v>#N/A</v>
      </c>
      <c r="DT88" s="344" t="e">
        <f t="shared" si="320"/>
        <v>#N/A</v>
      </c>
      <c r="DU88" s="344" t="e">
        <f t="shared" si="320"/>
        <v>#N/A</v>
      </c>
      <c r="DV88" s="344" t="e">
        <f t="shared" si="320"/>
        <v>#N/A</v>
      </c>
      <c r="DW88" s="344" t="e">
        <f t="shared" si="320"/>
        <v>#N/A</v>
      </c>
      <c r="DX88" s="344" t="e">
        <f t="shared" si="320"/>
        <v>#N/A</v>
      </c>
      <c r="DY88" s="344" t="e">
        <f t="shared" si="320"/>
        <v>#N/A</v>
      </c>
      <c r="DZ88" s="344" t="e">
        <f t="shared" si="320"/>
        <v>#N/A</v>
      </c>
      <c r="EA88" s="344" t="e">
        <f t="shared" si="320"/>
        <v>#N/A</v>
      </c>
      <c r="EB88" s="344" t="e">
        <f t="shared" si="320"/>
        <v>#N/A</v>
      </c>
      <c r="EC88" s="344" t="e">
        <f t="shared" si="320"/>
        <v>#N/A</v>
      </c>
      <c r="ED88" s="59">
        <f t="shared" si="129"/>
        <v>0</v>
      </c>
      <c r="EE88" s="341">
        <v>64</v>
      </c>
      <c r="EF88" s="58" t="str">
        <f t="shared" si="130"/>
        <v/>
      </c>
      <c r="EG88" s="344" t="str">
        <f t="shared" si="235"/>
        <v/>
      </c>
      <c r="EH88" s="344" t="str">
        <f t="shared" si="236"/>
        <v/>
      </c>
      <c r="EI88" s="344" t="str">
        <f t="shared" si="237"/>
        <v/>
      </c>
      <c r="EJ88" s="344" t="str">
        <f t="shared" si="238"/>
        <v/>
      </c>
      <c r="EK88" s="344" t="str">
        <f t="shared" si="239"/>
        <v/>
      </c>
      <c r="EL88" s="344" t="str">
        <f t="shared" si="240"/>
        <v/>
      </c>
      <c r="EM88" s="344" t="str">
        <f t="shared" si="241"/>
        <v/>
      </c>
      <c r="EN88" s="344" t="str">
        <f t="shared" si="242"/>
        <v/>
      </c>
      <c r="EO88" s="344" t="str">
        <f t="shared" si="243"/>
        <v/>
      </c>
      <c r="EP88" s="344" t="str">
        <f t="shared" si="244"/>
        <v/>
      </c>
      <c r="EQ88" s="344" t="str">
        <f t="shared" si="245"/>
        <v/>
      </c>
      <c r="ER88" s="344" t="str">
        <f t="shared" si="246"/>
        <v/>
      </c>
      <c r="ES88" s="344" t="str">
        <f t="shared" si="247"/>
        <v/>
      </c>
      <c r="ET88" s="344" t="str">
        <f t="shared" si="248"/>
        <v/>
      </c>
      <c r="EU88" s="344" t="str">
        <f t="shared" si="249"/>
        <v/>
      </c>
      <c r="EV88" s="344" t="str">
        <f t="shared" si="250"/>
        <v/>
      </c>
      <c r="EW88" s="344" t="str">
        <f t="shared" si="251"/>
        <v/>
      </c>
      <c r="EX88" s="344" t="str">
        <f t="shared" si="252"/>
        <v/>
      </c>
      <c r="EY88" s="344" t="str">
        <f t="shared" si="253"/>
        <v/>
      </c>
      <c r="EZ88" s="344" t="str">
        <f t="shared" si="254"/>
        <v/>
      </c>
      <c r="FA88" s="344" t="str">
        <f t="shared" si="255"/>
        <v/>
      </c>
      <c r="FB88" s="344" t="str">
        <f t="shared" si="256"/>
        <v/>
      </c>
      <c r="FC88" s="344" t="str">
        <f t="shared" si="257"/>
        <v/>
      </c>
      <c r="FD88" s="344" t="str">
        <f t="shared" si="258"/>
        <v/>
      </c>
      <c r="FE88" s="344" t="str">
        <f t="shared" si="259"/>
        <v/>
      </c>
      <c r="FF88" s="344" t="str">
        <f t="shared" si="260"/>
        <v/>
      </c>
      <c r="FG88" s="344" t="str">
        <f t="shared" si="261"/>
        <v/>
      </c>
      <c r="FH88" s="344" t="str">
        <f t="shared" si="262"/>
        <v/>
      </c>
      <c r="FI88" s="344" t="str">
        <f t="shared" si="263"/>
        <v/>
      </c>
      <c r="FJ88" s="344" t="str">
        <f t="shared" si="264"/>
        <v/>
      </c>
      <c r="FK88" s="59">
        <f t="shared" si="160"/>
        <v>0</v>
      </c>
      <c r="FL88" s="345" t="str">
        <f t="shared" si="161"/>
        <v/>
      </c>
      <c r="FM88" s="3">
        <f t="shared" si="162"/>
        <v>0</v>
      </c>
      <c r="FO88" s="336" t="str">
        <f t="shared" si="283"/>
        <v/>
      </c>
      <c r="FP88" s="4" t="s">
        <v>94</v>
      </c>
      <c r="FQ88" s="17" t="str">
        <f t="shared" si="284"/>
        <v/>
      </c>
      <c r="FR88" s="17" t="str">
        <f t="shared" si="285"/>
        <v/>
      </c>
      <c r="FS88" s="17" t="str">
        <f t="shared" si="286"/>
        <v/>
      </c>
      <c r="FT88" s="17" t="str">
        <f t="shared" si="287"/>
        <v/>
      </c>
      <c r="FU88" s="17" t="str">
        <f t="shared" si="288"/>
        <v/>
      </c>
      <c r="FV88" s="17" t="str">
        <f t="shared" si="289"/>
        <v/>
      </c>
      <c r="FW88" s="17" t="str">
        <f t="shared" si="290"/>
        <v/>
      </c>
      <c r="FX88" s="17" t="str">
        <f t="shared" si="291"/>
        <v/>
      </c>
      <c r="FY88" s="17" t="str">
        <f t="shared" si="292"/>
        <v/>
      </c>
      <c r="FZ88" s="17" t="str">
        <f t="shared" si="293"/>
        <v/>
      </c>
      <c r="GA88" s="17" t="str">
        <f t="shared" si="294"/>
        <v/>
      </c>
      <c r="GB88" s="17" t="str">
        <f t="shared" si="295"/>
        <v/>
      </c>
      <c r="GC88" s="17" t="str">
        <f t="shared" si="296"/>
        <v/>
      </c>
      <c r="GD88" s="17" t="str">
        <f t="shared" si="297"/>
        <v/>
      </c>
      <c r="GE88" s="17" t="str">
        <f t="shared" si="298"/>
        <v/>
      </c>
      <c r="GF88" s="17" t="str">
        <f t="shared" si="299"/>
        <v/>
      </c>
      <c r="GG88" s="17" t="str">
        <f t="shared" si="300"/>
        <v/>
      </c>
      <c r="GH88" s="17" t="str">
        <f t="shared" si="301"/>
        <v/>
      </c>
      <c r="GI88" s="17" t="str">
        <f t="shared" si="302"/>
        <v/>
      </c>
      <c r="GJ88" s="17" t="str">
        <f t="shared" si="303"/>
        <v/>
      </c>
      <c r="GK88" s="17" t="str">
        <f t="shared" si="304"/>
        <v/>
      </c>
      <c r="GL88" s="17" t="str">
        <f t="shared" si="305"/>
        <v/>
      </c>
      <c r="GM88" s="17" t="str">
        <f t="shared" si="306"/>
        <v/>
      </c>
      <c r="GN88" s="17" t="str">
        <f t="shared" si="307"/>
        <v/>
      </c>
      <c r="GO88" s="17" t="str">
        <f t="shared" si="308"/>
        <v/>
      </c>
      <c r="GP88" s="17" t="str">
        <f t="shared" si="309"/>
        <v/>
      </c>
      <c r="GQ88" s="17" t="str">
        <f t="shared" si="310"/>
        <v/>
      </c>
      <c r="GR88" s="17" t="str">
        <f t="shared" si="311"/>
        <v/>
      </c>
      <c r="GS88" s="17" t="str">
        <f t="shared" si="312"/>
        <v/>
      </c>
      <c r="GT88" s="17" t="str">
        <f t="shared" si="313"/>
        <v/>
      </c>
      <c r="GU88" s="17" t="s">
        <v>139</v>
      </c>
      <c r="GV88" s="36"/>
      <c r="GW88" s="36" t="e">
        <f>RANK(AO88,AO$25:AO$124,0)+COUNTIF(AO$25:AO$88,AO88)-1</f>
        <v>#VALUE!</v>
      </c>
      <c r="GX88" s="36" t="s">
        <v>94</v>
      </c>
      <c r="GY88" s="3">
        <v>64</v>
      </c>
      <c r="GZ88" s="3" t="str">
        <f t="shared" si="314"/>
        <v/>
      </c>
      <c r="HA88" s="345" t="str">
        <f t="shared" si="163"/>
        <v/>
      </c>
      <c r="HB88" s="3">
        <f t="shared" si="164"/>
        <v>0</v>
      </c>
      <c r="HF88" s="3" t="e">
        <f t="shared" si="165"/>
        <v>#N/A</v>
      </c>
      <c r="HG88" s="3" t="e">
        <f t="shared" si="166"/>
        <v>#N/A</v>
      </c>
      <c r="HH88" s="294" t="e">
        <f t="shared" si="167"/>
        <v>#N/A</v>
      </c>
      <c r="HI88" s="336" t="e">
        <f t="shared" si="168"/>
        <v>#N/A</v>
      </c>
      <c r="HJ88" s="4" t="e">
        <f t="shared" si="169"/>
        <v>#N/A</v>
      </c>
      <c r="HK88" s="17" t="str">
        <f>IF(HK$23&lt;='2. Saisie'!$AE$1,INDEX($D$25:$AG$124,$HI88,HK$21),"")</f>
        <v/>
      </c>
      <c r="HL88" s="17" t="str">
        <f>IF(HL$23&lt;='2. Saisie'!$AE$1,INDEX($D$25:$AG$124,$HI88,HL$21),"")</f>
        <v/>
      </c>
      <c r="HM88" s="17" t="str">
        <f>IF(HM$23&lt;='2. Saisie'!$AE$1,INDEX($D$25:$AG$124,$HI88,HM$21),"")</f>
        <v/>
      </c>
      <c r="HN88" s="17" t="str">
        <f>IF(HN$23&lt;='2. Saisie'!$AE$1,INDEX($D$25:$AG$124,$HI88,HN$21),"")</f>
        <v/>
      </c>
      <c r="HO88" s="17" t="str">
        <f>IF(HO$23&lt;='2. Saisie'!$AE$1,INDEX($D$25:$AG$124,$HI88,HO$21),"")</f>
        <v/>
      </c>
      <c r="HP88" s="17" t="str">
        <f>IF(HP$23&lt;='2. Saisie'!$AE$1,INDEX($D$25:$AG$124,$HI88,HP$21),"")</f>
        <v/>
      </c>
      <c r="HQ88" s="17" t="str">
        <f>IF(HQ$23&lt;='2. Saisie'!$AE$1,INDEX($D$25:$AG$124,$HI88,HQ$21),"")</f>
        <v/>
      </c>
      <c r="HR88" s="17" t="str">
        <f>IF(HR$23&lt;='2. Saisie'!$AE$1,INDEX($D$25:$AG$124,$HI88,HR$21),"")</f>
        <v/>
      </c>
      <c r="HS88" s="17" t="str">
        <f>IF(HS$23&lt;='2. Saisie'!$AE$1,INDEX($D$25:$AG$124,$HI88,HS$21),"")</f>
        <v/>
      </c>
      <c r="HT88" s="17" t="str">
        <f>IF(HT$23&lt;='2. Saisie'!$AE$1,INDEX($D$25:$AG$124,$HI88,HT$21),"")</f>
        <v/>
      </c>
      <c r="HU88" s="17" t="str">
        <f>IF(HU$23&lt;='2. Saisie'!$AE$1,INDEX($D$25:$AG$124,$HI88,HU$21),"")</f>
        <v/>
      </c>
      <c r="HV88" s="17" t="str">
        <f>IF(HV$23&lt;='2. Saisie'!$AE$1,INDEX($D$25:$AG$124,$HI88,HV$21),"")</f>
        <v/>
      </c>
      <c r="HW88" s="17" t="str">
        <f>IF(HW$23&lt;='2. Saisie'!$AE$1,INDEX($D$25:$AG$124,$HI88,HW$21),"")</f>
        <v/>
      </c>
      <c r="HX88" s="17" t="str">
        <f>IF(HX$23&lt;='2. Saisie'!$AE$1,INDEX($D$25:$AG$124,$HI88,HX$21),"")</f>
        <v/>
      </c>
      <c r="HY88" s="17" t="str">
        <f>IF(HY$23&lt;='2. Saisie'!$AE$1,INDEX($D$25:$AG$124,$HI88,HY$21),"")</f>
        <v/>
      </c>
      <c r="HZ88" s="17" t="str">
        <f>IF(HZ$23&lt;='2. Saisie'!$AE$1,INDEX($D$25:$AG$124,$HI88,HZ$21),"")</f>
        <v/>
      </c>
      <c r="IA88" s="17" t="str">
        <f>IF(IA$23&lt;='2. Saisie'!$AE$1,INDEX($D$25:$AG$124,$HI88,IA$21),"")</f>
        <v/>
      </c>
      <c r="IB88" s="17" t="str">
        <f>IF(IB$23&lt;='2. Saisie'!$AE$1,INDEX($D$25:$AG$124,$HI88,IB$21),"")</f>
        <v/>
      </c>
      <c r="IC88" s="17" t="str">
        <f>IF(IC$23&lt;='2. Saisie'!$AE$1,INDEX($D$25:$AG$124,$HI88,IC$21),"")</f>
        <v/>
      </c>
      <c r="ID88" s="17" t="str">
        <f>IF(ID$23&lt;='2. Saisie'!$AE$1,INDEX($D$25:$AG$124,$HI88,ID$21),"")</f>
        <v/>
      </c>
      <c r="IE88" s="17" t="str">
        <f>IF(IE$23&lt;='2. Saisie'!$AE$1,INDEX($D$25:$AG$124,$HI88,IE$21),"")</f>
        <v/>
      </c>
      <c r="IF88" s="17" t="str">
        <f>IF(IF$23&lt;='2. Saisie'!$AE$1,INDEX($D$25:$AG$124,$HI88,IF$21),"")</f>
        <v/>
      </c>
      <c r="IG88" s="17" t="str">
        <f>IF(IG$23&lt;='2. Saisie'!$AE$1,INDEX($D$25:$AG$124,$HI88,IG$21),"")</f>
        <v/>
      </c>
      <c r="IH88" s="17" t="str">
        <f>IF(IH$23&lt;='2. Saisie'!$AE$1,INDEX($D$25:$AG$124,$HI88,IH$21),"")</f>
        <v/>
      </c>
      <c r="II88" s="17" t="str">
        <f>IF(II$23&lt;='2. Saisie'!$AE$1,INDEX($D$25:$AG$124,$HI88,II$21),"")</f>
        <v/>
      </c>
      <c r="IJ88" s="17" t="str">
        <f>IF(IJ$23&lt;='2. Saisie'!$AE$1,INDEX($D$25:$AG$124,$HI88,IJ$21),"")</f>
        <v/>
      </c>
      <c r="IK88" s="17" t="str">
        <f>IF(IK$23&lt;='2. Saisie'!$AE$1,INDEX($D$25:$AG$124,$HI88,IK$21),"")</f>
        <v/>
      </c>
      <c r="IL88" s="17" t="str">
        <f>IF(IL$23&lt;='2. Saisie'!$AE$1,INDEX($D$25:$AG$124,$HI88,IL$21),"")</f>
        <v/>
      </c>
      <c r="IM88" s="17" t="str">
        <f>IF(IM$23&lt;='2. Saisie'!$AE$1,INDEX($D$25:$AG$124,$HI88,IM$21),"")</f>
        <v/>
      </c>
      <c r="IN88" s="17" t="str">
        <f>IF(IN$23&lt;='2. Saisie'!$AE$1,INDEX($D$25:$AG$124,$HI88,IN$21),"")</f>
        <v/>
      </c>
      <c r="IO88" s="17" t="s">
        <v>139</v>
      </c>
      <c r="IR88" s="346" t="str">
        <f>IFERROR(IF(HK$23&lt;=$HH88,(1-'7. Rép.Inattendues'!J69)*HK$19,('7. Rép.Inattendues'!J69*HK$19)*-1),"")</f>
        <v/>
      </c>
      <c r="IS88" s="346" t="str">
        <f>IFERROR(IF(HL$23&lt;=$HH88,(1-'7. Rép.Inattendues'!K69)*HL$19,('7. Rép.Inattendues'!K69*HL$19)*-1),"")</f>
        <v/>
      </c>
      <c r="IT88" s="346" t="str">
        <f>IFERROR(IF(HM$23&lt;=$HH88,(1-'7. Rép.Inattendues'!L69)*HM$19,('7. Rép.Inattendues'!L69*HM$19)*-1),"")</f>
        <v/>
      </c>
      <c r="IU88" s="346" t="str">
        <f>IFERROR(IF(HN$23&lt;=$HH88,(1-'7. Rép.Inattendues'!M69)*HN$19,('7. Rép.Inattendues'!M69*HN$19)*-1),"")</f>
        <v/>
      </c>
      <c r="IV88" s="346" t="str">
        <f>IFERROR(IF(HO$23&lt;=$HH88,(1-'7. Rép.Inattendues'!N69)*HO$19,('7. Rép.Inattendues'!N69*HO$19)*-1),"")</f>
        <v/>
      </c>
      <c r="IW88" s="346" t="str">
        <f>IFERROR(IF(HP$23&lt;=$HH88,(1-'7. Rép.Inattendues'!O69)*HP$19,('7. Rép.Inattendues'!O69*HP$19)*-1),"")</f>
        <v/>
      </c>
      <c r="IX88" s="346" t="str">
        <f>IFERROR(IF(HQ$23&lt;=$HH88,(1-'7. Rép.Inattendues'!P69)*HQ$19,('7. Rép.Inattendues'!P69*HQ$19)*-1),"")</f>
        <v/>
      </c>
      <c r="IY88" s="346" t="str">
        <f>IFERROR(IF(HR$23&lt;=$HH88,(1-'7. Rép.Inattendues'!Q69)*HR$19,('7. Rép.Inattendues'!Q69*HR$19)*-1),"")</f>
        <v/>
      </c>
      <c r="IZ88" s="346" t="str">
        <f>IFERROR(IF(HS$23&lt;=$HH88,(1-'7. Rép.Inattendues'!R69)*HS$19,('7. Rép.Inattendues'!R69*HS$19)*-1),"")</f>
        <v/>
      </c>
      <c r="JA88" s="346" t="str">
        <f>IFERROR(IF(HT$23&lt;=$HH88,(1-'7. Rép.Inattendues'!S69)*HT$19,('7. Rép.Inattendues'!S69*HT$19)*-1),"")</f>
        <v/>
      </c>
      <c r="JB88" s="346" t="str">
        <f>IFERROR(IF(HU$23&lt;=$HH88,(1-'7. Rép.Inattendues'!T69)*HU$19,('7. Rép.Inattendues'!T69*HU$19)*-1),"")</f>
        <v/>
      </c>
      <c r="JC88" s="346" t="str">
        <f>IFERROR(IF(HV$23&lt;=$HH88,(1-'7. Rép.Inattendues'!U69)*HV$19,('7. Rép.Inattendues'!U69*HV$19)*-1),"")</f>
        <v/>
      </c>
      <c r="JD88" s="346" t="str">
        <f>IFERROR(IF(HW$23&lt;=$HH88,(1-'7. Rép.Inattendues'!V69)*HW$19,('7. Rép.Inattendues'!V69*HW$19)*-1),"")</f>
        <v/>
      </c>
      <c r="JE88" s="346" t="str">
        <f>IFERROR(IF(HX$23&lt;=$HH88,(1-'7. Rép.Inattendues'!W69)*HX$19,('7. Rép.Inattendues'!W69*HX$19)*-1),"")</f>
        <v/>
      </c>
      <c r="JF88" s="346" t="str">
        <f>IFERROR(IF(HY$23&lt;=$HH88,(1-'7. Rép.Inattendues'!X69)*HY$19,('7. Rép.Inattendues'!X69*HY$19)*-1),"")</f>
        <v/>
      </c>
      <c r="JG88" s="346" t="str">
        <f>IFERROR(IF(HZ$23&lt;=$HH88,(1-'7. Rép.Inattendues'!Y69)*HZ$19,('7. Rép.Inattendues'!Y69*HZ$19)*-1),"")</f>
        <v/>
      </c>
      <c r="JH88" s="346" t="str">
        <f>IFERROR(IF(IA$23&lt;=$HH88,(1-'7. Rép.Inattendues'!Z69)*IA$19,('7. Rép.Inattendues'!Z69*IA$19)*-1),"")</f>
        <v/>
      </c>
      <c r="JI88" s="346" t="str">
        <f>IFERROR(IF(IB$23&lt;=$HH88,(1-'7. Rép.Inattendues'!AA69)*IB$19,('7. Rép.Inattendues'!AA69*IB$19)*-1),"")</f>
        <v/>
      </c>
      <c r="JJ88" s="346" t="str">
        <f>IFERROR(IF(IC$23&lt;=$HH88,(1-'7. Rép.Inattendues'!AB69)*IC$19,('7. Rép.Inattendues'!AB69*IC$19)*-1),"")</f>
        <v/>
      </c>
      <c r="JK88" s="346" t="str">
        <f>IFERROR(IF(ID$23&lt;=$HH88,(1-'7. Rép.Inattendues'!AC69)*ID$19,('7. Rép.Inattendues'!AC69*ID$19)*-1),"")</f>
        <v/>
      </c>
      <c r="JL88" s="346" t="str">
        <f>IFERROR(IF(IE$23&lt;=$HH88,(1-'7. Rép.Inattendues'!AD69)*IE$19,('7. Rép.Inattendues'!AD69*IE$19)*-1),"")</f>
        <v/>
      </c>
      <c r="JM88" s="346" t="str">
        <f>IFERROR(IF(IF$23&lt;=$HH88,(1-'7. Rép.Inattendues'!AE69)*IF$19,('7. Rép.Inattendues'!AE69*IF$19)*-1),"")</f>
        <v/>
      </c>
      <c r="JN88" s="346" t="str">
        <f>IFERROR(IF(IG$23&lt;=$HH88,(1-'7. Rép.Inattendues'!AF69)*IG$19,('7. Rép.Inattendues'!AF69*IG$19)*-1),"")</f>
        <v/>
      </c>
      <c r="JO88" s="346" t="str">
        <f>IFERROR(IF(IH$23&lt;=$HH88,(1-'7. Rép.Inattendues'!AG69)*IH$19,('7. Rép.Inattendues'!AG69*IH$19)*-1),"")</f>
        <v/>
      </c>
      <c r="JP88" s="346" t="str">
        <f>IFERROR(IF(II$23&lt;=$HH88,(1-'7. Rép.Inattendues'!AH69)*II$19,('7. Rép.Inattendues'!AH69*II$19)*-1),"")</f>
        <v/>
      </c>
      <c r="JQ88" s="346" t="str">
        <f>IFERROR(IF(IJ$23&lt;=$HH88,(1-'7. Rép.Inattendues'!AI69)*IJ$19,('7. Rép.Inattendues'!AI69*IJ$19)*-1),"")</f>
        <v/>
      </c>
      <c r="JR88" s="346" t="str">
        <f>IFERROR(IF(IK$23&lt;=$HH88,(1-'7. Rép.Inattendues'!AJ69)*IK$19,('7. Rép.Inattendues'!AJ69*IK$19)*-1),"")</f>
        <v/>
      </c>
      <c r="JS88" s="346" t="str">
        <f>IFERROR(IF(IL$23&lt;=$HH88,(1-'7. Rép.Inattendues'!AK69)*IL$19,('7. Rép.Inattendues'!AK69*IL$19)*-1),"")</f>
        <v/>
      </c>
      <c r="JT88" s="346" t="str">
        <f>IFERROR(IF(IM$23&lt;=$HH88,(1-'7. Rép.Inattendues'!AL69)*IM$19,('7. Rép.Inattendues'!AL69*IM$19)*-1),"")</f>
        <v/>
      </c>
      <c r="JU88" s="346" t="str">
        <f>IFERROR(IF(IN$23&lt;=$HH88,(1-'7. Rép.Inattendues'!AM69)*IN$19,('7. Rép.Inattendues'!AM69*IN$19)*-1),"")</f>
        <v/>
      </c>
      <c r="JW88" s="347" t="str">
        <f t="shared" si="170"/>
        <v/>
      </c>
      <c r="JY88" s="346" t="str">
        <f t="shared" si="171"/>
        <v/>
      </c>
      <c r="JZ88" s="346" t="str">
        <f t="shared" si="172"/>
        <v/>
      </c>
      <c r="KA88" s="346" t="str">
        <f t="shared" si="173"/>
        <v/>
      </c>
      <c r="KB88" s="346" t="str">
        <f t="shared" si="174"/>
        <v/>
      </c>
      <c r="KC88" s="346" t="str">
        <f t="shared" si="175"/>
        <v/>
      </c>
      <c r="KD88" s="346" t="str">
        <f t="shared" si="176"/>
        <v/>
      </c>
      <c r="KE88" s="346" t="str">
        <f t="shared" si="177"/>
        <v/>
      </c>
      <c r="KF88" s="346" t="str">
        <f t="shared" si="178"/>
        <v/>
      </c>
      <c r="KG88" s="346" t="str">
        <f t="shared" si="179"/>
        <v/>
      </c>
      <c r="KH88" s="346" t="str">
        <f t="shared" si="180"/>
        <v/>
      </c>
      <c r="KI88" s="346" t="str">
        <f t="shared" si="181"/>
        <v/>
      </c>
      <c r="KJ88" s="346" t="str">
        <f t="shared" si="182"/>
        <v/>
      </c>
      <c r="KK88" s="346" t="str">
        <f t="shared" si="183"/>
        <v/>
      </c>
      <c r="KL88" s="346" t="str">
        <f t="shared" si="184"/>
        <v/>
      </c>
      <c r="KM88" s="346" t="str">
        <f t="shared" si="185"/>
        <v/>
      </c>
      <c r="KN88" s="346" t="str">
        <f t="shared" si="186"/>
        <v/>
      </c>
      <c r="KO88" s="346" t="str">
        <f t="shared" si="187"/>
        <v/>
      </c>
      <c r="KP88" s="346" t="str">
        <f t="shared" si="188"/>
        <v/>
      </c>
      <c r="KQ88" s="346" t="str">
        <f t="shared" si="189"/>
        <v/>
      </c>
      <c r="KR88" s="346" t="str">
        <f t="shared" si="190"/>
        <v/>
      </c>
      <c r="KS88" s="346" t="str">
        <f t="shared" si="191"/>
        <v/>
      </c>
      <c r="KT88" s="346" t="str">
        <f t="shared" si="192"/>
        <v/>
      </c>
      <c r="KU88" s="346" t="str">
        <f t="shared" si="193"/>
        <v/>
      </c>
      <c r="KV88" s="346" t="str">
        <f t="shared" si="194"/>
        <v/>
      </c>
      <c r="KW88" s="346" t="str">
        <f t="shared" si="195"/>
        <v/>
      </c>
      <c r="KX88" s="346" t="str">
        <f t="shared" si="196"/>
        <v/>
      </c>
      <c r="KY88" s="346" t="str">
        <f t="shared" si="197"/>
        <v/>
      </c>
      <c r="KZ88" s="346" t="str">
        <f t="shared" si="198"/>
        <v/>
      </c>
      <c r="LA88" s="346" t="str">
        <f t="shared" si="199"/>
        <v/>
      </c>
      <c r="LB88" s="346" t="str">
        <f t="shared" si="200"/>
        <v/>
      </c>
      <c r="LD88" s="348" t="str">
        <f t="shared" si="201"/>
        <v/>
      </c>
      <c r="LF88" s="346" t="str">
        <f t="shared" si="315"/>
        <v/>
      </c>
      <c r="LH88" s="346" t="str">
        <f t="shared" si="202"/>
        <v/>
      </c>
      <c r="LI88" s="346" t="str">
        <f t="shared" si="203"/>
        <v/>
      </c>
      <c r="LJ88" s="346" t="str">
        <f t="shared" si="204"/>
        <v/>
      </c>
      <c r="LK88" s="346" t="str">
        <f t="shared" si="205"/>
        <v/>
      </c>
      <c r="LL88" s="346" t="str">
        <f t="shared" si="206"/>
        <v/>
      </c>
      <c r="LM88" s="346" t="str">
        <f t="shared" si="207"/>
        <v/>
      </c>
      <c r="LN88" s="346" t="str">
        <f t="shared" si="208"/>
        <v/>
      </c>
      <c r="LO88" s="346" t="str">
        <f t="shared" si="209"/>
        <v/>
      </c>
      <c r="LP88" s="346" t="str">
        <f t="shared" si="210"/>
        <v/>
      </c>
      <c r="LQ88" s="346" t="str">
        <f t="shared" si="211"/>
        <v/>
      </c>
      <c r="LR88" s="346" t="str">
        <f t="shared" si="212"/>
        <v/>
      </c>
      <c r="LS88" s="346" t="str">
        <f t="shared" si="213"/>
        <v/>
      </c>
      <c r="LT88" s="346" t="str">
        <f t="shared" si="214"/>
        <v/>
      </c>
      <c r="LU88" s="346" t="str">
        <f t="shared" si="215"/>
        <v/>
      </c>
      <c r="LV88" s="346" t="str">
        <f t="shared" si="216"/>
        <v/>
      </c>
      <c r="LW88" s="346" t="str">
        <f t="shared" si="217"/>
        <v/>
      </c>
      <c r="LX88" s="346" t="str">
        <f t="shared" si="218"/>
        <v/>
      </c>
      <c r="LY88" s="346" t="str">
        <f t="shared" si="219"/>
        <v/>
      </c>
      <c r="LZ88" s="346" t="str">
        <f t="shared" si="220"/>
        <v/>
      </c>
      <c r="MA88" s="346" t="str">
        <f t="shared" si="221"/>
        <v/>
      </c>
      <c r="MB88" s="346" t="str">
        <f t="shared" si="222"/>
        <v/>
      </c>
      <c r="MC88" s="346" t="str">
        <f t="shared" si="223"/>
        <v/>
      </c>
      <c r="MD88" s="346" t="str">
        <f t="shared" si="224"/>
        <v/>
      </c>
      <c r="ME88" s="346" t="str">
        <f t="shared" si="225"/>
        <v/>
      </c>
      <c r="MF88" s="346" t="str">
        <f t="shared" si="226"/>
        <v/>
      </c>
      <c r="MG88" s="346" t="str">
        <f t="shared" si="227"/>
        <v/>
      </c>
      <c r="MH88" s="346" t="str">
        <f t="shared" si="228"/>
        <v/>
      </c>
      <c r="MI88" s="346" t="str">
        <f t="shared" si="229"/>
        <v/>
      </c>
      <c r="MJ88" s="346" t="str">
        <f t="shared" si="230"/>
        <v/>
      </c>
      <c r="MK88" s="346" t="str">
        <f t="shared" si="231"/>
        <v/>
      </c>
      <c r="MM88" s="348" t="str">
        <f t="shared" si="232"/>
        <v/>
      </c>
      <c r="MT88" s="400"/>
      <c r="MU88" s="388"/>
      <c r="MV88" s="54"/>
      <c r="MW88" s="54"/>
      <c r="MX88" s="54"/>
      <c r="MY88" s="389"/>
      <c r="MZ88" s="388"/>
    </row>
    <row r="89" spans="2:364" ht="42" x14ac:dyDescent="0.3">
      <c r="B89" s="38">
        <f t="shared" si="88"/>
        <v>0</v>
      </c>
      <c r="C89" s="4" t="s">
        <v>95</v>
      </c>
      <c r="D89" s="17" t="str">
        <f>IF(AND('2. Saisie'!$AF71&gt;=0,D$23&lt;='2. Saisie'!$AE$1,'2. Saisie'!$AL71&lt;=$B$11),IF(OR('2. Saisie'!B71="",'2. Saisie'!B71=9),0,'2. Saisie'!B71),"")</f>
        <v/>
      </c>
      <c r="E89" s="17" t="str">
        <f>IF(AND('2. Saisie'!$AF71&gt;=0,E$23&lt;='2. Saisie'!$AE$1,'2. Saisie'!$AL71&lt;=$B$11),IF(OR('2. Saisie'!C71="",'2. Saisie'!C71=9),0,'2. Saisie'!C71),"")</f>
        <v/>
      </c>
      <c r="F89" s="17" t="str">
        <f>IF(AND('2. Saisie'!$AF71&gt;=0,F$23&lt;='2. Saisie'!$AE$1,'2. Saisie'!$AL71&lt;=$B$11),IF(OR('2. Saisie'!D71="",'2. Saisie'!D71=9),0,'2. Saisie'!D71),"")</f>
        <v/>
      </c>
      <c r="G89" s="17" t="str">
        <f>IF(AND('2. Saisie'!$AF71&gt;=0,G$23&lt;='2. Saisie'!$AE$1,'2. Saisie'!$AL71&lt;=$B$11),IF(OR('2. Saisie'!E71="",'2. Saisie'!E71=9),0,'2. Saisie'!E71),"")</f>
        <v/>
      </c>
      <c r="H89" s="17" t="str">
        <f>IF(AND('2. Saisie'!$AF71&gt;=0,H$23&lt;='2. Saisie'!$AE$1,'2. Saisie'!$AL71&lt;=$B$11),IF(OR('2. Saisie'!F71="",'2. Saisie'!F71=9),0,'2. Saisie'!F71),"")</f>
        <v/>
      </c>
      <c r="I89" s="17" t="str">
        <f>IF(AND('2. Saisie'!$AF71&gt;=0,I$23&lt;='2. Saisie'!$AE$1,'2. Saisie'!$AL71&lt;=$B$11),IF(OR('2. Saisie'!G71="",'2. Saisie'!G71=9),0,'2. Saisie'!G71),"")</f>
        <v/>
      </c>
      <c r="J89" s="17" t="str">
        <f>IF(AND('2. Saisie'!$AF71&gt;=0,J$23&lt;='2. Saisie'!$AE$1,'2. Saisie'!$AL71&lt;=$B$11),IF(OR('2. Saisie'!H71="",'2. Saisie'!H71=9),0,'2. Saisie'!H71),"")</f>
        <v/>
      </c>
      <c r="K89" s="17" t="str">
        <f>IF(AND('2. Saisie'!$AF71&gt;=0,K$23&lt;='2. Saisie'!$AE$1,'2. Saisie'!$AL71&lt;=$B$11),IF(OR('2. Saisie'!I71="",'2. Saisie'!I71=9),0,'2. Saisie'!I71),"")</f>
        <v/>
      </c>
      <c r="L89" s="17" t="str">
        <f>IF(AND('2. Saisie'!$AF71&gt;=0,L$23&lt;='2. Saisie'!$AE$1,'2. Saisie'!$AL71&lt;=$B$11),IF(OR('2. Saisie'!J71="",'2. Saisie'!J71=9),0,'2. Saisie'!J71),"")</f>
        <v/>
      </c>
      <c r="M89" s="17" t="str">
        <f>IF(AND('2. Saisie'!$AF71&gt;=0,M$23&lt;='2. Saisie'!$AE$1,'2. Saisie'!$AL71&lt;=$B$11),IF(OR('2. Saisie'!K71="",'2. Saisie'!K71=9),0,'2. Saisie'!K71),"")</f>
        <v/>
      </c>
      <c r="N89" s="17" t="str">
        <f>IF(AND('2. Saisie'!$AF71&gt;=0,N$23&lt;='2. Saisie'!$AE$1,'2. Saisie'!$AL71&lt;=$B$11),IF(OR('2. Saisie'!L71="",'2. Saisie'!L71=9),0,'2. Saisie'!L71),"")</f>
        <v/>
      </c>
      <c r="O89" s="17" t="str">
        <f>IF(AND('2. Saisie'!$AF71&gt;=0,O$23&lt;='2. Saisie'!$AE$1,'2. Saisie'!$AL71&lt;=$B$11),IF(OR('2. Saisie'!M71="",'2. Saisie'!M71=9),0,'2. Saisie'!M71),"")</f>
        <v/>
      </c>
      <c r="P89" s="17" t="str">
        <f>IF(AND('2. Saisie'!$AF71&gt;=0,P$23&lt;='2. Saisie'!$AE$1,'2. Saisie'!$AL71&lt;=$B$11),IF(OR('2. Saisie'!N71="",'2. Saisie'!N71=9),0,'2. Saisie'!N71),"")</f>
        <v/>
      </c>
      <c r="Q89" s="17" t="str">
        <f>IF(AND('2. Saisie'!$AF71&gt;=0,Q$23&lt;='2. Saisie'!$AE$1,'2. Saisie'!$AL71&lt;=$B$11),IF(OR('2. Saisie'!O71="",'2. Saisie'!O71=9),0,'2. Saisie'!O71),"")</f>
        <v/>
      </c>
      <c r="R89" s="17" t="str">
        <f>IF(AND('2. Saisie'!$AF71&gt;=0,R$23&lt;='2. Saisie'!$AE$1,'2. Saisie'!$AL71&lt;=$B$11),IF(OR('2. Saisie'!P71="",'2. Saisie'!P71=9),0,'2. Saisie'!P71),"")</f>
        <v/>
      </c>
      <c r="S89" s="17" t="str">
        <f>IF(AND('2. Saisie'!$AF71&gt;=0,S$23&lt;='2. Saisie'!$AE$1,'2. Saisie'!$AL71&lt;=$B$11),IF(OR('2. Saisie'!Q71="",'2. Saisie'!Q71=9),0,'2. Saisie'!Q71),"")</f>
        <v/>
      </c>
      <c r="T89" s="17" t="str">
        <f>IF(AND('2. Saisie'!$AF71&gt;=0,T$23&lt;='2. Saisie'!$AE$1,'2. Saisie'!$AL71&lt;=$B$11),IF(OR('2. Saisie'!R71="",'2. Saisie'!R71=9),0,'2. Saisie'!R71),"")</f>
        <v/>
      </c>
      <c r="U89" s="17" t="str">
        <f>IF(AND('2. Saisie'!$AF71&gt;=0,U$23&lt;='2. Saisie'!$AE$1,'2. Saisie'!$AL71&lt;=$B$11),IF(OR('2. Saisie'!S71="",'2. Saisie'!S71=9),0,'2. Saisie'!S71),"")</f>
        <v/>
      </c>
      <c r="V89" s="17" t="str">
        <f>IF(AND('2. Saisie'!$AF71&gt;=0,V$23&lt;='2. Saisie'!$AE$1,'2. Saisie'!$AL71&lt;=$B$11),IF(OR('2. Saisie'!T71="",'2. Saisie'!T71=9),0,'2. Saisie'!T71),"")</f>
        <v/>
      </c>
      <c r="W89" s="17" t="str">
        <f>IF(AND('2. Saisie'!$AF71&gt;=0,W$23&lt;='2. Saisie'!$AE$1,'2. Saisie'!$AL71&lt;=$B$11),IF(OR('2. Saisie'!U71="",'2. Saisie'!U71=9),0,'2. Saisie'!U71),"")</f>
        <v/>
      </c>
      <c r="X89" s="17" t="str">
        <f>IF(AND('2. Saisie'!$AF71&gt;=0,X$23&lt;='2. Saisie'!$AE$1,'2. Saisie'!$AL71&lt;=$B$11),IF(OR('2. Saisie'!V71="",'2. Saisie'!V71=9),0,'2. Saisie'!V71),"")</f>
        <v/>
      </c>
      <c r="Y89" s="17" t="str">
        <f>IF(AND('2. Saisie'!$AF71&gt;=0,Y$23&lt;='2. Saisie'!$AE$1,'2. Saisie'!$AL71&lt;=$B$11),IF(OR('2. Saisie'!W71="",'2. Saisie'!W71=9),0,'2. Saisie'!W71),"")</f>
        <v/>
      </c>
      <c r="Z89" s="17" t="str">
        <f>IF(AND('2. Saisie'!$AF71&gt;=0,Z$23&lt;='2. Saisie'!$AE$1,'2. Saisie'!$AL71&lt;=$B$11),IF(OR('2. Saisie'!X71="",'2. Saisie'!X71=9),0,'2. Saisie'!X71),"")</f>
        <v/>
      </c>
      <c r="AA89" s="17" t="str">
        <f>IF(AND('2. Saisie'!$AF71&gt;=0,AA$23&lt;='2. Saisie'!$AE$1,'2. Saisie'!$AL71&lt;=$B$11),IF(OR('2. Saisie'!Y71="",'2. Saisie'!Y71=9),0,'2. Saisie'!Y71),"")</f>
        <v/>
      </c>
      <c r="AB89" s="17" t="str">
        <f>IF(AND('2. Saisie'!$AF71&gt;=0,AB$23&lt;='2. Saisie'!$AE$1,'2. Saisie'!$AL71&lt;=$B$11),IF(OR('2. Saisie'!Z71="",'2. Saisie'!Z71=9),0,'2. Saisie'!Z71),"")</f>
        <v/>
      </c>
      <c r="AC89" s="17" t="str">
        <f>IF(AND('2. Saisie'!$AF71&gt;=0,AC$23&lt;='2. Saisie'!$AE$1,'2. Saisie'!$AL71&lt;=$B$11),IF(OR('2. Saisie'!AA71="",'2. Saisie'!AA71=9),0,'2. Saisie'!AA71),"")</f>
        <v/>
      </c>
      <c r="AD89" s="17" t="str">
        <f>IF(AND('2. Saisie'!$AF71&gt;=0,AD$23&lt;='2. Saisie'!$AE$1,'2. Saisie'!$AL71&lt;=$B$11),IF(OR('2. Saisie'!AB71="",'2. Saisie'!AB71=9),0,'2. Saisie'!AB71),"")</f>
        <v/>
      </c>
      <c r="AE89" s="17" t="str">
        <f>IF(AND('2. Saisie'!$AF71&gt;=0,AE$23&lt;='2. Saisie'!$AE$1,'2. Saisie'!$AL71&lt;=$B$11),IF(OR('2. Saisie'!AC71="",'2. Saisie'!AC71=9),0,'2. Saisie'!AC71),"")</f>
        <v/>
      </c>
      <c r="AF89" s="17" t="str">
        <f>IF(AND('2. Saisie'!$AF71&gt;=0,AF$23&lt;='2. Saisie'!$AE$1,'2. Saisie'!$AL71&lt;=$B$11),IF(OR('2. Saisie'!AD71="",'2. Saisie'!AD71=9),0,'2. Saisie'!AD71),"")</f>
        <v/>
      </c>
      <c r="AG89" s="17" t="str">
        <f>IF(AND('2. Saisie'!$AF71&gt;=0,AG$23&lt;='2. Saisie'!$AE$1,'2. Saisie'!$AL71&lt;=$B$11),IF(OR('2. Saisie'!AE71="",'2. Saisie'!AE71=9),0,'2. Saisie'!AE71),"")</f>
        <v/>
      </c>
      <c r="AH89" s="17" t="s">
        <v>139</v>
      </c>
      <c r="AI89" s="330"/>
      <c r="AJ89" s="339" t="str">
        <f t="shared" si="89"/>
        <v/>
      </c>
      <c r="AK89" s="339" t="str">
        <f t="shared" si="90"/>
        <v/>
      </c>
      <c r="AL89" s="340" t="str">
        <f t="shared" ref="AL89:AL120" si="324">IFERROR(IF(B$11&gt;0,IF(D89="","",IF(AJ89=AK89,"—",ROUND(CORREL(D89:AG89,D$7:AG$7),2))),""),"")</f>
        <v/>
      </c>
      <c r="AM89" s="341">
        <v>65</v>
      </c>
      <c r="AN89" s="342" t="str">
        <f t="shared" ref="AN89:AN120" si="325">IFERROR(IF(AO89="","",RANK(AO89,AO$25:AO$124,0)),"")</f>
        <v/>
      </c>
      <c r="AO89" s="343" t="str">
        <f t="shared" ref="AO89:AO104" si="326">IF(B89&lt;&gt;0,SUM(D89:AG89),"")</f>
        <v/>
      </c>
      <c r="AP89" s="17" t="str">
        <f t="shared" si="92"/>
        <v/>
      </c>
      <c r="AQ89" s="17" t="str">
        <f t="shared" si="93"/>
        <v/>
      </c>
      <c r="AR89" s="17" t="str">
        <f t="shared" si="94"/>
        <v/>
      </c>
      <c r="AS89" s="17" t="str">
        <f t="shared" si="95"/>
        <v/>
      </c>
      <c r="AT89" s="17" t="str">
        <f t="shared" si="96"/>
        <v/>
      </c>
      <c r="AU89" s="17" t="str">
        <f t="shared" si="97"/>
        <v/>
      </c>
      <c r="AV89" s="17" t="str">
        <f t="shared" si="98"/>
        <v/>
      </c>
      <c r="AW89" s="17" t="str">
        <f t="shared" si="99"/>
        <v/>
      </c>
      <c r="AX89" s="17" t="str">
        <f t="shared" si="100"/>
        <v/>
      </c>
      <c r="AY89" s="17" t="str">
        <f t="shared" si="101"/>
        <v/>
      </c>
      <c r="AZ89" s="17" t="str">
        <f t="shared" si="102"/>
        <v/>
      </c>
      <c r="BA89" s="17" t="str">
        <f t="shared" si="103"/>
        <v/>
      </c>
      <c r="BB89" s="17" t="str">
        <f t="shared" si="104"/>
        <v/>
      </c>
      <c r="BC89" s="17" t="str">
        <f t="shared" si="105"/>
        <v/>
      </c>
      <c r="BD89" s="17" t="str">
        <f t="shared" si="106"/>
        <v/>
      </c>
      <c r="BE89" s="17" t="str">
        <f t="shared" si="107"/>
        <v/>
      </c>
      <c r="BF89" s="17" t="str">
        <f t="shared" si="108"/>
        <v/>
      </c>
      <c r="BG89" s="17" t="str">
        <f t="shared" si="109"/>
        <v/>
      </c>
      <c r="BH89" s="17" t="str">
        <f t="shared" si="110"/>
        <v/>
      </c>
      <c r="BI89" s="17" t="str">
        <f t="shared" si="111"/>
        <v/>
      </c>
      <c r="BJ89" s="17" t="str">
        <f t="shared" si="112"/>
        <v/>
      </c>
      <c r="BK89" s="17" t="str">
        <f t="shared" si="113"/>
        <v/>
      </c>
      <c r="BL89" s="17" t="str">
        <f t="shared" si="114"/>
        <v/>
      </c>
      <c r="BM89" s="17" t="str">
        <f t="shared" si="115"/>
        <v/>
      </c>
      <c r="BN89" s="17" t="str">
        <f t="shared" si="116"/>
        <v/>
      </c>
      <c r="BO89" s="17" t="str">
        <f t="shared" si="117"/>
        <v/>
      </c>
      <c r="BP89" s="17" t="str">
        <f t="shared" si="118"/>
        <v/>
      </c>
      <c r="BQ89" s="17" t="str">
        <f t="shared" si="119"/>
        <v/>
      </c>
      <c r="BR89" s="17" t="str">
        <f t="shared" si="120"/>
        <v/>
      </c>
      <c r="BS89" s="17" t="str">
        <f t="shared" si="121"/>
        <v/>
      </c>
      <c r="BT89" s="17" t="s">
        <v>139</v>
      </c>
      <c r="BV89" s="291" t="e">
        <f t="shared" ref="BV89:BV124" si="327">RANK(AO89,AO$25:AO$124,0)</f>
        <v>#VALUE!</v>
      </c>
      <c r="BW89" s="291" t="e">
        <f t="shared" si="122"/>
        <v>#VALUE!</v>
      </c>
      <c r="BX89" s="291" t="e">
        <f t="shared" si="233"/>
        <v>#VALUE!</v>
      </c>
      <c r="BY89" s="292" t="e">
        <f t="shared" ref="BY89:BY120" si="328">IF(BX89&lt;$BX$12,"VRAI","FAUX")</f>
        <v>#VALUE!</v>
      </c>
      <c r="BZ89" s="292" t="e">
        <f t="shared" si="123"/>
        <v>#VALUE!</v>
      </c>
      <c r="CA89" s="294" t="str">
        <f t="shared" si="124"/>
        <v/>
      </c>
      <c r="CB89" s="293" t="e">
        <f t="shared" ref="CB89:CB124" si="329">RANK(AO89,AO$25:AO$124,1)</f>
        <v>#VALUE!</v>
      </c>
      <c r="CC89" s="291" t="e">
        <f t="shared" si="125"/>
        <v>#VALUE!</v>
      </c>
      <c r="CD89" s="291" t="e">
        <f t="shared" si="234"/>
        <v>#VALUE!</v>
      </c>
      <c r="CE89" s="292" t="e">
        <f t="shared" ref="CE89:CE120" si="330">IF(CD89&lt;$CD$12,"VRAI","FAUX")</f>
        <v>#VALUE!</v>
      </c>
      <c r="CF89" s="292" t="e">
        <f t="shared" si="126"/>
        <v>#VALUE!</v>
      </c>
      <c r="CW89" s="330"/>
      <c r="CX89" s="341">
        <v>65</v>
      </c>
      <c r="CY89" s="58" t="str">
        <f t="shared" si="127"/>
        <v/>
      </c>
      <c r="CZ89" s="344" t="e">
        <f t="shared" si="321"/>
        <v>#N/A</v>
      </c>
      <c r="DA89" s="344" t="e">
        <f t="shared" si="321"/>
        <v>#N/A</v>
      </c>
      <c r="DB89" s="344" t="e">
        <f t="shared" si="321"/>
        <v>#N/A</v>
      </c>
      <c r="DC89" s="344" t="e">
        <f t="shared" si="321"/>
        <v>#N/A</v>
      </c>
      <c r="DD89" s="344" t="e">
        <f t="shared" si="321"/>
        <v>#N/A</v>
      </c>
      <c r="DE89" s="344" t="e">
        <f t="shared" si="321"/>
        <v>#N/A</v>
      </c>
      <c r="DF89" s="344" t="e">
        <f t="shared" si="321"/>
        <v>#N/A</v>
      </c>
      <c r="DG89" s="344" t="e">
        <f t="shared" si="321"/>
        <v>#N/A</v>
      </c>
      <c r="DH89" s="344" t="e">
        <f t="shared" si="321"/>
        <v>#N/A</v>
      </c>
      <c r="DI89" s="344" t="e">
        <f t="shared" si="321"/>
        <v>#N/A</v>
      </c>
      <c r="DJ89" s="344" t="e">
        <f t="shared" si="321"/>
        <v>#N/A</v>
      </c>
      <c r="DK89" s="344" t="e">
        <f t="shared" si="321"/>
        <v>#N/A</v>
      </c>
      <c r="DL89" s="344" t="e">
        <f t="shared" si="321"/>
        <v>#N/A</v>
      </c>
      <c r="DM89" s="344" t="e">
        <f t="shared" si="321"/>
        <v>#N/A</v>
      </c>
      <c r="DN89" s="344" t="e">
        <f t="shared" si="321"/>
        <v>#N/A</v>
      </c>
      <c r="DO89" s="344" t="e">
        <f t="shared" si="321"/>
        <v>#N/A</v>
      </c>
      <c r="DP89" s="344" t="e">
        <f t="shared" si="320"/>
        <v>#N/A</v>
      </c>
      <c r="DQ89" s="344" t="e">
        <f t="shared" si="320"/>
        <v>#N/A</v>
      </c>
      <c r="DR89" s="344" t="e">
        <f t="shared" si="320"/>
        <v>#N/A</v>
      </c>
      <c r="DS89" s="344" t="e">
        <f t="shared" si="320"/>
        <v>#N/A</v>
      </c>
      <c r="DT89" s="344" t="e">
        <f t="shared" si="320"/>
        <v>#N/A</v>
      </c>
      <c r="DU89" s="344" t="e">
        <f t="shared" si="320"/>
        <v>#N/A</v>
      </c>
      <c r="DV89" s="344" t="e">
        <f t="shared" si="320"/>
        <v>#N/A</v>
      </c>
      <c r="DW89" s="344" t="e">
        <f t="shared" si="320"/>
        <v>#N/A</v>
      </c>
      <c r="DX89" s="344" t="e">
        <f t="shared" si="320"/>
        <v>#N/A</v>
      </c>
      <c r="DY89" s="344" t="e">
        <f t="shared" si="320"/>
        <v>#N/A</v>
      </c>
      <c r="DZ89" s="344" t="e">
        <f t="shared" si="320"/>
        <v>#N/A</v>
      </c>
      <c r="EA89" s="344" t="e">
        <f t="shared" si="320"/>
        <v>#N/A</v>
      </c>
      <c r="EB89" s="344" t="e">
        <f t="shared" si="320"/>
        <v>#N/A</v>
      </c>
      <c r="EC89" s="344" t="e">
        <f t="shared" si="320"/>
        <v>#N/A</v>
      </c>
      <c r="ED89" s="59">
        <f t="shared" si="129"/>
        <v>0</v>
      </c>
      <c r="EE89" s="341">
        <v>65</v>
      </c>
      <c r="EF89" s="58" t="str">
        <f t="shared" si="130"/>
        <v/>
      </c>
      <c r="EG89" s="344" t="str">
        <f t="shared" si="235"/>
        <v/>
      </c>
      <c r="EH89" s="344" t="str">
        <f t="shared" si="236"/>
        <v/>
      </c>
      <c r="EI89" s="344" t="str">
        <f t="shared" si="237"/>
        <v/>
      </c>
      <c r="EJ89" s="344" t="str">
        <f t="shared" si="238"/>
        <v/>
      </c>
      <c r="EK89" s="344" t="str">
        <f t="shared" si="239"/>
        <v/>
      </c>
      <c r="EL89" s="344" t="str">
        <f t="shared" si="240"/>
        <v/>
      </c>
      <c r="EM89" s="344" t="str">
        <f t="shared" si="241"/>
        <v/>
      </c>
      <c r="EN89" s="344" t="str">
        <f t="shared" si="242"/>
        <v/>
      </c>
      <c r="EO89" s="344" t="str">
        <f t="shared" si="243"/>
        <v/>
      </c>
      <c r="EP89" s="344" t="str">
        <f t="shared" si="244"/>
        <v/>
      </c>
      <c r="EQ89" s="344" t="str">
        <f t="shared" si="245"/>
        <v/>
      </c>
      <c r="ER89" s="344" t="str">
        <f t="shared" si="246"/>
        <v/>
      </c>
      <c r="ES89" s="344" t="str">
        <f t="shared" si="247"/>
        <v/>
      </c>
      <c r="ET89" s="344" t="str">
        <f t="shared" si="248"/>
        <v/>
      </c>
      <c r="EU89" s="344" t="str">
        <f t="shared" si="249"/>
        <v/>
      </c>
      <c r="EV89" s="344" t="str">
        <f t="shared" si="250"/>
        <v/>
      </c>
      <c r="EW89" s="344" t="str">
        <f t="shared" si="251"/>
        <v/>
      </c>
      <c r="EX89" s="344" t="str">
        <f t="shared" si="252"/>
        <v/>
      </c>
      <c r="EY89" s="344" t="str">
        <f t="shared" si="253"/>
        <v/>
      </c>
      <c r="EZ89" s="344" t="str">
        <f t="shared" si="254"/>
        <v/>
      </c>
      <c r="FA89" s="344" t="str">
        <f t="shared" si="255"/>
        <v/>
      </c>
      <c r="FB89" s="344" t="str">
        <f t="shared" si="256"/>
        <v/>
      </c>
      <c r="FC89" s="344" t="str">
        <f t="shared" si="257"/>
        <v/>
      </c>
      <c r="FD89" s="344" t="str">
        <f t="shared" si="258"/>
        <v/>
      </c>
      <c r="FE89" s="344" t="str">
        <f t="shared" si="259"/>
        <v/>
      </c>
      <c r="FF89" s="344" t="str">
        <f t="shared" si="260"/>
        <v/>
      </c>
      <c r="FG89" s="344" t="str">
        <f t="shared" si="261"/>
        <v/>
      </c>
      <c r="FH89" s="344" t="str">
        <f t="shared" si="262"/>
        <v/>
      </c>
      <c r="FI89" s="344" t="str">
        <f t="shared" si="263"/>
        <v/>
      </c>
      <c r="FJ89" s="344" t="str">
        <f t="shared" si="264"/>
        <v/>
      </c>
      <c r="FK89" s="59">
        <f t="shared" si="160"/>
        <v>0</v>
      </c>
      <c r="FL89" s="345" t="str">
        <f t="shared" si="161"/>
        <v/>
      </c>
      <c r="FM89" s="3">
        <f t="shared" si="162"/>
        <v>0</v>
      </c>
      <c r="FO89" s="336" t="str">
        <f t="shared" ref="FO89:FO124" si="331">AO89</f>
        <v/>
      </c>
      <c r="FP89" s="4" t="s">
        <v>95</v>
      </c>
      <c r="FQ89" s="17" t="str">
        <f t="shared" ref="FQ89:FQ124" si="332">IF(D89=1,0,IF(D89=0,1,""))</f>
        <v/>
      </c>
      <c r="FR89" s="17" t="str">
        <f t="shared" ref="FR89:FR124" si="333">IF(E89=1,0,IF(E89=0,1,""))</f>
        <v/>
      </c>
      <c r="FS89" s="17" t="str">
        <f t="shared" ref="FS89:FS124" si="334">IF(F89=1,0,IF(F89=0,1,""))</f>
        <v/>
      </c>
      <c r="FT89" s="17" t="str">
        <f t="shared" ref="FT89:FT124" si="335">IF(G89=1,0,IF(G89=0,1,""))</f>
        <v/>
      </c>
      <c r="FU89" s="17" t="str">
        <f t="shared" ref="FU89:FU124" si="336">IF(H89=1,0,IF(H89=0,1,""))</f>
        <v/>
      </c>
      <c r="FV89" s="17" t="str">
        <f t="shared" ref="FV89:FV124" si="337">IF(I89=1,0,IF(I89=0,1,""))</f>
        <v/>
      </c>
      <c r="FW89" s="17" t="str">
        <f t="shared" ref="FW89:FW124" si="338">IF(J89=1,0,IF(J89=0,1,""))</f>
        <v/>
      </c>
      <c r="FX89" s="17" t="str">
        <f t="shared" ref="FX89:FX124" si="339">IF(K89=1,0,IF(K89=0,1,""))</f>
        <v/>
      </c>
      <c r="FY89" s="17" t="str">
        <f t="shared" ref="FY89:FY124" si="340">IF(L89=1,0,IF(L89=0,1,""))</f>
        <v/>
      </c>
      <c r="FZ89" s="17" t="str">
        <f t="shared" ref="FZ89:FZ124" si="341">IF(M89=1,0,IF(M89=0,1,""))</f>
        <v/>
      </c>
      <c r="GA89" s="17" t="str">
        <f t="shared" ref="GA89:GA124" si="342">IF(N89=1,0,IF(N89=0,1,""))</f>
        <v/>
      </c>
      <c r="GB89" s="17" t="str">
        <f t="shared" ref="GB89:GB124" si="343">IF(O89=1,0,IF(O89=0,1,""))</f>
        <v/>
      </c>
      <c r="GC89" s="17" t="str">
        <f t="shared" ref="GC89:GC124" si="344">IF(P89=1,0,IF(P89=0,1,""))</f>
        <v/>
      </c>
      <c r="GD89" s="17" t="str">
        <f t="shared" ref="GD89:GD124" si="345">IF(Q89=1,0,IF(Q89=0,1,""))</f>
        <v/>
      </c>
      <c r="GE89" s="17" t="str">
        <f t="shared" ref="GE89:GE124" si="346">IF(R89=1,0,IF(R89=0,1,""))</f>
        <v/>
      </c>
      <c r="GF89" s="17" t="str">
        <f t="shared" ref="GF89:GF124" si="347">IF(S89=1,0,IF(S89=0,1,""))</f>
        <v/>
      </c>
      <c r="GG89" s="17" t="str">
        <f t="shared" ref="GG89:GG124" si="348">IF(T89=1,0,IF(T89=0,1,""))</f>
        <v/>
      </c>
      <c r="GH89" s="17" t="str">
        <f t="shared" ref="GH89:GH124" si="349">IF(U89=1,0,IF(U89=0,1,""))</f>
        <v/>
      </c>
      <c r="GI89" s="17" t="str">
        <f t="shared" ref="GI89:GI124" si="350">IF(V89=1,0,IF(V89=0,1,""))</f>
        <v/>
      </c>
      <c r="GJ89" s="17" t="str">
        <f t="shared" ref="GJ89:GJ124" si="351">IF(W89=1,0,IF(W89=0,1,""))</f>
        <v/>
      </c>
      <c r="GK89" s="17" t="str">
        <f t="shared" ref="GK89:GK124" si="352">IF(X89=1,0,IF(X89=0,1,""))</f>
        <v/>
      </c>
      <c r="GL89" s="17" t="str">
        <f t="shared" ref="GL89:GL124" si="353">IF(Y89=1,0,IF(Y89=0,1,""))</f>
        <v/>
      </c>
      <c r="GM89" s="17" t="str">
        <f t="shared" ref="GM89:GM124" si="354">IF(Z89=1,0,IF(Z89=0,1,""))</f>
        <v/>
      </c>
      <c r="GN89" s="17" t="str">
        <f t="shared" ref="GN89:GN124" si="355">IF(AA89=1,0,IF(AA89=0,1,""))</f>
        <v/>
      </c>
      <c r="GO89" s="17" t="str">
        <f t="shared" ref="GO89:GO124" si="356">IF(AB89=1,0,IF(AB89=0,1,""))</f>
        <v/>
      </c>
      <c r="GP89" s="17" t="str">
        <f t="shared" ref="GP89:GP124" si="357">IF(AC89=1,0,IF(AC89=0,1,""))</f>
        <v/>
      </c>
      <c r="GQ89" s="17" t="str">
        <f t="shared" ref="GQ89:GQ124" si="358">IF(AD89=1,0,IF(AD89=0,1,""))</f>
        <v/>
      </c>
      <c r="GR89" s="17" t="str">
        <f t="shared" ref="GR89:GR124" si="359">IF(AE89=1,0,IF(AE89=0,1,""))</f>
        <v/>
      </c>
      <c r="GS89" s="17" t="str">
        <f t="shared" ref="GS89:GS124" si="360">IF(AF89=1,0,IF(AF89=0,1,""))</f>
        <v/>
      </c>
      <c r="GT89" s="17" t="str">
        <f t="shared" ref="GT89:GT124" si="361">IF(AG89=1,0,IF(AG89=0,1,""))</f>
        <v/>
      </c>
      <c r="GU89" s="17" t="s">
        <v>139</v>
      </c>
      <c r="GV89" s="36"/>
      <c r="GW89" s="36" t="e">
        <f>RANK(AO89,AO$25:AO$124,0)+COUNTIF(AO$25:AO$89,AO89)-1</f>
        <v>#VALUE!</v>
      </c>
      <c r="GX89" s="36" t="s">
        <v>95</v>
      </c>
      <c r="GY89" s="3">
        <v>65</v>
      </c>
      <c r="GZ89" s="3" t="str">
        <f t="shared" ref="GZ89:GZ124" si="362">AO89</f>
        <v/>
      </c>
      <c r="HA89" s="345" t="str">
        <f t="shared" si="163"/>
        <v/>
      </c>
      <c r="HB89" s="3">
        <f t="shared" si="164"/>
        <v>0</v>
      </c>
      <c r="HF89" s="3" t="e">
        <f t="shared" si="165"/>
        <v>#N/A</v>
      </c>
      <c r="HG89" s="3" t="e">
        <f t="shared" si="166"/>
        <v>#N/A</v>
      </c>
      <c r="HH89" s="294" t="e">
        <f t="shared" si="167"/>
        <v>#N/A</v>
      </c>
      <c r="HI89" s="336" t="e">
        <f t="shared" si="168"/>
        <v>#N/A</v>
      </c>
      <c r="HJ89" s="4" t="e">
        <f t="shared" si="169"/>
        <v>#N/A</v>
      </c>
      <c r="HK89" s="17" t="str">
        <f>IF(HK$23&lt;='2. Saisie'!$AE$1,INDEX($D$25:$AG$124,$HI89,HK$21),"")</f>
        <v/>
      </c>
      <c r="HL89" s="17" t="str">
        <f>IF(HL$23&lt;='2. Saisie'!$AE$1,INDEX($D$25:$AG$124,$HI89,HL$21),"")</f>
        <v/>
      </c>
      <c r="HM89" s="17" t="str">
        <f>IF(HM$23&lt;='2. Saisie'!$AE$1,INDEX($D$25:$AG$124,$HI89,HM$21),"")</f>
        <v/>
      </c>
      <c r="HN89" s="17" t="str">
        <f>IF(HN$23&lt;='2. Saisie'!$AE$1,INDEX($D$25:$AG$124,$HI89,HN$21),"")</f>
        <v/>
      </c>
      <c r="HO89" s="17" t="str">
        <f>IF(HO$23&lt;='2. Saisie'!$AE$1,INDEX($D$25:$AG$124,$HI89,HO$21),"")</f>
        <v/>
      </c>
      <c r="HP89" s="17" t="str">
        <f>IF(HP$23&lt;='2. Saisie'!$AE$1,INDEX($D$25:$AG$124,$HI89,HP$21),"")</f>
        <v/>
      </c>
      <c r="HQ89" s="17" t="str">
        <f>IF(HQ$23&lt;='2. Saisie'!$AE$1,INDEX($D$25:$AG$124,$HI89,HQ$21),"")</f>
        <v/>
      </c>
      <c r="HR89" s="17" t="str">
        <f>IF(HR$23&lt;='2. Saisie'!$AE$1,INDEX($D$25:$AG$124,$HI89,HR$21),"")</f>
        <v/>
      </c>
      <c r="HS89" s="17" t="str">
        <f>IF(HS$23&lt;='2. Saisie'!$AE$1,INDEX($D$25:$AG$124,$HI89,HS$21),"")</f>
        <v/>
      </c>
      <c r="HT89" s="17" t="str">
        <f>IF(HT$23&lt;='2. Saisie'!$AE$1,INDEX($D$25:$AG$124,$HI89,HT$21),"")</f>
        <v/>
      </c>
      <c r="HU89" s="17" t="str">
        <f>IF(HU$23&lt;='2. Saisie'!$AE$1,INDEX($D$25:$AG$124,$HI89,HU$21),"")</f>
        <v/>
      </c>
      <c r="HV89" s="17" t="str">
        <f>IF(HV$23&lt;='2. Saisie'!$AE$1,INDEX($D$25:$AG$124,$HI89,HV$21),"")</f>
        <v/>
      </c>
      <c r="HW89" s="17" t="str">
        <f>IF(HW$23&lt;='2. Saisie'!$AE$1,INDEX($D$25:$AG$124,$HI89,HW$21),"")</f>
        <v/>
      </c>
      <c r="HX89" s="17" t="str">
        <f>IF(HX$23&lt;='2. Saisie'!$AE$1,INDEX($D$25:$AG$124,$HI89,HX$21),"")</f>
        <v/>
      </c>
      <c r="HY89" s="17" t="str">
        <f>IF(HY$23&lt;='2. Saisie'!$AE$1,INDEX($D$25:$AG$124,$HI89,HY$21),"")</f>
        <v/>
      </c>
      <c r="HZ89" s="17" t="str">
        <f>IF(HZ$23&lt;='2. Saisie'!$AE$1,INDEX($D$25:$AG$124,$HI89,HZ$21),"")</f>
        <v/>
      </c>
      <c r="IA89" s="17" t="str">
        <f>IF(IA$23&lt;='2. Saisie'!$AE$1,INDEX($D$25:$AG$124,$HI89,IA$21),"")</f>
        <v/>
      </c>
      <c r="IB89" s="17" t="str">
        <f>IF(IB$23&lt;='2. Saisie'!$AE$1,INDEX($D$25:$AG$124,$HI89,IB$21),"")</f>
        <v/>
      </c>
      <c r="IC89" s="17" t="str">
        <f>IF(IC$23&lt;='2. Saisie'!$AE$1,INDEX($D$25:$AG$124,$HI89,IC$21),"")</f>
        <v/>
      </c>
      <c r="ID89" s="17" t="str">
        <f>IF(ID$23&lt;='2. Saisie'!$AE$1,INDEX($D$25:$AG$124,$HI89,ID$21),"")</f>
        <v/>
      </c>
      <c r="IE89" s="17" t="str">
        <f>IF(IE$23&lt;='2. Saisie'!$AE$1,INDEX($D$25:$AG$124,$HI89,IE$21),"")</f>
        <v/>
      </c>
      <c r="IF89" s="17" t="str">
        <f>IF(IF$23&lt;='2. Saisie'!$AE$1,INDEX($D$25:$AG$124,$HI89,IF$21),"")</f>
        <v/>
      </c>
      <c r="IG89" s="17" t="str">
        <f>IF(IG$23&lt;='2. Saisie'!$AE$1,INDEX($D$25:$AG$124,$HI89,IG$21),"")</f>
        <v/>
      </c>
      <c r="IH89" s="17" t="str">
        <f>IF(IH$23&lt;='2. Saisie'!$AE$1,INDEX($D$25:$AG$124,$HI89,IH$21),"")</f>
        <v/>
      </c>
      <c r="II89" s="17" t="str">
        <f>IF(II$23&lt;='2. Saisie'!$AE$1,INDEX($D$25:$AG$124,$HI89,II$21),"")</f>
        <v/>
      </c>
      <c r="IJ89" s="17" t="str">
        <f>IF(IJ$23&lt;='2. Saisie'!$AE$1,INDEX($D$25:$AG$124,$HI89,IJ$21),"")</f>
        <v/>
      </c>
      <c r="IK89" s="17" t="str">
        <f>IF(IK$23&lt;='2. Saisie'!$AE$1,INDEX($D$25:$AG$124,$HI89,IK$21),"")</f>
        <v/>
      </c>
      <c r="IL89" s="17" t="str">
        <f>IF(IL$23&lt;='2. Saisie'!$AE$1,INDEX($D$25:$AG$124,$HI89,IL$21),"")</f>
        <v/>
      </c>
      <c r="IM89" s="17" t="str">
        <f>IF(IM$23&lt;='2. Saisie'!$AE$1,INDEX($D$25:$AG$124,$HI89,IM$21),"")</f>
        <v/>
      </c>
      <c r="IN89" s="17" t="str">
        <f>IF(IN$23&lt;='2. Saisie'!$AE$1,INDEX($D$25:$AG$124,$HI89,IN$21),"")</f>
        <v/>
      </c>
      <c r="IO89" s="17" t="s">
        <v>139</v>
      </c>
      <c r="IR89" s="346" t="str">
        <f>IFERROR(IF(HK$23&lt;=$HH89,(1-'7. Rép.Inattendues'!J70)*HK$19,('7. Rép.Inattendues'!J70*HK$19)*-1),"")</f>
        <v/>
      </c>
      <c r="IS89" s="346" t="str">
        <f>IFERROR(IF(HL$23&lt;=$HH89,(1-'7. Rép.Inattendues'!K70)*HL$19,('7. Rép.Inattendues'!K70*HL$19)*-1),"")</f>
        <v/>
      </c>
      <c r="IT89" s="346" t="str">
        <f>IFERROR(IF(HM$23&lt;=$HH89,(1-'7. Rép.Inattendues'!L70)*HM$19,('7. Rép.Inattendues'!L70*HM$19)*-1),"")</f>
        <v/>
      </c>
      <c r="IU89" s="346" t="str">
        <f>IFERROR(IF(HN$23&lt;=$HH89,(1-'7. Rép.Inattendues'!M70)*HN$19,('7. Rép.Inattendues'!M70*HN$19)*-1),"")</f>
        <v/>
      </c>
      <c r="IV89" s="346" t="str">
        <f>IFERROR(IF(HO$23&lt;=$HH89,(1-'7. Rép.Inattendues'!N70)*HO$19,('7. Rép.Inattendues'!N70*HO$19)*-1),"")</f>
        <v/>
      </c>
      <c r="IW89" s="346" t="str">
        <f>IFERROR(IF(HP$23&lt;=$HH89,(1-'7. Rép.Inattendues'!O70)*HP$19,('7. Rép.Inattendues'!O70*HP$19)*-1),"")</f>
        <v/>
      </c>
      <c r="IX89" s="346" t="str">
        <f>IFERROR(IF(HQ$23&lt;=$HH89,(1-'7. Rép.Inattendues'!P70)*HQ$19,('7. Rép.Inattendues'!P70*HQ$19)*-1),"")</f>
        <v/>
      </c>
      <c r="IY89" s="346" t="str">
        <f>IFERROR(IF(HR$23&lt;=$HH89,(1-'7. Rép.Inattendues'!Q70)*HR$19,('7. Rép.Inattendues'!Q70*HR$19)*-1),"")</f>
        <v/>
      </c>
      <c r="IZ89" s="346" t="str">
        <f>IFERROR(IF(HS$23&lt;=$HH89,(1-'7. Rép.Inattendues'!R70)*HS$19,('7. Rép.Inattendues'!R70*HS$19)*-1),"")</f>
        <v/>
      </c>
      <c r="JA89" s="346" t="str">
        <f>IFERROR(IF(HT$23&lt;=$HH89,(1-'7. Rép.Inattendues'!S70)*HT$19,('7. Rép.Inattendues'!S70*HT$19)*-1),"")</f>
        <v/>
      </c>
      <c r="JB89" s="346" t="str">
        <f>IFERROR(IF(HU$23&lt;=$HH89,(1-'7. Rép.Inattendues'!T70)*HU$19,('7. Rép.Inattendues'!T70*HU$19)*-1),"")</f>
        <v/>
      </c>
      <c r="JC89" s="346" t="str">
        <f>IFERROR(IF(HV$23&lt;=$HH89,(1-'7. Rép.Inattendues'!U70)*HV$19,('7. Rép.Inattendues'!U70*HV$19)*-1),"")</f>
        <v/>
      </c>
      <c r="JD89" s="346" t="str">
        <f>IFERROR(IF(HW$23&lt;=$HH89,(1-'7. Rép.Inattendues'!V70)*HW$19,('7. Rép.Inattendues'!V70*HW$19)*-1),"")</f>
        <v/>
      </c>
      <c r="JE89" s="346" t="str">
        <f>IFERROR(IF(HX$23&lt;=$HH89,(1-'7. Rép.Inattendues'!W70)*HX$19,('7. Rép.Inattendues'!W70*HX$19)*-1),"")</f>
        <v/>
      </c>
      <c r="JF89" s="346" t="str">
        <f>IFERROR(IF(HY$23&lt;=$HH89,(1-'7. Rép.Inattendues'!X70)*HY$19,('7. Rép.Inattendues'!X70*HY$19)*-1),"")</f>
        <v/>
      </c>
      <c r="JG89" s="346" t="str">
        <f>IFERROR(IF(HZ$23&lt;=$HH89,(1-'7. Rép.Inattendues'!Y70)*HZ$19,('7. Rép.Inattendues'!Y70*HZ$19)*-1),"")</f>
        <v/>
      </c>
      <c r="JH89" s="346" t="str">
        <f>IFERROR(IF(IA$23&lt;=$HH89,(1-'7. Rép.Inattendues'!Z70)*IA$19,('7. Rép.Inattendues'!Z70*IA$19)*-1),"")</f>
        <v/>
      </c>
      <c r="JI89" s="346" t="str">
        <f>IFERROR(IF(IB$23&lt;=$HH89,(1-'7. Rép.Inattendues'!AA70)*IB$19,('7. Rép.Inattendues'!AA70*IB$19)*-1),"")</f>
        <v/>
      </c>
      <c r="JJ89" s="346" t="str">
        <f>IFERROR(IF(IC$23&lt;=$HH89,(1-'7. Rép.Inattendues'!AB70)*IC$19,('7. Rép.Inattendues'!AB70*IC$19)*-1),"")</f>
        <v/>
      </c>
      <c r="JK89" s="346" t="str">
        <f>IFERROR(IF(ID$23&lt;=$HH89,(1-'7. Rép.Inattendues'!AC70)*ID$19,('7. Rép.Inattendues'!AC70*ID$19)*-1),"")</f>
        <v/>
      </c>
      <c r="JL89" s="346" t="str">
        <f>IFERROR(IF(IE$23&lt;=$HH89,(1-'7. Rép.Inattendues'!AD70)*IE$19,('7. Rép.Inattendues'!AD70*IE$19)*-1),"")</f>
        <v/>
      </c>
      <c r="JM89" s="346" t="str">
        <f>IFERROR(IF(IF$23&lt;=$HH89,(1-'7. Rép.Inattendues'!AE70)*IF$19,('7. Rép.Inattendues'!AE70*IF$19)*-1),"")</f>
        <v/>
      </c>
      <c r="JN89" s="346" t="str">
        <f>IFERROR(IF(IG$23&lt;=$HH89,(1-'7. Rép.Inattendues'!AF70)*IG$19,('7. Rép.Inattendues'!AF70*IG$19)*-1),"")</f>
        <v/>
      </c>
      <c r="JO89" s="346" t="str">
        <f>IFERROR(IF(IH$23&lt;=$HH89,(1-'7. Rép.Inattendues'!AG70)*IH$19,('7. Rép.Inattendues'!AG70*IH$19)*-1),"")</f>
        <v/>
      </c>
      <c r="JP89" s="346" t="str">
        <f>IFERROR(IF(II$23&lt;=$HH89,(1-'7. Rép.Inattendues'!AH70)*II$19,('7. Rép.Inattendues'!AH70*II$19)*-1),"")</f>
        <v/>
      </c>
      <c r="JQ89" s="346" t="str">
        <f>IFERROR(IF(IJ$23&lt;=$HH89,(1-'7. Rép.Inattendues'!AI70)*IJ$19,('7. Rép.Inattendues'!AI70*IJ$19)*-1),"")</f>
        <v/>
      </c>
      <c r="JR89" s="346" t="str">
        <f>IFERROR(IF(IK$23&lt;=$HH89,(1-'7. Rép.Inattendues'!AJ70)*IK$19,('7. Rép.Inattendues'!AJ70*IK$19)*-1),"")</f>
        <v/>
      </c>
      <c r="JS89" s="346" t="str">
        <f>IFERROR(IF(IL$23&lt;=$HH89,(1-'7. Rép.Inattendues'!AK70)*IL$19,('7. Rép.Inattendues'!AK70*IL$19)*-1),"")</f>
        <v/>
      </c>
      <c r="JT89" s="346" t="str">
        <f>IFERROR(IF(IM$23&lt;=$HH89,(1-'7. Rép.Inattendues'!AL70)*IM$19,('7. Rép.Inattendues'!AL70*IM$19)*-1),"")</f>
        <v/>
      </c>
      <c r="JU89" s="346" t="str">
        <f>IFERROR(IF(IN$23&lt;=$HH89,(1-'7. Rép.Inattendues'!AM70)*IN$19,('7. Rép.Inattendues'!AM70*IN$19)*-1),"")</f>
        <v/>
      </c>
      <c r="JW89" s="347" t="str">
        <f t="shared" si="170"/>
        <v/>
      </c>
      <c r="JY89" s="346" t="str">
        <f t="shared" si="171"/>
        <v/>
      </c>
      <c r="JZ89" s="346" t="str">
        <f t="shared" si="172"/>
        <v/>
      </c>
      <c r="KA89" s="346" t="str">
        <f t="shared" si="173"/>
        <v/>
      </c>
      <c r="KB89" s="346" t="str">
        <f t="shared" si="174"/>
        <v/>
      </c>
      <c r="KC89" s="346" t="str">
        <f t="shared" si="175"/>
        <v/>
      </c>
      <c r="KD89" s="346" t="str">
        <f t="shared" si="176"/>
        <v/>
      </c>
      <c r="KE89" s="346" t="str">
        <f t="shared" si="177"/>
        <v/>
      </c>
      <c r="KF89" s="346" t="str">
        <f t="shared" si="178"/>
        <v/>
      </c>
      <c r="KG89" s="346" t="str">
        <f t="shared" si="179"/>
        <v/>
      </c>
      <c r="KH89" s="346" t="str">
        <f t="shared" si="180"/>
        <v/>
      </c>
      <c r="KI89" s="346" t="str">
        <f t="shared" si="181"/>
        <v/>
      </c>
      <c r="KJ89" s="346" t="str">
        <f t="shared" si="182"/>
        <v/>
      </c>
      <c r="KK89" s="346" t="str">
        <f t="shared" si="183"/>
        <v/>
      </c>
      <c r="KL89" s="346" t="str">
        <f t="shared" si="184"/>
        <v/>
      </c>
      <c r="KM89" s="346" t="str">
        <f t="shared" si="185"/>
        <v/>
      </c>
      <c r="KN89" s="346" t="str">
        <f t="shared" si="186"/>
        <v/>
      </c>
      <c r="KO89" s="346" t="str">
        <f t="shared" si="187"/>
        <v/>
      </c>
      <c r="KP89" s="346" t="str">
        <f t="shared" si="188"/>
        <v/>
      </c>
      <c r="KQ89" s="346" t="str">
        <f t="shared" si="189"/>
        <v/>
      </c>
      <c r="KR89" s="346" t="str">
        <f t="shared" si="190"/>
        <v/>
      </c>
      <c r="KS89" s="346" t="str">
        <f t="shared" si="191"/>
        <v/>
      </c>
      <c r="KT89" s="346" t="str">
        <f t="shared" si="192"/>
        <v/>
      </c>
      <c r="KU89" s="346" t="str">
        <f t="shared" si="193"/>
        <v/>
      </c>
      <c r="KV89" s="346" t="str">
        <f t="shared" si="194"/>
        <v/>
      </c>
      <c r="KW89" s="346" t="str">
        <f t="shared" si="195"/>
        <v/>
      </c>
      <c r="KX89" s="346" t="str">
        <f t="shared" si="196"/>
        <v/>
      </c>
      <c r="KY89" s="346" t="str">
        <f t="shared" si="197"/>
        <v/>
      </c>
      <c r="KZ89" s="346" t="str">
        <f t="shared" si="198"/>
        <v/>
      </c>
      <c r="LA89" s="346" t="str">
        <f t="shared" si="199"/>
        <v/>
      </c>
      <c r="LB89" s="346" t="str">
        <f t="shared" si="200"/>
        <v/>
      </c>
      <c r="LD89" s="348" t="str">
        <f t="shared" si="201"/>
        <v/>
      </c>
      <c r="LF89" s="346" t="str">
        <f t="shared" ref="LF89:LF124" si="363">IFERROR(IF(HH89="","",B$8+1-HH89),"")</f>
        <v/>
      </c>
      <c r="LH89" s="346" t="str">
        <f t="shared" si="202"/>
        <v/>
      </c>
      <c r="LI89" s="346" t="str">
        <f t="shared" si="203"/>
        <v/>
      </c>
      <c r="LJ89" s="346" t="str">
        <f t="shared" si="204"/>
        <v/>
      </c>
      <c r="LK89" s="346" t="str">
        <f t="shared" si="205"/>
        <v/>
      </c>
      <c r="LL89" s="346" t="str">
        <f t="shared" si="206"/>
        <v/>
      </c>
      <c r="LM89" s="346" t="str">
        <f t="shared" si="207"/>
        <v/>
      </c>
      <c r="LN89" s="346" t="str">
        <f t="shared" si="208"/>
        <v/>
      </c>
      <c r="LO89" s="346" t="str">
        <f t="shared" si="209"/>
        <v/>
      </c>
      <c r="LP89" s="346" t="str">
        <f t="shared" si="210"/>
        <v/>
      </c>
      <c r="LQ89" s="346" t="str">
        <f t="shared" si="211"/>
        <v/>
      </c>
      <c r="LR89" s="346" t="str">
        <f t="shared" si="212"/>
        <v/>
      </c>
      <c r="LS89" s="346" t="str">
        <f t="shared" si="213"/>
        <v/>
      </c>
      <c r="LT89" s="346" t="str">
        <f t="shared" si="214"/>
        <v/>
      </c>
      <c r="LU89" s="346" t="str">
        <f t="shared" si="215"/>
        <v/>
      </c>
      <c r="LV89" s="346" t="str">
        <f t="shared" si="216"/>
        <v/>
      </c>
      <c r="LW89" s="346" t="str">
        <f t="shared" si="217"/>
        <v/>
      </c>
      <c r="LX89" s="346" t="str">
        <f t="shared" si="218"/>
        <v/>
      </c>
      <c r="LY89" s="346" t="str">
        <f t="shared" si="219"/>
        <v/>
      </c>
      <c r="LZ89" s="346" t="str">
        <f t="shared" si="220"/>
        <v/>
      </c>
      <c r="MA89" s="346" t="str">
        <f t="shared" si="221"/>
        <v/>
      </c>
      <c r="MB89" s="346" t="str">
        <f t="shared" si="222"/>
        <v/>
      </c>
      <c r="MC89" s="346" t="str">
        <f t="shared" si="223"/>
        <v/>
      </c>
      <c r="MD89" s="346" t="str">
        <f t="shared" si="224"/>
        <v/>
      </c>
      <c r="ME89" s="346" t="str">
        <f t="shared" si="225"/>
        <v/>
      </c>
      <c r="MF89" s="346" t="str">
        <f t="shared" si="226"/>
        <v/>
      </c>
      <c r="MG89" s="346" t="str">
        <f t="shared" si="227"/>
        <v/>
      </c>
      <c r="MH89" s="346" t="str">
        <f t="shared" si="228"/>
        <v/>
      </c>
      <c r="MI89" s="346" t="str">
        <f t="shared" si="229"/>
        <v/>
      </c>
      <c r="MJ89" s="346" t="str">
        <f t="shared" si="230"/>
        <v/>
      </c>
      <c r="MK89" s="346" t="str">
        <f t="shared" si="231"/>
        <v/>
      </c>
      <c r="MM89" s="348" t="str">
        <f t="shared" si="232"/>
        <v/>
      </c>
      <c r="MT89" s="399" t="s">
        <v>133</v>
      </c>
      <c r="MU89" s="384" t="s">
        <v>475</v>
      </c>
      <c r="MV89" s="384" t="s">
        <v>476</v>
      </c>
      <c r="MW89" s="384" t="s">
        <v>479</v>
      </c>
      <c r="MY89" s="386" t="s">
        <v>133</v>
      </c>
    </row>
    <row r="90" spans="2:364" ht="18" x14ac:dyDescent="0.3">
      <c r="B90" s="38">
        <f t="shared" ref="B90:B124" si="364">COUNTIF(D90:AG90,"&gt;=0")</f>
        <v>0</v>
      </c>
      <c r="C90" s="4" t="s">
        <v>96</v>
      </c>
      <c r="D90" s="17" t="str">
        <f>IF(AND('2. Saisie'!$AF72&gt;=0,D$23&lt;='2. Saisie'!$AE$1,'2. Saisie'!$AL72&lt;=$B$11),IF(OR('2. Saisie'!B72="",'2. Saisie'!B72=9),0,'2. Saisie'!B72),"")</f>
        <v/>
      </c>
      <c r="E90" s="17" t="str">
        <f>IF(AND('2. Saisie'!$AF72&gt;=0,E$23&lt;='2. Saisie'!$AE$1,'2. Saisie'!$AL72&lt;=$B$11),IF(OR('2. Saisie'!C72="",'2. Saisie'!C72=9),0,'2. Saisie'!C72),"")</f>
        <v/>
      </c>
      <c r="F90" s="17" t="str">
        <f>IF(AND('2. Saisie'!$AF72&gt;=0,F$23&lt;='2. Saisie'!$AE$1,'2. Saisie'!$AL72&lt;=$B$11),IF(OR('2. Saisie'!D72="",'2. Saisie'!D72=9),0,'2. Saisie'!D72),"")</f>
        <v/>
      </c>
      <c r="G90" s="17" t="str">
        <f>IF(AND('2. Saisie'!$AF72&gt;=0,G$23&lt;='2. Saisie'!$AE$1,'2. Saisie'!$AL72&lt;=$B$11),IF(OR('2. Saisie'!E72="",'2. Saisie'!E72=9),0,'2. Saisie'!E72),"")</f>
        <v/>
      </c>
      <c r="H90" s="17" t="str">
        <f>IF(AND('2. Saisie'!$AF72&gt;=0,H$23&lt;='2. Saisie'!$AE$1,'2. Saisie'!$AL72&lt;=$B$11),IF(OR('2. Saisie'!F72="",'2. Saisie'!F72=9),0,'2. Saisie'!F72),"")</f>
        <v/>
      </c>
      <c r="I90" s="17" t="str">
        <f>IF(AND('2. Saisie'!$AF72&gt;=0,I$23&lt;='2. Saisie'!$AE$1,'2. Saisie'!$AL72&lt;=$B$11),IF(OR('2. Saisie'!G72="",'2. Saisie'!G72=9),0,'2. Saisie'!G72),"")</f>
        <v/>
      </c>
      <c r="J90" s="17" t="str">
        <f>IF(AND('2. Saisie'!$AF72&gt;=0,J$23&lt;='2. Saisie'!$AE$1,'2. Saisie'!$AL72&lt;=$B$11),IF(OR('2. Saisie'!H72="",'2. Saisie'!H72=9),0,'2. Saisie'!H72),"")</f>
        <v/>
      </c>
      <c r="K90" s="17" t="str">
        <f>IF(AND('2. Saisie'!$AF72&gt;=0,K$23&lt;='2. Saisie'!$AE$1,'2. Saisie'!$AL72&lt;=$B$11),IF(OR('2. Saisie'!I72="",'2. Saisie'!I72=9),0,'2. Saisie'!I72),"")</f>
        <v/>
      </c>
      <c r="L90" s="17" t="str">
        <f>IF(AND('2. Saisie'!$AF72&gt;=0,L$23&lt;='2. Saisie'!$AE$1,'2. Saisie'!$AL72&lt;=$B$11),IF(OR('2. Saisie'!J72="",'2. Saisie'!J72=9),0,'2. Saisie'!J72),"")</f>
        <v/>
      </c>
      <c r="M90" s="17" t="str">
        <f>IF(AND('2. Saisie'!$AF72&gt;=0,M$23&lt;='2. Saisie'!$AE$1,'2. Saisie'!$AL72&lt;=$B$11),IF(OR('2. Saisie'!K72="",'2. Saisie'!K72=9),0,'2. Saisie'!K72),"")</f>
        <v/>
      </c>
      <c r="N90" s="17" t="str">
        <f>IF(AND('2. Saisie'!$AF72&gt;=0,N$23&lt;='2. Saisie'!$AE$1,'2. Saisie'!$AL72&lt;=$B$11),IF(OR('2. Saisie'!L72="",'2. Saisie'!L72=9),0,'2. Saisie'!L72),"")</f>
        <v/>
      </c>
      <c r="O90" s="17" t="str">
        <f>IF(AND('2. Saisie'!$AF72&gt;=0,O$23&lt;='2. Saisie'!$AE$1,'2. Saisie'!$AL72&lt;=$B$11),IF(OR('2. Saisie'!M72="",'2. Saisie'!M72=9),0,'2. Saisie'!M72),"")</f>
        <v/>
      </c>
      <c r="P90" s="17" t="str">
        <f>IF(AND('2. Saisie'!$AF72&gt;=0,P$23&lt;='2. Saisie'!$AE$1,'2. Saisie'!$AL72&lt;=$B$11),IF(OR('2. Saisie'!N72="",'2. Saisie'!N72=9),0,'2. Saisie'!N72),"")</f>
        <v/>
      </c>
      <c r="Q90" s="17" t="str">
        <f>IF(AND('2. Saisie'!$AF72&gt;=0,Q$23&lt;='2. Saisie'!$AE$1,'2. Saisie'!$AL72&lt;=$B$11),IF(OR('2. Saisie'!O72="",'2. Saisie'!O72=9),0,'2. Saisie'!O72),"")</f>
        <v/>
      </c>
      <c r="R90" s="17" t="str">
        <f>IF(AND('2. Saisie'!$AF72&gt;=0,R$23&lt;='2. Saisie'!$AE$1,'2. Saisie'!$AL72&lt;=$B$11),IF(OR('2. Saisie'!P72="",'2. Saisie'!P72=9),0,'2. Saisie'!P72),"")</f>
        <v/>
      </c>
      <c r="S90" s="17" t="str">
        <f>IF(AND('2. Saisie'!$AF72&gt;=0,S$23&lt;='2. Saisie'!$AE$1,'2. Saisie'!$AL72&lt;=$B$11),IF(OR('2. Saisie'!Q72="",'2. Saisie'!Q72=9),0,'2. Saisie'!Q72),"")</f>
        <v/>
      </c>
      <c r="T90" s="17" t="str">
        <f>IF(AND('2. Saisie'!$AF72&gt;=0,T$23&lt;='2. Saisie'!$AE$1,'2. Saisie'!$AL72&lt;=$B$11),IF(OR('2. Saisie'!R72="",'2. Saisie'!R72=9),0,'2. Saisie'!R72),"")</f>
        <v/>
      </c>
      <c r="U90" s="17" t="str">
        <f>IF(AND('2. Saisie'!$AF72&gt;=0,U$23&lt;='2. Saisie'!$AE$1,'2. Saisie'!$AL72&lt;=$B$11),IF(OR('2. Saisie'!S72="",'2. Saisie'!S72=9),0,'2. Saisie'!S72),"")</f>
        <v/>
      </c>
      <c r="V90" s="17" t="str">
        <f>IF(AND('2. Saisie'!$AF72&gt;=0,V$23&lt;='2. Saisie'!$AE$1,'2. Saisie'!$AL72&lt;=$B$11),IF(OR('2. Saisie'!T72="",'2. Saisie'!T72=9),0,'2. Saisie'!T72),"")</f>
        <v/>
      </c>
      <c r="W90" s="17" t="str">
        <f>IF(AND('2. Saisie'!$AF72&gt;=0,W$23&lt;='2. Saisie'!$AE$1,'2. Saisie'!$AL72&lt;=$B$11),IF(OR('2. Saisie'!U72="",'2. Saisie'!U72=9),0,'2. Saisie'!U72),"")</f>
        <v/>
      </c>
      <c r="X90" s="17" t="str">
        <f>IF(AND('2. Saisie'!$AF72&gt;=0,X$23&lt;='2. Saisie'!$AE$1,'2. Saisie'!$AL72&lt;=$B$11),IF(OR('2. Saisie'!V72="",'2. Saisie'!V72=9),0,'2. Saisie'!V72),"")</f>
        <v/>
      </c>
      <c r="Y90" s="17" t="str">
        <f>IF(AND('2. Saisie'!$AF72&gt;=0,Y$23&lt;='2. Saisie'!$AE$1,'2. Saisie'!$AL72&lt;=$B$11),IF(OR('2. Saisie'!W72="",'2. Saisie'!W72=9),0,'2. Saisie'!W72),"")</f>
        <v/>
      </c>
      <c r="Z90" s="17" t="str">
        <f>IF(AND('2. Saisie'!$AF72&gt;=0,Z$23&lt;='2. Saisie'!$AE$1,'2. Saisie'!$AL72&lt;=$B$11),IF(OR('2. Saisie'!X72="",'2. Saisie'!X72=9),0,'2. Saisie'!X72),"")</f>
        <v/>
      </c>
      <c r="AA90" s="17" t="str">
        <f>IF(AND('2. Saisie'!$AF72&gt;=0,AA$23&lt;='2. Saisie'!$AE$1,'2. Saisie'!$AL72&lt;=$B$11),IF(OR('2. Saisie'!Y72="",'2. Saisie'!Y72=9),0,'2. Saisie'!Y72),"")</f>
        <v/>
      </c>
      <c r="AB90" s="17" t="str">
        <f>IF(AND('2. Saisie'!$AF72&gt;=0,AB$23&lt;='2. Saisie'!$AE$1,'2. Saisie'!$AL72&lt;=$B$11),IF(OR('2. Saisie'!Z72="",'2. Saisie'!Z72=9),0,'2. Saisie'!Z72),"")</f>
        <v/>
      </c>
      <c r="AC90" s="17" t="str">
        <f>IF(AND('2. Saisie'!$AF72&gt;=0,AC$23&lt;='2. Saisie'!$AE$1,'2. Saisie'!$AL72&lt;=$B$11),IF(OR('2. Saisie'!AA72="",'2. Saisie'!AA72=9),0,'2. Saisie'!AA72),"")</f>
        <v/>
      </c>
      <c r="AD90" s="17" t="str">
        <f>IF(AND('2. Saisie'!$AF72&gt;=0,AD$23&lt;='2. Saisie'!$AE$1,'2. Saisie'!$AL72&lt;=$B$11),IF(OR('2. Saisie'!AB72="",'2. Saisie'!AB72=9),0,'2. Saisie'!AB72),"")</f>
        <v/>
      </c>
      <c r="AE90" s="17" t="str">
        <f>IF(AND('2. Saisie'!$AF72&gt;=0,AE$23&lt;='2. Saisie'!$AE$1,'2. Saisie'!$AL72&lt;=$B$11),IF(OR('2. Saisie'!AC72="",'2. Saisie'!AC72=9),0,'2. Saisie'!AC72),"")</f>
        <v/>
      </c>
      <c r="AF90" s="17" t="str">
        <f>IF(AND('2. Saisie'!$AF72&gt;=0,AF$23&lt;='2. Saisie'!$AE$1,'2. Saisie'!$AL72&lt;=$B$11),IF(OR('2. Saisie'!AD72="",'2. Saisie'!AD72=9),0,'2. Saisie'!AD72),"")</f>
        <v/>
      </c>
      <c r="AG90" s="17" t="str">
        <f>IF(AND('2. Saisie'!$AF72&gt;=0,AG$23&lt;='2. Saisie'!$AE$1,'2. Saisie'!$AL72&lt;=$B$11),IF(OR('2. Saisie'!AE72="",'2. Saisie'!AE72=9),0,'2. Saisie'!AE72),"")</f>
        <v/>
      </c>
      <c r="AH90" s="17" t="s">
        <v>139</v>
      </c>
      <c r="AI90" s="330"/>
      <c r="AJ90" s="339" t="str">
        <f t="shared" ref="AJ90:AJ124" si="365">IF(D90="","",MIN(D90:AG90))</f>
        <v/>
      </c>
      <c r="AK90" s="339" t="str">
        <f t="shared" ref="AK90:AK124" si="366">IF(D90="","",MAX(D90:AG90))</f>
        <v/>
      </c>
      <c r="AL90" s="340" t="str">
        <f t="shared" si="324"/>
        <v/>
      </c>
      <c r="AM90" s="341">
        <v>66</v>
      </c>
      <c r="AN90" s="342" t="str">
        <f t="shared" si="325"/>
        <v/>
      </c>
      <c r="AO90" s="343" t="str">
        <f t="shared" si="326"/>
        <v/>
      </c>
      <c r="AP90" s="17" t="str">
        <f t="shared" ref="AP90:AP124" si="367">IF($B90&lt;&gt;0,$AO90-D90,"")</f>
        <v/>
      </c>
      <c r="AQ90" s="17" t="str">
        <f t="shared" ref="AQ90:AQ124" si="368">IF($B90&lt;&gt;0,$AO90-E90,"")</f>
        <v/>
      </c>
      <c r="AR90" s="17" t="str">
        <f t="shared" ref="AR90:AR124" si="369">IF($B90&lt;&gt;0,$AO90-F90,"")</f>
        <v/>
      </c>
      <c r="AS90" s="17" t="str">
        <f t="shared" ref="AS90:AS124" si="370">IF($B90&lt;&gt;0,$AO90-G90,"")</f>
        <v/>
      </c>
      <c r="AT90" s="17" t="str">
        <f t="shared" ref="AT90:AT124" si="371">IF($B90&lt;&gt;0,$AO90-H90,"")</f>
        <v/>
      </c>
      <c r="AU90" s="17" t="str">
        <f t="shared" ref="AU90:AU124" si="372">IF($B90&lt;&gt;0,$AO90-I90,"")</f>
        <v/>
      </c>
      <c r="AV90" s="17" t="str">
        <f t="shared" ref="AV90:AV124" si="373">IF($B90&lt;&gt;0,$AO90-J90,"")</f>
        <v/>
      </c>
      <c r="AW90" s="17" t="str">
        <f t="shared" ref="AW90:AW124" si="374">IF($B90&lt;&gt;0,$AO90-K90,"")</f>
        <v/>
      </c>
      <c r="AX90" s="17" t="str">
        <f t="shared" ref="AX90:AX124" si="375">IF($B90&lt;&gt;0,$AO90-L90,"")</f>
        <v/>
      </c>
      <c r="AY90" s="17" t="str">
        <f t="shared" ref="AY90:AY124" si="376">IF($B90&lt;&gt;0,$AO90-M90,"")</f>
        <v/>
      </c>
      <c r="AZ90" s="17" t="str">
        <f t="shared" ref="AZ90:AZ124" si="377">IF($B90&lt;&gt;0,$AO90-N90,"")</f>
        <v/>
      </c>
      <c r="BA90" s="17" t="str">
        <f t="shared" ref="BA90:BA124" si="378">IF($B90&lt;&gt;0,$AO90-O90,"")</f>
        <v/>
      </c>
      <c r="BB90" s="17" t="str">
        <f t="shared" ref="BB90:BB124" si="379">IF($B90&lt;&gt;0,$AO90-P90,"")</f>
        <v/>
      </c>
      <c r="BC90" s="17" t="str">
        <f t="shared" ref="BC90:BC124" si="380">IF($B90&lt;&gt;0,$AO90-Q90,"")</f>
        <v/>
      </c>
      <c r="BD90" s="17" t="str">
        <f t="shared" ref="BD90:BD124" si="381">IF($B90&lt;&gt;0,$AO90-R90,"")</f>
        <v/>
      </c>
      <c r="BE90" s="17" t="str">
        <f t="shared" ref="BE90:BE124" si="382">IF($B90&lt;&gt;0,$AO90-S90,"")</f>
        <v/>
      </c>
      <c r="BF90" s="17" t="str">
        <f t="shared" ref="BF90:BF124" si="383">IF($B90&lt;&gt;0,$AO90-T90,"")</f>
        <v/>
      </c>
      <c r="BG90" s="17" t="str">
        <f t="shared" ref="BG90:BG124" si="384">IF($B90&lt;&gt;0,$AO90-U90,"")</f>
        <v/>
      </c>
      <c r="BH90" s="17" t="str">
        <f t="shared" ref="BH90:BH124" si="385">IF($B90&lt;&gt;0,$AO90-V90,"")</f>
        <v/>
      </c>
      <c r="BI90" s="17" t="str">
        <f t="shared" ref="BI90:BI124" si="386">IF($B90&lt;&gt;0,$AO90-W90,"")</f>
        <v/>
      </c>
      <c r="BJ90" s="17" t="str">
        <f t="shared" ref="BJ90:BJ124" si="387">IF($B90&lt;&gt;0,$AO90-X90,"")</f>
        <v/>
      </c>
      <c r="BK90" s="17" t="str">
        <f t="shared" ref="BK90:BK124" si="388">IF($B90&lt;&gt;0,$AO90-Y90,"")</f>
        <v/>
      </c>
      <c r="BL90" s="17" t="str">
        <f t="shared" ref="BL90:BL124" si="389">IF($B90&lt;&gt;0,$AO90-Z90,"")</f>
        <v/>
      </c>
      <c r="BM90" s="17" t="str">
        <f t="shared" ref="BM90:BM124" si="390">IF($B90&lt;&gt;0,$AO90-AA90,"")</f>
        <v/>
      </c>
      <c r="BN90" s="17" t="str">
        <f t="shared" ref="BN90:BN124" si="391">IF($B90&lt;&gt;0,$AO90-AB90,"")</f>
        <v/>
      </c>
      <c r="BO90" s="17" t="str">
        <f t="shared" ref="BO90:BO124" si="392">IF($B90&lt;&gt;0,$AO90-AC90,"")</f>
        <v/>
      </c>
      <c r="BP90" s="17" t="str">
        <f t="shared" ref="BP90:BP124" si="393">IF($B90&lt;&gt;0,$AO90-AD90,"")</f>
        <v/>
      </c>
      <c r="BQ90" s="17" t="str">
        <f t="shared" ref="BQ90:BQ124" si="394">IF($B90&lt;&gt;0,$AO90-AE90,"")</f>
        <v/>
      </c>
      <c r="BR90" s="17" t="str">
        <f t="shared" ref="BR90:BR124" si="395">IF($B90&lt;&gt;0,$AO90-AF90,"")</f>
        <v/>
      </c>
      <c r="BS90" s="17" t="str">
        <f t="shared" ref="BS90:BS124" si="396">IF($B90&lt;&gt;0,$AO90-AG90,"")</f>
        <v/>
      </c>
      <c r="BT90" s="17" t="s">
        <v>139</v>
      </c>
      <c r="BV90" s="291" t="e">
        <f t="shared" si="327"/>
        <v>#VALUE!</v>
      </c>
      <c r="BW90" s="291" t="e">
        <f t="shared" ref="BW90:BW124" si="397">IF(BV90=$CN$2,1,0)</f>
        <v>#VALUE!</v>
      </c>
      <c r="BX90" s="291" t="e">
        <f t="shared" si="233"/>
        <v>#VALUE!</v>
      </c>
      <c r="BY90" s="292" t="e">
        <f t="shared" si="328"/>
        <v>#VALUE!</v>
      </c>
      <c r="BZ90" s="292" t="e">
        <f t="shared" ref="BZ90:BZ124" si="398">IF(BV90&lt;CN$2,"In",IF(AND(BV90=CN$2,BY90="VRAI"),"In","Out"))</f>
        <v>#VALUE!</v>
      </c>
      <c r="CA90" s="294" t="str">
        <f t="shared" ref="CA90:CA124" si="399">AO90</f>
        <v/>
      </c>
      <c r="CB90" s="293" t="e">
        <f t="shared" si="329"/>
        <v>#VALUE!</v>
      </c>
      <c r="CC90" s="291" t="e">
        <f t="shared" ref="CC90:CC124" si="400">IF(CB90=$CT$2,1,0)</f>
        <v>#VALUE!</v>
      </c>
      <c r="CD90" s="291" t="e">
        <f t="shared" si="234"/>
        <v>#VALUE!</v>
      </c>
      <c r="CE90" s="292" t="e">
        <f t="shared" si="330"/>
        <v>#VALUE!</v>
      </c>
      <c r="CF90" s="292" t="e">
        <f t="shared" ref="CF90:CF124" si="401">IF(CB90&lt;CT$2,"In",IF(AND(CB90=CT$2,CE90="VRAI"),"In","Out"))</f>
        <v>#VALUE!</v>
      </c>
      <c r="CW90" s="330"/>
      <c r="CX90" s="341">
        <v>66</v>
      </c>
      <c r="CY90" s="58" t="str">
        <f t="shared" ref="CY90:CY124" si="402">IFERROR(IF(HJ90="","",HJ90),"")</f>
        <v/>
      </c>
      <c r="CZ90" s="344" t="e">
        <f t="shared" si="321"/>
        <v>#N/A</v>
      </c>
      <c r="DA90" s="344" t="e">
        <f t="shared" si="321"/>
        <v>#N/A</v>
      </c>
      <c r="DB90" s="344" t="e">
        <f t="shared" si="321"/>
        <v>#N/A</v>
      </c>
      <c r="DC90" s="344" t="e">
        <f t="shared" si="321"/>
        <v>#N/A</v>
      </c>
      <c r="DD90" s="344" t="e">
        <f t="shared" si="321"/>
        <v>#N/A</v>
      </c>
      <c r="DE90" s="344" t="e">
        <f t="shared" si="321"/>
        <v>#N/A</v>
      </c>
      <c r="DF90" s="344" t="e">
        <f t="shared" si="321"/>
        <v>#N/A</v>
      </c>
      <c r="DG90" s="344" t="e">
        <f t="shared" si="321"/>
        <v>#N/A</v>
      </c>
      <c r="DH90" s="344" t="e">
        <f t="shared" si="321"/>
        <v>#N/A</v>
      </c>
      <c r="DI90" s="344" t="e">
        <f t="shared" si="321"/>
        <v>#N/A</v>
      </c>
      <c r="DJ90" s="344" t="e">
        <f t="shared" si="321"/>
        <v>#N/A</v>
      </c>
      <c r="DK90" s="344" t="e">
        <f t="shared" si="321"/>
        <v>#N/A</v>
      </c>
      <c r="DL90" s="344" t="e">
        <f t="shared" si="321"/>
        <v>#N/A</v>
      </c>
      <c r="DM90" s="344" t="e">
        <f t="shared" si="321"/>
        <v>#N/A</v>
      </c>
      <c r="DN90" s="344" t="e">
        <f t="shared" si="321"/>
        <v>#N/A</v>
      </c>
      <c r="DO90" s="344" t="e">
        <f t="shared" si="321"/>
        <v>#N/A</v>
      </c>
      <c r="DP90" s="344" t="e">
        <f t="shared" si="320"/>
        <v>#N/A</v>
      </c>
      <c r="DQ90" s="344" t="e">
        <f t="shared" si="320"/>
        <v>#N/A</v>
      </c>
      <c r="DR90" s="344" t="e">
        <f t="shared" si="320"/>
        <v>#N/A</v>
      </c>
      <c r="DS90" s="344" t="e">
        <f t="shared" si="320"/>
        <v>#N/A</v>
      </c>
      <c r="DT90" s="344" t="e">
        <f t="shared" si="320"/>
        <v>#N/A</v>
      </c>
      <c r="DU90" s="344" t="e">
        <f t="shared" si="320"/>
        <v>#N/A</v>
      </c>
      <c r="DV90" s="344" t="e">
        <f t="shared" si="320"/>
        <v>#N/A</v>
      </c>
      <c r="DW90" s="344" t="e">
        <f t="shared" si="320"/>
        <v>#N/A</v>
      </c>
      <c r="DX90" s="344" t="e">
        <f t="shared" si="320"/>
        <v>#N/A</v>
      </c>
      <c r="DY90" s="344" t="e">
        <f t="shared" si="320"/>
        <v>#N/A</v>
      </c>
      <c r="DZ90" s="344" t="e">
        <f t="shared" si="320"/>
        <v>#N/A</v>
      </c>
      <c r="EA90" s="344" t="e">
        <f t="shared" si="320"/>
        <v>#N/A</v>
      </c>
      <c r="EB90" s="344" t="e">
        <f t="shared" si="320"/>
        <v>#N/A</v>
      </c>
      <c r="EC90" s="344" t="e">
        <f t="shared" si="320"/>
        <v>#N/A</v>
      </c>
      <c r="ED90" s="59">
        <f t="shared" ref="ED90:ED124" si="403">COUNTIF(CZ90:EC90,"=1")</f>
        <v>0</v>
      </c>
      <c r="EE90" s="341">
        <v>66</v>
      </c>
      <c r="EF90" s="58" t="str">
        <f t="shared" ref="EF90:EF124" si="404">CY90</f>
        <v/>
      </c>
      <c r="EG90" s="344" t="str">
        <f t="shared" si="235"/>
        <v/>
      </c>
      <c r="EH90" s="344" t="str">
        <f t="shared" si="236"/>
        <v/>
      </c>
      <c r="EI90" s="344" t="str">
        <f t="shared" si="237"/>
        <v/>
      </c>
      <c r="EJ90" s="344" t="str">
        <f t="shared" si="238"/>
        <v/>
      </c>
      <c r="EK90" s="344" t="str">
        <f t="shared" si="239"/>
        <v/>
      </c>
      <c r="EL90" s="344" t="str">
        <f t="shared" si="240"/>
        <v/>
      </c>
      <c r="EM90" s="344" t="str">
        <f t="shared" si="241"/>
        <v/>
      </c>
      <c r="EN90" s="344" t="str">
        <f t="shared" si="242"/>
        <v/>
      </c>
      <c r="EO90" s="344" t="str">
        <f t="shared" si="243"/>
        <v/>
      </c>
      <c r="EP90" s="344" t="str">
        <f t="shared" si="244"/>
        <v/>
      </c>
      <c r="EQ90" s="344" t="str">
        <f t="shared" si="245"/>
        <v/>
      </c>
      <c r="ER90" s="344" t="str">
        <f t="shared" si="246"/>
        <v/>
      </c>
      <c r="ES90" s="344" t="str">
        <f t="shared" si="247"/>
        <v/>
      </c>
      <c r="ET90" s="344" t="str">
        <f t="shared" si="248"/>
        <v/>
      </c>
      <c r="EU90" s="344" t="str">
        <f t="shared" si="249"/>
        <v/>
      </c>
      <c r="EV90" s="344" t="str">
        <f t="shared" si="250"/>
        <v/>
      </c>
      <c r="EW90" s="344" t="str">
        <f t="shared" si="251"/>
        <v/>
      </c>
      <c r="EX90" s="344" t="str">
        <f t="shared" si="252"/>
        <v/>
      </c>
      <c r="EY90" s="344" t="str">
        <f t="shared" si="253"/>
        <v/>
      </c>
      <c r="EZ90" s="344" t="str">
        <f t="shared" si="254"/>
        <v/>
      </c>
      <c r="FA90" s="344" t="str">
        <f t="shared" si="255"/>
        <v/>
      </c>
      <c r="FB90" s="344" t="str">
        <f t="shared" si="256"/>
        <v/>
      </c>
      <c r="FC90" s="344" t="str">
        <f t="shared" si="257"/>
        <v/>
      </c>
      <c r="FD90" s="344" t="str">
        <f t="shared" si="258"/>
        <v/>
      </c>
      <c r="FE90" s="344" t="str">
        <f t="shared" si="259"/>
        <v/>
      </c>
      <c r="FF90" s="344" t="str">
        <f t="shared" si="260"/>
        <v/>
      </c>
      <c r="FG90" s="344" t="str">
        <f t="shared" si="261"/>
        <v/>
      </c>
      <c r="FH90" s="344" t="str">
        <f t="shared" si="262"/>
        <v/>
      </c>
      <c r="FI90" s="344" t="str">
        <f t="shared" si="263"/>
        <v/>
      </c>
      <c r="FJ90" s="344" t="str">
        <f t="shared" si="264"/>
        <v/>
      </c>
      <c r="FK90" s="59">
        <f t="shared" ref="FK90:FK124" si="405">COUNTIF(EG90:FJ90,"=1")</f>
        <v>0</v>
      </c>
      <c r="FL90" s="345" t="str">
        <f t="shared" ref="FL90:FL124" si="406">IF(EG90="","",EG90&amp;", ")&amp;IF(EH90="","",EH90&amp;", ")&amp;IF(EI90="","",EI90&amp;", ")&amp;IF(EJ90="","",EJ90&amp;", ")&amp;IF(EK90="","",EK90&amp;", ")&amp;IF(EL90="","",EL90&amp;", ")&amp;IF(EM90="","",EM90&amp;", ")&amp;IF(EN90="","",EN90&amp;", ")&amp;IF(EO90="","",EO90&amp;", ")&amp;IF(EP90="","",EP90&amp;", ")&amp;IF(EQ90="","",EQ90&amp;", ")&amp;IF(ER90="","",ER90&amp;", ")&amp;IF(ES90="","",ES90&amp;", ")&amp;IF(ET90="","",ET90&amp;", ")&amp;IF(EU90="","",EU90&amp;", ")&amp;IF(EV90="","",EV90&amp;", ")&amp;IF(EW90="","",EW90&amp;", ")&amp;IF(EX90="","",EX90&amp;", ")&amp;IF(EY90="","",EY90&amp;", ")&amp;IF(EZ90="","",EZ90&amp;", ")&amp;IF(FA90="","",FA90&amp;", ")&amp;IF(FB90="","",FB90&amp;", ")&amp;IF(FC90="","",FC90&amp;", ")&amp;IF(FD90="","",FD90&amp;", ")&amp;IF(FE90="","",FE90&amp;", ")&amp;IF(FF90="","",FF90&amp;", ")&amp;IF(FG90="","",FG90&amp;", ")&amp;IF(FH90="","",FH90&amp;", ")&amp;IF(FI90="","",FI90&amp;", ")&amp;IF(FJ90="","",FJ90)</f>
        <v/>
      </c>
      <c r="FM90" s="3">
        <f t="shared" ref="FM90:FM124" si="407">COUNTIF(EG90:FJ90,"=I*")</f>
        <v>0</v>
      </c>
      <c r="FO90" s="336" t="str">
        <f t="shared" si="331"/>
        <v/>
      </c>
      <c r="FP90" s="4" t="s">
        <v>96</v>
      </c>
      <c r="FQ90" s="17" t="str">
        <f t="shared" si="332"/>
        <v/>
      </c>
      <c r="FR90" s="17" t="str">
        <f t="shared" si="333"/>
        <v/>
      </c>
      <c r="FS90" s="17" t="str">
        <f t="shared" si="334"/>
        <v/>
      </c>
      <c r="FT90" s="17" t="str">
        <f t="shared" si="335"/>
        <v/>
      </c>
      <c r="FU90" s="17" t="str">
        <f t="shared" si="336"/>
        <v/>
      </c>
      <c r="FV90" s="17" t="str">
        <f t="shared" si="337"/>
        <v/>
      </c>
      <c r="FW90" s="17" t="str">
        <f t="shared" si="338"/>
        <v/>
      </c>
      <c r="FX90" s="17" t="str">
        <f t="shared" si="339"/>
        <v/>
      </c>
      <c r="FY90" s="17" t="str">
        <f t="shared" si="340"/>
        <v/>
      </c>
      <c r="FZ90" s="17" t="str">
        <f t="shared" si="341"/>
        <v/>
      </c>
      <c r="GA90" s="17" t="str">
        <f t="shared" si="342"/>
        <v/>
      </c>
      <c r="GB90" s="17" t="str">
        <f t="shared" si="343"/>
        <v/>
      </c>
      <c r="GC90" s="17" t="str">
        <f t="shared" si="344"/>
        <v/>
      </c>
      <c r="GD90" s="17" t="str">
        <f t="shared" si="345"/>
        <v/>
      </c>
      <c r="GE90" s="17" t="str">
        <f t="shared" si="346"/>
        <v/>
      </c>
      <c r="GF90" s="17" t="str">
        <f t="shared" si="347"/>
        <v/>
      </c>
      <c r="GG90" s="17" t="str">
        <f t="shared" si="348"/>
        <v/>
      </c>
      <c r="GH90" s="17" t="str">
        <f t="shared" si="349"/>
        <v/>
      </c>
      <c r="GI90" s="17" t="str">
        <f t="shared" si="350"/>
        <v/>
      </c>
      <c r="GJ90" s="17" t="str">
        <f t="shared" si="351"/>
        <v/>
      </c>
      <c r="GK90" s="17" t="str">
        <f t="shared" si="352"/>
        <v/>
      </c>
      <c r="GL90" s="17" t="str">
        <f t="shared" si="353"/>
        <v/>
      </c>
      <c r="GM90" s="17" t="str">
        <f t="shared" si="354"/>
        <v/>
      </c>
      <c r="GN90" s="17" t="str">
        <f t="shared" si="355"/>
        <v/>
      </c>
      <c r="GO90" s="17" t="str">
        <f t="shared" si="356"/>
        <v/>
      </c>
      <c r="GP90" s="17" t="str">
        <f t="shared" si="357"/>
        <v/>
      </c>
      <c r="GQ90" s="17" t="str">
        <f t="shared" si="358"/>
        <v/>
      </c>
      <c r="GR90" s="17" t="str">
        <f t="shared" si="359"/>
        <v/>
      </c>
      <c r="GS90" s="17" t="str">
        <f t="shared" si="360"/>
        <v/>
      </c>
      <c r="GT90" s="17" t="str">
        <f t="shared" si="361"/>
        <v/>
      </c>
      <c r="GU90" s="17" t="s">
        <v>139</v>
      </c>
      <c r="GV90" s="36"/>
      <c r="GW90" s="36" t="e">
        <f>RANK(AO90,AO$25:AO$124,0)+COUNTIF(AO$25:AO$90,AO90)-1</f>
        <v>#VALUE!</v>
      </c>
      <c r="GX90" s="36" t="s">
        <v>96</v>
      </c>
      <c r="GY90" s="3">
        <v>66</v>
      </c>
      <c r="GZ90" s="3" t="str">
        <f t="shared" si="362"/>
        <v/>
      </c>
      <c r="HA90" s="345" t="str">
        <f t="shared" ref="HA90:HA124" si="408">FL90</f>
        <v/>
      </c>
      <c r="HB90" s="3">
        <f t="shared" ref="HB90:HB124" si="409">FM90</f>
        <v>0</v>
      </c>
      <c r="HF90" s="3" t="e">
        <f t="shared" ref="HF90:HF124" si="410">VLOOKUP(GY90,GW$25:HB$124,5,FALSE)</f>
        <v>#N/A</v>
      </c>
      <c r="HG90" s="3" t="e">
        <f t="shared" ref="HG90:HG124" si="411">VLOOKUP(GY90,GW$25:HB$124,6,FALSE)</f>
        <v>#N/A</v>
      </c>
      <c r="HH90" s="294" t="e">
        <f t="shared" ref="HH90:HH124" si="412">VLOOKUP(GY90,GW$25:GZ$124,4,FALSE)</f>
        <v>#N/A</v>
      </c>
      <c r="HI90" s="336" t="e">
        <f t="shared" ref="HI90:HI124" si="413">VLOOKUP(GY90,GW$25:GY$124,3,FALSE)</f>
        <v>#N/A</v>
      </c>
      <c r="HJ90" s="4" t="e">
        <f t="shared" ref="HJ90:HJ124" si="414">VLOOKUP(GY90,GW$25:GX$124,2,FALSE)</f>
        <v>#N/A</v>
      </c>
      <c r="HK90" s="17" t="str">
        <f>IF(HK$23&lt;='2. Saisie'!$AE$1,INDEX($D$25:$AG$124,$HI90,HK$21),"")</f>
        <v/>
      </c>
      <c r="HL90" s="17" t="str">
        <f>IF(HL$23&lt;='2. Saisie'!$AE$1,INDEX($D$25:$AG$124,$HI90,HL$21),"")</f>
        <v/>
      </c>
      <c r="HM90" s="17" t="str">
        <f>IF(HM$23&lt;='2. Saisie'!$AE$1,INDEX($D$25:$AG$124,$HI90,HM$21),"")</f>
        <v/>
      </c>
      <c r="HN90" s="17" t="str">
        <f>IF(HN$23&lt;='2. Saisie'!$AE$1,INDEX($D$25:$AG$124,$HI90,HN$21),"")</f>
        <v/>
      </c>
      <c r="HO90" s="17" t="str">
        <f>IF(HO$23&lt;='2. Saisie'!$AE$1,INDEX($D$25:$AG$124,$HI90,HO$21),"")</f>
        <v/>
      </c>
      <c r="HP90" s="17" t="str">
        <f>IF(HP$23&lt;='2. Saisie'!$AE$1,INDEX($D$25:$AG$124,$HI90,HP$21),"")</f>
        <v/>
      </c>
      <c r="HQ90" s="17" t="str">
        <f>IF(HQ$23&lt;='2. Saisie'!$AE$1,INDEX($D$25:$AG$124,$HI90,HQ$21),"")</f>
        <v/>
      </c>
      <c r="HR90" s="17" t="str">
        <f>IF(HR$23&lt;='2. Saisie'!$AE$1,INDEX($D$25:$AG$124,$HI90,HR$21),"")</f>
        <v/>
      </c>
      <c r="HS90" s="17" t="str">
        <f>IF(HS$23&lt;='2. Saisie'!$AE$1,INDEX($D$25:$AG$124,$HI90,HS$21),"")</f>
        <v/>
      </c>
      <c r="HT90" s="17" t="str">
        <f>IF(HT$23&lt;='2. Saisie'!$AE$1,INDEX($D$25:$AG$124,$HI90,HT$21),"")</f>
        <v/>
      </c>
      <c r="HU90" s="17" t="str">
        <f>IF(HU$23&lt;='2. Saisie'!$AE$1,INDEX($D$25:$AG$124,$HI90,HU$21),"")</f>
        <v/>
      </c>
      <c r="HV90" s="17" t="str">
        <f>IF(HV$23&lt;='2. Saisie'!$AE$1,INDEX($D$25:$AG$124,$HI90,HV$21),"")</f>
        <v/>
      </c>
      <c r="HW90" s="17" t="str">
        <f>IF(HW$23&lt;='2. Saisie'!$AE$1,INDEX($D$25:$AG$124,$HI90,HW$21),"")</f>
        <v/>
      </c>
      <c r="HX90" s="17" t="str">
        <f>IF(HX$23&lt;='2. Saisie'!$AE$1,INDEX($D$25:$AG$124,$HI90,HX$21),"")</f>
        <v/>
      </c>
      <c r="HY90" s="17" t="str">
        <f>IF(HY$23&lt;='2. Saisie'!$AE$1,INDEX($D$25:$AG$124,$HI90,HY$21),"")</f>
        <v/>
      </c>
      <c r="HZ90" s="17" t="str">
        <f>IF(HZ$23&lt;='2. Saisie'!$AE$1,INDEX($D$25:$AG$124,$HI90,HZ$21),"")</f>
        <v/>
      </c>
      <c r="IA90" s="17" t="str">
        <f>IF(IA$23&lt;='2. Saisie'!$AE$1,INDEX($D$25:$AG$124,$HI90,IA$21),"")</f>
        <v/>
      </c>
      <c r="IB90" s="17" t="str">
        <f>IF(IB$23&lt;='2. Saisie'!$AE$1,INDEX($D$25:$AG$124,$HI90,IB$21),"")</f>
        <v/>
      </c>
      <c r="IC90" s="17" t="str">
        <f>IF(IC$23&lt;='2. Saisie'!$AE$1,INDEX($D$25:$AG$124,$HI90,IC$21),"")</f>
        <v/>
      </c>
      <c r="ID90" s="17" t="str">
        <f>IF(ID$23&lt;='2. Saisie'!$AE$1,INDEX($D$25:$AG$124,$HI90,ID$21),"")</f>
        <v/>
      </c>
      <c r="IE90" s="17" t="str">
        <f>IF(IE$23&lt;='2. Saisie'!$AE$1,INDEX($D$25:$AG$124,$HI90,IE$21),"")</f>
        <v/>
      </c>
      <c r="IF90" s="17" t="str">
        <f>IF(IF$23&lt;='2. Saisie'!$AE$1,INDEX($D$25:$AG$124,$HI90,IF$21),"")</f>
        <v/>
      </c>
      <c r="IG90" s="17" t="str">
        <f>IF(IG$23&lt;='2. Saisie'!$AE$1,INDEX($D$25:$AG$124,$HI90,IG$21),"")</f>
        <v/>
      </c>
      <c r="IH90" s="17" t="str">
        <f>IF(IH$23&lt;='2. Saisie'!$AE$1,INDEX($D$25:$AG$124,$HI90,IH$21),"")</f>
        <v/>
      </c>
      <c r="II90" s="17" t="str">
        <f>IF(II$23&lt;='2. Saisie'!$AE$1,INDEX($D$25:$AG$124,$HI90,II$21),"")</f>
        <v/>
      </c>
      <c r="IJ90" s="17" t="str">
        <f>IF(IJ$23&lt;='2. Saisie'!$AE$1,INDEX($D$25:$AG$124,$HI90,IJ$21),"")</f>
        <v/>
      </c>
      <c r="IK90" s="17" t="str">
        <f>IF(IK$23&lt;='2. Saisie'!$AE$1,INDEX($D$25:$AG$124,$HI90,IK$21),"")</f>
        <v/>
      </c>
      <c r="IL90" s="17" t="str">
        <f>IF(IL$23&lt;='2. Saisie'!$AE$1,INDEX($D$25:$AG$124,$HI90,IL$21),"")</f>
        <v/>
      </c>
      <c r="IM90" s="17" t="str">
        <f>IF(IM$23&lt;='2. Saisie'!$AE$1,INDEX($D$25:$AG$124,$HI90,IM$21),"")</f>
        <v/>
      </c>
      <c r="IN90" s="17" t="str">
        <f>IF(IN$23&lt;='2. Saisie'!$AE$1,INDEX($D$25:$AG$124,$HI90,IN$21),"")</f>
        <v/>
      </c>
      <c r="IO90" s="17" t="s">
        <v>139</v>
      </c>
      <c r="IR90" s="346" t="str">
        <f>IFERROR(IF(HK$23&lt;=$HH90,(1-'7. Rép.Inattendues'!J71)*HK$19,('7. Rép.Inattendues'!J71*HK$19)*-1),"")</f>
        <v/>
      </c>
      <c r="IS90" s="346" t="str">
        <f>IFERROR(IF(HL$23&lt;=$HH90,(1-'7. Rép.Inattendues'!K71)*HL$19,('7. Rép.Inattendues'!K71*HL$19)*-1),"")</f>
        <v/>
      </c>
      <c r="IT90" s="346" t="str">
        <f>IFERROR(IF(HM$23&lt;=$HH90,(1-'7. Rép.Inattendues'!L71)*HM$19,('7. Rép.Inattendues'!L71*HM$19)*-1),"")</f>
        <v/>
      </c>
      <c r="IU90" s="346" t="str">
        <f>IFERROR(IF(HN$23&lt;=$HH90,(1-'7. Rép.Inattendues'!M71)*HN$19,('7. Rép.Inattendues'!M71*HN$19)*-1),"")</f>
        <v/>
      </c>
      <c r="IV90" s="346" t="str">
        <f>IFERROR(IF(HO$23&lt;=$HH90,(1-'7. Rép.Inattendues'!N71)*HO$19,('7. Rép.Inattendues'!N71*HO$19)*-1),"")</f>
        <v/>
      </c>
      <c r="IW90" s="346" t="str">
        <f>IFERROR(IF(HP$23&lt;=$HH90,(1-'7. Rép.Inattendues'!O71)*HP$19,('7. Rép.Inattendues'!O71*HP$19)*-1),"")</f>
        <v/>
      </c>
      <c r="IX90" s="346" t="str">
        <f>IFERROR(IF(HQ$23&lt;=$HH90,(1-'7. Rép.Inattendues'!P71)*HQ$19,('7. Rép.Inattendues'!P71*HQ$19)*-1),"")</f>
        <v/>
      </c>
      <c r="IY90" s="346" t="str">
        <f>IFERROR(IF(HR$23&lt;=$HH90,(1-'7. Rép.Inattendues'!Q71)*HR$19,('7. Rép.Inattendues'!Q71*HR$19)*-1),"")</f>
        <v/>
      </c>
      <c r="IZ90" s="346" t="str">
        <f>IFERROR(IF(HS$23&lt;=$HH90,(1-'7. Rép.Inattendues'!R71)*HS$19,('7. Rép.Inattendues'!R71*HS$19)*-1),"")</f>
        <v/>
      </c>
      <c r="JA90" s="346" t="str">
        <f>IFERROR(IF(HT$23&lt;=$HH90,(1-'7. Rép.Inattendues'!S71)*HT$19,('7. Rép.Inattendues'!S71*HT$19)*-1),"")</f>
        <v/>
      </c>
      <c r="JB90" s="346" t="str">
        <f>IFERROR(IF(HU$23&lt;=$HH90,(1-'7. Rép.Inattendues'!T71)*HU$19,('7. Rép.Inattendues'!T71*HU$19)*-1),"")</f>
        <v/>
      </c>
      <c r="JC90" s="346" t="str">
        <f>IFERROR(IF(HV$23&lt;=$HH90,(1-'7. Rép.Inattendues'!U71)*HV$19,('7. Rép.Inattendues'!U71*HV$19)*-1),"")</f>
        <v/>
      </c>
      <c r="JD90" s="346" t="str">
        <f>IFERROR(IF(HW$23&lt;=$HH90,(1-'7. Rép.Inattendues'!V71)*HW$19,('7. Rép.Inattendues'!V71*HW$19)*-1),"")</f>
        <v/>
      </c>
      <c r="JE90" s="346" t="str">
        <f>IFERROR(IF(HX$23&lt;=$HH90,(1-'7. Rép.Inattendues'!W71)*HX$19,('7. Rép.Inattendues'!W71*HX$19)*-1),"")</f>
        <v/>
      </c>
      <c r="JF90" s="346" t="str">
        <f>IFERROR(IF(HY$23&lt;=$HH90,(1-'7. Rép.Inattendues'!X71)*HY$19,('7. Rép.Inattendues'!X71*HY$19)*-1),"")</f>
        <v/>
      </c>
      <c r="JG90" s="346" t="str">
        <f>IFERROR(IF(HZ$23&lt;=$HH90,(1-'7. Rép.Inattendues'!Y71)*HZ$19,('7. Rép.Inattendues'!Y71*HZ$19)*-1),"")</f>
        <v/>
      </c>
      <c r="JH90" s="346" t="str">
        <f>IFERROR(IF(IA$23&lt;=$HH90,(1-'7. Rép.Inattendues'!Z71)*IA$19,('7. Rép.Inattendues'!Z71*IA$19)*-1),"")</f>
        <v/>
      </c>
      <c r="JI90" s="346" t="str">
        <f>IFERROR(IF(IB$23&lt;=$HH90,(1-'7. Rép.Inattendues'!AA71)*IB$19,('7. Rép.Inattendues'!AA71*IB$19)*-1),"")</f>
        <v/>
      </c>
      <c r="JJ90" s="346" t="str">
        <f>IFERROR(IF(IC$23&lt;=$HH90,(1-'7. Rép.Inattendues'!AB71)*IC$19,('7. Rép.Inattendues'!AB71*IC$19)*-1),"")</f>
        <v/>
      </c>
      <c r="JK90" s="346" t="str">
        <f>IFERROR(IF(ID$23&lt;=$HH90,(1-'7. Rép.Inattendues'!AC71)*ID$19,('7. Rép.Inattendues'!AC71*ID$19)*-1),"")</f>
        <v/>
      </c>
      <c r="JL90" s="346" t="str">
        <f>IFERROR(IF(IE$23&lt;=$HH90,(1-'7. Rép.Inattendues'!AD71)*IE$19,('7. Rép.Inattendues'!AD71*IE$19)*-1),"")</f>
        <v/>
      </c>
      <c r="JM90" s="346" t="str">
        <f>IFERROR(IF(IF$23&lt;=$HH90,(1-'7. Rép.Inattendues'!AE71)*IF$19,('7. Rép.Inattendues'!AE71*IF$19)*-1),"")</f>
        <v/>
      </c>
      <c r="JN90" s="346" t="str">
        <f>IFERROR(IF(IG$23&lt;=$HH90,(1-'7. Rép.Inattendues'!AF71)*IG$19,('7. Rép.Inattendues'!AF71*IG$19)*-1),"")</f>
        <v/>
      </c>
      <c r="JO90" s="346" t="str">
        <f>IFERROR(IF(IH$23&lt;=$HH90,(1-'7. Rép.Inattendues'!AG71)*IH$19,('7. Rép.Inattendues'!AG71*IH$19)*-1),"")</f>
        <v/>
      </c>
      <c r="JP90" s="346" t="str">
        <f>IFERROR(IF(II$23&lt;=$HH90,(1-'7. Rép.Inattendues'!AH71)*II$19,('7. Rép.Inattendues'!AH71*II$19)*-1),"")</f>
        <v/>
      </c>
      <c r="JQ90" s="346" t="str">
        <f>IFERROR(IF(IJ$23&lt;=$HH90,(1-'7. Rép.Inattendues'!AI71)*IJ$19,('7. Rép.Inattendues'!AI71*IJ$19)*-1),"")</f>
        <v/>
      </c>
      <c r="JR90" s="346" t="str">
        <f>IFERROR(IF(IK$23&lt;=$HH90,(1-'7. Rép.Inattendues'!AJ71)*IK$19,('7. Rép.Inattendues'!AJ71*IK$19)*-1),"")</f>
        <v/>
      </c>
      <c r="JS90" s="346" t="str">
        <f>IFERROR(IF(IL$23&lt;=$HH90,(1-'7. Rép.Inattendues'!AK71)*IL$19,('7. Rép.Inattendues'!AK71*IL$19)*-1),"")</f>
        <v/>
      </c>
      <c r="JT90" s="346" t="str">
        <f>IFERROR(IF(IM$23&lt;=$HH90,(1-'7. Rép.Inattendues'!AL71)*IM$19,('7. Rép.Inattendues'!AL71*IM$19)*-1),"")</f>
        <v/>
      </c>
      <c r="JU90" s="346" t="str">
        <f>IFERROR(IF(IN$23&lt;=$HH90,(1-'7. Rép.Inattendues'!AM71)*IN$19,('7. Rép.Inattendues'!AM71*IN$19)*-1),"")</f>
        <v/>
      </c>
      <c r="JW90" s="347" t="str">
        <f t="shared" ref="JW90:JW124" si="415">IF(IR90="","",IF(SUM(IR90:JU90)=0,0,SUM(IR90:JU90)/(LD90-MM90)))</f>
        <v/>
      </c>
      <c r="JY90" s="346" t="str">
        <f t="shared" ref="JY90:JY124" si="416">IFERROR(IF(HK$23&lt;=$HH90,HK$19,0),"")</f>
        <v/>
      </c>
      <c r="JZ90" s="346" t="str">
        <f t="shared" ref="JZ90:JZ124" si="417">IFERROR(IF(HL$23&lt;=$HH90,HL$19,0),"")</f>
        <v/>
      </c>
      <c r="KA90" s="346" t="str">
        <f t="shared" ref="KA90:KA124" si="418">IFERROR(IF(HM$23&lt;=$HH90,HM$19,0),"")</f>
        <v/>
      </c>
      <c r="KB90" s="346" t="str">
        <f t="shared" ref="KB90:KB124" si="419">IFERROR(IF(HN$23&lt;=$HH90,HN$19,0),"")</f>
        <v/>
      </c>
      <c r="KC90" s="346" t="str">
        <f t="shared" ref="KC90:KC124" si="420">IFERROR(IF(HO$23&lt;=$HH90,HO$19,0),"")</f>
        <v/>
      </c>
      <c r="KD90" s="346" t="str">
        <f t="shared" ref="KD90:KD124" si="421">IFERROR(IF(HP$23&lt;=$HH90,HP$19,0),"")</f>
        <v/>
      </c>
      <c r="KE90" s="346" t="str">
        <f t="shared" ref="KE90:KE124" si="422">IFERROR(IF(HQ$23&lt;=$HH90,HQ$19,0),"")</f>
        <v/>
      </c>
      <c r="KF90" s="346" t="str">
        <f t="shared" ref="KF90:KF124" si="423">IFERROR(IF(HR$23&lt;=$HH90,HR$19,0),"")</f>
        <v/>
      </c>
      <c r="KG90" s="346" t="str">
        <f t="shared" ref="KG90:KG124" si="424">IFERROR(IF(HS$23&lt;=$HH90,HS$19,0),"")</f>
        <v/>
      </c>
      <c r="KH90" s="346" t="str">
        <f t="shared" ref="KH90:KH124" si="425">IFERROR(IF(HT$23&lt;=$HH90,HT$19,0),"")</f>
        <v/>
      </c>
      <c r="KI90" s="346" t="str">
        <f t="shared" ref="KI90:KI124" si="426">IFERROR(IF(HU$23&lt;=$HH90,HU$19,0),"")</f>
        <v/>
      </c>
      <c r="KJ90" s="346" t="str">
        <f t="shared" ref="KJ90:KJ124" si="427">IFERROR(IF(HV$23&lt;=$HH90,HV$19,0),"")</f>
        <v/>
      </c>
      <c r="KK90" s="346" t="str">
        <f t="shared" ref="KK90:KK124" si="428">IFERROR(IF(HW$23&lt;=$HH90,HW$19,0),"")</f>
        <v/>
      </c>
      <c r="KL90" s="346" t="str">
        <f t="shared" ref="KL90:KL124" si="429">IFERROR(IF(HX$23&lt;=$HH90,HX$19,0),"")</f>
        <v/>
      </c>
      <c r="KM90" s="346" t="str">
        <f t="shared" ref="KM90:KM124" si="430">IFERROR(IF(HY$23&lt;=$HH90,HY$19,0),"")</f>
        <v/>
      </c>
      <c r="KN90" s="346" t="str">
        <f t="shared" ref="KN90:KN124" si="431">IFERROR(IF(HZ$23&lt;=$HH90,HZ$19,0),"")</f>
        <v/>
      </c>
      <c r="KO90" s="346" t="str">
        <f t="shared" ref="KO90:KO124" si="432">IFERROR(IF(IA$23&lt;=$HH90,IA$19,0),"")</f>
        <v/>
      </c>
      <c r="KP90" s="346" t="str">
        <f t="shared" ref="KP90:KP124" si="433">IFERROR(IF(IB$23&lt;=$HH90,IB$19,0),"")</f>
        <v/>
      </c>
      <c r="KQ90" s="346" t="str">
        <f t="shared" ref="KQ90:KQ124" si="434">IFERROR(IF(IC$23&lt;=$HH90,IC$19,0),"")</f>
        <v/>
      </c>
      <c r="KR90" s="346" t="str">
        <f t="shared" ref="KR90:KR124" si="435">IFERROR(IF(ID$23&lt;=$HH90,ID$19,0),"")</f>
        <v/>
      </c>
      <c r="KS90" s="346" t="str">
        <f t="shared" ref="KS90:KS124" si="436">IFERROR(IF(IE$23&lt;=$HH90,IE$19,0),"")</f>
        <v/>
      </c>
      <c r="KT90" s="346" t="str">
        <f t="shared" ref="KT90:KT124" si="437">IFERROR(IF(IF$23&lt;=$HH90,IF$19,0),"")</f>
        <v/>
      </c>
      <c r="KU90" s="346" t="str">
        <f t="shared" ref="KU90:KU124" si="438">IFERROR(IF(IG$23&lt;=$HH90,IG$19,0),"")</f>
        <v/>
      </c>
      <c r="KV90" s="346" t="str">
        <f t="shared" ref="KV90:KV124" si="439">IFERROR(IF(IH$23&lt;=$HH90,IH$19,0),"")</f>
        <v/>
      </c>
      <c r="KW90" s="346" t="str">
        <f t="shared" ref="KW90:KW124" si="440">IFERROR(IF(II$23&lt;=$HH90,II$19,0),"")</f>
        <v/>
      </c>
      <c r="KX90" s="346" t="str">
        <f t="shared" ref="KX90:KX124" si="441">IFERROR(IF(IJ$23&lt;=$HH90,IJ$19,0),"")</f>
        <v/>
      </c>
      <c r="KY90" s="346" t="str">
        <f t="shared" ref="KY90:KY124" si="442">IFERROR(IF(IK$23&lt;=$HH90,IK$19,0),"")</f>
        <v/>
      </c>
      <c r="KZ90" s="346" t="str">
        <f t="shared" ref="KZ90:KZ124" si="443">IFERROR(IF(IL$23&lt;=$HH90,IL$19,0),"")</f>
        <v/>
      </c>
      <c r="LA90" s="346" t="str">
        <f t="shared" ref="LA90:LA124" si="444">IFERROR(IF(IM$23&lt;=$HH90,IM$19,0),"")</f>
        <v/>
      </c>
      <c r="LB90" s="346" t="str">
        <f t="shared" ref="LB90:LB124" si="445">IFERROR(IF(IN$23&lt;=$HH90,IN$19,0),"")</f>
        <v/>
      </c>
      <c r="LD90" s="348" t="str">
        <f t="shared" ref="LD90:LD124" si="446">IF(JY90="","",SUM(JY90:LB90))</f>
        <v/>
      </c>
      <c r="LF90" s="346" t="str">
        <f t="shared" si="363"/>
        <v/>
      </c>
      <c r="LH90" s="346" t="str">
        <f t="shared" ref="LH90:LH124" si="447">IFERROR(IF($LF90="","",IF(HK$23&gt;=$LF90,HK$19,0)),"")</f>
        <v/>
      </c>
      <c r="LI90" s="346" t="str">
        <f t="shared" ref="LI90:LI124" si="448">IFERROR(IF($LF90="","",IF(HL$23&gt;=$LF90,HL$19,0)),"")</f>
        <v/>
      </c>
      <c r="LJ90" s="346" t="str">
        <f t="shared" ref="LJ90:LJ124" si="449">IFERROR(IF($LF90="","",IF(HM$23&gt;=$LF90,HM$19,0)),"")</f>
        <v/>
      </c>
      <c r="LK90" s="346" t="str">
        <f t="shared" ref="LK90:LK124" si="450">IFERROR(IF($LF90="","",IF(HN$23&gt;=$LF90,HN$19,0)),"")</f>
        <v/>
      </c>
      <c r="LL90" s="346" t="str">
        <f t="shared" ref="LL90:LL124" si="451">IFERROR(IF($LF90="","",IF(HO$23&gt;=$LF90,HO$19,0)),"")</f>
        <v/>
      </c>
      <c r="LM90" s="346" t="str">
        <f t="shared" ref="LM90:LM124" si="452">IFERROR(IF($LF90="","",IF(HP$23&gt;=$LF90,HP$19,0)),"")</f>
        <v/>
      </c>
      <c r="LN90" s="346" t="str">
        <f t="shared" ref="LN90:LN124" si="453">IFERROR(IF($LF90="","",IF(HQ$23&gt;=$LF90,HQ$19,0)),"")</f>
        <v/>
      </c>
      <c r="LO90" s="346" t="str">
        <f t="shared" ref="LO90:LO124" si="454">IFERROR(IF($LF90="","",IF(HR$23&gt;=$LF90,HR$19,0)),"")</f>
        <v/>
      </c>
      <c r="LP90" s="346" t="str">
        <f t="shared" ref="LP90:LP124" si="455">IFERROR(IF($LF90="","",IF(HS$23&gt;=$LF90,HS$19,0)),"")</f>
        <v/>
      </c>
      <c r="LQ90" s="346" t="str">
        <f t="shared" ref="LQ90:LQ124" si="456">IFERROR(IF($LF90="","",IF(HT$23&gt;=$LF90,HT$19,0)),"")</f>
        <v/>
      </c>
      <c r="LR90" s="346" t="str">
        <f t="shared" ref="LR90:LR124" si="457">IFERROR(IF($LF90="","",IF(HU$23&gt;=$LF90,HU$19,0)),"")</f>
        <v/>
      </c>
      <c r="LS90" s="346" t="str">
        <f t="shared" ref="LS90:LS124" si="458">IFERROR(IF($LF90="","",IF(HV$23&gt;=$LF90,HV$19,0)),"")</f>
        <v/>
      </c>
      <c r="LT90" s="346" t="str">
        <f t="shared" ref="LT90:LT124" si="459">IFERROR(IF($LF90="","",IF(HW$23&gt;=$LF90,HW$19,0)),"")</f>
        <v/>
      </c>
      <c r="LU90" s="346" t="str">
        <f t="shared" ref="LU90:LU124" si="460">IFERROR(IF($LF90="","",IF(HX$23&gt;=$LF90,HX$19,0)),"")</f>
        <v/>
      </c>
      <c r="LV90" s="346" t="str">
        <f t="shared" ref="LV90:LV124" si="461">IFERROR(IF($LF90="","",IF(HY$23&gt;=$LF90,HY$19,0)),"")</f>
        <v/>
      </c>
      <c r="LW90" s="346" t="str">
        <f t="shared" ref="LW90:LW124" si="462">IFERROR(IF($LF90="","",IF(HZ$23&gt;=$LF90,HZ$19,0)),"")</f>
        <v/>
      </c>
      <c r="LX90" s="346" t="str">
        <f t="shared" ref="LX90:LX124" si="463">IFERROR(IF($LF90="","",IF(IA$23&gt;=$LF90,IA$19,0)),"")</f>
        <v/>
      </c>
      <c r="LY90" s="346" t="str">
        <f t="shared" ref="LY90:LY124" si="464">IFERROR(IF($LF90="","",IF(IB$23&gt;=$LF90,IB$19,0)),"")</f>
        <v/>
      </c>
      <c r="LZ90" s="346" t="str">
        <f t="shared" ref="LZ90:LZ124" si="465">IFERROR(IF($LF90="","",IF(IC$23&gt;=$LF90,IC$19,0)),"")</f>
        <v/>
      </c>
      <c r="MA90" s="346" t="str">
        <f t="shared" ref="MA90:MA124" si="466">IFERROR(IF($LF90="","",IF(ID$23&gt;=$LF90,ID$19,0)),"")</f>
        <v/>
      </c>
      <c r="MB90" s="346" t="str">
        <f t="shared" ref="MB90:MB124" si="467">IFERROR(IF($LF90="","",IF(IE$23&gt;=$LF90,IE$19,0)),"")</f>
        <v/>
      </c>
      <c r="MC90" s="346" t="str">
        <f t="shared" ref="MC90:MC124" si="468">IFERROR(IF($LF90="","",IF(IF$23&gt;=$LF90,IF$19,0)),"")</f>
        <v/>
      </c>
      <c r="MD90" s="346" t="str">
        <f t="shared" ref="MD90:MD124" si="469">IFERROR(IF($LF90="","",IF(IG$23&gt;=$LF90,IG$19,0)),"")</f>
        <v/>
      </c>
      <c r="ME90" s="346" t="str">
        <f t="shared" ref="ME90:ME124" si="470">IFERROR(IF($LF90="","",IF(IH$23&gt;=$LF90,IH$19,0)),"")</f>
        <v/>
      </c>
      <c r="MF90" s="346" t="str">
        <f t="shared" ref="MF90:MF124" si="471">IFERROR(IF($LF90="","",IF(II$23&gt;=$LF90,II$19,0)),"")</f>
        <v/>
      </c>
      <c r="MG90" s="346" t="str">
        <f t="shared" ref="MG90:MG124" si="472">IFERROR(IF($LF90="","",IF(IJ$23&gt;=$LF90,IJ$19,0)),"")</f>
        <v/>
      </c>
      <c r="MH90" s="346" t="str">
        <f t="shared" ref="MH90:MH124" si="473">IFERROR(IF($LF90="","",IF(IK$23&gt;=$LF90,IK$19,0)),"")</f>
        <v/>
      </c>
      <c r="MI90" s="346" t="str">
        <f t="shared" ref="MI90:MI124" si="474">IFERROR(IF($LF90="","",IF(IL$23&gt;=$LF90,IL$19,0)),"")</f>
        <v/>
      </c>
      <c r="MJ90" s="346" t="str">
        <f t="shared" ref="MJ90:MJ124" si="475">IFERROR(IF($LF90="","",IF(IM$23&gt;=$LF90,IM$19,0)),"")</f>
        <v/>
      </c>
      <c r="MK90" s="346" t="str">
        <f t="shared" ref="MK90:MK124" si="476">IFERROR(IF($LF90="","",IF(IN$23&gt;=$LF90,IN$19,0)),"")</f>
        <v/>
      </c>
      <c r="MM90" s="348" t="str">
        <f t="shared" ref="MM90:MM124" si="477">IF(LH90="","",SUM(LH90:MK90))</f>
        <v/>
      </c>
      <c r="MR90" s="453" t="s">
        <v>489</v>
      </c>
      <c r="MT90" s="395" t="s">
        <v>279</v>
      </c>
      <c r="MU90" s="15" t="str">
        <f>IF('8. Paramètres'!G99="Souhaitable",1,IF('8. Paramètres'!G99="Acceptable",2,IF('8. Paramètres'!G99="À vérifier",3,"err")))</f>
        <v>err</v>
      </c>
      <c r="MV90" s="15" t="str">
        <f>IF('8. Paramètres'!H99="Cliquer pour modifier",MU90,IF('8. Paramètres'!H99="Souhaitable",1,IF('8. Paramètres'!H99="Acceptable",2,IF('8. Paramètres'!H99="À vérifier",3,"err"))))</f>
        <v>err</v>
      </c>
      <c r="MW90" s="15" t="str">
        <f>IF(MU$3=1,MU90,IF(MU$3=2,MV90,"err"))</f>
        <v>err</v>
      </c>
      <c r="MY90" s="380" t="str">
        <f>IF(MW90&gt;MW91,"err","ok")</f>
        <v>ok</v>
      </c>
      <c r="MZ90" s="296">
        <f>COUNTIF(MY90:MY99,"=err")</f>
        <v>0</v>
      </c>
    </row>
    <row r="91" spans="2:364" ht="18" x14ac:dyDescent="0.3">
      <c r="B91" s="38">
        <f t="shared" si="364"/>
        <v>0</v>
      </c>
      <c r="C91" s="4" t="s">
        <v>97</v>
      </c>
      <c r="D91" s="17" t="str">
        <f>IF(AND('2. Saisie'!$AF73&gt;=0,D$23&lt;='2. Saisie'!$AE$1,'2. Saisie'!$AL73&lt;=$B$11),IF(OR('2. Saisie'!B73="",'2. Saisie'!B73=9),0,'2. Saisie'!B73),"")</f>
        <v/>
      </c>
      <c r="E91" s="17" t="str">
        <f>IF(AND('2. Saisie'!$AF73&gt;=0,E$23&lt;='2. Saisie'!$AE$1,'2. Saisie'!$AL73&lt;=$B$11),IF(OR('2. Saisie'!C73="",'2. Saisie'!C73=9),0,'2. Saisie'!C73),"")</f>
        <v/>
      </c>
      <c r="F91" s="17" t="str">
        <f>IF(AND('2. Saisie'!$AF73&gt;=0,F$23&lt;='2. Saisie'!$AE$1,'2. Saisie'!$AL73&lt;=$B$11),IF(OR('2. Saisie'!D73="",'2. Saisie'!D73=9),0,'2. Saisie'!D73),"")</f>
        <v/>
      </c>
      <c r="G91" s="17" t="str">
        <f>IF(AND('2. Saisie'!$AF73&gt;=0,G$23&lt;='2. Saisie'!$AE$1,'2. Saisie'!$AL73&lt;=$B$11),IF(OR('2. Saisie'!E73="",'2. Saisie'!E73=9),0,'2. Saisie'!E73),"")</f>
        <v/>
      </c>
      <c r="H91" s="17" t="str">
        <f>IF(AND('2. Saisie'!$AF73&gt;=0,H$23&lt;='2. Saisie'!$AE$1,'2. Saisie'!$AL73&lt;=$B$11),IF(OR('2. Saisie'!F73="",'2. Saisie'!F73=9),0,'2. Saisie'!F73),"")</f>
        <v/>
      </c>
      <c r="I91" s="17" t="str">
        <f>IF(AND('2. Saisie'!$AF73&gt;=0,I$23&lt;='2. Saisie'!$AE$1,'2. Saisie'!$AL73&lt;=$B$11),IF(OR('2. Saisie'!G73="",'2. Saisie'!G73=9),0,'2. Saisie'!G73),"")</f>
        <v/>
      </c>
      <c r="J91" s="17" t="str">
        <f>IF(AND('2. Saisie'!$AF73&gt;=0,J$23&lt;='2. Saisie'!$AE$1,'2. Saisie'!$AL73&lt;=$B$11),IF(OR('2. Saisie'!H73="",'2. Saisie'!H73=9),0,'2. Saisie'!H73),"")</f>
        <v/>
      </c>
      <c r="K91" s="17" t="str">
        <f>IF(AND('2. Saisie'!$AF73&gt;=0,K$23&lt;='2. Saisie'!$AE$1,'2. Saisie'!$AL73&lt;=$B$11),IF(OR('2. Saisie'!I73="",'2. Saisie'!I73=9),0,'2. Saisie'!I73),"")</f>
        <v/>
      </c>
      <c r="L91" s="17" t="str">
        <f>IF(AND('2. Saisie'!$AF73&gt;=0,L$23&lt;='2. Saisie'!$AE$1,'2. Saisie'!$AL73&lt;=$B$11),IF(OR('2. Saisie'!J73="",'2. Saisie'!J73=9),0,'2. Saisie'!J73),"")</f>
        <v/>
      </c>
      <c r="M91" s="17" t="str">
        <f>IF(AND('2. Saisie'!$AF73&gt;=0,M$23&lt;='2. Saisie'!$AE$1,'2. Saisie'!$AL73&lt;=$B$11),IF(OR('2. Saisie'!K73="",'2. Saisie'!K73=9),0,'2. Saisie'!K73),"")</f>
        <v/>
      </c>
      <c r="N91" s="17" t="str">
        <f>IF(AND('2. Saisie'!$AF73&gt;=0,N$23&lt;='2. Saisie'!$AE$1,'2. Saisie'!$AL73&lt;=$B$11),IF(OR('2. Saisie'!L73="",'2. Saisie'!L73=9),0,'2. Saisie'!L73),"")</f>
        <v/>
      </c>
      <c r="O91" s="17" t="str">
        <f>IF(AND('2. Saisie'!$AF73&gt;=0,O$23&lt;='2. Saisie'!$AE$1,'2. Saisie'!$AL73&lt;=$B$11),IF(OR('2. Saisie'!M73="",'2. Saisie'!M73=9),0,'2. Saisie'!M73),"")</f>
        <v/>
      </c>
      <c r="P91" s="17" t="str">
        <f>IF(AND('2. Saisie'!$AF73&gt;=0,P$23&lt;='2. Saisie'!$AE$1,'2. Saisie'!$AL73&lt;=$B$11),IF(OR('2. Saisie'!N73="",'2. Saisie'!N73=9),0,'2. Saisie'!N73),"")</f>
        <v/>
      </c>
      <c r="Q91" s="17" t="str">
        <f>IF(AND('2. Saisie'!$AF73&gt;=0,Q$23&lt;='2. Saisie'!$AE$1,'2. Saisie'!$AL73&lt;=$B$11),IF(OR('2. Saisie'!O73="",'2. Saisie'!O73=9),0,'2. Saisie'!O73),"")</f>
        <v/>
      </c>
      <c r="R91" s="17" t="str">
        <f>IF(AND('2. Saisie'!$AF73&gt;=0,R$23&lt;='2. Saisie'!$AE$1,'2. Saisie'!$AL73&lt;=$B$11),IF(OR('2. Saisie'!P73="",'2. Saisie'!P73=9),0,'2. Saisie'!P73),"")</f>
        <v/>
      </c>
      <c r="S91" s="17" t="str">
        <f>IF(AND('2. Saisie'!$AF73&gt;=0,S$23&lt;='2. Saisie'!$AE$1,'2. Saisie'!$AL73&lt;=$B$11),IF(OR('2. Saisie'!Q73="",'2. Saisie'!Q73=9),0,'2. Saisie'!Q73),"")</f>
        <v/>
      </c>
      <c r="T91" s="17" t="str">
        <f>IF(AND('2. Saisie'!$AF73&gt;=0,T$23&lt;='2. Saisie'!$AE$1,'2. Saisie'!$AL73&lt;=$B$11),IF(OR('2. Saisie'!R73="",'2. Saisie'!R73=9),0,'2. Saisie'!R73),"")</f>
        <v/>
      </c>
      <c r="U91" s="17" t="str">
        <f>IF(AND('2. Saisie'!$AF73&gt;=0,U$23&lt;='2. Saisie'!$AE$1,'2. Saisie'!$AL73&lt;=$B$11),IF(OR('2. Saisie'!S73="",'2. Saisie'!S73=9),0,'2. Saisie'!S73),"")</f>
        <v/>
      </c>
      <c r="V91" s="17" t="str">
        <f>IF(AND('2. Saisie'!$AF73&gt;=0,V$23&lt;='2. Saisie'!$AE$1,'2. Saisie'!$AL73&lt;=$B$11),IF(OR('2. Saisie'!T73="",'2. Saisie'!T73=9),0,'2. Saisie'!T73),"")</f>
        <v/>
      </c>
      <c r="W91" s="17" t="str">
        <f>IF(AND('2. Saisie'!$AF73&gt;=0,W$23&lt;='2. Saisie'!$AE$1,'2. Saisie'!$AL73&lt;=$B$11),IF(OR('2. Saisie'!U73="",'2. Saisie'!U73=9),0,'2. Saisie'!U73),"")</f>
        <v/>
      </c>
      <c r="X91" s="17" t="str">
        <f>IF(AND('2. Saisie'!$AF73&gt;=0,X$23&lt;='2. Saisie'!$AE$1,'2. Saisie'!$AL73&lt;=$B$11),IF(OR('2. Saisie'!V73="",'2. Saisie'!V73=9),0,'2. Saisie'!V73),"")</f>
        <v/>
      </c>
      <c r="Y91" s="17" t="str">
        <f>IF(AND('2. Saisie'!$AF73&gt;=0,Y$23&lt;='2. Saisie'!$AE$1,'2. Saisie'!$AL73&lt;=$B$11),IF(OR('2. Saisie'!W73="",'2. Saisie'!W73=9),0,'2. Saisie'!W73),"")</f>
        <v/>
      </c>
      <c r="Z91" s="17" t="str">
        <f>IF(AND('2. Saisie'!$AF73&gt;=0,Z$23&lt;='2. Saisie'!$AE$1,'2. Saisie'!$AL73&lt;=$B$11),IF(OR('2. Saisie'!X73="",'2. Saisie'!X73=9),0,'2. Saisie'!X73),"")</f>
        <v/>
      </c>
      <c r="AA91" s="17" t="str">
        <f>IF(AND('2. Saisie'!$AF73&gt;=0,AA$23&lt;='2. Saisie'!$AE$1,'2. Saisie'!$AL73&lt;=$B$11),IF(OR('2. Saisie'!Y73="",'2. Saisie'!Y73=9),0,'2. Saisie'!Y73),"")</f>
        <v/>
      </c>
      <c r="AB91" s="17" t="str">
        <f>IF(AND('2. Saisie'!$AF73&gt;=0,AB$23&lt;='2. Saisie'!$AE$1,'2. Saisie'!$AL73&lt;=$B$11),IF(OR('2. Saisie'!Z73="",'2. Saisie'!Z73=9),0,'2. Saisie'!Z73),"")</f>
        <v/>
      </c>
      <c r="AC91" s="17" t="str">
        <f>IF(AND('2. Saisie'!$AF73&gt;=0,AC$23&lt;='2. Saisie'!$AE$1,'2. Saisie'!$AL73&lt;=$B$11),IF(OR('2. Saisie'!AA73="",'2. Saisie'!AA73=9),0,'2. Saisie'!AA73),"")</f>
        <v/>
      </c>
      <c r="AD91" s="17" t="str">
        <f>IF(AND('2. Saisie'!$AF73&gt;=0,AD$23&lt;='2. Saisie'!$AE$1,'2. Saisie'!$AL73&lt;=$B$11),IF(OR('2. Saisie'!AB73="",'2. Saisie'!AB73=9),0,'2. Saisie'!AB73),"")</f>
        <v/>
      </c>
      <c r="AE91" s="17" t="str">
        <f>IF(AND('2. Saisie'!$AF73&gt;=0,AE$23&lt;='2. Saisie'!$AE$1,'2. Saisie'!$AL73&lt;=$B$11),IF(OR('2. Saisie'!AC73="",'2. Saisie'!AC73=9),0,'2. Saisie'!AC73),"")</f>
        <v/>
      </c>
      <c r="AF91" s="17" t="str">
        <f>IF(AND('2. Saisie'!$AF73&gt;=0,AF$23&lt;='2. Saisie'!$AE$1,'2. Saisie'!$AL73&lt;=$B$11),IF(OR('2. Saisie'!AD73="",'2. Saisie'!AD73=9),0,'2. Saisie'!AD73),"")</f>
        <v/>
      </c>
      <c r="AG91" s="17" t="str">
        <f>IF(AND('2. Saisie'!$AF73&gt;=0,AG$23&lt;='2. Saisie'!$AE$1,'2. Saisie'!$AL73&lt;=$B$11),IF(OR('2. Saisie'!AE73="",'2. Saisie'!AE73=9),0,'2. Saisie'!AE73),"")</f>
        <v/>
      </c>
      <c r="AH91" s="17" t="s">
        <v>139</v>
      </c>
      <c r="AI91" s="330"/>
      <c r="AJ91" s="339" t="str">
        <f t="shared" si="365"/>
        <v/>
      </c>
      <c r="AK91" s="339" t="str">
        <f t="shared" si="366"/>
        <v/>
      </c>
      <c r="AL91" s="340" t="str">
        <f t="shared" si="324"/>
        <v/>
      </c>
      <c r="AM91" s="341">
        <v>67</v>
      </c>
      <c r="AN91" s="342" t="str">
        <f t="shared" si="325"/>
        <v/>
      </c>
      <c r="AO91" s="343" t="str">
        <f t="shared" si="326"/>
        <v/>
      </c>
      <c r="AP91" s="17" t="str">
        <f t="shared" si="367"/>
        <v/>
      </c>
      <c r="AQ91" s="17" t="str">
        <f t="shared" si="368"/>
        <v/>
      </c>
      <c r="AR91" s="17" t="str">
        <f t="shared" si="369"/>
        <v/>
      </c>
      <c r="AS91" s="17" t="str">
        <f t="shared" si="370"/>
        <v/>
      </c>
      <c r="AT91" s="17" t="str">
        <f t="shared" si="371"/>
        <v/>
      </c>
      <c r="AU91" s="17" t="str">
        <f t="shared" si="372"/>
        <v/>
      </c>
      <c r="AV91" s="17" t="str">
        <f t="shared" si="373"/>
        <v/>
      </c>
      <c r="AW91" s="17" t="str">
        <f t="shared" si="374"/>
        <v/>
      </c>
      <c r="AX91" s="17" t="str">
        <f t="shared" si="375"/>
        <v/>
      </c>
      <c r="AY91" s="17" t="str">
        <f t="shared" si="376"/>
        <v/>
      </c>
      <c r="AZ91" s="17" t="str">
        <f t="shared" si="377"/>
        <v/>
      </c>
      <c r="BA91" s="17" t="str">
        <f t="shared" si="378"/>
        <v/>
      </c>
      <c r="BB91" s="17" t="str">
        <f t="shared" si="379"/>
        <v/>
      </c>
      <c r="BC91" s="17" t="str">
        <f t="shared" si="380"/>
        <v/>
      </c>
      <c r="BD91" s="17" t="str">
        <f t="shared" si="381"/>
        <v/>
      </c>
      <c r="BE91" s="17" t="str">
        <f t="shared" si="382"/>
        <v/>
      </c>
      <c r="BF91" s="17" t="str">
        <f t="shared" si="383"/>
        <v/>
      </c>
      <c r="BG91" s="17" t="str">
        <f t="shared" si="384"/>
        <v/>
      </c>
      <c r="BH91" s="17" t="str">
        <f t="shared" si="385"/>
        <v/>
      </c>
      <c r="BI91" s="17" t="str">
        <f t="shared" si="386"/>
        <v/>
      </c>
      <c r="BJ91" s="17" t="str">
        <f t="shared" si="387"/>
        <v/>
      </c>
      <c r="BK91" s="17" t="str">
        <f t="shared" si="388"/>
        <v/>
      </c>
      <c r="BL91" s="17" t="str">
        <f t="shared" si="389"/>
        <v/>
      </c>
      <c r="BM91" s="17" t="str">
        <f t="shared" si="390"/>
        <v/>
      </c>
      <c r="BN91" s="17" t="str">
        <f t="shared" si="391"/>
        <v/>
      </c>
      <c r="BO91" s="17" t="str">
        <f t="shared" si="392"/>
        <v/>
      </c>
      <c r="BP91" s="17" t="str">
        <f t="shared" si="393"/>
        <v/>
      </c>
      <c r="BQ91" s="17" t="str">
        <f t="shared" si="394"/>
        <v/>
      </c>
      <c r="BR91" s="17" t="str">
        <f t="shared" si="395"/>
        <v/>
      </c>
      <c r="BS91" s="17" t="str">
        <f t="shared" si="396"/>
        <v/>
      </c>
      <c r="BT91" s="17" t="s">
        <v>139</v>
      </c>
      <c r="BV91" s="291" t="e">
        <f t="shared" si="327"/>
        <v>#VALUE!</v>
      </c>
      <c r="BW91" s="291" t="e">
        <f t="shared" si="397"/>
        <v>#VALUE!</v>
      </c>
      <c r="BX91" s="291" t="e">
        <f t="shared" ref="BX91:BX124" si="478">BW91+BX90</f>
        <v>#VALUE!</v>
      </c>
      <c r="BY91" s="292" t="e">
        <f t="shared" si="328"/>
        <v>#VALUE!</v>
      </c>
      <c r="BZ91" s="292" t="e">
        <f t="shared" si="398"/>
        <v>#VALUE!</v>
      </c>
      <c r="CA91" s="294" t="str">
        <f t="shared" si="399"/>
        <v/>
      </c>
      <c r="CB91" s="293" t="e">
        <f t="shared" si="329"/>
        <v>#VALUE!</v>
      </c>
      <c r="CC91" s="291" t="e">
        <f t="shared" si="400"/>
        <v>#VALUE!</v>
      </c>
      <c r="CD91" s="291" t="e">
        <f t="shared" ref="CD91:CD124" si="479">CC91+CD90</f>
        <v>#VALUE!</v>
      </c>
      <c r="CE91" s="292" t="e">
        <f t="shared" si="330"/>
        <v>#VALUE!</v>
      </c>
      <c r="CF91" s="292" t="e">
        <f t="shared" si="401"/>
        <v>#VALUE!</v>
      </c>
      <c r="CW91" s="330"/>
      <c r="CX91" s="341">
        <v>67</v>
      </c>
      <c r="CY91" s="58" t="str">
        <f t="shared" si="402"/>
        <v/>
      </c>
      <c r="CZ91" s="344" t="e">
        <f t="shared" si="321"/>
        <v>#N/A</v>
      </c>
      <c r="DA91" s="344" t="e">
        <f t="shared" si="321"/>
        <v>#N/A</v>
      </c>
      <c r="DB91" s="344" t="e">
        <f t="shared" si="321"/>
        <v>#N/A</v>
      </c>
      <c r="DC91" s="344" t="e">
        <f t="shared" si="321"/>
        <v>#N/A</v>
      </c>
      <c r="DD91" s="344" t="e">
        <f t="shared" si="321"/>
        <v>#N/A</v>
      </c>
      <c r="DE91" s="344" t="e">
        <f t="shared" si="321"/>
        <v>#N/A</v>
      </c>
      <c r="DF91" s="344" t="e">
        <f t="shared" si="321"/>
        <v>#N/A</v>
      </c>
      <c r="DG91" s="344" t="e">
        <f t="shared" si="321"/>
        <v>#N/A</v>
      </c>
      <c r="DH91" s="344" t="e">
        <f t="shared" si="321"/>
        <v>#N/A</v>
      </c>
      <c r="DI91" s="344" t="e">
        <f t="shared" si="321"/>
        <v>#N/A</v>
      </c>
      <c r="DJ91" s="344" t="e">
        <f t="shared" si="321"/>
        <v>#N/A</v>
      </c>
      <c r="DK91" s="344" t="e">
        <f t="shared" si="321"/>
        <v>#N/A</v>
      </c>
      <c r="DL91" s="344" t="e">
        <f t="shared" si="321"/>
        <v>#N/A</v>
      </c>
      <c r="DM91" s="344" t="e">
        <f t="shared" si="321"/>
        <v>#N/A</v>
      </c>
      <c r="DN91" s="344" t="e">
        <f t="shared" si="321"/>
        <v>#N/A</v>
      </c>
      <c r="DO91" s="344" t="e">
        <f t="shared" si="321"/>
        <v>#N/A</v>
      </c>
      <c r="DP91" s="344" t="e">
        <f t="shared" si="320"/>
        <v>#N/A</v>
      </c>
      <c r="DQ91" s="344" t="e">
        <f t="shared" si="320"/>
        <v>#N/A</v>
      </c>
      <c r="DR91" s="344" t="e">
        <f t="shared" si="320"/>
        <v>#N/A</v>
      </c>
      <c r="DS91" s="344" t="e">
        <f t="shared" si="320"/>
        <v>#N/A</v>
      </c>
      <c r="DT91" s="344" t="e">
        <f t="shared" si="320"/>
        <v>#N/A</v>
      </c>
      <c r="DU91" s="344" t="e">
        <f t="shared" si="320"/>
        <v>#N/A</v>
      </c>
      <c r="DV91" s="344" t="e">
        <f t="shared" si="320"/>
        <v>#N/A</v>
      </c>
      <c r="DW91" s="344" t="e">
        <f t="shared" si="320"/>
        <v>#N/A</v>
      </c>
      <c r="DX91" s="344" t="e">
        <f t="shared" si="320"/>
        <v>#N/A</v>
      </c>
      <c r="DY91" s="344" t="e">
        <f t="shared" si="320"/>
        <v>#N/A</v>
      </c>
      <c r="DZ91" s="344" t="e">
        <f t="shared" si="320"/>
        <v>#N/A</v>
      </c>
      <c r="EA91" s="344" t="e">
        <f t="shared" si="320"/>
        <v>#N/A</v>
      </c>
      <c r="EB91" s="344" t="e">
        <f t="shared" si="320"/>
        <v>#N/A</v>
      </c>
      <c r="EC91" s="344" t="e">
        <f t="shared" si="320"/>
        <v>#N/A</v>
      </c>
      <c r="ED91" s="59">
        <f t="shared" si="403"/>
        <v>0</v>
      </c>
      <c r="EE91" s="341">
        <v>67</v>
      </c>
      <c r="EF91" s="58" t="str">
        <f t="shared" si="404"/>
        <v/>
      </c>
      <c r="EG91" s="344" t="str">
        <f t="shared" ref="EG91:EG124" si="480">IFERROR(IF(CZ91-HK91=0,"",EG$24),"")</f>
        <v/>
      </c>
      <c r="EH91" s="344" t="str">
        <f t="shared" si="236"/>
        <v/>
      </c>
      <c r="EI91" s="344" t="str">
        <f t="shared" si="237"/>
        <v/>
      </c>
      <c r="EJ91" s="344" t="str">
        <f t="shared" si="238"/>
        <v/>
      </c>
      <c r="EK91" s="344" t="str">
        <f t="shared" si="239"/>
        <v/>
      </c>
      <c r="EL91" s="344" t="str">
        <f t="shared" si="240"/>
        <v/>
      </c>
      <c r="EM91" s="344" t="str">
        <f t="shared" si="241"/>
        <v/>
      </c>
      <c r="EN91" s="344" t="str">
        <f t="shared" si="242"/>
        <v/>
      </c>
      <c r="EO91" s="344" t="str">
        <f t="shared" si="243"/>
        <v/>
      </c>
      <c r="EP91" s="344" t="str">
        <f t="shared" si="244"/>
        <v/>
      </c>
      <c r="EQ91" s="344" t="str">
        <f t="shared" si="245"/>
        <v/>
      </c>
      <c r="ER91" s="344" t="str">
        <f t="shared" si="246"/>
        <v/>
      </c>
      <c r="ES91" s="344" t="str">
        <f t="shared" si="247"/>
        <v/>
      </c>
      <c r="ET91" s="344" t="str">
        <f t="shared" si="248"/>
        <v/>
      </c>
      <c r="EU91" s="344" t="str">
        <f t="shared" si="249"/>
        <v/>
      </c>
      <c r="EV91" s="344" t="str">
        <f t="shared" si="250"/>
        <v/>
      </c>
      <c r="EW91" s="344" t="str">
        <f t="shared" si="251"/>
        <v/>
      </c>
      <c r="EX91" s="344" t="str">
        <f t="shared" si="252"/>
        <v/>
      </c>
      <c r="EY91" s="344" t="str">
        <f t="shared" si="253"/>
        <v/>
      </c>
      <c r="EZ91" s="344" t="str">
        <f t="shared" si="254"/>
        <v/>
      </c>
      <c r="FA91" s="344" t="str">
        <f t="shared" si="255"/>
        <v/>
      </c>
      <c r="FB91" s="344" t="str">
        <f t="shared" si="256"/>
        <v/>
      </c>
      <c r="FC91" s="344" t="str">
        <f t="shared" si="257"/>
        <v/>
      </c>
      <c r="FD91" s="344" t="str">
        <f t="shared" si="258"/>
        <v/>
      </c>
      <c r="FE91" s="344" t="str">
        <f t="shared" si="259"/>
        <v/>
      </c>
      <c r="FF91" s="344" t="str">
        <f t="shared" si="260"/>
        <v/>
      </c>
      <c r="FG91" s="344" t="str">
        <f t="shared" si="261"/>
        <v/>
      </c>
      <c r="FH91" s="344" t="str">
        <f t="shared" si="262"/>
        <v/>
      </c>
      <c r="FI91" s="344" t="str">
        <f t="shared" si="263"/>
        <v/>
      </c>
      <c r="FJ91" s="344" t="str">
        <f t="shared" si="264"/>
        <v/>
      </c>
      <c r="FK91" s="59">
        <f t="shared" si="405"/>
        <v>0</v>
      </c>
      <c r="FL91" s="345" t="str">
        <f t="shared" si="406"/>
        <v/>
      </c>
      <c r="FM91" s="3">
        <f t="shared" si="407"/>
        <v>0</v>
      </c>
      <c r="FO91" s="336" t="str">
        <f t="shared" si="331"/>
        <v/>
      </c>
      <c r="FP91" s="4" t="s">
        <v>97</v>
      </c>
      <c r="FQ91" s="17" t="str">
        <f t="shared" si="332"/>
        <v/>
      </c>
      <c r="FR91" s="17" t="str">
        <f t="shared" si="333"/>
        <v/>
      </c>
      <c r="FS91" s="17" t="str">
        <f t="shared" si="334"/>
        <v/>
      </c>
      <c r="FT91" s="17" t="str">
        <f t="shared" si="335"/>
        <v/>
      </c>
      <c r="FU91" s="17" t="str">
        <f t="shared" si="336"/>
        <v/>
      </c>
      <c r="FV91" s="17" t="str">
        <f t="shared" si="337"/>
        <v/>
      </c>
      <c r="FW91" s="17" t="str">
        <f t="shared" si="338"/>
        <v/>
      </c>
      <c r="FX91" s="17" t="str">
        <f t="shared" si="339"/>
        <v/>
      </c>
      <c r="FY91" s="17" t="str">
        <f t="shared" si="340"/>
        <v/>
      </c>
      <c r="FZ91" s="17" t="str">
        <f t="shared" si="341"/>
        <v/>
      </c>
      <c r="GA91" s="17" t="str">
        <f t="shared" si="342"/>
        <v/>
      </c>
      <c r="GB91" s="17" t="str">
        <f t="shared" si="343"/>
        <v/>
      </c>
      <c r="GC91" s="17" t="str">
        <f t="shared" si="344"/>
        <v/>
      </c>
      <c r="GD91" s="17" t="str">
        <f t="shared" si="345"/>
        <v/>
      </c>
      <c r="GE91" s="17" t="str">
        <f t="shared" si="346"/>
        <v/>
      </c>
      <c r="GF91" s="17" t="str">
        <f t="shared" si="347"/>
        <v/>
      </c>
      <c r="GG91" s="17" t="str">
        <f t="shared" si="348"/>
        <v/>
      </c>
      <c r="GH91" s="17" t="str">
        <f t="shared" si="349"/>
        <v/>
      </c>
      <c r="GI91" s="17" t="str">
        <f t="shared" si="350"/>
        <v/>
      </c>
      <c r="GJ91" s="17" t="str">
        <f t="shared" si="351"/>
        <v/>
      </c>
      <c r="GK91" s="17" t="str">
        <f t="shared" si="352"/>
        <v/>
      </c>
      <c r="GL91" s="17" t="str">
        <f t="shared" si="353"/>
        <v/>
      </c>
      <c r="GM91" s="17" t="str">
        <f t="shared" si="354"/>
        <v/>
      </c>
      <c r="GN91" s="17" t="str">
        <f t="shared" si="355"/>
        <v/>
      </c>
      <c r="GO91" s="17" t="str">
        <f t="shared" si="356"/>
        <v/>
      </c>
      <c r="GP91" s="17" t="str">
        <f t="shared" si="357"/>
        <v/>
      </c>
      <c r="GQ91" s="17" t="str">
        <f t="shared" si="358"/>
        <v/>
      </c>
      <c r="GR91" s="17" t="str">
        <f t="shared" si="359"/>
        <v/>
      </c>
      <c r="GS91" s="17" t="str">
        <f t="shared" si="360"/>
        <v/>
      </c>
      <c r="GT91" s="17" t="str">
        <f t="shared" si="361"/>
        <v/>
      </c>
      <c r="GU91" s="17" t="s">
        <v>139</v>
      </c>
      <c r="GV91" s="36"/>
      <c r="GW91" s="36" t="e">
        <f>RANK(AO91,AO$25:AO$124,0)+COUNTIF(AO$25:AO$91,AO91)-1</f>
        <v>#VALUE!</v>
      </c>
      <c r="GX91" s="36" t="s">
        <v>97</v>
      </c>
      <c r="GY91" s="3">
        <v>67</v>
      </c>
      <c r="GZ91" s="3" t="str">
        <f t="shared" si="362"/>
        <v/>
      </c>
      <c r="HA91" s="345" t="str">
        <f t="shared" si="408"/>
        <v/>
      </c>
      <c r="HB91" s="3">
        <f t="shared" si="409"/>
        <v>0</v>
      </c>
      <c r="HF91" s="3" t="e">
        <f t="shared" si="410"/>
        <v>#N/A</v>
      </c>
      <c r="HG91" s="3" t="e">
        <f t="shared" si="411"/>
        <v>#N/A</v>
      </c>
      <c r="HH91" s="294" t="e">
        <f t="shared" si="412"/>
        <v>#N/A</v>
      </c>
      <c r="HI91" s="336" t="e">
        <f t="shared" si="413"/>
        <v>#N/A</v>
      </c>
      <c r="HJ91" s="4" t="e">
        <f t="shared" si="414"/>
        <v>#N/A</v>
      </c>
      <c r="HK91" s="17" t="str">
        <f>IF(HK$23&lt;='2. Saisie'!$AE$1,INDEX($D$25:$AG$124,$HI91,HK$21),"")</f>
        <v/>
      </c>
      <c r="HL91" s="17" t="str">
        <f>IF(HL$23&lt;='2. Saisie'!$AE$1,INDEX($D$25:$AG$124,$HI91,HL$21),"")</f>
        <v/>
      </c>
      <c r="HM91" s="17" t="str">
        <f>IF(HM$23&lt;='2. Saisie'!$AE$1,INDEX($D$25:$AG$124,$HI91,HM$21),"")</f>
        <v/>
      </c>
      <c r="HN91" s="17" t="str">
        <f>IF(HN$23&lt;='2. Saisie'!$AE$1,INDEX($D$25:$AG$124,$HI91,HN$21),"")</f>
        <v/>
      </c>
      <c r="HO91" s="17" t="str">
        <f>IF(HO$23&lt;='2. Saisie'!$AE$1,INDEX($D$25:$AG$124,$HI91,HO$21),"")</f>
        <v/>
      </c>
      <c r="HP91" s="17" t="str">
        <f>IF(HP$23&lt;='2. Saisie'!$AE$1,INDEX($D$25:$AG$124,$HI91,HP$21),"")</f>
        <v/>
      </c>
      <c r="HQ91" s="17" t="str">
        <f>IF(HQ$23&lt;='2. Saisie'!$AE$1,INDEX($D$25:$AG$124,$HI91,HQ$21),"")</f>
        <v/>
      </c>
      <c r="HR91" s="17" t="str">
        <f>IF(HR$23&lt;='2. Saisie'!$AE$1,INDEX($D$25:$AG$124,$HI91,HR$21),"")</f>
        <v/>
      </c>
      <c r="HS91" s="17" t="str">
        <f>IF(HS$23&lt;='2. Saisie'!$AE$1,INDEX($D$25:$AG$124,$HI91,HS$21),"")</f>
        <v/>
      </c>
      <c r="HT91" s="17" t="str">
        <f>IF(HT$23&lt;='2. Saisie'!$AE$1,INDEX($D$25:$AG$124,$HI91,HT$21),"")</f>
        <v/>
      </c>
      <c r="HU91" s="17" t="str">
        <f>IF(HU$23&lt;='2. Saisie'!$AE$1,INDEX($D$25:$AG$124,$HI91,HU$21),"")</f>
        <v/>
      </c>
      <c r="HV91" s="17" t="str">
        <f>IF(HV$23&lt;='2. Saisie'!$AE$1,INDEX($D$25:$AG$124,$HI91,HV$21),"")</f>
        <v/>
      </c>
      <c r="HW91" s="17" t="str">
        <f>IF(HW$23&lt;='2. Saisie'!$AE$1,INDEX($D$25:$AG$124,$HI91,HW$21),"")</f>
        <v/>
      </c>
      <c r="HX91" s="17" t="str">
        <f>IF(HX$23&lt;='2. Saisie'!$AE$1,INDEX($D$25:$AG$124,$HI91,HX$21),"")</f>
        <v/>
      </c>
      <c r="HY91" s="17" t="str">
        <f>IF(HY$23&lt;='2. Saisie'!$AE$1,INDEX($D$25:$AG$124,$HI91,HY$21),"")</f>
        <v/>
      </c>
      <c r="HZ91" s="17" t="str">
        <f>IF(HZ$23&lt;='2. Saisie'!$AE$1,INDEX($D$25:$AG$124,$HI91,HZ$21),"")</f>
        <v/>
      </c>
      <c r="IA91" s="17" t="str">
        <f>IF(IA$23&lt;='2. Saisie'!$AE$1,INDEX($D$25:$AG$124,$HI91,IA$21),"")</f>
        <v/>
      </c>
      <c r="IB91" s="17" t="str">
        <f>IF(IB$23&lt;='2. Saisie'!$AE$1,INDEX($D$25:$AG$124,$HI91,IB$21),"")</f>
        <v/>
      </c>
      <c r="IC91" s="17" t="str">
        <f>IF(IC$23&lt;='2. Saisie'!$AE$1,INDEX($D$25:$AG$124,$HI91,IC$21),"")</f>
        <v/>
      </c>
      <c r="ID91" s="17" t="str">
        <f>IF(ID$23&lt;='2. Saisie'!$AE$1,INDEX($D$25:$AG$124,$HI91,ID$21),"")</f>
        <v/>
      </c>
      <c r="IE91" s="17" t="str">
        <f>IF(IE$23&lt;='2. Saisie'!$AE$1,INDEX($D$25:$AG$124,$HI91,IE$21),"")</f>
        <v/>
      </c>
      <c r="IF91" s="17" t="str">
        <f>IF(IF$23&lt;='2. Saisie'!$AE$1,INDEX($D$25:$AG$124,$HI91,IF$21),"")</f>
        <v/>
      </c>
      <c r="IG91" s="17" t="str">
        <f>IF(IG$23&lt;='2. Saisie'!$AE$1,INDEX($D$25:$AG$124,$HI91,IG$21),"")</f>
        <v/>
      </c>
      <c r="IH91" s="17" t="str">
        <f>IF(IH$23&lt;='2. Saisie'!$AE$1,INDEX($D$25:$AG$124,$HI91,IH$21),"")</f>
        <v/>
      </c>
      <c r="II91" s="17" t="str">
        <f>IF(II$23&lt;='2. Saisie'!$AE$1,INDEX($D$25:$AG$124,$HI91,II$21),"")</f>
        <v/>
      </c>
      <c r="IJ91" s="17" t="str">
        <f>IF(IJ$23&lt;='2. Saisie'!$AE$1,INDEX($D$25:$AG$124,$HI91,IJ$21),"")</f>
        <v/>
      </c>
      <c r="IK91" s="17" t="str">
        <f>IF(IK$23&lt;='2. Saisie'!$AE$1,INDEX($D$25:$AG$124,$HI91,IK$21),"")</f>
        <v/>
      </c>
      <c r="IL91" s="17" t="str">
        <f>IF(IL$23&lt;='2. Saisie'!$AE$1,INDEX($D$25:$AG$124,$HI91,IL$21),"")</f>
        <v/>
      </c>
      <c r="IM91" s="17" t="str">
        <f>IF(IM$23&lt;='2. Saisie'!$AE$1,INDEX($D$25:$AG$124,$HI91,IM$21),"")</f>
        <v/>
      </c>
      <c r="IN91" s="17" t="str">
        <f>IF(IN$23&lt;='2. Saisie'!$AE$1,INDEX($D$25:$AG$124,$HI91,IN$21),"")</f>
        <v/>
      </c>
      <c r="IO91" s="17" t="s">
        <v>139</v>
      </c>
      <c r="IR91" s="346" t="str">
        <f>IFERROR(IF(HK$23&lt;=$HH91,(1-'7. Rép.Inattendues'!J72)*HK$19,('7. Rép.Inattendues'!J72*HK$19)*-1),"")</f>
        <v/>
      </c>
      <c r="IS91" s="346" t="str">
        <f>IFERROR(IF(HL$23&lt;=$HH91,(1-'7. Rép.Inattendues'!K72)*HL$19,('7. Rép.Inattendues'!K72*HL$19)*-1),"")</f>
        <v/>
      </c>
      <c r="IT91" s="346" t="str">
        <f>IFERROR(IF(HM$23&lt;=$HH91,(1-'7. Rép.Inattendues'!L72)*HM$19,('7. Rép.Inattendues'!L72*HM$19)*-1),"")</f>
        <v/>
      </c>
      <c r="IU91" s="346" t="str">
        <f>IFERROR(IF(HN$23&lt;=$HH91,(1-'7. Rép.Inattendues'!M72)*HN$19,('7. Rép.Inattendues'!M72*HN$19)*-1),"")</f>
        <v/>
      </c>
      <c r="IV91" s="346" t="str">
        <f>IFERROR(IF(HO$23&lt;=$HH91,(1-'7. Rép.Inattendues'!N72)*HO$19,('7. Rép.Inattendues'!N72*HO$19)*-1),"")</f>
        <v/>
      </c>
      <c r="IW91" s="346" t="str">
        <f>IFERROR(IF(HP$23&lt;=$HH91,(1-'7. Rép.Inattendues'!O72)*HP$19,('7. Rép.Inattendues'!O72*HP$19)*-1),"")</f>
        <v/>
      </c>
      <c r="IX91" s="346" t="str">
        <f>IFERROR(IF(HQ$23&lt;=$HH91,(1-'7. Rép.Inattendues'!P72)*HQ$19,('7. Rép.Inattendues'!P72*HQ$19)*-1),"")</f>
        <v/>
      </c>
      <c r="IY91" s="346" t="str">
        <f>IFERROR(IF(HR$23&lt;=$HH91,(1-'7. Rép.Inattendues'!Q72)*HR$19,('7. Rép.Inattendues'!Q72*HR$19)*-1),"")</f>
        <v/>
      </c>
      <c r="IZ91" s="346" t="str">
        <f>IFERROR(IF(HS$23&lt;=$HH91,(1-'7. Rép.Inattendues'!R72)*HS$19,('7. Rép.Inattendues'!R72*HS$19)*-1),"")</f>
        <v/>
      </c>
      <c r="JA91" s="346" t="str">
        <f>IFERROR(IF(HT$23&lt;=$HH91,(1-'7. Rép.Inattendues'!S72)*HT$19,('7. Rép.Inattendues'!S72*HT$19)*-1),"")</f>
        <v/>
      </c>
      <c r="JB91" s="346" t="str">
        <f>IFERROR(IF(HU$23&lt;=$HH91,(1-'7. Rép.Inattendues'!T72)*HU$19,('7. Rép.Inattendues'!T72*HU$19)*-1),"")</f>
        <v/>
      </c>
      <c r="JC91" s="346" t="str">
        <f>IFERROR(IF(HV$23&lt;=$HH91,(1-'7. Rép.Inattendues'!U72)*HV$19,('7. Rép.Inattendues'!U72*HV$19)*-1),"")</f>
        <v/>
      </c>
      <c r="JD91" s="346" t="str">
        <f>IFERROR(IF(HW$23&lt;=$HH91,(1-'7. Rép.Inattendues'!V72)*HW$19,('7. Rép.Inattendues'!V72*HW$19)*-1),"")</f>
        <v/>
      </c>
      <c r="JE91" s="346" t="str">
        <f>IFERROR(IF(HX$23&lt;=$HH91,(1-'7. Rép.Inattendues'!W72)*HX$19,('7. Rép.Inattendues'!W72*HX$19)*-1),"")</f>
        <v/>
      </c>
      <c r="JF91" s="346" t="str">
        <f>IFERROR(IF(HY$23&lt;=$HH91,(1-'7. Rép.Inattendues'!X72)*HY$19,('7. Rép.Inattendues'!X72*HY$19)*-1),"")</f>
        <v/>
      </c>
      <c r="JG91" s="346" t="str">
        <f>IFERROR(IF(HZ$23&lt;=$HH91,(1-'7. Rép.Inattendues'!Y72)*HZ$19,('7. Rép.Inattendues'!Y72*HZ$19)*-1),"")</f>
        <v/>
      </c>
      <c r="JH91" s="346" t="str">
        <f>IFERROR(IF(IA$23&lt;=$HH91,(1-'7. Rép.Inattendues'!Z72)*IA$19,('7. Rép.Inattendues'!Z72*IA$19)*-1),"")</f>
        <v/>
      </c>
      <c r="JI91" s="346" t="str">
        <f>IFERROR(IF(IB$23&lt;=$HH91,(1-'7. Rép.Inattendues'!AA72)*IB$19,('7. Rép.Inattendues'!AA72*IB$19)*-1),"")</f>
        <v/>
      </c>
      <c r="JJ91" s="346" t="str">
        <f>IFERROR(IF(IC$23&lt;=$HH91,(1-'7. Rép.Inattendues'!AB72)*IC$19,('7. Rép.Inattendues'!AB72*IC$19)*-1),"")</f>
        <v/>
      </c>
      <c r="JK91" s="346" t="str">
        <f>IFERROR(IF(ID$23&lt;=$HH91,(1-'7. Rép.Inattendues'!AC72)*ID$19,('7. Rép.Inattendues'!AC72*ID$19)*-1),"")</f>
        <v/>
      </c>
      <c r="JL91" s="346" t="str">
        <f>IFERROR(IF(IE$23&lt;=$HH91,(1-'7. Rép.Inattendues'!AD72)*IE$19,('7. Rép.Inattendues'!AD72*IE$19)*-1),"")</f>
        <v/>
      </c>
      <c r="JM91" s="346" t="str">
        <f>IFERROR(IF(IF$23&lt;=$HH91,(1-'7. Rép.Inattendues'!AE72)*IF$19,('7. Rép.Inattendues'!AE72*IF$19)*-1),"")</f>
        <v/>
      </c>
      <c r="JN91" s="346" t="str">
        <f>IFERROR(IF(IG$23&lt;=$HH91,(1-'7. Rép.Inattendues'!AF72)*IG$19,('7. Rép.Inattendues'!AF72*IG$19)*-1),"")</f>
        <v/>
      </c>
      <c r="JO91" s="346" t="str">
        <f>IFERROR(IF(IH$23&lt;=$HH91,(1-'7. Rép.Inattendues'!AG72)*IH$19,('7. Rép.Inattendues'!AG72*IH$19)*-1),"")</f>
        <v/>
      </c>
      <c r="JP91" s="346" t="str">
        <f>IFERROR(IF(II$23&lt;=$HH91,(1-'7. Rép.Inattendues'!AH72)*II$19,('7. Rép.Inattendues'!AH72*II$19)*-1),"")</f>
        <v/>
      </c>
      <c r="JQ91" s="346" t="str">
        <f>IFERROR(IF(IJ$23&lt;=$HH91,(1-'7. Rép.Inattendues'!AI72)*IJ$19,('7. Rép.Inattendues'!AI72*IJ$19)*-1),"")</f>
        <v/>
      </c>
      <c r="JR91" s="346" t="str">
        <f>IFERROR(IF(IK$23&lt;=$HH91,(1-'7. Rép.Inattendues'!AJ72)*IK$19,('7. Rép.Inattendues'!AJ72*IK$19)*-1),"")</f>
        <v/>
      </c>
      <c r="JS91" s="346" t="str">
        <f>IFERROR(IF(IL$23&lt;=$HH91,(1-'7. Rép.Inattendues'!AK72)*IL$19,('7. Rép.Inattendues'!AK72*IL$19)*-1),"")</f>
        <v/>
      </c>
      <c r="JT91" s="346" t="str">
        <f>IFERROR(IF(IM$23&lt;=$HH91,(1-'7. Rép.Inattendues'!AL72)*IM$19,('7. Rép.Inattendues'!AL72*IM$19)*-1),"")</f>
        <v/>
      </c>
      <c r="JU91" s="346" t="str">
        <f>IFERROR(IF(IN$23&lt;=$HH91,(1-'7. Rép.Inattendues'!AM72)*IN$19,('7. Rép.Inattendues'!AM72*IN$19)*-1),"")</f>
        <v/>
      </c>
      <c r="JW91" s="347" t="str">
        <f t="shared" si="415"/>
        <v/>
      </c>
      <c r="JY91" s="346" t="str">
        <f t="shared" si="416"/>
        <v/>
      </c>
      <c r="JZ91" s="346" t="str">
        <f t="shared" si="417"/>
        <v/>
      </c>
      <c r="KA91" s="346" t="str">
        <f t="shared" si="418"/>
        <v/>
      </c>
      <c r="KB91" s="346" t="str">
        <f t="shared" si="419"/>
        <v/>
      </c>
      <c r="KC91" s="346" t="str">
        <f t="shared" si="420"/>
        <v/>
      </c>
      <c r="KD91" s="346" t="str">
        <f t="shared" si="421"/>
        <v/>
      </c>
      <c r="KE91" s="346" t="str">
        <f t="shared" si="422"/>
        <v/>
      </c>
      <c r="KF91" s="346" t="str">
        <f t="shared" si="423"/>
        <v/>
      </c>
      <c r="KG91" s="346" t="str">
        <f t="shared" si="424"/>
        <v/>
      </c>
      <c r="KH91" s="346" t="str">
        <f t="shared" si="425"/>
        <v/>
      </c>
      <c r="KI91" s="346" t="str">
        <f t="shared" si="426"/>
        <v/>
      </c>
      <c r="KJ91" s="346" t="str">
        <f t="shared" si="427"/>
        <v/>
      </c>
      <c r="KK91" s="346" t="str">
        <f t="shared" si="428"/>
        <v/>
      </c>
      <c r="KL91" s="346" t="str">
        <f t="shared" si="429"/>
        <v/>
      </c>
      <c r="KM91" s="346" t="str">
        <f t="shared" si="430"/>
        <v/>
      </c>
      <c r="KN91" s="346" t="str">
        <f t="shared" si="431"/>
        <v/>
      </c>
      <c r="KO91" s="346" t="str">
        <f t="shared" si="432"/>
        <v/>
      </c>
      <c r="KP91" s="346" t="str">
        <f t="shared" si="433"/>
        <v/>
      </c>
      <c r="KQ91" s="346" t="str">
        <f t="shared" si="434"/>
        <v/>
      </c>
      <c r="KR91" s="346" t="str">
        <f t="shared" si="435"/>
        <v/>
      </c>
      <c r="KS91" s="346" t="str">
        <f t="shared" si="436"/>
        <v/>
      </c>
      <c r="KT91" s="346" t="str">
        <f t="shared" si="437"/>
        <v/>
      </c>
      <c r="KU91" s="346" t="str">
        <f t="shared" si="438"/>
        <v/>
      </c>
      <c r="KV91" s="346" t="str">
        <f t="shared" si="439"/>
        <v/>
      </c>
      <c r="KW91" s="346" t="str">
        <f t="shared" si="440"/>
        <v/>
      </c>
      <c r="KX91" s="346" t="str">
        <f t="shared" si="441"/>
        <v/>
      </c>
      <c r="KY91" s="346" t="str">
        <f t="shared" si="442"/>
        <v/>
      </c>
      <c r="KZ91" s="346" t="str">
        <f t="shared" si="443"/>
        <v/>
      </c>
      <c r="LA91" s="346" t="str">
        <f t="shared" si="444"/>
        <v/>
      </c>
      <c r="LB91" s="346" t="str">
        <f t="shared" si="445"/>
        <v/>
      </c>
      <c r="LD91" s="348" t="str">
        <f t="shared" si="446"/>
        <v/>
      </c>
      <c r="LF91" s="346" t="str">
        <f t="shared" si="363"/>
        <v/>
      </c>
      <c r="LH91" s="346" t="str">
        <f t="shared" si="447"/>
        <v/>
      </c>
      <c r="LI91" s="346" t="str">
        <f t="shared" si="448"/>
        <v/>
      </c>
      <c r="LJ91" s="346" t="str">
        <f t="shared" si="449"/>
        <v/>
      </c>
      <c r="LK91" s="346" t="str">
        <f t="shared" si="450"/>
        <v/>
      </c>
      <c r="LL91" s="346" t="str">
        <f t="shared" si="451"/>
        <v/>
      </c>
      <c r="LM91" s="346" t="str">
        <f t="shared" si="452"/>
        <v/>
      </c>
      <c r="LN91" s="346" t="str">
        <f t="shared" si="453"/>
        <v/>
      </c>
      <c r="LO91" s="346" t="str">
        <f t="shared" si="454"/>
        <v/>
      </c>
      <c r="LP91" s="346" t="str">
        <f t="shared" si="455"/>
        <v/>
      </c>
      <c r="LQ91" s="346" t="str">
        <f t="shared" si="456"/>
        <v/>
      </c>
      <c r="LR91" s="346" t="str">
        <f t="shared" si="457"/>
        <v/>
      </c>
      <c r="LS91" s="346" t="str">
        <f t="shared" si="458"/>
        <v/>
      </c>
      <c r="LT91" s="346" t="str">
        <f t="shared" si="459"/>
        <v/>
      </c>
      <c r="LU91" s="346" t="str">
        <f t="shared" si="460"/>
        <v/>
      </c>
      <c r="LV91" s="346" t="str">
        <f t="shared" si="461"/>
        <v/>
      </c>
      <c r="LW91" s="346" t="str">
        <f t="shared" si="462"/>
        <v/>
      </c>
      <c r="LX91" s="346" t="str">
        <f t="shared" si="463"/>
        <v/>
      </c>
      <c r="LY91" s="346" t="str">
        <f t="shared" si="464"/>
        <v/>
      </c>
      <c r="LZ91" s="346" t="str">
        <f t="shared" si="465"/>
        <v/>
      </c>
      <c r="MA91" s="346" t="str">
        <f t="shared" si="466"/>
        <v/>
      </c>
      <c r="MB91" s="346" t="str">
        <f t="shared" si="467"/>
        <v/>
      </c>
      <c r="MC91" s="346" t="str">
        <f t="shared" si="468"/>
        <v/>
      </c>
      <c r="MD91" s="346" t="str">
        <f t="shared" si="469"/>
        <v/>
      </c>
      <c r="ME91" s="346" t="str">
        <f t="shared" si="470"/>
        <v/>
      </c>
      <c r="MF91" s="346" t="str">
        <f t="shared" si="471"/>
        <v/>
      </c>
      <c r="MG91" s="346" t="str">
        <f t="shared" si="472"/>
        <v/>
      </c>
      <c r="MH91" s="346" t="str">
        <f t="shared" si="473"/>
        <v/>
      </c>
      <c r="MI91" s="346" t="str">
        <f t="shared" si="474"/>
        <v/>
      </c>
      <c r="MJ91" s="346" t="str">
        <f t="shared" si="475"/>
        <v/>
      </c>
      <c r="MK91" s="346" t="str">
        <f t="shared" si="476"/>
        <v/>
      </c>
      <c r="MM91" s="348" t="str">
        <f t="shared" si="477"/>
        <v/>
      </c>
      <c r="MR91" s="453" t="s">
        <v>490</v>
      </c>
      <c r="MT91" s="395" t="s">
        <v>281</v>
      </c>
      <c r="MU91" s="15" t="str">
        <f>IF('8. Paramètres'!G100="Souhaitable",1,IF('8. Paramètres'!G100="Acceptable",2,IF('8. Paramètres'!G100="À vérifier",3,"err")))</f>
        <v>err</v>
      </c>
      <c r="MV91" s="15" t="str">
        <f>IF('8. Paramètres'!H100="Cliquer pour modifier",MU91,IF('8. Paramètres'!H100="Souhaitable",1,IF('8. Paramètres'!H100="Acceptable",2,IF('8. Paramètres'!H100="À vérifier",3,"err"))))</f>
        <v>err</v>
      </c>
      <c r="MW91" s="15" t="str">
        <f>IF(MU$3=1,MU91,IF(MU$3=2,MV91,"err"))</f>
        <v>err</v>
      </c>
      <c r="MY91" s="380" t="str">
        <f>IF(MW91&lt;MW90,"err","ok")</f>
        <v>ok</v>
      </c>
      <c r="MZ91" s="387" t="str">
        <f>IF(MZ90=0,"","erreur standard de mesure")</f>
        <v/>
      </c>
    </row>
    <row r="92" spans="2:364" ht="18" x14ac:dyDescent="0.3">
      <c r="B92" s="38">
        <f t="shared" si="364"/>
        <v>0</v>
      </c>
      <c r="C92" s="4" t="s">
        <v>98</v>
      </c>
      <c r="D92" s="17" t="str">
        <f>IF(AND('2. Saisie'!$AF74&gt;=0,D$23&lt;='2. Saisie'!$AE$1,'2. Saisie'!$AL74&lt;=$B$11),IF(OR('2. Saisie'!B74="",'2. Saisie'!B74=9),0,'2. Saisie'!B74),"")</f>
        <v/>
      </c>
      <c r="E92" s="17" t="str">
        <f>IF(AND('2. Saisie'!$AF74&gt;=0,E$23&lt;='2. Saisie'!$AE$1,'2. Saisie'!$AL74&lt;=$B$11),IF(OR('2. Saisie'!C74="",'2. Saisie'!C74=9),0,'2. Saisie'!C74),"")</f>
        <v/>
      </c>
      <c r="F92" s="17" t="str">
        <f>IF(AND('2. Saisie'!$AF74&gt;=0,F$23&lt;='2. Saisie'!$AE$1,'2. Saisie'!$AL74&lt;=$B$11),IF(OR('2. Saisie'!D74="",'2. Saisie'!D74=9),0,'2. Saisie'!D74),"")</f>
        <v/>
      </c>
      <c r="G92" s="17" t="str">
        <f>IF(AND('2. Saisie'!$AF74&gt;=0,G$23&lt;='2. Saisie'!$AE$1,'2. Saisie'!$AL74&lt;=$B$11),IF(OR('2. Saisie'!E74="",'2. Saisie'!E74=9),0,'2. Saisie'!E74),"")</f>
        <v/>
      </c>
      <c r="H92" s="17" t="str">
        <f>IF(AND('2. Saisie'!$AF74&gt;=0,H$23&lt;='2. Saisie'!$AE$1,'2. Saisie'!$AL74&lt;=$B$11),IF(OR('2. Saisie'!F74="",'2. Saisie'!F74=9),0,'2. Saisie'!F74),"")</f>
        <v/>
      </c>
      <c r="I92" s="17" t="str">
        <f>IF(AND('2. Saisie'!$AF74&gt;=0,I$23&lt;='2. Saisie'!$AE$1,'2. Saisie'!$AL74&lt;=$B$11),IF(OR('2. Saisie'!G74="",'2. Saisie'!G74=9),0,'2. Saisie'!G74),"")</f>
        <v/>
      </c>
      <c r="J92" s="17" t="str">
        <f>IF(AND('2. Saisie'!$AF74&gt;=0,J$23&lt;='2. Saisie'!$AE$1,'2. Saisie'!$AL74&lt;=$B$11),IF(OR('2. Saisie'!H74="",'2. Saisie'!H74=9),0,'2. Saisie'!H74),"")</f>
        <v/>
      </c>
      <c r="K92" s="17" t="str">
        <f>IF(AND('2. Saisie'!$AF74&gt;=0,K$23&lt;='2. Saisie'!$AE$1,'2. Saisie'!$AL74&lt;=$B$11),IF(OR('2. Saisie'!I74="",'2. Saisie'!I74=9),0,'2. Saisie'!I74),"")</f>
        <v/>
      </c>
      <c r="L92" s="17" t="str">
        <f>IF(AND('2. Saisie'!$AF74&gt;=0,L$23&lt;='2. Saisie'!$AE$1,'2. Saisie'!$AL74&lt;=$B$11),IF(OR('2. Saisie'!J74="",'2. Saisie'!J74=9),0,'2. Saisie'!J74),"")</f>
        <v/>
      </c>
      <c r="M92" s="17" t="str">
        <f>IF(AND('2. Saisie'!$AF74&gt;=0,M$23&lt;='2. Saisie'!$AE$1,'2. Saisie'!$AL74&lt;=$B$11),IF(OR('2. Saisie'!K74="",'2. Saisie'!K74=9),0,'2. Saisie'!K74),"")</f>
        <v/>
      </c>
      <c r="N92" s="17" t="str">
        <f>IF(AND('2. Saisie'!$AF74&gt;=0,N$23&lt;='2. Saisie'!$AE$1,'2. Saisie'!$AL74&lt;=$B$11),IF(OR('2. Saisie'!L74="",'2. Saisie'!L74=9),0,'2. Saisie'!L74),"")</f>
        <v/>
      </c>
      <c r="O92" s="17" t="str">
        <f>IF(AND('2. Saisie'!$AF74&gt;=0,O$23&lt;='2. Saisie'!$AE$1,'2. Saisie'!$AL74&lt;=$B$11),IF(OR('2. Saisie'!M74="",'2. Saisie'!M74=9),0,'2. Saisie'!M74),"")</f>
        <v/>
      </c>
      <c r="P92" s="17" t="str">
        <f>IF(AND('2. Saisie'!$AF74&gt;=0,P$23&lt;='2. Saisie'!$AE$1,'2. Saisie'!$AL74&lt;=$B$11),IF(OR('2. Saisie'!N74="",'2. Saisie'!N74=9),0,'2. Saisie'!N74),"")</f>
        <v/>
      </c>
      <c r="Q92" s="17" t="str">
        <f>IF(AND('2. Saisie'!$AF74&gt;=0,Q$23&lt;='2. Saisie'!$AE$1,'2. Saisie'!$AL74&lt;=$B$11),IF(OR('2. Saisie'!O74="",'2. Saisie'!O74=9),0,'2. Saisie'!O74),"")</f>
        <v/>
      </c>
      <c r="R92" s="17" t="str">
        <f>IF(AND('2. Saisie'!$AF74&gt;=0,R$23&lt;='2. Saisie'!$AE$1,'2. Saisie'!$AL74&lt;=$B$11),IF(OR('2. Saisie'!P74="",'2. Saisie'!P74=9),0,'2. Saisie'!P74),"")</f>
        <v/>
      </c>
      <c r="S92" s="17" t="str">
        <f>IF(AND('2. Saisie'!$AF74&gt;=0,S$23&lt;='2. Saisie'!$AE$1,'2. Saisie'!$AL74&lt;=$B$11),IF(OR('2. Saisie'!Q74="",'2. Saisie'!Q74=9),0,'2. Saisie'!Q74),"")</f>
        <v/>
      </c>
      <c r="T92" s="17" t="str">
        <f>IF(AND('2. Saisie'!$AF74&gt;=0,T$23&lt;='2. Saisie'!$AE$1,'2. Saisie'!$AL74&lt;=$B$11),IF(OR('2. Saisie'!R74="",'2. Saisie'!R74=9),0,'2. Saisie'!R74),"")</f>
        <v/>
      </c>
      <c r="U92" s="17" t="str">
        <f>IF(AND('2. Saisie'!$AF74&gt;=0,U$23&lt;='2. Saisie'!$AE$1,'2. Saisie'!$AL74&lt;=$B$11),IF(OR('2. Saisie'!S74="",'2. Saisie'!S74=9),0,'2. Saisie'!S74),"")</f>
        <v/>
      </c>
      <c r="V92" s="17" t="str">
        <f>IF(AND('2. Saisie'!$AF74&gt;=0,V$23&lt;='2. Saisie'!$AE$1,'2. Saisie'!$AL74&lt;=$B$11),IF(OR('2. Saisie'!T74="",'2. Saisie'!T74=9),0,'2. Saisie'!T74),"")</f>
        <v/>
      </c>
      <c r="W92" s="17" t="str">
        <f>IF(AND('2. Saisie'!$AF74&gt;=0,W$23&lt;='2. Saisie'!$AE$1,'2. Saisie'!$AL74&lt;=$B$11),IF(OR('2. Saisie'!U74="",'2. Saisie'!U74=9),0,'2. Saisie'!U74),"")</f>
        <v/>
      </c>
      <c r="X92" s="17" t="str">
        <f>IF(AND('2. Saisie'!$AF74&gt;=0,X$23&lt;='2. Saisie'!$AE$1,'2. Saisie'!$AL74&lt;=$B$11),IF(OR('2. Saisie'!V74="",'2. Saisie'!V74=9),0,'2. Saisie'!V74),"")</f>
        <v/>
      </c>
      <c r="Y92" s="17" t="str">
        <f>IF(AND('2. Saisie'!$AF74&gt;=0,Y$23&lt;='2. Saisie'!$AE$1,'2. Saisie'!$AL74&lt;=$B$11),IF(OR('2. Saisie'!W74="",'2. Saisie'!W74=9),0,'2. Saisie'!W74),"")</f>
        <v/>
      </c>
      <c r="Z92" s="17" t="str">
        <f>IF(AND('2. Saisie'!$AF74&gt;=0,Z$23&lt;='2. Saisie'!$AE$1,'2. Saisie'!$AL74&lt;=$B$11),IF(OR('2. Saisie'!X74="",'2. Saisie'!X74=9),0,'2. Saisie'!X74),"")</f>
        <v/>
      </c>
      <c r="AA92" s="17" t="str">
        <f>IF(AND('2. Saisie'!$AF74&gt;=0,AA$23&lt;='2. Saisie'!$AE$1,'2. Saisie'!$AL74&lt;=$B$11),IF(OR('2. Saisie'!Y74="",'2. Saisie'!Y74=9),0,'2. Saisie'!Y74),"")</f>
        <v/>
      </c>
      <c r="AB92" s="17" t="str">
        <f>IF(AND('2. Saisie'!$AF74&gt;=0,AB$23&lt;='2. Saisie'!$AE$1,'2. Saisie'!$AL74&lt;=$B$11),IF(OR('2. Saisie'!Z74="",'2. Saisie'!Z74=9),0,'2. Saisie'!Z74),"")</f>
        <v/>
      </c>
      <c r="AC92" s="17" t="str">
        <f>IF(AND('2. Saisie'!$AF74&gt;=0,AC$23&lt;='2. Saisie'!$AE$1,'2. Saisie'!$AL74&lt;=$B$11),IF(OR('2. Saisie'!AA74="",'2. Saisie'!AA74=9),0,'2. Saisie'!AA74),"")</f>
        <v/>
      </c>
      <c r="AD92" s="17" t="str">
        <f>IF(AND('2. Saisie'!$AF74&gt;=0,AD$23&lt;='2. Saisie'!$AE$1,'2. Saisie'!$AL74&lt;=$B$11),IF(OR('2. Saisie'!AB74="",'2. Saisie'!AB74=9),0,'2. Saisie'!AB74),"")</f>
        <v/>
      </c>
      <c r="AE92" s="17" t="str">
        <f>IF(AND('2. Saisie'!$AF74&gt;=0,AE$23&lt;='2. Saisie'!$AE$1,'2. Saisie'!$AL74&lt;=$B$11),IF(OR('2. Saisie'!AC74="",'2. Saisie'!AC74=9),0,'2. Saisie'!AC74),"")</f>
        <v/>
      </c>
      <c r="AF92" s="17" t="str">
        <f>IF(AND('2. Saisie'!$AF74&gt;=0,AF$23&lt;='2. Saisie'!$AE$1,'2. Saisie'!$AL74&lt;=$B$11),IF(OR('2. Saisie'!AD74="",'2. Saisie'!AD74=9),0,'2. Saisie'!AD74),"")</f>
        <v/>
      </c>
      <c r="AG92" s="17" t="str">
        <f>IF(AND('2. Saisie'!$AF74&gt;=0,AG$23&lt;='2. Saisie'!$AE$1,'2. Saisie'!$AL74&lt;=$B$11),IF(OR('2. Saisie'!AE74="",'2. Saisie'!AE74=9),0,'2. Saisie'!AE74),"")</f>
        <v/>
      </c>
      <c r="AH92" s="17" t="s">
        <v>139</v>
      </c>
      <c r="AI92" s="330"/>
      <c r="AJ92" s="339" t="str">
        <f t="shared" si="365"/>
        <v/>
      </c>
      <c r="AK92" s="339" t="str">
        <f t="shared" si="366"/>
        <v/>
      </c>
      <c r="AL92" s="340" t="str">
        <f t="shared" si="324"/>
        <v/>
      </c>
      <c r="AM92" s="341">
        <v>68</v>
      </c>
      <c r="AN92" s="342" t="str">
        <f t="shared" si="325"/>
        <v/>
      </c>
      <c r="AO92" s="343" t="str">
        <f t="shared" si="326"/>
        <v/>
      </c>
      <c r="AP92" s="17" t="str">
        <f t="shared" si="367"/>
        <v/>
      </c>
      <c r="AQ92" s="17" t="str">
        <f t="shared" si="368"/>
        <v/>
      </c>
      <c r="AR92" s="17" t="str">
        <f t="shared" si="369"/>
        <v/>
      </c>
      <c r="AS92" s="17" t="str">
        <f t="shared" si="370"/>
        <v/>
      </c>
      <c r="AT92" s="17" t="str">
        <f t="shared" si="371"/>
        <v/>
      </c>
      <c r="AU92" s="17" t="str">
        <f t="shared" si="372"/>
        <v/>
      </c>
      <c r="AV92" s="17" t="str">
        <f t="shared" si="373"/>
        <v/>
      </c>
      <c r="AW92" s="17" t="str">
        <f t="shared" si="374"/>
        <v/>
      </c>
      <c r="AX92" s="17" t="str">
        <f t="shared" si="375"/>
        <v/>
      </c>
      <c r="AY92" s="17" t="str">
        <f t="shared" si="376"/>
        <v/>
      </c>
      <c r="AZ92" s="17" t="str">
        <f t="shared" si="377"/>
        <v/>
      </c>
      <c r="BA92" s="17" t="str">
        <f t="shared" si="378"/>
        <v/>
      </c>
      <c r="BB92" s="17" t="str">
        <f t="shared" si="379"/>
        <v/>
      </c>
      <c r="BC92" s="17" t="str">
        <f t="shared" si="380"/>
        <v/>
      </c>
      <c r="BD92" s="17" t="str">
        <f t="shared" si="381"/>
        <v/>
      </c>
      <c r="BE92" s="17" t="str">
        <f t="shared" si="382"/>
        <v/>
      </c>
      <c r="BF92" s="17" t="str">
        <f t="shared" si="383"/>
        <v/>
      </c>
      <c r="BG92" s="17" t="str">
        <f t="shared" si="384"/>
        <v/>
      </c>
      <c r="BH92" s="17" t="str">
        <f t="shared" si="385"/>
        <v/>
      </c>
      <c r="BI92" s="17" t="str">
        <f t="shared" si="386"/>
        <v/>
      </c>
      <c r="BJ92" s="17" t="str">
        <f t="shared" si="387"/>
        <v/>
      </c>
      <c r="BK92" s="17" t="str">
        <f t="shared" si="388"/>
        <v/>
      </c>
      <c r="BL92" s="17" t="str">
        <f t="shared" si="389"/>
        <v/>
      </c>
      <c r="BM92" s="17" t="str">
        <f t="shared" si="390"/>
        <v/>
      </c>
      <c r="BN92" s="17" t="str">
        <f t="shared" si="391"/>
        <v/>
      </c>
      <c r="BO92" s="17" t="str">
        <f t="shared" si="392"/>
        <v/>
      </c>
      <c r="BP92" s="17" t="str">
        <f t="shared" si="393"/>
        <v/>
      </c>
      <c r="BQ92" s="17" t="str">
        <f t="shared" si="394"/>
        <v/>
      </c>
      <c r="BR92" s="17" t="str">
        <f t="shared" si="395"/>
        <v/>
      </c>
      <c r="BS92" s="17" t="str">
        <f t="shared" si="396"/>
        <v/>
      </c>
      <c r="BT92" s="17" t="s">
        <v>139</v>
      </c>
      <c r="BV92" s="291" t="e">
        <f t="shared" si="327"/>
        <v>#VALUE!</v>
      </c>
      <c r="BW92" s="291" t="e">
        <f t="shared" si="397"/>
        <v>#VALUE!</v>
      </c>
      <c r="BX92" s="291" t="e">
        <f t="shared" si="478"/>
        <v>#VALUE!</v>
      </c>
      <c r="BY92" s="292" t="e">
        <f t="shared" si="328"/>
        <v>#VALUE!</v>
      </c>
      <c r="BZ92" s="292" t="e">
        <f t="shared" si="398"/>
        <v>#VALUE!</v>
      </c>
      <c r="CA92" s="294" t="str">
        <f t="shared" si="399"/>
        <v/>
      </c>
      <c r="CB92" s="293" t="e">
        <f t="shared" si="329"/>
        <v>#VALUE!</v>
      </c>
      <c r="CC92" s="291" t="e">
        <f t="shared" si="400"/>
        <v>#VALUE!</v>
      </c>
      <c r="CD92" s="291" t="e">
        <f t="shared" si="479"/>
        <v>#VALUE!</v>
      </c>
      <c r="CE92" s="292" t="e">
        <f t="shared" si="330"/>
        <v>#VALUE!</v>
      </c>
      <c r="CF92" s="292" t="e">
        <f t="shared" si="401"/>
        <v>#VALUE!</v>
      </c>
      <c r="CW92" s="330"/>
      <c r="CX92" s="341">
        <v>68</v>
      </c>
      <c r="CY92" s="58" t="str">
        <f t="shared" si="402"/>
        <v/>
      </c>
      <c r="CZ92" s="344" t="e">
        <f t="shared" si="321"/>
        <v>#N/A</v>
      </c>
      <c r="DA92" s="344" t="e">
        <f t="shared" si="321"/>
        <v>#N/A</v>
      </c>
      <c r="DB92" s="344" t="e">
        <f t="shared" si="321"/>
        <v>#N/A</v>
      </c>
      <c r="DC92" s="344" t="e">
        <f t="shared" si="321"/>
        <v>#N/A</v>
      </c>
      <c r="DD92" s="344" t="e">
        <f t="shared" si="321"/>
        <v>#N/A</v>
      </c>
      <c r="DE92" s="344" t="e">
        <f t="shared" si="321"/>
        <v>#N/A</v>
      </c>
      <c r="DF92" s="344" t="e">
        <f t="shared" si="321"/>
        <v>#N/A</v>
      </c>
      <c r="DG92" s="344" t="e">
        <f t="shared" si="321"/>
        <v>#N/A</v>
      </c>
      <c r="DH92" s="344" t="e">
        <f t="shared" si="321"/>
        <v>#N/A</v>
      </c>
      <c r="DI92" s="344" t="e">
        <f t="shared" si="321"/>
        <v>#N/A</v>
      </c>
      <c r="DJ92" s="344" t="e">
        <f t="shared" si="321"/>
        <v>#N/A</v>
      </c>
      <c r="DK92" s="344" t="e">
        <f t="shared" si="321"/>
        <v>#N/A</v>
      </c>
      <c r="DL92" s="344" t="e">
        <f t="shared" si="321"/>
        <v>#N/A</v>
      </c>
      <c r="DM92" s="344" t="e">
        <f t="shared" si="321"/>
        <v>#N/A</v>
      </c>
      <c r="DN92" s="344" t="e">
        <f t="shared" si="321"/>
        <v>#N/A</v>
      </c>
      <c r="DO92" s="344" t="e">
        <f t="shared" si="321"/>
        <v>#N/A</v>
      </c>
      <c r="DP92" s="344" t="e">
        <f t="shared" si="320"/>
        <v>#N/A</v>
      </c>
      <c r="DQ92" s="344" t="e">
        <f t="shared" si="320"/>
        <v>#N/A</v>
      </c>
      <c r="DR92" s="344" t="e">
        <f t="shared" si="320"/>
        <v>#N/A</v>
      </c>
      <c r="DS92" s="344" t="e">
        <f t="shared" si="320"/>
        <v>#N/A</v>
      </c>
      <c r="DT92" s="344" t="e">
        <f t="shared" si="320"/>
        <v>#N/A</v>
      </c>
      <c r="DU92" s="344" t="e">
        <f t="shared" si="320"/>
        <v>#N/A</v>
      </c>
      <c r="DV92" s="344" t="e">
        <f t="shared" si="320"/>
        <v>#N/A</v>
      </c>
      <c r="DW92" s="344" t="e">
        <f t="shared" si="320"/>
        <v>#N/A</v>
      </c>
      <c r="DX92" s="344" t="e">
        <f t="shared" si="320"/>
        <v>#N/A</v>
      </c>
      <c r="DY92" s="344" t="e">
        <f t="shared" si="320"/>
        <v>#N/A</v>
      </c>
      <c r="DZ92" s="344" t="e">
        <f t="shared" si="320"/>
        <v>#N/A</v>
      </c>
      <c r="EA92" s="344" t="e">
        <f t="shared" si="320"/>
        <v>#N/A</v>
      </c>
      <c r="EB92" s="344" t="e">
        <f t="shared" si="320"/>
        <v>#N/A</v>
      </c>
      <c r="EC92" s="344" t="e">
        <f t="shared" si="320"/>
        <v>#N/A</v>
      </c>
      <c r="ED92" s="59">
        <f t="shared" si="403"/>
        <v>0</v>
      </c>
      <c r="EE92" s="341">
        <v>68</v>
      </c>
      <c r="EF92" s="58" t="str">
        <f t="shared" si="404"/>
        <v/>
      </c>
      <c r="EG92" s="344" t="str">
        <f t="shared" si="480"/>
        <v/>
      </c>
      <c r="EH92" s="344" t="str">
        <f t="shared" ref="EH92:EH124" si="481">IFERROR(IF(DA92-HL92=0,"",EH$24),"")</f>
        <v/>
      </c>
      <c r="EI92" s="344" t="str">
        <f t="shared" ref="EI92:EI124" si="482">IFERROR(IF(DB92-HM92=0,"",EI$24),"")</f>
        <v/>
      </c>
      <c r="EJ92" s="344" t="str">
        <f t="shared" ref="EJ92:EJ124" si="483">IFERROR(IF(DC92-HN92=0,"",EJ$24),"")</f>
        <v/>
      </c>
      <c r="EK92" s="344" t="str">
        <f t="shared" ref="EK92:EK124" si="484">IFERROR(IF(DD92-HO92=0,"",EK$24),"")</f>
        <v/>
      </c>
      <c r="EL92" s="344" t="str">
        <f t="shared" ref="EL92:EL124" si="485">IFERROR(IF(DE92-HP92=0,"",EL$24),"")</f>
        <v/>
      </c>
      <c r="EM92" s="344" t="str">
        <f t="shared" ref="EM92:EM124" si="486">IFERROR(IF(DF92-HQ92=0,"",EM$24),"")</f>
        <v/>
      </c>
      <c r="EN92" s="344" t="str">
        <f t="shared" ref="EN92:EN124" si="487">IFERROR(IF(DG92-HR92=0,"",EN$24),"")</f>
        <v/>
      </c>
      <c r="EO92" s="344" t="str">
        <f t="shared" ref="EO92:EO124" si="488">IFERROR(IF(DH92-HS92=0,"",EO$24),"")</f>
        <v/>
      </c>
      <c r="EP92" s="344" t="str">
        <f t="shared" ref="EP92:EP124" si="489">IFERROR(IF(DI92-HT92=0,"",EP$24),"")</f>
        <v/>
      </c>
      <c r="EQ92" s="344" t="str">
        <f t="shared" ref="EQ92:EQ124" si="490">IFERROR(IF(DJ92-HU92=0,"",EQ$24),"")</f>
        <v/>
      </c>
      <c r="ER92" s="344" t="str">
        <f t="shared" ref="ER92:ER124" si="491">IFERROR(IF(DK92-HV92=0,"",ER$24),"")</f>
        <v/>
      </c>
      <c r="ES92" s="344" t="str">
        <f t="shared" ref="ES92:ES124" si="492">IFERROR(IF(DL92-HW92=0,"",ES$24),"")</f>
        <v/>
      </c>
      <c r="ET92" s="344" t="str">
        <f t="shared" ref="ET92:ET124" si="493">IFERROR(IF(DM92-HX92=0,"",ET$24),"")</f>
        <v/>
      </c>
      <c r="EU92" s="344" t="str">
        <f t="shared" ref="EU92:EU124" si="494">IFERROR(IF(DN92-HY92=0,"",EU$24),"")</f>
        <v/>
      </c>
      <c r="EV92" s="344" t="str">
        <f t="shared" ref="EV92:EV124" si="495">IFERROR(IF(DO92-HZ92=0,"",EV$24),"")</f>
        <v/>
      </c>
      <c r="EW92" s="344" t="str">
        <f t="shared" ref="EW92:EW124" si="496">IFERROR(IF(DP92-IA92=0,"",EW$24),"")</f>
        <v/>
      </c>
      <c r="EX92" s="344" t="str">
        <f t="shared" ref="EX92:EX124" si="497">IFERROR(IF(DQ92-IB92=0,"",EX$24),"")</f>
        <v/>
      </c>
      <c r="EY92" s="344" t="str">
        <f t="shared" ref="EY92:EY124" si="498">IFERROR(IF(DR92-IC92=0,"",EY$24),"")</f>
        <v/>
      </c>
      <c r="EZ92" s="344" t="str">
        <f t="shared" ref="EZ92:EZ124" si="499">IFERROR(IF(DS92-ID92=0,"",EZ$24),"")</f>
        <v/>
      </c>
      <c r="FA92" s="344" t="str">
        <f t="shared" ref="FA92:FA124" si="500">IFERROR(IF(DT92-IE92=0,"",FA$24),"")</f>
        <v/>
      </c>
      <c r="FB92" s="344" t="str">
        <f t="shared" ref="FB92:FB124" si="501">IFERROR(IF(DU92-IF92=0,"",FB$24),"")</f>
        <v/>
      </c>
      <c r="FC92" s="344" t="str">
        <f t="shared" ref="FC92:FC124" si="502">IFERROR(IF(DV92-IG92=0,"",FC$24),"")</f>
        <v/>
      </c>
      <c r="FD92" s="344" t="str">
        <f t="shared" ref="FD92:FD124" si="503">IFERROR(IF(DW92-IH92=0,"",FD$24),"")</f>
        <v/>
      </c>
      <c r="FE92" s="344" t="str">
        <f t="shared" ref="FE92:FE124" si="504">IFERROR(IF(DX92-II92=0,"",FE$24),"")</f>
        <v/>
      </c>
      <c r="FF92" s="344" t="str">
        <f t="shared" ref="FF92:FF124" si="505">IFERROR(IF(DY92-IJ92=0,"",FF$24),"")</f>
        <v/>
      </c>
      <c r="FG92" s="344" t="str">
        <f t="shared" ref="FG92:FG124" si="506">IFERROR(IF(DZ92-IK92=0,"",FG$24),"")</f>
        <v/>
      </c>
      <c r="FH92" s="344" t="str">
        <f t="shared" ref="FH92:FH124" si="507">IFERROR(IF(EA92-IL92=0,"",FH$24),"")</f>
        <v/>
      </c>
      <c r="FI92" s="344" t="str">
        <f t="shared" ref="FI92:FI124" si="508">IFERROR(IF(EB92-IM92=0,"",FI$24),"")</f>
        <v/>
      </c>
      <c r="FJ92" s="344" t="str">
        <f t="shared" ref="FJ92:FJ124" si="509">IFERROR(IF(EC92-IN92=0,"",FJ$24),"")</f>
        <v/>
      </c>
      <c r="FK92" s="59">
        <f t="shared" si="405"/>
        <v>0</v>
      </c>
      <c r="FL92" s="345" t="str">
        <f t="shared" si="406"/>
        <v/>
      </c>
      <c r="FM92" s="3">
        <f t="shared" si="407"/>
        <v>0</v>
      </c>
      <c r="FO92" s="336" t="str">
        <f t="shared" si="331"/>
        <v/>
      </c>
      <c r="FP92" s="4" t="s">
        <v>98</v>
      </c>
      <c r="FQ92" s="17" t="str">
        <f t="shared" si="332"/>
        <v/>
      </c>
      <c r="FR92" s="17" t="str">
        <f t="shared" si="333"/>
        <v/>
      </c>
      <c r="FS92" s="17" t="str">
        <f t="shared" si="334"/>
        <v/>
      </c>
      <c r="FT92" s="17" t="str">
        <f t="shared" si="335"/>
        <v/>
      </c>
      <c r="FU92" s="17" t="str">
        <f t="shared" si="336"/>
        <v/>
      </c>
      <c r="FV92" s="17" t="str">
        <f t="shared" si="337"/>
        <v/>
      </c>
      <c r="FW92" s="17" t="str">
        <f t="shared" si="338"/>
        <v/>
      </c>
      <c r="FX92" s="17" t="str">
        <f t="shared" si="339"/>
        <v/>
      </c>
      <c r="FY92" s="17" t="str">
        <f t="shared" si="340"/>
        <v/>
      </c>
      <c r="FZ92" s="17" t="str">
        <f t="shared" si="341"/>
        <v/>
      </c>
      <c r="GA92" s="17" t="str">
        <f t="shared" si="342"/>
        <v/>
      </c>
      <c r="GB92" s="17" t="str">
        <f t="shared" si="343"/>
        <v/>
      </c>
      <c r="GC92" s="17" t="str">
        <f t="shared" si="344"/>
        <v/>
      </c>
      <c r="GD92" s="17" t="str">
        <f t="shared" si="345"/>
        <v/>
      </c>
      <c r="GE92" s="17" t="str">
        <f t="shared" si="346"/>
        <v/>
      </c>
      <c r="GF92" s="17" t="str">
        <f t="shared" si="347"/>
        <v/>
      </c>
      <c r="GG92" s="17" t="str">
        <f t="shared" si="348"/>
        <v/>
      </c>
      <c r="GH92" s="17" t="str">
        <f t="shared" si="349"/>
        <v/>
      </c>
      <c r="GI92" s="17" t="str">
        <f t="shared" si="350"/>
        <v/>
      </c>
      <c r="GJ92" s="17" t="str">
        <f t="shared" si="351"/>
        <v/>
      </c>
      <c r="GK92" s="17" t="str">
        <f t="shared" si="352"/>
        <v/>
      </c>
      <c r="GL92" s="17" t="str">
        <f t="shared" si="353"/>
        <v/>
      </c>
      <c r="GM92" s="17" t="str">
        <f t="shared" si="354"/>
        <v/>
      </c>
      <c r="GN92" s="17" t="str">
        <f t="shared" si="355"/>
        <v/>
      </c>
      <c r="GO92" s="17" t="str">
        <f t="shared" si="356"/>
        <v/>
      </c>
      <c r="GP92" s="17" t="str">
        <f t="shared" si="357"/>
        <v/>
      </c>
      <c r="GQ92" s="17" t="str">
        <f t="shared" si="358"/>
        <v/>
      </c>
      <c r="GR92" s="17" t="str">
        <f t="shared" si="359"/>
        <v/>
      </c>
      <c r="GS92" s="17" t="str">
        <f t="shared" si="360"/>
        <v/>
      </c>
      <c r="GT92" s="17" t="str">
        <f t="shared" si="361"/>
        <v/>
      </c>
      <c r="GU92" s="17" t="s">
        <v>139</v>
      </c>
      <c r="GV92" s="36"/>
      <c r="GW92" s="36" t="e">
        <f>RANK(AO92,AO$25:AO$124,0)+COUNTIF(AO$25:AO$92,AO92)-1</f>
        <v>#VALUE!</v>
      </c>
      <c r="GX92" s="36" t="s">
        <v>98</v>
      </c>
      <c r="GY92" s="3">
        <v>68</v>
      </c>
      <c r="GZ92" s="3" t="str">
        <f t="shared" si="362"/>
        <v/>
      </c>
      <c r="HA92" s="345" t="str">
        <f t="shared" si="408"/>
        <v/>
      </c>
      <c r="HB92" s="3">
        <f t="shared" si="409"/>
        <v>0</v>
      </c>
      <c r="HF92" s="3" t="e">
        <f t="shared" si="410"/>
        <v>#N/A</v>
      </c>
      <c r="HG92" s="3" t="e">
        <f t="shared" si="411"/>
        <v>#N/A</v>
      </c>
      <c r="HH92" s="294" t="e">
        <f t="shared" si="412"/>
        <v>#N/A</v>
      </c>
      <c r="HI92" s="336" t="e">
        <f t="shared" si="413"/>
        <v>#N/A</v>
      </c>
      <c r="HJ92" s="4" t="e">
        <f t="shared" si="414"/>
        <v>#N/A</v>
      </c>
      <c r="HK92" s="17" t="str">
        <f>IF(HK$23&lt;='2. Saisie'!$AE$1,INDEX($D$25:$AG$124,$HI92,HK$21),"")</f>
        <v/>
      </c>
      <c r="HL92" s="17" t="str">
        <f>IF(HL$23&lt;='2. Saisie'!$AE$1,INDEX($D$25:$AG$124,$HI92,HL$21),"")</f>
        <v/>
      </c>
      <c r="HM92" s="17" t="str">
        <f>IF(HM$23&lt;='2. Saisie'!$AE$1,INDEX($D$25:$AG$124,$HI92,HM$21),"")</f>
        <v/>
      </c>
      <c r="HN92" s="17" t="str">
        <f>IF(HN$23&lt;='2. Saisie'!$AE$1,INDEX($D$25:$AG$124,$HI92,HN$21),"")</f>
        <v/>
      </c>
      <c r="HO92" s="17" t="str">
        <f>IF(HO$23&lt;='2. Saisie'!$AE$1,INDEX($D$25:$AG$124,$HI92,HO$21),"")</f>
        <v/>
      </c>
      <c r="HP92" s="17" t="str">
        <f>IF(HP$23&lt;='2. Saisie'!$AE$1,INDEX($D$25:$AG$124,$HI92,HP$21),"")</f>
        <v/>
      </c>
      <c r="HQ92" s="17" t="str">
        <f>IF(HQ$23&lt;='2. Saisie'!$AE$1,INDEX($D$25:$AG$124,$HI92,HQ$21),"")</f>
        <v/>
      </c>
      <c r="HR92" s="17" t="str">
        <f>IF(HR$23&lt;='2. Saisie'!$AE$1,INDEX($D$25:$AG$124,$HI92,HR$21),"")</f>
        <v/>
      </c>
      <c r="HS92" s="17" t="str">
        <f>IF(HS$23&lt;='2. Saisie'!$AE$1,INDEX($D$25:$AG$124,$HI92,HS$21),"")</f>
        <v/>
      </c>
      <c r="HT92" s="17" t="str">
        <f>IF(HT$23&lt;='2. Saisie'!$AE$1,INDEX($D$25:$AG$124,$HI92,HT$21),"")</f>
        <v/>
      </c>
      <c r="HU92" s="17" t="str">
        <f>IF(HU$23&lt;='2. Saisie'!$AE$1,INDEX($D$25:$AG$124,$HI92,HU$21),"")</f>
        <v/>
      </c>
      <c r="HV92" s="17" t="str">
        <f>IF(HV$23&lt;='2. Saisie'!$AE$1,INDEX($D$25:$AG$124,$HI92,HV$21),"")</f>
        <v/>
      </c>
      <c r="HW92" s="17" t="str">
        <f>IF(HW$23&lt;='2. Saisie'!$AE$1,INDEX($D$25:$AG$124,$HI92,HW$21),"")</f>
        <v/>
      </c>
      <c r="HX92" s="17" t="str">
        <f>IF(HX$23&lt;='2. Saisie'!$AE$1,INDEX($D$25:$AG$124,$HI92,HX$21),"")</f>
        <v/>
      </c>
      <c r="HY92" s="17" t="str">
        <f>IF(HY$23&lt;='2. Saisie'!$AE$1,INDEX($D$25:$AG$124,$HI92,HY$21),"")</f>
        <v/>
      </c>
      <c r="HZ92" s="17" t="str">
        <f>IF(HZ$23&lt;='2. Saisie'!$AE$1,INDEX($D$25:$AG$124,$HI92,HZ$21),"")</f>
        <v/>
      </c>
      <c r="IA92" s="17" t="str">
        <f>IF(IA$23&lt;='2. Saisie'!$AE$1,INDEX($D$25:$AG$124,$HI92,IA$21),"")</f>
        <v/>
      </c>
      <c r="IB92" s="17" t="str">
        <f>IF(IB$23&lt;='2. Saisie'!$AE$1,INDEX($D$25:$AG$124,$HI92,IB$21),"")</f>
        <v/>
      </c>
      <c r="IC92" s="17" t="str">
        <f>IF(IC$23&lt;='2. Saisie'!$AE$1,INDEX($D$25:$AG$124,$HI92,IC$21),"")</f>
        <v/>
      </c>
      <c r="ID92" s="17" t="str">
        <f>IF(ID$23&lt;='2. Saisie'!$AE$1,INDEX($D$25:$AG$124,$HI92,ID$21),"")</f>
        <v/>
      </c>
      <c r="IE92" s="17" t="str">
        <f>IF(IE$23&lt;='2. Saisie'!$AE$1,INDEX($D$25:$AG$124,$HI92,IE$21),"")</f>
        <v/>
      </c>
      <c r="IF92" s="17" t="str">
        <f>IF(IF$23&lt;='2. Saisie'!$AE$1,INDEX($D$25:$AG$124,$HI92,IF$21),"")</f>
        <v/>
      </c>
      <c r="IG92" s="17" t="str">
        <f>IF(IG$23&lt;='2. Saisie'!$AE$1,INDEX($D$25:$AG$124,$HI92,IG$21),"")</f>
        <v/>
      </c>
      <c r="IH92" s="17" t="str">
        <f>IF(IH$23&lt;='2. Saisie'!$AE$1,INDEX($D$25:$AG$124,$HI92,IH$21),"")</f>
        <v/>
      </c>
      <c r="II92" s="17" t="str">
        <f>IF(II$23&lt;='2. Saisie'!$AE$1,INDEX($D$25:$AG$124,$HI92,II$21),"")</f>
        <v/>
      </c>
      <c r="IJ92" s="17" t="str">
        <f>IF(IJ$23&lt;='2. Saisie'!$AE$1,INDEX($D$25:$AG$124,$HI92,IJ$21),"")</f>
        <v/>
      </c>
      <c r="IK92" s="17" t="str">
        <f>IF(IK$23&lt;='2. Saisie'!$AE$1,INDEX($D$25:$AG$124,$HI92,IK$21),"")</f>
        <v/>
      </c>
      <c r="IL92" s="17" t="str">
        <f>IF(IL$23&lt;='2. Saisie'!$AE$1,INDEX($D$25:$AG$124,$HI92,IL$21),"")</f>
        <v/>
      </c>
      <c r="IM92" s="17" t="str">
        <f>IF(IM$23&lt;='2. Saisie'!$AE$1,INDEX($D$25:$AG$124,$HI92,IM$21),"")</f>
        <v/>
      </c>
      <c r="IN92" s="17" t="str">
        <f>IF(IN$23&lt;='2. Saisie'!$AE$1,INDEX($D$25:$AG$124,$HI92,IN$21),"")</f>
        <v/>
      </c>
      <c r="IO92" s="17" t="s">
        <v>139</v>
      </c>
      <c r="IR92" s="346" t="str">
        <f>IFERROR(IF(HK$23&lt;=$HH92,(1-'7. Rép.Inattendues'!J73)*HK$19,('7. Rép.Inattendues'!J73*HK$19)*-1),"")</f>
        <v/>
      </c>
      <c r="IS92" s="346" t="str">
        <f>IFERROR(IF(HL$23&lt;=$HH92,(1-'7. Rép.Inattendues'!K73)*HL$19,('7. Rép.Inattendues'!K73*HL$19)*-1),"")</f>
        <v/>
      </c>
      <c r="IT92" s="346" t="str">
        <f>IFERROR(IF(HM$23&lt;=$HH92,(1-'7. Rép.Inattendues'!L73)*HM$19,('7. Rép.Inattendues'!L73*HM$19)*-1),"")</f>
        <v/>
      </c>
      <c r="IU92" s="346" t="str">
        <f>IFERROR(IF(HN$23&lt;=$HH92,(1-'7. Rép.Inattendues'!M73)*HN$19,('7. Rép.Inattendues'!M73*HN$19)*-1),"")</f>
        <v/>
      </c>
      <c r="IV92" s="346" t="str">
        <f>IFERROR(IF(HO$23&lt;=$HH92,(1-'7. Rép.Inattendues'!N73)*HO$19,('7. Rép.Inattendues'!N73*HO$19)*-1),"")</f>
        <v/>
      </c>
      <c r="IW92" s="346" t="str">
        <f>IFERROR(IF(HP$23&lt;=$HH92,(1-'7. Rép.Inattendues'!O73)*HP$19,('7. Rép.Inattendues'!O73*HP$19)*-1),"")</f>
        <v/>
      </c>
      <c r="IX92" s="346" t="str">
        <f>IFERROR(IF(HQ$23&lt;=$HH92,(1-'7. Rép.Inattendues'!P73)*HQ$19,('7. Rép.Inattendues'!P73*HQ$19)*-1),"")</f>
        <v/>
      </c>
      <c r="IY92" s="346" t="str">
        <f>IFERROR(IF(HR$23&lt;=$HH92,(1-'7. Rép.Inattendues'!Q73)*HR$19,('7. Rép.Inattendues'!Q73*HR$19)*-1),"")</f>
        <v/>
      </c>
      <c r="IZ92" s="346" t="str">
        <f>IFERROR(IF(HS$23&lt;=$HH92,(1-'7. Rép.Inattendues'!R73)*HS$19,('7. Rép.Inattendues'!R73*HS$19)*-1),"")</f>
        <v/>
      </c>
      <c r="JA92" s="346" t="str">
        <f>IFERROR(IF(HT$23&lt;=$HH92,(1-'7. Rép.Inattendues'!S73)*HT$19,('7. Rép.Inattendues'!S73*HT$19)*-1),"")</f>
        <v/>
      </c>
      <c r="JB92" s="346" t="str">
        <f>IFERROR(IF(HU$23&lt;=$HH92,(1-'7. Rép.Inattendues'!T73)*HU$19,('7. Rép.Inattendues'!T73*HU$19)*-1),"")</f>
        <v/>
      </c>
      <c r="JC92" s="346" t="str">
        <f>IFERROR(IF(HV$23&lt;=$HH92,(1-'7. Rép.Inattendues'!U73)*HV$19,('7. Rép.Inattendues'!U73*HV$19)*-1),"")</f>
        <v/>
      </c>
      <c r="JD92" s="346" t="str">
        <f>IFERROR(IF(HW$23&lt;=$HH92,(1-'7. Rép.Inattendues'!V73)*HW$19,('7. Rép.Inattendues'!V73*HW$19)*-1),"")</f>
        <v/>
      </c>
      <c r="JE92" s="346" t="str">
        <f>IFERROR(IF(HX$23&lt;=$HH92,(1-'7. Rép.Inattendues'!W73)*HX$19,('7. Rép.Inattendues'!W73*HX$19)*-1),"")</f>
        <v/>
      </c>
      <c r="JF92" s="346" t="str">
        <f>IFERROR(IF(HY$23&lt;=$HH92,(1-'7. Rép.Inattendues'!X73)*HY$19,('7. Rép.Inattendues'!X73*HY$19)*-1),"")</f>
        <v/>
      </c>
      <c r="JG92" s="346" t="str">
        <f>IFERROR(IF(HZ$23&lt;=$HH92,(1-'7. Rép.Inattendues'!Y73)*HZ$19,('7. Rép.Inattendues'!Y73*HZ$19)*-1),"")</f>
        <v/>
      </c>
      <c r="JH92" s="346" t="str">
        <f>IFERROR(IF(IA$23&lt;=$HH92,(1-'7. Rép.Inattendues'!Z73)*IA$19,('7. Rép.Inattendues'!Z73*IA$19)*-1),"")</f>
        <v/>
      </c>
      <c r="JI92" s="346" t="str">
        <f>IFERROR(IF(IB$23&lt;=$HH92,(1-'7. Rép.Inattendues'!AA73)*IB$19,('7. Rép.Inattendues'!AA73*IB$19)*-1),"")</f>
        <v/>
      </c>
      <c r="JJ92" s="346" t="str">
        <f>IFERROR(IF(IC$23&lt;=$HH92,(1-'7. Rép.Inattendues'!AB73)*IC$19,('7. Rép.Inattendues'!AB73*IC$19)*-1),"")</f>
        <v/>
      </c>
      <c r="JK92" s="346" t="str">
        <f>IFERROR(IF(ID$23&lt;=$HH92,(1-'7. Rép.Inattendues'!AC73)*ID$19,('7. Rép.Inattendues'!AC73*ID$19)*-1),"")</f>
        <v/>
      </c>
      <c r="JL92" s="346" t="str">
        <f>IFERROR(IF(IE$23&lt;=$HH92,(1-'7. Rép.Inattendues'!AD73)*IE$19,('7. Rép.Inattendues'!AD73*IE$19)*-1),"")</f>
        <v/>
      </c>
      <c r="JM92" s="346" t="str">
        <f>IFERROR(IF(IF$23&lt;=$HH92,(1-'7. Rép.Inattendues'!AE73)*IF$19,('7. Rép.Inattendues'!AE73*IF$19)*-1),"")</f>
        <v/>
      </c>
      <c r="JN92" s="346" t="str">
        <f>IFERROR(IF(IG$23&lt;=$HH92,(1-'7. Rép.Inattendues'!AF73)*IG$19,('7. Rép.Inattendues'!AF73*IG$19)*-1),"")</f>
        <v/>
      </c>
      <c r="JO92" s="346" t="str">
        <f>IFERROR(IF(IH$23&lt;=$HH92,(1-'7. Rép.Inattendues'!AG73)*IH$19,('7. Rép.Inattendues'!AG73*IH$19)*-1),"")</f>
        <v/>
      </c>
      <c r="JP92" s="346" t="str">
        <f>IFERROR(IF(II$23&lt;=$HH92,(1-'7. Rép.Inattendues'!AH73)*II$19,('7. Rép.Inattendues'!AH73*II$19)*-1),"")</f>
        <v/>
      </c>
      <c r="JQ92" s="346" t="str">
        <f>IFERROR(IF(IJ$23&lt;=$HH92,(1-'7. Rép.Inattendues'!AI73)*IJ$19,('7. Rép.Inattendues'!AI73*IJ$19)*-1),"")</f>
        <v/>
      </c>
      <c r="JR92" s="346" t="str">
        <f>IFERROR(IF(IK$23&lt;=$HH92,(1-'7. Rép.Inattendues'!AJ73)*IK$19,('7. Rép.Inattendues'!AJ73*IK$19)*-1),"")</f>
        <v/>
      </c>
      <c r="JS92" s="346" t="str">
        <f>IFERROR(IF(IL$23&lt;=$HH92,(1-'7. Rép.Inattendues'!AK73)*IL$19,('7. Rép.Inattendues'!AK73*IL$19)*-1),"")</f>
        <v/>
      </c>
      <c r="JT92" s="346" t="str">
        <f>IFERROR(IF(IM$23&lt;=$HH92,(1-'7. Rép.Inattendues'!AL73)*IM$19,('7. Rép.Inattendues'!AL73*IM$19)*-1),"")</f>
        <v/>
      </c>
      <c r="JU92" s="346" t="str">
        <f>IFERROR(IF(IN$23&lt;=$HH92,(1-'7. Rép.Inattendues'!AM73)*IN$19,('7. Rép.Inattendues'!AM73*IN$19)*-1),"")</f>
        <v/>
      </c>
      <c r="JW92" s="347" t="str">
        <f t="shared" si="415"/>
        <v/>
      </c>
      <c r="JY92" s="346" t="str">
        <f t="shared" si="416"/>
        <v/>
      </c>
      <c r="JZ92" s="346" t="str">
        <f t="shared" si="417"/>
        <v/>
      </c>
      <c r="KA92" s="346" t="str">
        <f t="shared" si="418"/>
        <v/>
      </c>
      <c r="KB92" s="346" t="str">
        <f t="shared" si="419"/>
        <v/>
      </c>
      <c r="KC92" s="346" t="str">
        <f t="shared" si="420"/>
        <v/>
      </c>
      <c r="KD92" s="346" t="str">
        <f t="shared" si="421"/>
        <v/>
      </c>
      <c r="KE92" s="346" t="str">
        <f t="shared" si="422"/>
        <v/>
      </c>
      <c r="KF92" s="346" t="str">
        <f t="shared" si="423"/>
        <v/>
      </c>
      <c r="KG92" s="346" t="str">
        <f t="shared" si="424"/>
        <v/>
      </c>
      <c r="KH92" s="346" t="str">
        <f t="shared" si="425"/>
        <v/>
      </c>
      <c r="KI92" s="346" t="str">
        <f t="shared" si="426"/>
        <v/>
      </c>
      <c r="KJ92" s="346" t="str">
        <f t="shared" si="427"/>
        <v/>
      </c>
      <c r="KK92" s="346" t="str">
        <f t="shared" si="428"/>
        <v/>
      </c>
      <c r="KL92" s="346" t="str">
        <f t="shared" si="429"/>
        <v/>
      </c>
      <c r="KM92" s="346" t="str">
        <f t="shared" si="430"/>
        <v/>
      </c>
      <c r="KN92" s="346" t="str">
        <f t="shared" si="431"/>
        <v/>
      </c>
      <c r="KO92" s="346" t="str">
        <f t="shared" si="432"/>
        <v/>
      </c>
      <c r="KP92" s="346" t="str">
        <f t="shared" si="433"/>
        <v/>
      </c>
      <c r="KQ92" s="346" t="str">
        <f t="shared" si="434"/>
        <v/>
      </c>
      <c r="KR92" s="346" t="str">
        <f t="shared" si="435"/>
        <v/>
      </c>
      <c r="KS92" s="346" t="str">
        <f t="shared" si="436"/>
        <v/>
      </c>
      <c r="KT92" s="346" t="str">
        <f t="shared" si="437"/>
        <v/>
      </c>
      <c r="KU92" s="346" t="str">
        <f t="shared" si="438"/>
        <v/>
      </c>
      <c r="KV92" s="346" t="str">
        <f t="shared" si="439"/>
        <v/>
      </c>
      <c r="KW92" s="346" t="str">
        <f t="shared" si="440"/>
        <v/>
      </c>
      <c r="KX92" s="346" t="str">
        <f t="shared" si="441"/>
        <v/>
      </c>
      <c r="KY92" s="346" t="str">
        <f t="shared" si="442"/>
        <v/>
      </c>
      <c r="KZ92" s="346" t="str">
        <f t="shared" si="443"/>
        <v/>
      </c>
      <c r="LA92" s="346" t="str">
        <f t="shared" si="444"/>
        <v/>
      </c>
      <c r="LB92" s="346" t="str">
        <f t="shared" si="445"/>
        <v/>
      </c>
      <c r="LD92" s="348" t="str">
        <f t="shared" si="446"/>
        <v/>
      </c>
      <c r="LF92" s="346" t="str">
        <f t="shared" si="363"/>
        <v/>
      </c>
      <c r="LH92" s="346" t="str">
        <f t="shared" si="447"/>
        <v/>
      </c>
      <c r="LI92" s="346" t="str">
        <f t="shared" si="448"/>
        <v/>
      </c>
      <c r="LJ92" s="346" t="str">
        <f t="shared" si="449"/>
        <v/>
      </c>
      <c r="LK92" s="346" t="str">
        <f t="shared" si="450"/>
        <v/>
      </c>
      <c r="LL92" s="346" t="str">
        <f t="shared" si="451"/>
        <v/>
      </c>
      <c r="LM92" s="346" t="str">
        <f t="shared" si="452"/>
        <v/>
      </c>
      <c r="LN92" s="346" t="str">
        <f t="shared" si="453"/>
        <v/>
      </c>
      <c r="LO92" s="346" t="str">
        <f t="shared" si="454"/>
        <v/>
      </c>
      <c r="LP92" s="346" t="str">
        <f t="shared" si="455"/>
        <v/>
      </c>
      <c r="LQ92" s="346" t="str">
        <f t="shared" si="456"/>
        <v/>
      </c>
      <c r="LR92" s="346" t="str">
        <f t="shared" si="457"/>
        <v/>
      </c>
      <c r="LS92" s="346" t="str">
        <f t="shared" si="458"/>
        <v/>
      </c>
      <c r="LT92" s="346" t="str">
        <f t="shared" si="459"/>
        <v/>
      </c>
      <c r="LU92" s="346" t="str">
        <f t="shared" si="460"/>
        <v/>
      </c>
      <c r="LV92" s="346" t="str">
        <f t="shared" si="461"/>
        <v/>
      </c>
      <c r="LW92" s="346" t="str">
        <f t="shared" si="462"/>
        <v/>
      </c>
      <c r="LX92" s="346" t="str">
        <f t="shared" si="463"/>
        <v/>
      </c>
      <c r="LY92" s="346" t="str">
        <f t="shared" si="464"/>
        <v/>
      </c>
      <c r="LZ92" s="346" t="str">
        <f t="shared" si="465"/>
        <v/>
      </c>
      <c r="MA92" s="346" t="str">
        <f t="shared" si="466"/>
        <v/>
      </c>
      <c r="MB92" s="346" t="str">
        <f t="shared" si="467"/>
        <v/>
      </c>
      <c r="MC92" s="346" t="str">
        <f t="shared" si="468"/>
        <v/>
      </c>
      <c r="MD92" s="346" t="str">
        <f t="shared" si="469"/>
        <v/>
      </c>
      <c r="ME92" s="346" t="str">
        <f t="shared" si="470"/>
        <v/>
      </c>
      <c r="MF92" s="346" t="str">
        <f t="shared" si="471"/>
        <v/>
      </c>
      <c r="MG92" s="346" t="str">
        <f t="shared" si="472"/>
        <v/>
      </c>
      <c r="MH92" s="346" t="str">
        <f t="shared" si="473"/>
        <v/>
      </c>
      <c r="MI92" s="346" t="str">
        <f t="shared" si="474"/>
        <v/>
      </c>
      <c r="MJ92" s="346" t="str">
        <f t="shared" si="475"/>
        <v/>
      </c>
      <c r="MK92" s="346" t="str">
        <f t="shared" si="476"/>
        <v/>
      </c>
      <c r="MM92" s="348" t="str">
        <f t="shared" si="477"/>
        <v/>
      </c>
      <c r="MR92" s="453" t="s">
        <v>491</v>
      </c>
      <c r="MT92" s="395" t="s">
        <v>492</v>
      </c>
      <c r="MU92" s="15" t="str">
        <f>IF('8. Paramètres'!G101="Très précis",1,IF('8. Paramètres'!G101="Précis",2,IF('8. Paramètres'!G101="À vérifier",3,"err")))</f>
        <v>err</v>
      </c>
      <c r="MV92" s="15" t="str">
        <f>IF('8. Paramètres'!H101="Cliquer pour modifier",MU92,IF('8. Paramètres'!H101="Souhaitable",1,IF('8. Paramètres'!H101="Acceptable",2,IF('8. Paramètres'!H101="À vérifier",3,"err"))))</f>
        <v>err</v>
      </c>
      <c r="MW92" s="15" t="str">
        <f t="shared" ref="MW92:MW93" si="510">IF(MU$3=1,MU92,IF(MU$3=2,MV92,"err"))</f>
        <v>err</v>
      </c>
      <c r="MY92" s="380" t="str">
        <f t="shared" ref="MY92:MY93" si="511">IF(MW92&lt;MW91,"err","ok")</f>
        <v>ok</v>
      </c>
    </row>
    <row r="93" spans="2:364" ht="18" x14ac:dyDescent="0.3">
      <c r="B93" s="38">
        <f t="shared" si="364"/>
        <v>0</v>
      </c>
      <c r="C93" s="4" t="s">
        <v>99</v>
      </c>
      <c r="D93" s="17" t="str">
        <f>IF(AND('2. Saisie'!$AF75&gt;=0,D$23&lt;='2. Saisie'!$AE$1,'2. Saisie'!$AL75&lt;=$B$11),IF(OR('2. Saisie'!B75="",'2. Saisie'!B75=9),0,'2. Saisie'!B75),"")</f>
        <v/>
      </c>
      <c r="E93" s="17" t="str">
        <f>IF(AND('2. Saisie'!$AF75&gt;=0,E$23&lt;='2. Saisie'!$AE$1,'2. Saisie'!$AL75&lt;=$B$11),IF(OR('2. Saisie'!C75="",'2. Saisie'!C75=9),0,'2. Saisie'!C75),"")</f>
        <v/>
      </c>
      <c r="F93" s="17" t="str">
        <f>IF(AND('2. Saisie'!$AF75&gt;=0,F$23&lt;='2. Saisie'!$AE$1,'2. Saisie'!$AL75&lt;=$B$11),IF(OR('2. Saisie'!D75="",'2. Saisie'!D75=9),0,'2. Saisie'!D75),"")</f>
        <v/>
      </c>
      <c r="G93" s="17" t="str">
        <f>IF(AND('2. Saisie'!$AF75&gt;=0,G$23&lt;='2. Saisie'!$AE$1,'2. Saisie'!$AL75&lt;=$B$11),IF(OR('2. Saisie'!E75="",'2. Saisie'!E75=9),0,'2. Saisie'!E75),"")</f>
        <v/>
      </c>
      <c r="H93" s="17" t="str">
        <f>IF(AND('2. Saisie'!$AF75&gt;=0,H$23&lt;='2. Saisie'!$AE$1,'2. Saisie'!$AL75&lt;=$B$11),IF(OR('2. Saisie'!F75="",'2. Saisie'!F75=9),0,'2. Saisie'!F75),"")</f>
        <v/>
      </c>
      <c r="I93" s="17" t="str">
        <f>IF(AND('2. Saisie'!$AF75&gt;=0,I$23&lt;='2. Saisie'!$AE$1,'2. Saisie'!$AL75&lt;=$B$11),IF(OR('2. Saisie'!G75="",'2. Saisie'!G75=9),0,'2. Saisie'!G75),"")</f>
        <v/>
      </c>
      <c r="J93" s="17" t="str">
        <f>IF(AND('2. Saisie'!$AF75&gt;=0,J$23&lt;='2. Saisie'!$AE$1,'2. Saisie'!$AL75&lt;=$B$11),IF(OR('2. Saisie'!H75="",'2. Saisie'!H75=9),0,'2. Saisie'!H75),"")</f>
        <v/>
      </c>
      <c r="K93" s="17" t="str">
        <f>IF(AND('2. Saisie'!$AF75&gt;=0,K$23&lt;='2. Saisie'!$AE$1,'2. Saisie'!$AL75&lt;=$B$11),IF(OR('2. Saisie'!I75="",'2. Saisie'!I75=9),0,'2. Saisie'!I75),"")</f>
        <v/>
      </c>
      <c r="L93" s="17" t="str">
        <f>IF(AND('2. Saisie'!$AF75&gt;=0,L$23&lt;='2. Saisie'!$AE$1,'2. Saisie'!$AL75&lt;=$B$11),IF(OR('2. Saisie'!J75="",'2. Saisie'!J75=9),0,'2. Saisie'!J75),"")</f>
        <v/>
      </c>
      <c r="M93" s="17" t="str">
        <f>IF(AND('2. Saisie'!$AF75&gt;=0,M$23&lt;='2. Saisie'!$AE$1,'2. Saisie'!$AL75&lt;=$B$11),IF(OR('2. Saisie'!K75="",'2. Saisie'!K75=9),0,'2. Saisie'!K75),"")</f>
        <v/>
      </c>
      <c r="N93" s="17" t="str">
        <f>IF(AND('2. Saisie'!$AF75&gt;=0,N$23&lt;='2. Saisie'!$AE$1,'2. Saisie'!$AL75&lt;=$B$11),IF(OR('2. Saisie'!L75="",'2. Saisie'!L75=9),0,'2. Saisie'!L75),"")</f>
        <v/>
      </c>
      <c r="O93" s="17" t="str">
        <f>IF(AND('2. Saisie'!$AF75&gt;=0,O$23&lt;='2. Saisie'!$AE$1,'2. Saisie'!$AL75&lt;=$B$11),IF(OR('2. Saisie'!M75="",'2. Saisie'!M75=9),0,'2. Saisie'!M75),"")</f>
        <v/>
      </c>
      <c r="P93" s="17" t="str">
        <f>IF(AND('2. Saisie'!$AF75&gt;=0,P$23&lt;='2. Saisie'!$AE$1,'2. Saisie'!$AL75&lt;=$B$11),IF(OR('2. Saisie'!N75="",'2. Saisie'!N75=9),0,'2. Saisie'!N75),"")</f>
        <v/>
      </c>
      <c r="Q93" s="17" t="str">
        <f>IF(AND('2. Saisie'!$AF75&gt;=0,Q$23&lt;='2. Saisie'!$AE$1,'2. Saisie'!$AL75&lt;=$B$11),IF(OR('2. Saisie'!O75="",'2. Saisie'!O75=9),0,'2. Saisie'!O75),"")</f>
        <v/>
      </c>
      <c r="R93" s="17" t="str">
        <f>IF(AND('2. Saisie'!$AF75&gt;=0,R$23&lt;='2. Saisie'!$AE$1,'2. Saisie'!$AL75&lt;=$B$11),IF(OR('2. Saisie'!P75="",'2. Saisie'!P75=9),0,'2. Saisie'!P75),"")</f>
        <v/>
      </c>
      <c r="S93" s="17" t="str">
        <f>IF(AND('2. Saisie'!$AF75&gt;=0,S$23&lt;='2. Saisie'!$AE$1,'2. Saisie'!$AL75&lt;=$B$11),IF(OR('2. Saisie'!Q75="",'2. Saisie'!Q75=9),0,'2. Saisie'!Q75),"")</f>
        <v/>
      </c>
      <c r="T93" s="17" t="str">
        <f>IF(AND('2. Saisie'!$AF75&gt;=0,T$23&lt;='2. Saisie'!$AE$1,'2. Saisie'!$AL75&lt;=$B$11),IF(OR('2. Saisie'!R75="",'2. Saisie'!R75=9),0,'2. Saisie'!R75),"")</f>
        <v/>
      </c>
      <c r="U93" s="17" t="str">
        <f>IF(AND('2. Saisie'!$AF75&gt;=0,U$23&lt;='2. Saisie'!$AE$1,'2. Saisie'!$AL75&lt;=$B$11),IF(OR('2. Saisie'!S75="",'2. Saisie'!S75=9),0,'2. Saisie'!S75),"")</f>
        <v/>
      </c>
      <c r="V93" s="17" t="str">
        <f>IF(AND('2. Saisie'!$AF75&gt;=0,V$23&lt;='2. Saisie'!$AE$1,'2. Saisie'!$AL75&lt;=$B$11),IF(OR('2. Saisie'!T75="",'2. Saisie'!T75=9),0,'2. Saisie'!T75),"")</f>
        <v/>
      </c>
      <c r="W93" s="17" t="str">
        <f>IF(AND('2. Saisie'!$AF75&gt;=0,W$23&lt;='2. Saisie'!$AE$1,'2. Saisie'!$AL75&lt;=$B$11),IF(OR('2. Saisie'!U75="",'2. Saisie'!U75=9),0,'2. Saisie'!U75),"")</f>
        <v/>
      </c>
      <c r="X93" s="17" t="str">
        <f>IF(AND('2. Saisie'!$AF75&gt;=0,X$23&lt;='2. Saisie'!$AE$1,'2. Saisie'!$AL75&lt;=$B$11),IF(OR('2. Saisie'!V75="",'2. Saisie'!V75=9),0,'2. Saisie'!V75),"")</f>
        <v/>
      </c>
      <c r="Y93" s="17" t="str">
        <f>IF(AND('2. Saisie'!$AF75&gt;=0,Y$23&lt;='2. Saisie'!$AE$1,'2. Saisie'!$AL75&lt;=$B$11),IF(OR('2. Saisie'!W75="",'2. Saisie'!W75=9),0,'2. Saisie'!W75),"")</f>
        <v/>
      </c>
      <c r="Z93" s="17" t="str">
        <f>IF(AND('2. Saisie'!$AF75&gt;=0,Z$23&lt;='2. Saisie'!$AE$1,'2. Saisie'!$AL75&lt;=$B$11),IF(OR('2. Saisie'!X75="",'2. Saisie'!X75=9),0,'2. Saisie'!X75),"")</f>
        <v/>
      </c>
      <c r="AA93" s="17" t="str">
        <f>IF(AND('2. Saisie'!$AF75&gt;=0,AA$23&lt;='2. Saisie'!$AE$1,'2. Saisie'!$AL75&lt;=$B$11),IF(OR('2. Saisie'!Y75="",'2. Saisie'!Y75=9),0,'2. Saisie'!Y75),"")</f>
        <v/>
      </c>
      <c r="AB93" s="17" t="str">
        <f>IF(AND('2. Saisie'!$AF75&gt;=0,AB$23&lt;='2. Saisie'!$AE$1,'2. Saisie'!$AL75&lt;=$B$11),IF(OR('2. Saisie'!Z75="",'2. Saisie'!Z75=9),0,'2. Saisie'!Z75),"")</f>
        <v/>
      </c>
      <c r="AC93" s="17" t="str">
        <f>IF(AND('2. Saisie'!$AF75&gt;=0,AC$23&lt;='2. Saisie'!$AE$1,'2. Saisie'!$AL75&lt;=$B$11),IF(OR('2. Saisie'!AA75="",'2. Saisie'!AA75=9),0,'2. Saisie'!AA75),"")</f>
        <v/>
      </c>
      <c r="AD93" s="17" t="str">
        <f>IF(AND('2. Saisie'!$AF75&gt;=0,AD$23&lt;='2. Saisie'!$AE$1,'2. Saisie'!$AL75&lt;=$B$11),IF(OR('2. Saisie'!AB75="",'2. Saisie'!AB75=9),0,'2. Saisie'!AB75),"")</f>
        <v/>
      </c>
      <c r="AE93" s="17" t="str">
        <f>IF(AND('2. Saisie'!$AF75&gt;=0,AE$23&lt;='2. Saisie'!$AE$1,'2. Saisie'!$AL75&lt;=$B$11),IF(OR('2. Saisie'!AC75="",'2. Saisie'!AC75=9),0,'2. Saisie'!AC75),"")</f>
        <v/>
      </c>
      <c r="AF93" s="17" t="str">
        <f>IF(AND('2. Saisie'!$AF75&gt;=0,AF$23&lt;='2. Saisie'!$AE$1,'2. Saisie'!$AL75&lt;=$B$11),IF(OR('2. Saisie'!AD75="",'2. Saisie'!AD75=9),0,'2. Saisie'!AD75),"")</f>
        <v/>
      </c>
      <c r="AG93" s="17" t="str">
        <f>IF(AND('2. Saisie'!$AF75&gt;=0,AG$23&lt;='2. Saisie'!$AE$1,'2. Saisie'!$AL75&lt;=$B$11),IF(OR('2. Saisie'!AE75="",'2. Saisie'!AE75=9),0,'2. Saisie'!AE75),"")</f>
        <v/>
      </c>
      <c r="AH93" s="17" t="s">
        <v>139</v>
      </c>
      <c r="AI93" s="330"/>
      <c r="AJ93" s="339" t="str">
        <f t="shared" si="365"/>
        <v/>
      </c>
      <c r="AK93" s="339" t="str">
        <f t="shared" si="366"/>
        <v/>
      </c>
      <c r="AL93" s="340" t="str">
        <f t="shared" si="324"/>
        <v/>
      </c>
      <c r="AM93" s="341">
        <v>69</v>
      </c>
      <c r="AN93" s="342" t="str">
        <f t="shared" si="325"/>
        <v/>
      </c>
      <c r="AO93" s="343" t="str">
        <f t="shared" si="326"/>
        <v/>
      </c>
      <c r="AP93" s="17" t="str">
        <f t="shared" si="367"/>
        <v/>
      </c>
      <c r="AQ93" s="17" t="str">
        <f t="shared" si="368"/>
        <v/>
      </c>
      <c r="AR93" s="17" t="str">
        <f t="shared" si="369"/>
        <v/>
      </c>
      <c r="AS93" s="17" t="str">
        <f t="shared" si="370"/>
        <v/>
      </c>
      <c r="AT93" s="17" t="str">
        <f t="shared" si="371"/>
        <v/>
      </c>
      <c r="AU93" s="17" t="str">
        <f t="shared" si="372"/>
        <v/>
      </c>
      <c r="AV93" s="17" t="str">
        <f t="shared" si="373"/>
        <v/>
      </c>
      <c r="AW93" s="17" t="str">
        <f t="shared" si="374"/>
        <v/>
      </c>
      <c r="AX93" s="17" t="str">
        <f t="shared" si="375"/>
        <v/>
      </c>
      <c r="AY93" s="17" t="str">
        <f t="shared" si="376"/>
        <v/>
      </c>
      <c r="AZ93" s="17" t="str">
        <f t="shared" si="377"/>
        <v/>
      </c>
      <c r="BA93" s="17" t="str">
        <f t="shared" si="378"/>
        <v/>
      </c>
      <c r="BB93" s="17" t="str">
        <f t="shared" si="379"/>
        <v/>
      </c>
      <c r="BC93" s="17" t="str">
        <f t="shared" si="380"/>
        <v/>
      </c>
      <c r="BD93" s="17" t="str">
        <f t="shared" si="381"/>
        <v/>
      </c>
      <c r="BE93" s="17" t="str">
        <f t="shared" si="382"/>
        <v/>
      </c>
      <c r="BF93" s="17" t="str">
        <f t="shared" si="383"/>
        <v/>
      </c>
      <c r="BG93" s="17" t="str">
        <f t="shared" si="384"/>
        <v/>
      </c>
      <c r="BH93" s="17" t="str">
        <f t="shared" si="385"/>
        <v/>
      </c>
      <c r="BI93" s="17" t="str">
        <f t="shared" si="386"/>
        <v/>
      </c>
      <c r="BJ93" s="17" t="str">
        <f t="shared" si="387"/>
        <v/>
      </c>
      <c r="BK93" s="17" t="str">
        <f t="shared" si="388"/>
        <v/>
      </c>
      <c r="BL93" s="17" t="str">
        <f t="shared" si="389"/>
        <v/>
      </c>
      <c r="BM93" s="17" t="str">
        <f t="shared" si="390"/>
        <v/>
      </c>
      <c r="BN93" s="17" t="str">
        <f t="shared" si="391"/>
        <v/>
      </c>
      <c r="BO93" s="17" t="str">
        <f t="shared" si="392"/>
        <v/>
      </c>
      <c r="BP93" s="17" t="str">
        <f t="shared" si="393"/>
        <v/>
      </c>
      <c r="BQ93" s="17" t="str">
        <f t="shared" si="394"/>
        <v/>
      </c>
      <c r="BR93" s="17" t="str">
        <f t="shared" si="395"/>
        <v/>
      </c>
      <c r="BS93" s="17" t="str">
        <f t="shared" si="396"/>
        <v/>
      </c>
      <c r="BT93" s="17" t="s">
        <v>139</v>
      </c>
      <c r="BV93" s="291" t="e">
        <f t="shared" si="327"/>
        <v>#VALUE!</v>
      </c>
      <c r="BW93" s="291" t="e">
        <f t="shared" si="397"/>
        <v>#VALUE!</v>
      </c>
      <c r="BX93" s="291" t="e">
        <f t="shared" si="478"/>
        <v>#VALUE!</v>
      </c>
      <c r="BY93" s="292" t="e">
        <f t="shared" si="328"/>
        <v>#VALUE!</v>
      </c>
      <c r="BZ93" s="292" t="e">
        <f t="shared" si="398"/>
        <v>#VALUE!</v>
      </c>
      <c r="CA93" s="294" t="str">
        <f t="shared" si="399"/>
        <v/>
      </c>
      <c r="CB93" s="293" t="e">
        <f t="shared" si="329"/>
        <v>#VALUE!</v>
      </c>
      <c r="CC93" s="291" t="e">
        <f t="shared" si="400"/>
        <v>#VALUE!</v>
      </c>
      <c r="CD93" s="291" t="e">
        <f t="shared" si="479"/>
        <v>#VALUE!</v>
      </c>
      <c r="CE93" s="292" t="e">
        <f t="shared" si="330"/>
        <v>#VALUE!</v>
      </c>
      <c r="CF93" s="292" t="e">
        <f t="shared" si="401"/>
        <v>#VALUE!</v>
      </c>
      <c r="CW93" s="330"/>
      <c r="CX93" s="341">
        <v>69</v>
      </c>
      <c r="CY93" s="58" t="str">
        <f t="shared" si="402"/>
        <v/>
      </c>
      <c r="CZ93" s="344" t="e">
        <f t="shared" si="321"/>
        <v>#N/A</v>
      </c>
      <c r="DA93" s="344" t="e">
        <f t="shared" si="321"/>
        <v>#N/A</v>
      </c>
      <c r="DB93" s="344" t="e">
        <f t="shared" si="321"/>
        <v>#N/A</v>
      </c>
      <c r="DC93" s="344" t="e">
        <f t="shared" si="321"/>
        <v>#N/A</v>
      </c>
      <c r="DD93" s="344" t="e">
        <f t="shared" si="321"/>
        <v>#N/A</v>
      </c>
      <c r="DE93" s="344" t="e">
        <f t="shared" si="321"/>
        <v>#N/A</v>
      </c>
      <c r="DF93" s="344" t="e">
        <f t="shared" si="321"/>
        <v>#N/A</v>
      </c>
      <c r="DG93" s="344" t="e">
        <f t="shared" si="321"/>
        <v>#N/A</v>
      </c>
      <c r="DH93" s="344" t="e">
        <f t="shared" si="321"/>
        <v>#N/A</v>
      </c>
      <c r="DI93" s="344" t="e">
        <f t="shared" si="321"/>
        <v>#N/A</v>
      </c>
      <c r="DJ93" s="344" t="e">
        <f t="shared" si="321"/>
        <v>#N/A</v>
      </c>
      <c r="DK93" s="344" t="e">
        <f t="shared" si="321"/>
        <v>#N/A</v>
      </c>
      <c r="DL93" s="344" t="e">
        <f t="shared" si="321"/>
        <v>#N/A</v>
      </c>
      <c r="DM93" s="344" t="e">
        <f t="shared" si="321"/>
        <v>#N/A</v>
      </c>
      <c r="DN93" s="344" t="e">
        <f t="shared" si="321"/>
        <v>#N/A</v>
      </c>
      <c r="DO93" s="344" t="e">
        <f t="shared" si="321"/>
        <v>#N/A</v>
      </c>
      <c r="DP93" s="344" t="e">
        <f t="shared" si="320"/>
        <v>#N/A</v>
      </c>
      <c r="DQ93" s="344" t="e">
        <f t="shared" si="320"/>
        <v>#N/A</v>
      </c>
      <c r="DR93" s="344" t="e">
        <f t="shared" si="320"/>
        <v>#N/A</v>
      </c>
      <c r="DS93" s="344" t="e">
        <f t="shared" si="320"/>
        <v>#N/A</v>
      </c>
      <c r="DT93" s="344" t="e">
        <f t="shared" si="320"/>
        <v>#N/A</v>
      </c>
      <c r="DU93" s="344" t="e">
        <f t="shared" si="320"/>
        <v>#N/A</v>
      </c>
      <c r="DV93" s="344" t="e">
        <f t="shared" si="320"/>
        <v>#N/A</v>
      </c>
      <c r="DW93" s="344" t="e">
        <f t="shared" si="320"/>
        <v>#N/A</v>
      </c>
      <c r="DX93" s="344" t="e">
        <f t="shared" si="320"/>
        <v>#N/A</v>
      </c>
      <c r="DY93" s="344" t="e">
        <f t="shared" si="320"/>
        <v>#N/A</v>
      </c>
      <c r="DZ93" s="344" t="e">
        <f t="shared" si="320"/>
        <v>#N/A</v>
      </c>
      <c r="EA93" s="344" t="e">
        <f t="shared" si="320"/>
        <v>#N/A</v>
      </c>
      <c r="EB93" s="344" t="e">
        <f t="shared" si="320"/>
        <v>#N/A</v>
      </c>
      <c r="EC93" s="344" t="e">
        <f t="shared" si="320"/>
        <v>#N/A</v>
      </c>
      <c r="ED93" s="59">
        <f t="shared" si="403"/>
        <v>0</v>
      </c>
      <c r="EE93" s="341">
        <v>69</v>
      </c>
      <c r="EF93" s="58" t="str">
        <f t="shared" si="404"/>
        <v/>
      </c>
      <c r="EG93" s="344" t="str">
        <f t="shared" si="480"/>
        <v/>
      </c>
      <c r="EH93" s="344" t="str">
        <f t="shared" si="481"/>
        <v/>
      </c>
      <c r="EI93" s="344" t="str">
        <f t="shared" si="482"/>
        <v/>
      </c>
      <c r="EJ93" s="344" t="str">
        <f t="shared" si="483"/>
        <v/>
      </c>
      <c r="EK93" s="344" t="str">
        <f t="shared" si="484"/>
        <v/>
      </c>
      <c r="EL93" s="344" t="str">
        <f t="shared" si="485"/>
        <v/>
      </c>
      <c r="EM93" s="344" t="str">
        <f t="shared" si="486"/>
        <v/>
      </c>
      <c r="EN93" s="344" t="str">
        <f t="shared" si="487"/>
        <v/>
      </c>
      <c r="EO93" s="344" t="str">
        <f t="shared" si="488"/>
        <v/>
      </c>
      <c r="EP93" s="344" t="str">
        <f t="shared" si="489"/>
        <v/>
      </c>
      <c r="EQ93" s="344" t="str">
        <f t="shared" si="490"/>
        <v/>
      </c>
      <c r="ER93" s="344" t="str">
        <f t="shared" si="491"/>
        <v/>
      </c>
      <c r="ES93" s="344" t="str">
        <f t="shared" si="492"/>
        <v/>
      </c>
      <c r="ET93" s="344" t="str">
        <f t="shared" si="493"/>
        <v/>
      </c>
      <c r="EU93" s="344" t="str">
        <f t="shared" si="494"/>
        <v/>
      </c>
      <c r="EV93" s="344" t="str">
        <f t="shared" si="495"/>
        <v/>
      </c>
      <c r="EW93" s="344" t="str">
        <f t="shared" si="496"/>
        <v/>
      </c>
      <c r="EX93" s="344" t="str">
        <f t="shared" si="497"/>
        <v/>
      </c>
      <c r="EY93" s="344" t="str">
        <f t="shared" si="498"/>
        <v/>
      </c>
      <c r="EZ93" s="344" t="str">
        <f t="shared" si="499"/>
        <v/>
      </c>
      <c r="FA93" s="344" t="str">
        <f t="shared" si="500"/>
        <v/>
      </c>
      <c r="FB93" s="344" t="str">
        <f t="shared" si="501"/>
        <v/>
      </c>
      <c r="FC93" s="344" t="str">
        <f t="shared" si="502"/>
        <v/>
      </c>
      <c r="FD93" s="344" t="str">
        <f t="shared" si="503"/>
        <v/>
      </c>
      <c r="FE93" s="344" t="str">
        <f t="shared" si="504"/>
        <v/>
      </c>
      <c r="FF93" s="344" t="str">
        <f t="shared" si="505"/>
        <v/>
      </c>
      <c r="FG93" s="344" t="str">
        <f t="shared" si="506"/>
        <v/>
      </c>
      <c r="FH93" s="344" t="str">
        <f t="shared" si="507"/>
        <v/>
      </c>
      <c r="FI93" s="344" t="str">
        <f t="shared" si="508"/>
        <v/>
      </c>
      <c r="FJ93" s="344" t="str">
        <f t="shared" si="509"/>
        <v/>
      </c>
      <c r="FK93" s="59">
        <f t="shared" si="405"/>
        <v>0</v>
      </c>
      <c r="FL93" s="345" t="str">
        <f t="shared" si="406"/>
        <v/>
      </c>
      <c r="FM93" s="3">
        <f t="shared" si="407"/>
        <v>0</v>
      </c>
      <c r="FO93" s="336" t="str">
        <f t="shared" si="331"/>
        <v/>
      </c>
      <c r="FP93" s="4" t="s">
        <v>99</v>
      </c>
      <c r="FQ93" s="17" t="str">
        <f t="shared" si="332"/>
        <v/>
      </c>
      <c r="FR93" s="17" t="str">
        <f t="shared" si="333"/>
        <v/>
      </c>
      <c r="FS93" s="17" t="str">
        <f t="shared" si="334"/>
        <v/>
      </c>
      <c r="FT93" s="17" t="str">
        <f t="shared" si="335"/>
        <v/>
      </c>
      <c r="FU93" s="17" t="str">
        <f t="shared" si="336"/>
        <v/>
      </c>
      <c r="FV93" s="17" t="str">
        <f t="shared" si="337"/>
        <v/>
      </c>
      <c r="FW93" s="17" t="str">
        <f t="shared" si="338"/>
        <v/>
      </c>
      <c r="FX93" s="17" t="str">
        <f t="shared" si="339"/>
        <v/>
      </c>
      <c r="FY93" s="17" t="str">
        <f t="shared" si="340"/>
        <v/>
      </c>
      <c r="FZ93" s="17" t="str">
        <f t="shared" si="341"/>
        <v/>
      </c>
      <c r="GA93" s="17" t="str">
        <f t="shared" si="342"/>
        <v/>
      </c>
      <c r="GB93" s="17" t="str">
        <f t="shared" si="343"/>
        <v/>
      </c>
      <c r="GC93" s="17" t="str">
        <f t="shared" si="344"/>
        <v/>
      </c>
      <c r="GD93" s="17" t="str">
        <f t="shared" si="345"/>
        <v/>
      </c>
      <c r="GE93" s="17" t="str">
        <f t="shared" si="346"/>
        <v/>
      </c>
      <c r="GF93" s="17" t="str">
        <f t="shared" si="347"/>
        <v/>
      </c>
      <c r="GG93" s="17" t="str">
        <f t="shared" si="348"/>
        <v/>
      </c>
      <c r="GH93" s="17" t="str">
        <f t="shared" si="349"/>
        <v/>
      </c>
      <c r="GI93" s="17" t="str">
        <f t="shared" si="350"/>
        <v/>
      </c>
      <c r="GJ93" s="17" t="str">
        <f t="shared" si="351"/>
        <v/>
      </c>
      <c r="GK93" s="17" t="str">
        <f t="shared" si="352"/>
        <v/>
      </c>
      <c r="GL93" s="17" t="str">
        <f t="shared" si="353"/>
        <v/>
      </c>
      <c r="GM93" s="17" t="str">
        <f t="shared" si="354"/>
        <v/>
      </c>
      <c r="GN93" s="17" t="str">
        <f t="shared" si="355"/>
        <v/>
      </c>
      <c r="GO93" s="17" t="str">
        <f t="shared" si="356"/>
        <v/>
      </c>
      <c r="GP93" s="17" t="str">
        <f t="shared" si="357"/>
        <v/>
      </c>
      <c r="GQ93" s="17" t="str">
        <f t="shared" si="358"/>
        <v/>
      </c>
      <c r="GR93" s="17" t="str">
        <f t="shared" si="359"/>
        <v/>
      </c>
      <c r="GS93" s="17" t="str">
        <f t="shared" si="360"/>
        <v/>
      </c>
      <c r="GT93" s="17" t="str">
        <f t="shared" si="361"/>
        <v/>
      </c>
      <c r="GU93" s="17" t="s">
        <v>139</v>
      </c>
      <c r="GV93" s="36"/>
      <c r="GW93" s="36" t="e">
        <f>RANK(AO93,AO$25:AO$124,0)+COUNTIF(AO$25:AO$93,AO93)-1</f>
        <v>#VALUE!</v>
      </c>
      <c r="GX93" s="36" t="s">
        <v>99</v>
      </c>
      <c r="GY93" s="3">
        <v>69</v>
      </c>
      <c r="GZ93" s="3" t="str">
        <f t="shared" si="362"/>
        <v/>
      </c>
      <c r="HA93" s="345" t="str">
        <f t="shared" si="408"/>
        <v/>
      </c>
      <c r="HB93" s="3">
        <f t="shared" si="409"/>
        <v>0</v>
      </c>
      <c r="HF93" s="3" t="e">
        <f t="shared" si="410"/>
        <v>#N/A</v>
      </c>
      <c r="HG93" s="3" t="e">
        <f t="shared" si="411"/>
        <v>#N/A</v>
      </c>
      <c r="HH93" s="294" t="e">
        <f t="shared" si="412"/>
        <v>#N/A</v>
      </c>
      <c r="HI93" s="336" t="e">
        <f t="shared" si="413"/>
        <v>#N/A</v>
      </c>
      <c r="HJ93" s="4" t="e">
        <f t="shared" si="414"/>
        <v>#N/A</v>
      </c>
      <c r="HK93" s="17" t="str">
        <f>IF(HK$23&lt;='2. Saisie'!$AE$1,INDEX($D$25:$AG$124,$HI93,HK$21),"")</f>
        <v/>
      </c>
      <c r="HL93" s="17" t="str">
        <f>IF(HL$23&lt;='2. Saisie'!$AE$1,INDEX($D$25:$AG$124,$HI93,HL$21),"")</f>
        <v/>
      </c>
      <c r="HM93" s="17" t="str">
        <f>IF(HM$23&lt;='2. Saisie'!$AE$1,INDEX($D$25:$AG$124,$HI93,HM$21),"")</f>
        <v/>
      </c>
      <c r="HN93" s="17" t="str">
        <f>IF(HN$23&lt;='2. Saisie'!$AE$1,INDEX($D$25:$AG$124,$HI93,HN$21),"")</f>
        <v/>
      </c>
      <c r="HO93" s="17" t="str">
        <f>IF(HO$23&lt;='2. Saisie'!$AE$1,INDEX($D$25:$AG$124,$HI93,HO$21),"")</f>
        <v/>
      </c>
      <c r="HP93" s="17" t="str">
        <f>IF(HP$23&lt;='2. Saisie'!$AE$1,INDEX($D$25:$AG$124,$HI93,HP$21),"")</f>
        <v/>
      </c>
      <c r="HQ93" s="17" t="str">
        <f>IF(HQ$23&lt;='2. Saisie'!$AE$1,INDEX($D$25:$AG$124,$HI93,HQ$21),"")</f>
        <v/>
      </c>
      <c r="HR93" s="17" t="str">
        <f>IF(HR$23&lt;='2. Saisie'!$AE$1,INDEX($D$25:$AG$124,$HI93,HR$21),"")</f>
        <v/>
      </c>
      <c r="HS93" s="17" t="str">
        <f>IF(HS$23&lt;='2. Saisie'!$AE$1,INDEX($D$25:$AG$124,$HI93,HS$21),"")</f>
        <v/>
      </c>
      <c r="HT93" s="17" t="str">
        <f>IF(HT$23&lt;='2. Saisie'!$AE$1,INDEX($D$25:$AG$124,$HI93,HT$21),"")</f>
        <v/>
      </c>
      <c r="HU93" s="17" t="str">
        <f>IF(HU$23&lt;='2. Saisie'!$AE$1,INDEX($D$25:$AG$124,$HI93,HU$21),"")</f>
        <v/>
      </c>
      <c r="HV93" s="17" t="str">
        <f>IF(HV$23&lt;='2. Saisie'!$AE$1,INDEX($D$25:$AG$124,$HI93,HV$21),"")</f>
        <v/>
      </c>
      <c r="HW93" s="17" t="str">
        <f>IF(HW$23&lt;='2. Saisie'!$AE$1,INDEX($D$25:$AG$124,$HI93,HW$21),"")</f>
        <v/>
      </c>
      <c r="HX93" s="17" t="str">
        <f>IF(HX$23&lt;='2. Saisie'!$AE$1,INDEX($D$25:$AG$124,$HI93,HX$21),"")</f>
        <v/>
      </c>
      <c r="HY93" s="17" t="str">
        <f>IF(HY$23&lt;='2. Saisie'!$AE$1,INDEX($D$25:$AG$124,$HI93,HY$21),"")</f>
        <v/>
      </c>
      <c r="HZ93" s="17" t="str">
        <f>IF(HZ$23&lt;='2. Saisie'!$AE$1,INDEX($D$25:$AG$124,$HI93,HZ$21),"")</f>
        <v/>
      </c>
      <c r="IA93" s="17" t="str">
        <f>IF(IA$23&lt;='2. Saisie'!$AE$1,INDEX($D$25:$AG$124,$HI93,IA$21),"")</f>
        <v/>
      </c>
      <c r="IB93" s="17" t="str">
        <f>IF(IB$23&lt;='2. Saisie'!$AE$1,INDEX($D$25:$AG$124,$HI93,IB$21),"")</f>
        <v/>
      </c>
      <c r="IC93" s="17" t="str">
        <f>IF(IC$23&lt;='2. Saisie'!$AE$1,INDEX($D$25:$AG$124,$HI93,IC$21),"")</f>
        <v/>
      </c>
      <c r="ID93" s="17" t="str">
        <f>IF(ID$23&lt;='2. Saisie'!$AE$1,INDEX($D$25:$AG$124,$HI93,ID$21),"")</f>
        <v/>
      </c>
      <c r="IE93" s="17" t="str">
        <f>IF(IE$23&lt;='2. Saisie'!$AE$1,INDEX($D$25:$AG$124,$HI93,IE$21),"")</f>
        <v/>
      </c>
      <c r="IF93" s="17" t="str">
        <f>IF(IF$23&lt;='2. Saisie'!$AE$1,INDEX($D$25:$AG$124,$HI93,IF$21),"")</f>
        <v/>
      </c>
      <c r="IG93" s="17" t="str">
        <f>IF(IG$23&lt;='2. Saisie'!$AE$1,INDEX($D$25:$AG$124,$HI93,IG$21),"")</f>
        <v/>
      </c>
      <c r="IH93" s="17" t="str">
        <f>IF(IH$23&lt;='2. Saisie'!$AE$1,INDEX($D$25:$AG$124,$HI93,IH$21),"")</f>
        <v/>
      </c>
      <c r="II93" s="17" t="str">
        <f>IF(II$23&lt;='2. Saisie'!$AE$1,INDEX($D$25:$AG$124,$HI93,II$21),"")</f>
        <v/>
      </c>
      <c r="IJ93" s="17" t="str">
        <f>IF(IJ$23&lt;='2. Saisie'!$AE$1,INDEX($D$25:$AG$124,$HI93,IJ$21),"")</f>
        <v/>
      </c>
      <c r="IK93" s="17" t="str">
        <f>IF(IK$23&lt;='2. Saisie'!$AE$1,INDEX($D$25:$AG$124,$HI93,IK$21),"")</f>
        <v/>
      </c>
      <c r="IL93" s="17" t="str">
        <f>IF(IL$23&lt;='2. Saisie'!$AE$1,INDEX($D$25:$AG$124,$HI93,IL$21),"")</f>
        <v/>
      </c>
      <c r="IM93" s="17" t="str">
        <f>IF(IM$23&lt;='2. Saisie'!$AE$1,INDEX($D$25:$AG$124,$HI93,IM$21),"")</f>
        <v/>
      </c>
      <c r="IN93" s="17" t="str">
        <f>IF(IN$23&lt;='2. Saisie'!$AE$1,INDEX($D$25:$AG$124,$HI93,IN$21),"")</f>
        <v/>
      </c>
      <c r="IO93" s="17" t="s">
        <v>139</v>
      </c>
      <c r="IR93" s="346" t="str">
        <f>IFERROR(IF(HK$23&lt;=$HH93,(1-'7. Rép.Inattendues'!J74)*HK$19,('7. Rép.Inattendues'!J74*HK$19)*-1),"")</f>
        <v/>
      </c>
      <c r="IS93" s="346" t="str">
        <f>IFERROR(IF(HL$23&lt;=$HH93,(1-'7. Rép.Inattendues'!K74)*HL$19,('7. Rép.Inattendues'!K74*HL$19)*-1),"")</f>
        <v/>
      </c>
      <c r="IT93" s="346" t="str">
        <f>IFERROR(IF(HM$23&lt;=$HH93,(1-'7. Rép.Inattendues'!L74)*HM$19,('7. Rép.Inattendues'!L74*HM$19)*-1),"")</f>
        <v/>
      </c>
      <c r="IU93" s="346" t="str">
        <f>IFERROR(IF(HN$23&lt;=$HH93,(1-'7. Rép.Inattendues'!M74)*HN$19,('7. Rép.Inattendues'!M74*HN$19)*-1),"")</f>
        <v/>
      </c>
      <c r="IV93" s="346" t="str">
        <f>IFERROR(IF(HO$23&lt;=$HH93,(1-'7. Rép.Inattendues'!N74)*HO$19,('7. Rép.Inattendues'!N74*HO$19)*-1),"")</f>
        <v/>
      </c>
      <c r="IW93" s="346" t="str">
        <f>IFERROR(IF(HP$23&lt;=$HH93,(1-'7. Rép.Inattendues'!O74)*HP$19,('7. Rép.Inattendues'!O74*HP$19)*-1),"")</f>
        <v/>
      </c>
      <c r="IX93" s="346" t="str">
        <f>IFERROR(IF(HQ$23&lt;=$HH93,(1-'7. Rép.Inattendues'!P74)*HQ$19,('7. Rép.Inattendues'!P74*HQ$19)*-1),"")</f>
        <v/>
      </c>
      <c r="IY93" s="346" t="str">
        <f>IFERROR(IF(HR$23&lt;=$HH93,(1-'7. Rép.Inattendues'!Q74)*HR$19,('7. Rép.Inattendues'!Q74*HR$19)*-1),"")</f>
        <v/>
      </c>
      <c r="IZ93" s="346" t="str">
        <f>IFERROR(IF(HS$23&lt;=$HH93,(1-'7. Rép.Inattendues'!R74)*HS$19,('7. Rép.Inattendues'!R74*HS$19)*-1),"")</f>
        <v/>
      </c>
      <c r="JA93" s="346" t="str">
        <f>IFERROR(IF(HT$23&lt;=$HH93,(1-'7. Rép.Inattendues'!S74)*HT$19,('7. Rép.Inattendues'!S74*HT$19)*-1),"")</f>
        <v/>
      </c>
      <c r="JB93" s="346" t="str">
        <f>IFERROR(IF(HU$23&lt;=$HH93,(1-'7. Rép.Inattendues'!T74)*HU$19,('7. Rép.Inattendues'!T74*HU$19)*-1),"")</f>
        <v/>
      </c>
      <c r="JC93" s="346" t="str">
        <f>IFERROR(IF(HV$23&lt;=$HH93,(1-'7. Rép.Inattendues'!U74)*HV$19,('7. Rép.Inattendues'!U74*HV$19)*-1),"")</f>
        <v/>
      </c>
      <c r="JD93" s="346" t="str">
        <f>IFERROR(IF(HW$23&lt;=$HH93,(1-'7. Rép.Inattendues'!V74)*HW$19,('7. Rép.Inattendues'!V74*HW$19)*-1),"")</f>
        <v/>
      </c>
      <c r="JE93" s="346" t="str">
        <f>IFERROR(IF(HX$23&lt;=$HH93,(1-'7. Rép.Inattendues'!W74)*HX$19,('7. Rép.Inattendues'!W74*HX$19)*-1),"")</f>
        <v/>
      </c>
      <c r="JF93" s="346" t="str">
        <f>IFERROR(IF(HY$23&lt;=$HH93,(1-'7. Rép.Inattendues'!X74)*HY$19,('7. Rép.Inattendues'!X74*HY$19)*-1),"")</f>
        <v/>
      </c>
      <c r="JG93" s="346" t="str">
        <f>IFERROR(IF(HZ$23&lt;=$HH93,(1-'7. Rép.Inattendues'!Y74)*HZ$19,('7. Rép.Inattendues'!Y74*HZ$19)*-1),"")</f>
        <v/>
      </c>
      <c r="JH93" s="346" t="str">
        <f>IFERROR(IF(IA$23&lt;=$HH93,(1-'7. Rép.Inattendues'!Z74)*IA$19,('7. Rép.Inattendues'!Z74*IA$19)*-1),"")</f>
        <v/>
      </c>
      <c r="JI93" s="346" t="str">
        <f>IFERROR(IF(IB$23&lt;=$HH93,(1-'7. Rép.Inattendues'!AA74)*IB$19,('7. Rép.Inattendues'!AA74*IB$19)*-1),"")</f>
        <v/>
      </c>
      <c r="JJ93" s="346" t="str">
        <f>IFERROR(IF(IC$23&lt;=$HH93,(1-'7. Rép.Inattendues'!AB74)*IC$19,('7. Rép.Inattendues'!AB74*IC$19)*-1),"")</f>
        <v/>
      </c>
      <c r="JK93" s="346" t="str">
        <f>IFERROR(IF(ID$23&lt;=$HH93,(1-'7. Rép.Inattendues'!AC74)*ID$19,('7. Rép.Inattendues'!AC74*ID$19)*-1),"")</f>
        <v/>
      </c>
      <c r="JL93" s="346" t="str">
        <f>IFERROR(IF(IE$23&lt;=$HH93,(1-'7. Rép.Inattendues'!AD74)*IE$19,('7. Rép.Inattendues'!AD74*IE$19)*-1),"")</f>
        <v/>
      </c>
      <c r="JM93" s="346" t="str">
        <f>IFERROR(IF(IF$23&lt;=$HH93,(1-'7. Rép.Inattendues'!AE74)*IF$19,('7. Rép.Inattendues'!AE74*IF$19)*-1),"")</f>
        <v/>
      </c>
      <c r="JN93" s="346" t="str">
        <f>IFERROR(IF(IG$23&lt;=$HH93,(1-'7. Rép.Inattendues'!AF74)*IG$19,('7. Rép.Inattendues'!AF74*IG$19)*-1),"")</f>
        <v/>
      </c>
      <c r="JO93" s="346" t="str">
        <f>IFERROR(IF(IH$23&lt;=$HH93,(1-'7. Rép.Inattendues'!AG74)*IH$19,('7. Rép.Inattendues'!AG74*IH$19)*-1),"")</f>
        <v/>
      </c>
      <c r="JP93" s="346" t="str">
        <f>IFERROR(IF(II$23&lt;=$HH93,(1-'7. Rép.Inattendues'!AH74)*II$19,('7. Rép.Inattendues'!AH74*II$19)*-1),"")</f>
        <v/>
      </c>
      <c r="JQ93" s="346" t="str">
        <f>IFERROR(IF(IJ$23&lt;=$HH93,(1-'7. Rép.Inattendues'!AI74)*IJ$19,('7. Rép.Inattendues'!AI74*IJ$19)*-1),"")</f>
        <v/>
      </c>
      <c r="JR93" s="346" t="str">
        <f>IFERROR(IF(IK$23&lt;=$HH93,(1-'7. Rép.Inattendues'!AJ74)*IK$19,('7. Rép.Inattendues'!AJ74*IK$19)*-1),"")</f>
        <v/>
      </c>
      <c r="JS93" s="346" t="str">
        <f>IFERROR(IF(IL$23&lt;=$HH93,(1-'7. Rép.Inattendues'!AK74)*IL$19,('7. Rép.Inattendues'!AK74*IL$19)*-1),"")</f>
        <v/>
      </c>
      <c r="JT93" s="346" t="str">
        <f>IFERROR(IF(IM$23&lt;=$HH93,(1-'7. Rép.Inattendues'!AL74)*IM$19,('7. Rép.Inattendues'!AL74*IM$19)*-1),"")</f>
        <v/>
      </c>
      <c r="JU93" s="346" t="str">
        <f>IFERROR(IF(IN$23&lt;=$HH93,(1-'7. Rép.Inattendues'!AM74)*IN$19,('7. Rép.Inattendues'!AM74*IN$19)*-1),"")</f>
        <v/>
      </c>
      <c r="JW93" s="347" t="str">
        <f t="shared" si="415"/>
        <v/>
      </c>
      <c r="JY93" s="346" t="str">
        <f t="shared" si="416"/>
        <v/>
      </c>
      <c r="JZ93" s="346" t="str">
        <f t="shared" si="417"/>
        <v/>
      </c>
      <c r="KA93" s="346" t="str">
        <f t="shared" si="418"/>
        <v/>
      </c>
      <c r="KB93" s="346" t="str">
        <f t="shared" si="419"/>
        <v/>
      </c>
      <c r="KC93" s="346" t="str">
        <f t="shared" si="420"/>
        <v/>
      </c>
      <c r="KD93" s="346" t="str">
        <f t="shared" si="421"/>
        <v/>
      </c>
      <c r="KE93" s="346" t="str">
        <f t="shared" si="422"/>
        <v/>
      </c>
      <c r="KF93" s="346" t="str">
        <f t="shared" si="423"/>
        <v/>
      </c>
      <c r="KG93" s="346" t="str">
        <f t="shared" si="424"/>
        <v/>
      </c>
      <c r="KH93" s="346" t="str">
        <f t="shared" si="425"/>
        <v/>
      </c>
      <c r="KI93" s="346" t="str">
        <f t="shared" si="426"/>
        <v/>
      </c>
      <c r="KJ93" s="346" t="str">
        <f t="shared" si="427"/>
        <v/>
      </c>
      <c r="KK93" s="346" t="str">
        <f t="shared" si="428"/>
        <v/>
      </c>
      <c r="KL93" s="346" t="str">
        <f t="shared" si="429"/>
        <v/>
      </c>
      <c r="KM93" s="346" t="str">
        <f t="shared" si="430"/>
        <v/>
      </c>
      <c r="KN93" s="346" t="str">
        <f t="shared" si="431"/>
        <v/>
      </c>
      <c r="KO93" s="346" t="str">
        <f t="shared" si="432"/>
        <v/>
      </c>
      <c r="KP93" s="346" t="str">
        <f t="shared" si="433"/>
        <v/>
      </c>
      <c r="KQ93" s="346" t="str">
        <f t="shared" si="434"/>
        <v/>
      </c>
      <c r="KR93" s="346" t="str">
        <f t="shared" si="435"/>
        <v/>
      </c>
      <c r="KS93" s="346" t="str">
        <f t="shared" si="436"/>
        <v/>
      </c>
      <c r="KT93" s="346" t="str">
        <f t="shared" si="437"/>
        <v/>
      </c>
      <c r="KU93" s="346" t="str">
        <f t="shared" si="438"/>
        <v/>
      </c>
      <c r="KV93" s="346" t="str">
        <f t="shared" si="439"/>
        <v/>
      </c>
      <c r="KW93" s="346" t="str">
        <f t="shared" si="440"/>
        <v/>
      </c>
      <c r="KX93" s="346" t="str">
        <f t="shared" si="441"/>
        <v/>
      </c>
      <c r="KY93" s="346" t="str">
        <f t="shared" si="442"/>
        <v/>
      </c>
      <c r="KZ93" s="346" t="str">
        <f t="shared" si="443"/>
        <v/>
      </c>
      <c r="LA93" s="346" t="str">
        <f t="shared" si="444"/>
        <v/>
      </c>
      <c r="LB93" s="346" t="str">
        <f t="shared" si="445"/>
        <v/>
      </c>
      <c r="LD93" s="348" t="str">
        <f t="shared" si="446"/>
        <v/>
      </c>
      <c r="LF93" s="346" t="str">
        <f t="shared" si="363"/>
        <v/>
      </c>
      <c r="LH93" s="346" t="str">
        <f t="shared" si="447"/>
        <v/>
      </c>
      <c r="LI93" s="346" t="str">
        <f t="shared" si="448"/>
        <v/>
      </c>
      <c r="LJ93" s="346" t="str">
        <f t="shared" si="449"/>
        <v/>
      </c>
      <c r="LK93" s="346" t="str">
        <f t="shared" si="450"/>
        <v/>
      </c>
      <c r="LL93" s="346" t="str">
        <f t="shared" si="451"/>
        <v/>
      </c>
      <c r="LM93" s="346" t="str">
        <f t="shared" si="452"/>
        <v/>
      </c>
      <c r="LN93" s="346" t="str">
        <f t="shared" si="453"/>
        <v/>
      </c>
      <c r="LO93" s="346" t="str">
        <f t="shared" si="454"/>
        <v/>
      </c>
      <c r="LP93" s="346" t="str">
        <f t="shared" si="455"/>
        <v/>
      </c>
      <c r="LQ93" s="346" t="str">
        <f t="shared" si="456"/>
        <v/>
      </c>
      <c r="LR93" s="346" t="str">
        <f t="shared" si="457"/>
        <v/>
      </c>
      <c r="LS93" s="346" t="str">
        <f t="shared" si="458"/>
        <v/>
      </c>
      <c r="LT93" s="346" t="str">
        <f t="shared" si="459"/>
        <v/>
      </c>
      <c r="LU93" s="346" t="str">
        <f t="shared" si="460"/>
        <v/>
      </c>
      <c r="LV93" s="346" t="str">
        <f t="shared" si="461"/>
        <v/>
      </c>
      <c r="LW93" s="346" t="str">
        <f t="shared" si="462"/>
        <v/>
      </c>
      <c r="LX93" s="346" t="str">
        <f t="shared" si="463"/>
        <v/>
      </c>
      <c r="LY93" s="346" t="str">
        <f t="shared" si="464"/>
        <v/>
      </c>
      <c r="LZ93" s="346" t="str">
        <f t="shared" si="465"/>
        <v/>
      </c>
      <c r="MA93" s="346" t="str">
        <f t="shared" si="466"/>
        <v/>
      </c>
      <c r="MB93" s="346" t="str">
        <f t="shared" si="467"/>
        <v/>
      </c>
      <c r="MC93" s="346" t="str">
        <f t="shared" si="468"/>
        <v/>
      </c>
      <c r="MD93" s="346" t="str">
        <f t="shared" si="469"/>
        <v/>
      </c>
      <c r="ME93" s="346" t="str">
        <f t="shared" si="470"/>
        <v/>
      </c>
      <c r="MF93" s="346" t="str">
        <f t="shared" si="471"/>
        <v/>
      </c>
      <c r="MG93" s="346" t="str">
        <f t="shared" si="472"/>
        <v/>
      </c>
      <c r="MH93" s="346" t="str">
        <f t="shared" si="473"/>
        <v/>
      </c>
      <c r="MI93" s="346" t="str">
        <f t="shared" si="474"/>
        <v/>
      </c>
      <c r="MJ93" s="346" t="str">
        <f t="shared" si="475"/>
        <v/>
      </c>
      <c r="MK93" s="346" t="str">
        <f t="shared" si="476"/>
        <v/>
      </c>
      <c r="MM93" s="348" t="str">
        <f t="shared" si="477"/>
        <v/>
      </c>
      <c r="MR93" s="453" t="s">
        <v>511</v>
      </c>
      <c r="MU93" s="15" t="str">
        <f>IF('8. Paramètres'!G102="Très précis",1,IF('8. Paramètres'!G102="Précis",2,IF('8. Paramètres'!G102="À vérifier",3,"err")))</f>
        <v>err</v>
      </c>
      <c r="MV93" s="15" t="str">
        <f>IF('8. Paramètres'!H102="Cliquer pour modifier",MU93,IF('8. Paramètres'!H102="Souhaitable",1,IF('8. Paramètres'!H102="Acceptable",2,IF('8. Paramètres'!H102="À vérifier",3,"err"))))</f>
        <v>err</v>
      </c>
      <c r="MW93" s="15" t="str">
        <f t="shared" si="510"/>
        <v>err</v>
      </c>
      <c r="MY93" s="380" t="str">
        <f t="shared" si="511"/>
        <v>ok</v>
      </c>
    </row>
    <row r="94" spans="2:364" ht="18" x14ac:dyDescent="0.3">
      <c r="B94" s="38">
        <f t="shared" si="364"/>
        <v>0</v>
      </c>
      <c r="C94" s="4" t="s">
        <v>100</v>
      </c>
      <c r="D94" s="17" t="str">
        <f>IF(AND('2. Saisie'!$AF76&gt;=0,D$23&lt;='2. Saisie'!$AE$1,'2. Saisie'!$AL76&lt;=$B$11),IF(OR('2. Saisie'!B76="",'2. Saisie'!B76=9),0,'2. Saisie'!B76),"")</f>
        <v/>
      </c>
      <c r="E94" s="17" t="str">
        <f>IF(AND('2. Saisie'!$AF76&gt;=0,E$23&lt;='2. Saisie'!$AE$1,'2. Saisie'!$AL76&lt;=$B$11),IF(OR('2. Saisie'!C76="",'2. Saisie'!C76=9),0,'2. Saisie'!C76),"")</f>
        <v/>
      </c>
      <c r="F94" s="17" t="str">
        <f>IF(AND('2. Saisie'!$AF76&gt;=0,F$23&lt;='2. Saisie'!$AE$1,'2. Saisie'!$AL76&lt;=$B$11),IF(OR('2. Saisie'!D76="",'2. Saisie'!D76=9),0,'2. Saisie'!D76),"")</f>
        <v/>
      </c>
      <c r="G94" s="17" t="str">
        <f>IF(AND('2. Saisie'!$AF76&gt;=0,G$23&lt;='2. Saisie'!$AE$1,'2. Saisie'!$AL76&lt;=$B$11),IF(OR('2. Saisie'!E76="",'2. Saisie'!E76=9),0,'2. Saisie'!E76),"")</f>
        <v/>
      </c>
      <c r="H94" s="17" t="str">
        <f>IF(AND('2. Saisie'!$AF76&gt;=0,H$23&lt;='2. Saisie'!$AE$1,'2. Saisie'!$AL76&lt;=$B$11),IF(OR('2. Saisie'!F76="",'2. Saisie'!F76=9),0,'2. Saisie'!F76),"")</f>
        <v/>
      </c>
      <c r="I94" s="17" t="str">
        <f>IF(AND('2. Saisie'!$AF76&gt;=0,I$23&lt;='2. Saisie'!$AE$1,'2. Saisie'!$AL76&lt;=$B$11),IF(OR('2. Saisie'!G76="",'2. Saisie'!G76=9),0,'2. Saisie'!G76),"")</f>
        <v/>
      </c>
      <c r="J94" s="17" t="str">
        <f>IF(AND('2. Saisie'!$AF76&gt;=0,J$23&lt;='2. Saisie'!$AE$1,'2. Saisie'!$AL76&lt;=$B$11),IF(OR('2. Saisie'!H76="",'2. Saisie'!H76=9),0,'2. Saisie'!H76),"")</f>
        <v/>
      </c>
      <c r="K94" s="17" t="str">
        <f>IF(AND('2. Saisie'!$AF76&gt;=0,K$23&lt;='2. Saisie'!$AE$1,'2. Saisie'!$AL76&lt;=$B$11),IF(OR('2. Saisie'!I76="",'2. Saisie'!I76=9),0,'2. Saisie'!I76),"")</f>
        <v/>
      </c>
      <c r="L94" s="17" t="str">
        <f>IF(AND('2. Saisie'!$AF76&gt;=0,L$23&lt;='2. Saisie'!$AE$1,'2. Saisie'!$AL76&lt;=$B$11),IF(OR('2. Saisie'!J76="",'2. Saisie'!J76=9),0,'2. Saisie'!J76),"")</f>
        <v/>
      </c>
      <c r="M94" s="17" t="str">
        <f>IF(AND('2. Saisie'!$AF76&gt;=0,M$23&lt;='2. Saisie'!$AE$1,'2. Saisie'!$AL76&lt;=$B$11),IF(OR('2. Saisie'!K76="",'2. Saisie'!K76=9),0,'2. Saisie'!K76),"")</f>
        <v/>
      </c>
      <c r="N94" s="17" t="str">
        <f>IF(AND('2. Saisie'!$AF76&gt;=0,N$23&lt;='2. Saisie'!$AE$1,'2. Saisie'!$AL76&lt;=$B$11),IF(OR('2. Saisie'!L76="",'2. Saisie'!L76=9),0,'2. Saisie'!L76),"")</f>
        <v/>
      </c>
      <c r="O94" s="17" t="str">
        <f>IF(AND('2. Saisie'!$AF76&gt;=0,O$23&lt;='2. Saisie'!$AE$1,'2. Saisie'!$AL76&lt;=$B$11),IF(OR('2. Saisie'!M76="",'2. Saisie'!M76=9),0,'2. Saisie'!M76),"")</f>
        <v/>
      </c>
      <c r="P94" s="17" t="str">
        <f>IF(AND('2. Saisie'!$AF76&gt;=0,P$23&lt;='2. Saisie'!$AE$1,'2. Saisie'!$AL76&lt;=$B$11),IF(OR('2. Saisie'!N76="",'2. Saisie'!N76=9),0,'2. Saisie'!N76),"")</f>
        <v/>
      </c>
      <c r="Q94" s="17" t="str">
        <f>IF(AND('2. Saisie'!$AF76&gt;=0,Q$23&lt;='2. Saisie'!$AE$1,'2. Saisie'!$AL76&lt;=$B$11),IF(OR('2. Saisie'!O76="",'2. Saisie'!O76=9),0,'2. Saisie'!O76),"")</f>
        <v/>
      </c>
      <c r="R94" s="17" t="str">
        <f>IF(AND('2. Saisie'!$AF76&gt;=0,R$23&lt;='2. Saisie'!$AE$1,'2. Saisie'!$AL76&lt;=$B$11),IF(OR('2. Saisie'!P76="",'2. Saisie'!P76=9),0,'2. Saisie'!P76),"")</f>
        <v/>
      </c>
      <c r="S94" s="17" t="str">
        <f>IF(AND('2. Saisie'!$AF76&gt;=0,S$23&lt;='2. Saisie'!$AE$1,'2. Saisie'!$AL76&lt;=$B$11),IF(OR('2. Saisie'!Q76="",'2. Saisie'!Q76=9),0,'2. Saisie'!Q76),"")</f>
        <v/>
      </c>
      <c r="T94" s="17" t="str">
        <f>IF(AND('2. Saisie'!$AF76&gt;=0,T$23&lt;='2. Saisie'!$AE$1,'2. Saisie'!$AL76&lt;=$B$11),IF(OR('2. Saisie'!R76="",'2. Saisie'!R76=9),0,'2. Saisie'!R76),"")</f>
        <v/>
      </c>
      <c r="U94" s="17" t="str">
        <f>IF(AND('2. Saisie'!$AF76&gt;=0,U$23&lt;='2. Saisie'!$AE$1,'2. Saisie'!$AL76&lt;=$B$11),IF(OR('2. Saisie'!S76="",'2. Saisie'!S76=9),0,'2. Saisie'!S76),"")</f>
        <v/>
      </c>
      <c r="V94" s="17" t="str">
        <f>IF(AND('2. Saisie'!$AF76&gt;=0,V$23&lt;='2. Saisie'!$AE$1,'2. Saisie'!$AL76&lt;=$B$11),IF(OR('2. Saisie'!T76="",'2. Saisie'!T76=9),0,'2. Saisie'!T76),"")</f>
        <v/>
      </c>
      <c r="W94" s="17" t="str">
        <f>IF(AND('2. Saisie'!$AF76&gt;=0,W$23&lt;='2. Saisie'!$AE$1,'2. Saisie'!$AL76&lt;=$B$11),IF(OR('2. Saisie'!U76="",'2. Saisie'!U76=9),0,'2. Saisie'!U76),"")</f>
        <v/>
      </c>
      <c r="X94" s="17" t="str">
        <f>IF(AND('2. Saisie'!$AF76&gt;=0,X$23&lt;='2. Saisie'!$AE$1,'2. Saisie'!$AL76&lt;=$B$11),IF(OR('2. Saisie'!V76="",'2. Saisie'!V76=9),0,'2. Saisie'!V76),"")</f>
        <v/>
      </c>
      <c r="Y94" s="17" t="str">
        <f>IF(AND('2. Saisie'!$AF76&gt;=0,Y$23&lt;='2. Saisie'!$AE$1,'2. Saisie'!$AL76&lt;=$B$11),IF(OR('2. Saisie'!W76="",'2. Saisie'!W76=9),0,'2. Saisie'!W76),"")</f>
        <v/>
      </c>
      <c r="Z94" s="17" t="str">
        <f>IF(AND('2. Saisie'!$AF76&gt;=0,Z$23&lt;='2. Saisie'!$AE$1,'2. Saisie'!$AL76&lt;=$B$11),IF(OR('2. Saisie'!X76="",'2. Saisie'!X76=9),0,'2. Saisie'!X76),"")</f>
        <v/>
      </c>
      <c r="AA94" s="17" t="str">
        <f>IF(AND('2. Saisie'!$AF76&gt;=0,AA$23&lt;='2. Saisie'!$AE$1,'2. Saisie'!$AL76&lt;=$B$11),IF(OR('2. Saisie'!Y76="",'2. Saisie'!Y76=9),0,'2. Saisie'!Y76),"")</f>
        <v/>
      </c>
      <c r="AB94" s="17" t="str">
        <f>IF(AND('2. Saisie'!$AF76&gt;=0,AB$23&lt;='2. Saisie'!$AE$1,'2. Saisie'!$AL76&lt;=$B$11),IF(OR('2. Saisie'!Z76="",'2. Saisie'!Z76=9),0,'2. Saisie'!Z76),"")</f>
        <v/>
      </c>
      <c r="AC94" s="17" t="str">
        <f>IF(AND('2. Saisie'!$AF76&gt;=0,AC$23&lt;='2. Saisie'!$AE$1,'2. Saisie'!$AL76&lt;=$B$11),IF(OR('2. Saisie'!AA76="",'2. Saisie'!AA76=9),0,'2. Saisie'!AA76),"")</f>
        <v/>
      </c>
      <c r="AD94" s="17" t="str">
        <f>IF(AND('2. Saisie'!$AF76&gt;=0,AD$23&lt;='2. Saisie'!$AE$1,'2. Saisie'!$AL76&lt;=$B$11),IF(OR('2. Saisie'!AB76="",'2. Saisie'!AB76=9),0,'2. Saisie'!AB76),"")</f>
        <v/>
      </c>
      <c r="AE94" s="17" t="str">
        <f>IF(AND('2. Saisie'!$AF76&gt;=0,AE$23&lt;='2. Saisie'!$AE$1,'2. Saisie'!$AL76&lt;=$B$11),IF(OR('2. Saisie'!AC76="",'2. Saisie'!AC76=9),0,'2. Saisie'!AC76),"")</f>
        <v/>
      </c>
      <c r="AF94" s="17" t="str">
        <f>IF(AND('2. Saisie'!$AF76&gt;=0,AF$23&lt;='2. Saisie'!$AE$1,'2. Saisie'!$AL76&lt;=$B$11),IF(OR('2. Saisie'!AD76="",'2. Saisie'!AD76=9),0,'2. Saisie'!AD76),"")</f>
        <v/>
      </c>
      <c r="AG94" s="17" t="str">
        <f>IF(AND('2. Saisie'!$AF76&gt;=0,AG$23&lt;='2. Saisie'!$AE$1,'2. Saisie'!$AL76&lt;=$B$11),IF(OR('2. Saisie'!AE76="",'2. Saisie'!AE76=9),0,'2. Saisie'!AE76),"")</f>
        <v/>
      </c>
      <c r="AH94" s="17" t="s">
        <v>139</v>
      </c>
      <c r="AI94" s="330"/>
      <c r="AJ94" s="339" t="str">
        <f t="shared" si="365"/>
        <v/>
      </c>
      <c r="AK94" s="339" t="str">
        <f t="shared" si="366"/>
        <v/>
      </c>
      <c r="AL94" s="340" t="str">
        <f t="shared" si="324"/>
        <v/>
      </c>
      <c r="AM94" s="341">
        <v>70</v>
      </c>
      <c r="AN94" s="342" t="str">
        <f t="shared" si="325"/>
        <v/>
      </c>
      <c r="AO94" s="343" t="str">
        <f t="shared" si="326"/>
        <v/>
      </c>
      <c r="AP94" s="17" t="str">
        <f t="shared" si="367"/>
        <v/>
      </c>
      <c r="AQ94" s="17" t="str">
        <f t="shared" si="368"/>
        <v/>
      </c>
      <c r="AR94" s="17" t="str">
        <f t="shared" si="369"/>
        <v/>
      </c>
      <c r="AS94" s="17" t="str">
        <f t="shared" si="370"/>
        <v/>
      </c>
      <c r="AT94" s="17" t="str">
        <f t="shared" si="371"/>
        <v/>
      </c>
      <c r="AU94" s="17" t="str">
        <f t="shared" si="372"/>
        <v/>
      </c>
      <c r="AV94" s="17" t="str">
        <f t="shared" si="373"/>
        <v/>
      </c>
      <c r="AW94" s="17" t="str">
        <f t="shared" si="374"/>
        <v/>
      </c>
      <c r="AX94" s="17" t="str">
        <f t="shared" si="375"/>
        <v/>
      </c>
      <c r="AY94" s="17" t="str">
        <f t="shared" si="376"/>
        <v/>
      </c>
      <c r="AZ94" s="17" t="str">
        <f t="shared" si="377"/>
        <v/>
      </c>
      <c r="BA94" s="17" t="str">
        <f t="shared" si="378"/>
        <v/>
      </c>
      <c r="BB94" s="17" t="str">
        <f t="shared" si="379"/>
        <v/>
      </c>
      <c r="BC94" s="17" t="str">
        <f t="shared" si="380"/>
        <v/>
      </c>
      <c r="BD94" s="17" t="str">
        <f t="shared" si="381"/>
        <v/>
      </c>
      <c r="BE94" s="17" t="str">
        <f t="shared" si="382"/>
        <v/>
      </c>
      <c r="BF94" s="17" t="str">
        <f t="shared" si="383"/>
        <v/>
      </c>
      <c r="BG94" s="17" t="str">
        <f t="shared" si="384"/>
        <v/>
      </c>
      <c r="BH94" s="17" t="str">
        <f t="shared" si="385"/>
        <v/>
      </c>
      <c r="BI94" s="17" t="str">
        <f t="shared" si="386"/>
        <v/>
      </c>
      <c r="BJ94" s="17" t="str">
        <f t="shared" si="387"/>
        <v/>
      </c>
      <c r="BK94" s="17" t="str">
        <f t="shared" si="388"/>
        <v/>
      </c>
      <c r="BL94" s="17" t="str">
        <f t="shared" si="389"/>
        <v/>
      </c>
      <c r="BM94" s="17" t="str">
        <f t="shared" si="390"/>
        <v/>
      </c>
      <c r="BN94" s="17" t="str">
        <f t="shared" si="391"/>
        <v/>
      </c>
      <c r="BO94" s="17" t="str">
        <f t="shared" si="392"/>
        <v/>
      </c>
      <c r="BP94" s="17" t="str">
        <f t="shared" si="393"/>
        <v/>
      </c>
      <c r="BQ94" s="17" t="str">
        <f t="shared" si="394"/>
        <v/>
      </c>
      <c r="BR94" s="17" t="str">
        <f t="shared" si="395"/>
        <v/>
      </c>
      <c r="BS94" s="17" t="str">
        <f t="shared" si="396"/>
        <v/>
      </c>
      <c r="BT94" s="17" t="s">
        <v>139</v>
      </c>
      <c r="BV94" s="291" t="e">
        <f t="shared" si="327"/>
        <v>#VALUE!</v>
      </c>
      <c r="BW94" s="291" t="e">
        <f t="shared" si="397"/>
        <v>#VALUE!</v>
      </c>
      <c r="BX94" s="291" t="e">
        <f t="shared" si="478"/>
        <v>#VALUE!</v>
      </c>
      <c r="BY94" s="292" t="e">
        <f t="shared" si="328"/>
        <v>#VALUE!</v>
      </c>
      <c r="BZ94" s="292" t="e">
        <f t="shared" si="398"/>
        <v>#VALUE!</v>
      </c>
      <c r="CA94" s="294" t="str">
        <f t="shared" si="399"/>
        <v/>
      </c>
      <c r="CB94" s="293" t="e">
        <f t="shared" si="329"/>
        <v>#VALUE!</v>
      </c>
      <c r="CC94" s="291" t="e">
        <f t="shared" si="400"/>
        <v>#VALUE!</v>
      </c>
      <c r="CD94" s="291" t="e">
        <f t="shared" si="479"/>
        <v>#VALUE!</v>
      </c>
      <c r="CE94" s="292" t="e">
        <f t="shared" si="330"/>
        <v>#VALUE!</v>
      </c>
      <c r="CF94" s="292" t="e">
        <f t="shared" si="401"/>
        <v>#VALUE!</v>
      </c>
      <c r="CW94" s="330"/>
      <c r="CX94" s="341">
        <v>70</v>
      </c>
      <c r="CY94" s="58" t="str">
        <f t="shared" si="402"/>
        <v/>
      </c>
      <c r="CZ94" s="344" t="e">
        <f t="shared" si="321"/>
        <v>#N/A</v>
      </c>
      <c r="DA94" s="344" t="e">
        <f t="shared" si="321"/>
        <v>#N/A</v>
      </c>
      <c r="DB94" s="344" t="e">
        <f t="shared" si="321"/>
        <v>#N/A</v>
      </c>
      <c r="DC94" s="344" t="e">
        <f t="shared" si="321"/>
        <v>#N/A</v>
      </c>
      <c r="DD94" s="344" t="e">
        <f t="shared" si="321"/>
        <v>#N/A</v>
      </c>
      <c r="DE94" s="344" t="e">
        <f t="shared" si="321"/>
        <v>#N/A</v>
      </c>
      <c r="DF94" s="344" t="e">
        <f t="shared" si="321"/>
        <v>#N/A</v>
      </c>
      <c r="DG94" s="344" t="e">
        <f t="shared" si="321"/>
        <v>#N/A</v>
      </c>
      <c r="DH94" s="344" t="e">
        <f t="shared" si="321"/>
        <v>#N/A</v>
      </c>
      <c r="DI94" s="344" t="e">
        <f t="shared" si="321"/>
        <v>#N/A</v>
      </c>
      <c r="DJ94" s="344" t="e">
        <f t="shared" si="321"/>
        <v>#N/A</v>
      </c>
      <c r="DK94" s="344" t="e">
        <f t="shared" si="321"/>
        <v>#N/A</v>
      </c>
      <c r="DL94" s="344" t="e">
        <f t="shared" si="321"/>
        <v>#N/A</v>
      </c>
      <c r="DM94" s="344" t="e">
        <f t="shared" si="321"/>
        <v>#N/A</v>
      </c>
      <c r="DN94" s="344" t="e">
        <f t="shared" si="321"/>
        <v>#N/A</v>
      </c>
      <c r="DO94" s="344" t="e">
        <f t="shared" si="321"/>
        <v>#N/A</v>
      </c>
      <c r="DP94" s="344" t="e">
        <f t="shared" si="320"/>
        <v>#N/A</v>
      </c>
      <c r="DQ94" s="344" t="e">
        <f t="shared" si="320"/>
        <v>#N/A</v>
      </c>
      <c r="DR94" s="344" t="e">
        <f t="shared" si="320"/>
        <v>#N/A</v>
      </c>
      <c r="DS94" s="344" t="e">
        <f t="shared" si="320"/>
        <v>#N/A</v>
      </c>
      <c r="DT94" s="344" t="e">
        <f t="shared" si="320"/>
        <v>#N/A</v>
      </c>
      <c r="DU94" s="344" t="e">
        <f t="shared" si="320"/>
        <v>#N/A</v>
      </c>
      <c r="DV94" s="344" t="e">
        <f t="shared" si="320"/>
        <v>#N/A</v>
      </c>
      <c r="DW94" s="344" t="e">
        <f t="shared" si="320"/>
        <v>#N/A</v>
      </c>
      <c r="DX94" s="344" t="e">
        <f t="shared" si="320"/>
        <v>#N/A</v>
      </c>
      <c r="DY94" s="344" t="e">
        <f t="shared" si="320"/>
        <v>#N/A</v>
      </c>
      <c r="DZ94" s="344" t="e">
        <f t="shared" si="320"/>
        <v>#N/A</v>
      </c>
      <c r="EA94" s="344" t="e">
        <f t="shared" si="320"/>
        <v>#N/A</v>
      </c>
      <c r="EB94" s="344" t="e">
        <f t="shared" si="320"/>
        <v>#N/A</v>
      </c>
      <c r="EC94" s="344" t="e">
        <f t="shared" si="320"/>
        <v>#N/A</v>
      </c>
      <c r="ED94" s="59">
        <f t="shared" si="403"/>
        <v>0</v>
      </c>
      <c r="EE94" s="341">
        <v>70</v>
      </c>
      <c r="EF94" s="58" t="str">
        <f t="shared" si="404"/>
        <v/>
      </c>
      <c r="EG94" s="344" t="str">
        <f t="shared" si="480"/>
        <v/>
      </c>
      <c r="EH94" s="344" t="str">
        <f t="shared" si="481"/>
        <v/>
      </c>
      <c r="EI94" s="344" t="str">
        <f t="shared" si="482"/>
        <v/>
      </c>
      <c r="EJ94" s="344" t="str">
        <f t="shared" si="483"/>
        <v/>
      </c>
      <c r="EK94" s="344" t="str">
        <f t="shared" si="484"/>
        <v/>
      </c>
      <c r="EL94" s="344" t="str">
        <f t="shared" si="485"/>
        <v/>
      </c>
      <c r="EM94" s="344" t="str">
        <f t="shared" si="486"/>
        <v/>
      </c>
      <c r="EN94" s="344" t="str">
        <f t="shared" si="487"/>
        <v/>
      </c>
      <c r="EO94" s="344" t="str">
        <f t="shared" si="488"/>
        <v/>
      </c>
      <c r="EP94" s="344" t="str">
        <f t="shared" si="489"/>
        <v/>
      </c>
      <c r="EQ94" s="344" t="str">
        <f t="shared" si="490"/>
        <v/>
      </c>
      <c r="ER94" s="344" t="str">
        <f t="shared" si="491"/>
        <v/>
      </c>
      <c r="ES94" s="344" t="str">
        <f t="shared" si="492"/>
        <v/>
      </c>
      <c r="ET94" s="344" t="str">
        <f t="shared" si="493"/>
        <v/>
      </c>
      <c r="EU94" s="344" t="str">
        <f t="shared" si="494"/>
        <v/>
      </c>
      <c r="EV94" s="344" t="str">
        <f t="shared" si="495"/>
        <v/>
      </c>
      <c r="EW94" s="344" t="str">
        <f t="shared" si="496"/>
        <v/>
      </c>
      <c r="EX94" s="344" t="str">
        <f t="shared" si="497"/>
        <v/>
      </c>
      <c r="EY94" s="344" t="str">
        <f t="shared" si="498"/>
        <v/>
      </c>
      <c r="EZ94" s="344" t="str">
        <f t="shared" si="499"/>
        <v/>
      </c>
      <c r="FA94" s="344" t="str">
        <f t="shared" si="500"/>
        <v/>
      </c>
      <c r="FB94" s="344" t="str">
        <f t="shared" si="501"/>
        <v/>
      </c>
      <c r="FC94" s="344" t="str">
        <f t="shared" si="502"/>
        <v/>
      </c>
      <c r="FD94" s="344" t="str">
        <f t="shared" si="503"/>
        <v/>
      </c>
      <c r="FE94" s="344" t="str">
        <f t="shared" si="504"/>
        <v/>
      </c>
      <c r="FF94" s="344" t="str">
        <f t="shared" si="505"/>
        <v/>
      </c>
      <c r="FG94" s="344" t="str">
        <f t="shared" si="506"/>
        <v/>
      </c>
      <c r="FH94" s="344" t="str">
        <f t="shared" si="507"/>
        <v/>
      </c>
      <c r="FI94" s="344" t="str">
        <f t="shared" si="508"/>
        <v/>
      </c>
      <c r="FJ94" s="344" t="str">
        <f t="shared" si="509"/>
        <v/>
      </c>
      <c r="FK94" s="59">
        <f t="shared" si="405"/>
        <v>0</v>
      </c>
      <c r="FL94" s="345" t="str">
        <f t="shared" si="406"/>
        <v/>
      </c>
      <c r="FM94" s="3">
        <f t="shared" si="407"/>
        <v>0</v>
      </c>
      <c r="FO94" s="336" t="str">
        <f t="shared" si="331"/>
        <v/>
      </c>
      <c r="FP94" s="4" t="s">
        <v>100</v>
      </c>
      <c r="FQ94" s="17" t="str">
        <f t="shared" si="332"/>
        <v/>
      </c>
      <c r="FR94" s="17" t="str">
        <f t="shared" si="333"/>
        <v/>
      </c>
      <c r="FS94" s="17" t="str">
        <f t="shared" si="334"/>
        <v/>
      </c>
      <c r="FT94" s="17" t="str">
        <f t="shared" si="335"/>
        <v/>
      </c>
      <c r="FU94" s="17" t="str">
        <f t="shared" si="336"/>
        <v/>
      </c>
      <c r="FV94" s="17" t="str">
        <f t="shared" si="337"/>
        <v/>
      </c>
      <c r="FW94" s="17" t="str">
        <f t="shared" si="338"/>
        <v/>
      </c>
      <c r="FX94" s="17" t="str">
        <f t="shared" si="339"/>
        <v/>
      </c>
      <c r="FY94" s="17" t="str">
        <f t="shared" si="340"/>
        <v/>
      </c>
      <c r="FZ94" s="17" t="str">
        <f t="shared" si="341"/>
        <v/>
      </c>
      <c r="GA94" s="17" t="str">
        <f t="shared" si="342"/>
        <v/>
      </c>
      <c r="GB94" s="17" t="str">
        <f t="shared" si="343"/>
        <v/>
      </c>
      <c r="GC94" s="17" t="str">
        <f t="shared" si="344"/>
        <v/>
      </c>
      <c r="GD94" s="17" t="str">
        <f t="shared" si="345"/>
        <v/>
      </c>
      <c r="GE94" s="17" t="str">
        <f t="shared" si="346"/>
        <v/>
      </c>
      <c r="GF94" s="17" t="str">
        <f t="shared" si="347"/>
        <v/>
      </c>
      <c r="GG94" s="17" t="str">
        <f t="shared" si="348"/>
        <v/>
      </c>
      <c r="GH94" s="17" t="str">
        <f t="shared" si="349"/>
        <v/>
      </c>
      <c r="GI94" s="17" t="str">
        <f t="shared" si="350"/>
        <v/>
      </c>
      <c r="GJ94" s="17" t="str">
        <f t="shared" si="351"/>
        <v/>
      </c>
      <c r="GK94" s="17" t="str">
        <f t="shared" si="352"/>
        <v/>
      </c>
      <c r="GL94" s="17" t="str">
        <f t="shared" si="353"/>
        <v/>
      </c>
      <c r="GM94" s="17" t="str">
        <f t="shared" si="354"/>
        <v/>
      </c>
      <c r="GN94" s="17" t="str">
        <f t="shared" si="355"/>
        <v/>
      </c>
      <c r="GO94" s="17" t="str">
        <f t="shared" si="356"/>
        <v/>
      </c>
      <c r="GP94" s="17" t="str">
        <f t="shared" si="357"/>
        <v/>
      </c>
      <c r="GQ94" s="17" t="str">
        <f t="shared" si="358"/>
        <v/>
      </c>
      <c r="GR94" s="17" t="str">
        <f t="shared" si="359"/>
        <v/>
      </c>
      <c r="GS94" s="17" t="str">
        <f t="shared" si="360"/>
        <v/>
      </c>
      <c r="GT94" s="17" t="str">
        <f t="shared" si="361"/>
        <v/>
      </c>
      <c r="GU94" s="17" t="s">
        <v>139</v>
      </c>
      <c r="GV94" s="36"/>
      <c r="GW94" s="36" t="e">
        <f>RANK(AO94,AO$25:AO$124,0)+COUNTIF(AO$25:AO$94,AO94)-1</f>
        <v>#VALUE!</v>
      </c>
      <c r="GX94" s="36" t="s">
        <v>100</v>
      </c>
      <c r="GY94" s="3">
        <v>70</v>
      </c>
      <c r="GZ94" s="3" t="str">
        <f t="shared" si="362"/>
        <v/>
      </c>
      <c r="HA94" s="345" t="str">
        <f t="shared" si="408"/>
        <v/>
      </c>
      <c r="HB94" s="3">
        <f t="shared" si="409"/>
        <v>0</v>
      </c>
      <c r="HF94" s="3" t="e">
        <f t="shared" si="410"/>
        <v>#N/A</v>
      </c>
      <c r="HG94" s="3" t="e">
        <f t="shared" si="411"/>
        <v>#N/A</v>
      </c>
      <c r="HH94" s="294" t="e">
        <f t="shared" si="412"/>
        <v>#N/A</v>
      </c>
      <c r="HI94" s="336" t="e">
        <f t="shared" si="413"/>
        <v>#N/A</v>
      </c>
      <c r="HJ94" s="4" t="e">
        <f t="shared" si="414"/>
        <v>#N/A</v>
      </c>
      <c r="HK94" s="17" t="str">
        <f>IF(HK$23&lt;='2. Saisie'!$AE$1,INDEX($D$25:$AG$124,$HI94,HK$21),"")</f>
        <v/>
      </c>
      <c r="HL94" s="17" t="str">
        <f>IF(HL$23&lt;='2. Saisie'!$AE$1,INDEX($D$25:$AG$124,$HI94,HL$21),"")</f>
        <v/>
      </c>
      <c r="HM94" s="17" t="str">
        <f>IF(HM$23&lt;='2. Saisie'!$AE$1,INDEX($D$25:$AG$124,$HI94,HM$21),"")</f>
        <v/>
      </c>
      <c r="HN94" s="17" t="str">
        <f>IF(HN$23&lt;='2. Saisie'!$AE$1,INDEX($D$25:$AG$124,$HI94,HN$21),"")</f>
        <v/>
      </c>
      <c r="HO94" s="17" t="str">
        <f>IF(HO$23&lt;='2. Saisie'!$AE$1,INDEX($D$25:$AG$124,$HI94,HO$21),"")</f>
        <v/>
      </c>
      <c r="HP94" s="17" t="str">
        <f>IF(HP$23&lt;='2. Saisie'!$AE$1,INDEX($D$25:$AG$124,$HI94,HP$21),"")</f>
        <v/>
      </c>
      <c r="HQ94" s="17" t="str">
        <f>IF(HQ$23&lt;='2. Saisie'!$AE$1,INDEX($D$25:$AG$124,$HI94,HQ$21),"")</f>
        <v/>
      </c>
      <c r="HR94" s="17" t="str">
        <f>IF(HR$23&lt;='2. Saisie'!$AE$1,INDEX($D$25:$AG$124,$HI94,HR$21),"")</f>
        <v/>
      </c>
      <c r="HS94" s="17" t="str">
        <f>IF(HS$23&lt;='2. Saisie'!$AE$1,INDEX($D$25:$AG$124,$HI94,HS$21),"")</f>
        <v/>
      </c>
      <c r="HT94" s="17" t="str">
        <f>IF(HT$23&lt;='2. Saisie'!$AE$1,INDEX($D$25:$AG$124,$HI94,HT$21),"")</f>
        <v/>
      </c>
      <c r="HU94" s="17" t="str">
        <f>IF(HU$23&lt;='2. Saisie'!$AE$1,INDEX($D$25:$AG$124,$HI94,HU$21),"")</f>
        <v/>
      </c>
      <c r="HV94" s="17" t="str">
        <f>IF(HV$23&lt;='2. Saisie'!$AE$1,INDEX($D$25:$AG$124,$HI94,HV$21),"")</f>
        <v/>
      </c>
      <c r="HW94" s="17" t="str">
        <f>IF(HW$23&lt;='2. Saisie'!$AE$1,INDEX($D$25:$AG$124,$HI94,HW$21),"")</f>
        <v/>
      </c>
      <c r="HX94" s="17" t="str">
        <f>IF(HX$23&lt;='2. Saisie'!$AE$1,INDEX($D$25:$AG$124,$HI94,HX$21),"")</f>
        <v/>
      </c>
      <c r="HY94" s="17" t="str">
        <f>IF(HY$23&lt;='2. Saisie'!$AE$1,INDEX($D$25:$AG$124,$HI94,HY$21),"")</f>
        <v/>
      </c>
      <c r="HZ94" s="17" t="str">
        <f>IF(HZ$23&lt;='2. Saisie'!$AE$1,INDEX($D$25:$AG$124,$HI94,HZ$21),"")</f>
        <v/>
      </c>
      <c r="IA94" s="17" t="str">
        <f>IF(IA$23&lt;='2. Saisie'!$AE$1,INDEX($D$25:$AG$124,$HI94,IA$21),"")</f>
        <v/>
      </c>
      <c r="IB94" s="17" t="str">
        <f>IF(IB$23&lt;='2. Saisie'!$AE$1,INDEX($D$25:$AG$124,$HI94,IB$21),"")</f>
        <v/>
      </c>
      <c r="IC94" s="17" t="str">
        <f>IF(IC$23&lt;='2. Saisie'!$AE$1,INDEX($D$25:$AG$124,$HI94,IC$21),"")</f>
        <v/>
      </c>
      <c r="ID94" s="17" t="str">
        <f>IF(ID$23&lt;='2. Saisie'!$AE$1,INDEX($D$25:$AG$124,$HI94,ID$21),"")</f>
        <v/>
      </c>
      <c r="IE94" s="17" t="str">
        <f>IF(IE$23&lt;='2. Saisie'!$AE$1,INDEX($D$25:$AG$124,$HI94,IE$21),"")</f>
        <v/>
      </c>
      <c r="IF94" s="17" t="str">
        <f>IF(IF$23&lt;='2. Saisie'!$AE$1,INDEX($D$25:$AG$124,$HI94,IF$21),"")</f>
        <v/>
      </c>
      <c r="IG94" s="17" t="str">
        <f>IF(IG$23&lt;='2. Saisie'!$AE$1,INDEX($D$25:$AG$124,$HI94,IG$21),"")</f>
        <v/>
      </c>
      <c r="IH94" s="17" t="str">
        <f>IF(IH$23&lt;='2. Saisie'!$AE$1,INDEX($D$25:$AG$124,$HI94,IH$21),"")</f>
        <v/>
      </c>
      <c r="II94" s="17" t="str">
        <f>IF(II$23&lt;='2. Saisie'!$AE$1,INDEX($D$25:$AG$124,$HI94,II$21),"")</f>
        <v/>
      </c>
      <c r="IJ94" s="17" t="str">
        <f>IF(IJ$23&lt;='2. Saisie'!$AE$1,INDEX($D$25:$AG$124,$HI94,IJ$21),"")</f>
        <v/>
      </c>
      <c r="IK94" s="17" t="str">
        <f>IF(IK$23&lt;='2. Saisie'!$AE$1,INDEX($D$25:$AG$124,$HI94,IK$21),"")</f>
        <v/>
      </c>
      <c r="IL94" s="17" t="str">
        <f>IF(IL$23&lt;='2. Saisie'!$AE$1,INDEX($D$25:$AG$124,$HI94,IL$21),"")</f>
        <v/>
      </c>
      <c r="IM94" s="17" t="str">
        <f>IF(IM$23&lt;='2. Saisie'!$AE$1,INDEX($D$25:$AG$124,$HI94,IM$21),"")</f>
        <v/>
      </c>
      <c r="IN94" s="17" t="str">
        <f>IF(IN$23&lt;='2. Saisie'!$AE$1,INDEX($D$25:$AG$124,$HI94,IN$21),"")</f>
        <v/>
      </c>
      <c r="IO94" s="17" t="s">
        <v>139</v>
      </c>
      <c r="IR94" s="346" t="str">
        <f>IFERROR(IF(HK$23&lt;=$HH94,(1-'7. Rép.Inattendues'!J75)*HK$19,('7. Rép.Inattendues'!J75*HK$19)*-1),"")</f>
        <v/>
      </c>
      <c r="IS94" s="346" t="str">
        <f>IFERROR(IF(HL$23&lt;=$HH94,(1-'7. Rép.Inattendues'!K75)*HL$19,('7. Rép.Inattendues'!K75*HL$19)*-1),"")</f>
        <v/>
      </c>
      <c r="IT94" s="346" t="str">
        <f>IFERROR(IF(HM$23&lt;=$HH94,(1-'7. Rép.Inattendues'!L75)*HM$19,('7. Rép.Inattendues'!L75*HM$19)*-1),"")</f>
        <v/>
      </c>
      <c r="IU94" s="346" t="str">
        <f>IFERROR(IF(HN$23&lt;=$HH94,(1-'7. Rép.Inattendues'!M75)*HN$19,('7. Rép.Inattendues'!M75*HN$19)*-1),"")</f>
        <v/>
      </c>
      <c r="IV94" s="346" t="str">
        <f>IFERROR(IF(HO$23&lt;=$HH94,(1-'7. Rép.Inattendues'!N75)*HO$19,('7. Rép.Inattendues'!N75*HO$19)*-1),"")</f>
        <v/>
      </c>
      <c r="IW94" s="346" t="str">
        <f>IFERROR(IF(HP$23&lt;=$HH94,(1-'7. Rép.Inattendues'!O75)*HP$19,('7. Rép.Inattendues'!O75*HP$19)*-1),"")</f>
        <v/>
      </c>
      <c r="IX94" s="346" t="str">
        <f>IFERROR(IF(HQ$23&lt;=$HH94,(1-'7. Rép.Inattendues'!P75)*HQ$19,('7. Rép.Inattendues'!P75*HQ$19)*-1),"")</f>
        <v/>
      </c>
      <c r="IY94" s="346" t="str">
        <f>IFERROR(IF(HR$23&lt;=$HH94,(1-'7. Rép.Inattendues'!Q75)*HR$19,('7. Rép.Inattendues'!Q75*HR$19)*-1),"")</f>
        <v/>
      </c>
      <c r="IZ94" s="346" t="str">
        <f>IFERROR(IF(HS$23&lt;=$HH94,(1-'7. Rép.Inattendues'!R75)*HS$19,('7. Rép.Inattendues'!R75*HS$19)*-1),"")</f>
        <v/>
      </c>
      <c r="JA94" s="346" t="str">
        <f>IFERROR(IF(HT$23&lt;=$HH94,(1-'7. Rép.Inattendues'!S75)*HT$19,('7. Rép.Inattendues'!S75*HT$19)*-1),"")</f>
        <v/>
      </c>
      <c r="JB94" s="346" t="str">
        <f>IFERROR(IF(HU$23&lt;=$HH94,(1-'7. Rép.Inattendues'!T75)*HU$19,('7. Rép.Inattendues'!T75*HU$19)*-1),"")</f>
        <v/>
      </c>
      <c r="JC94" s="346" t="str">
        <f>IFERROR(IF(HV$23&lt;=$HH94,(1-'7. Rép.Inattendues'!U75)*HV$19,('7. Rép.Inattendues'!U75*HV$19)*-1),"")</f>
        <v/>
      </c>
      <c r="JD94" s="346" t="str">
        <f>IFERROR(IF(HW$23&lt;=$HH94,(1-'7. Rép.Inattendues'!V75)*HW$19,('7. Rép.Inattendues'!V75*HW$19)*-1),"")</f>
        <v/>
      </c>
      <c r="JE94" s="346" t="str">
        <f>IFERROR(IF(HX$23&lt;=$HH94,(1-'7. Rép.Inattendues'!W75)*HX$19,('7. Rép.Inattendues'!W75*HX$19)*-1),"")</f>
        <v/>
      </c>
      <c r="JF94" s="346" t="str">
        <f>IFERROR(IF(HY$23&lt;=$HH94,(1-'7. Rép.Inattendues'!X75)*HY$19,('7. Rép.Inattendues'!X75*HY$19)*-1),"")</f>
        <v/>
      </c>
      <c r="JG94" s="346" t="str">
        <f>IFERROR(IF(HZ$23&lt;=$HH94,(1-'7. Rép.Inattendues'!Y75)*HZ$19,('7. Rép.Inattendues'!Y75*HZ$19)*-1),"")</f>
        <v/>
      </c>
      <c r="JH94" s="346" t="str">
        <f>IFERROR(IF(IA$23&lt;=$HH94,(1-'7. Rép.Inattendues'!Z75)*IA$19,('7. Rép.Inattendues'!Z75*IA$19)*-1),"")</f>
        <v/>
      </c>
      <c r="JI94" s="346" t="str">
        <f>IFERROR(IF(IB$23&lt;=$HH94,(1-'7. Rép.Inattendues'!AA75)*IB$19,('7. Rép.Inattendues'!AA75*IB$19)*-1),"")</f>
        <v/>
      </c>
      <c r="JJ94" s="346" t="str">
        <f>IFERROR(IF(IC$23&lt;=$HH94,(1-'7. Rép.Inattendues'!AB75)*IC$19,('7. Rép.Inattendues'!AB75*IC$19)*-1),"")</f>
        <v/>
      </c>
      <c r="JK94" s="346" t="str">
        <f>IFERROR(IF(ID$23&lt;=$HH94,(1-'7. Rép.Inattendues'!AC75)*ID$19,('7. Rép.Inattendues'!AC75*ID$19)*-1),"")</f>
        <v/>
      </c>
      <c r="JL94" s="346" t="str">
        <f>IFERROR(IF(IE$23&lt;=$HH94,(1-'7. Rép.Inattendues'!AD75)*IE$19,('7. Rép.Inattendues'!AD75*IE$19)*-1),"")</f>
        <v/>
      </c>
      <c r="JM94" s="346" t="str">
        <f>IFERROR(IF(IF$23&lt;=$HH94,(1-'7. Rép.Inattendues'!AE75)*IF$19,('7. Rép.Inattendues'!AE75*IF$19)*-1),"")</f>
        <v/>
      </c>
      <c r="JN94" s="346" t="str">
        <f>IFERROR(IF(IG$23&lt;=$HH94,(1-'7. Rép.Inattendues'!AF75)*IG$19,('7. Rép.Inattendues'!AF75*IG$19)*-1),"")</f>
        <v/>
      </c>
      <c r="JO94" s="346" t="str">
        <f>IFERROR(IF(IH$23&lt;=$HH94,(1-'7. Rép.Inattendues'!AG75)*IH$19,('7. Rép.Inattendues'!AG75*IH$19)*-1),"")</f>
        <v/>
      </c>
      <c r="JP94" s="346" t="str">
        <f>IFERROR(IF(II$23&lt;=$HH94,(1-'7. Rép.Inattendues'!AH75)*II$19,('7. Rép.Inattendues'!AH75*II$19)*-1),"")</f>
        <v/>
      </c>
      <c r="JQ94" s="346" t="str">
        <f>IFERROR(IF(IJ$23&lt;=$HH94,(1-'7. Rép.Inattendues'!AI75)*IJ$19,('7. Rép.Inattendues'!AI75*IJ$19)*-1),"")</f>
        <v/>
      </c>
      <c r="JR94" s="346" t="str">
        <f>IFERROR(IF(IK$23&lt;=$HH94,(1-'7. Rép.Inattendues'!AJ75)*IK$19,('7. Rép.Inattendues'!AJ75*IK$19)*-1),"")</f>
        <v/>
      </c>
      <c r="JS94" s="346" t="str">
        <f>IFERROR(IF(IL$23&lt;=$HH94,(1-'7. Rép.Inattendues'!AK75)*IL$19,('7. Rép.Inattendues'!AK75*IL$19)*-1),"")</f>
        <v/>
      </c>
      <c r="JT94" s="346" t="str">
        <f>IFERROR(IF(IM$23&lt;=$HH94,(1-'7. Rép.Inattendues'!AL75)*IM$19,('7. Rép.Inattendues'!AL75*IM$19)*-1),"")</f>
        <v/>
      </c>
      <c r="JU94" s="346" t="str">
        <f>IFERROR(IF(IN$23&lt;=$HH94,(1-'7. Rép.Inattendues'!AM75)*IN$19,('7. Rép.Inattendues'!AM75*IN$19)*-1),"")</f>
        <v/>
      </c>
      <c r="JW94" s="347" t="str">
        <f t="shared" si="415"/>
        <v/>
      </c>
      <c r="JY94" s="346" t="str">
        <f t="shared" si="416"/>
        <v/>
      </c>
      <c r="JZ94" s="346" t="str">
        <f t="shared" si="417"/>
        <v/>
      </c>
      <c r="KA94" s="346" t="str">
        <f t="shared" si="418"/>
        <v/>
      </c>
      <c r="KB94" s="346" t="str">
        <f t="shared" si="419"/>
        <v/>
      </c>
      <c r="KC94" s="346" t="str">
        <f t="shared" si="420"/>
        <v/>
      </c>
      <c r="KD94" s="346" t="str">
        <f t="shared" si="421"/>
        <v/>
      </c>
      <c r="KE94" s="346" t="str">
        <f t="shared" si="422"/>
        <v/>
      </c>
      <c r="KF94" s="346" t="str">
        <f t="shared" si="423"/>
        <v/>
      </c>
      <c r="KG94" s="346" t="str">
        <f t="shared" si="424"/>
        <v/>
      </c>
      <c r="KH94" s="346" t="str">
        <f t="shared" si="425"/>
        <v/>
      </c>
      <c r="KI94" s="346" t="str">
        <f t="shared" si="426"/>
        <v/>
      </c>
      <c r="KJ94" s="346" t="str">
        <f t="shared" si="427"/>
        <v/>
      </c>
      <c r="KK94" s="346" t="str">
        <f t="shared" si="428"/>
        <v/>
      </c>
      <c r="KL94" s="346" t="str">
        <f t="shared" si="429"/>
        <v/>
      </c>
      <c r="KM94" s="346" t="str">
        <f t="shared" si="430"/>
        <v/>
      </c>
      <c r="KN94" s="346" t="str">
        <f t="shared" si="431"/>
        <v/>
      </c>
      <c r="KO94" s="346" t="str">
        <f t="shared" si="432"/>
        <v/>
      </c>
      <c r="KP94" s="346" t="str">
        <f t="shared" si="433"/>
        <v/>
      </c>
      <c r="KQ94" s="346" t="str">
        <f t="shared" si="434"/>
        <v/>
      </c>
      <c r="KR94" s="346" t="str">
        <f t="shared" si="435"/>
        <v/>
      </c>
      <c r="KS94" s="346" t="str">
        <f t="shared" si="436"/>
        <v/>
      </c>
      <c r="KT94" s="346" t="str">
        <f t="shared" si="437"/>
        <v/>
      </c>
      <c r="KU94" s="346" t="str">
        <f t="shared" si="438"/>
        <v/>
      </c>
      <c r="KV94" s="346" t="str">
        <f t="shared" si="439"/>
        <v/>
      </c>
      <c r="KW94" s="346" t="str">
        <f t="shared" si="440"/>
        <v/>
      </c>
      <c r="KX94" s="346" t="str">
        <f t="shared" si="441"/>
        <v/>
      </c>
      <c r="KY94" s="346" t="str">
        <f t="shared" si="442"/>
        <v/>
      </c>
      <c r="KZ94" s="346" t="str">
        <f t="shared" si="443"/>
        <v/>
      </c>
      <c r="LA94" s="346" t="str">
        <f t="shared" si="444"/>
        <v/>
      </c>
      <c r="LB94" s="346" t="str">
        <f t="shared" si="445"/>
        <v/>
      </c>
      <c r="LD94" s="348" t="str">
        <f t="shared" si="446"/>
        <v/>
      </c>
      <c r="LF94" s="346" t="str">
        <f t="shared" si="363"/>
        <v/>
      </c>
      <c r="LH94" s="346" t="str">
        <f t="shared" si="447"/>
        <v/>
      </c>
      <c r="LI94" s="346" t="str">
        <f t="shared" si="448"/>
        <v/>
      </c>
      <c r="LJ94" s="346" t="str">
        <f t="shared" si="449"/>
        <v/>
      </c>
      <c r="LK94" s="346" t="str">
        <f t="shared" si="450"/>
        <v/>
      </c>
      <c r="LL94" s="346" t="str">
        <f t="shared" si="451"/>
        <v/>
      </c>
      <c r="LM94" s="346" t="str">
        <f t="shared" si="452"/>
        <v/>
      </c>
      <c r="LN94" s="346" t="str">
        <f t="shared" si="453"/>
        <v/>
      </c>
      <c r="LO94" s="346" t="str">
        <f t="shared" si="454"/>
        <v/>
      </c>
      <c r="LP94" s="346" t="str">
        <f t="shared" si="455"/>
        <v/>
      </c>
      <c r="LQ94" s="346" t="str">
        <f t="shared" si="456"/>
        <v/>
      </c>
      <c r="LR94" s="346" t="str">
        <f t="shared" si="457"/>
        <v/>
      </c>
      <c r="LS94" s="346" t="str">
        <f t="shared" si="458"/>
        <v/>
      </c>
      <c r="LT94" s="346" t="str">
        <f t="shared" si="459"/>
        <v/>
      </c>
      <c r="LU94" s="346" t="str">
        <f t="shared" si="460"/>
        <v/>
      </c>
      <c r="LV94" s="346" t="str">
        <f t="shared" si="461"/>
        <v/>
      </c>
      <c r="LW94" s="346" t="str">
        <f t="shared" si="462"/>
        <v/>
      </c>
      <c r="LX94" s="346" t="str">
        <f t="shared" si="463"/>
        <v/>
      </c>
      <c r="LY94" s="346" t="str">
        <f t="shared" si="464"/>
        <v/>
      </c>
      <c r="LZ94" s="346" t="str">
        <f t="shared" si="465"/>
        <v/>
      </c>
      <c r="MA94" s="346" t="str">
        <f t="shared" si="466"/>
        <v/>
      </c>
      <c r="MB94" s="346" t="str">
        <f t="shared" si="467"/>
        <v/>
      </c>
      <c r="MC94" s="346" t="str">
        <f t="shared" si="468"/>
        <v/>
      </c>
      <c r="MD94" s="346" t="str">
        <f t="shared" si="469"/>
        <v/>
      </c>
      <c r="ME94" s="346" t="str">
        <f t="shared" si="470"/>
        <v/>
      </c>
      <c r="MF94" s="346" t="str">
        <f t="shared" si="471"/>
        <v/>
      </c>
      <c r="MG94" s="346" t="str">
        <f t="shared" si="472"/>
        <v/>
      </c>
      <c r="MH94" s="346" t="str">
        <f t="shared" si="473"/>
        <v/>
      </c>
      <c r="MI94" s="346" t="str">
        <f t="shared" si="474"/>
        <v/>
      </c>
      <c r="MJ94" s="346" t="str">
        <f t="shared" si="475"/>
        <v/>
      </c>
      <c r="MK94" s="346" t="str">
        <f t="shared" si="476"/>
        <v/>
      </c>
      <c r="MM94" s="348" t="str">
        <f t="shared" si="477"/>
        <v/>
      </c>
    </row>
    <row r="95" spans="2:364" ht="18" x14ac:dyDescent="0.35">
      <c r="B95" s="38">
        <f t="shared" si="364"/>
        <v>0</v>
      </c>
      <c r="C95" s="4" t="s">
        <v>101</v>
      </c>
      <c r="D95" s="17" t="str">
        <f>IF(AND('2. Saisie'!$AF77&gt;=0,D$23&lt;='2. Saisie'!$AE$1,'2. Saisie'!$AL77&lt;=$B$11),IF(OR('2. Saisie'!B77="",'2. Saisie'!B77=9),0,'2. Saisie'!B77),"")</f>
        <v/>
      </c>
      <c r="E95" s="17" t="str">
        <f>IF(AND('2. Saisie'!$AF77&gt;=0,E$23&lt;='2. Saisie'!$AE$1,'2. Saisie'!$AL77&lt;=$B$11),IF(OR('2. Saisie'!C77="",'2. Saisie'!C77=9),0,'2. Saisie'!C77),"")</f>
        <v/>
      </c>
      <c r="F95" s="17" t="str">
        <f>IF(AND('2. Saisie'!$AF77&gt;=0,F$23&lt;='2. Saisie'!$AE$1,'2. Saisie'!$AL77&lt;=$B$11),IF(OR('2. Saisie'!D77="",'2. Saisie'!D77=9),0,'2. Saisie'!D77),"")</f>
        <v/>
      </c>
      <c r="G95" s="17" t="str">
        <f>IF(AND('2. Saisie'!$AF77&gt;=0,G$23&lt;='2. Saisie'!$AE$1,'2. Saisie'!$AL77&lt;=$B$11),IF(OR('2. Saisie'!E77="",'2. Saisie'!E77=9),0,'2. Saisie'!E77),"")</f>
        <v/>
      </c>
      <c r="H95" s="17" t="str">
        <f>IF(AND('2. Saisie'!$AF77&gt;=0,H$23&lt;='2. Saisie'!$AE$1,'2. Saisie'!$AL77&lt;=$B$11),IF(OR('2. Saisie'!F77="",'2. Saisie'!F77=9),0,'2. Saisie'!F77),"")</f>
        <v/>
      </c>
      <c r="I95" s="17" t="str">
        <f>IF(AND('2. Saisie'!$AF77&gt;=0,I$23&lt;='2. Saisie'!$AE$1,'2. Saisie'!$AL77&lt;=$B$11),IF(OR('2. Saisie'!G77="",'2. Saisie'!G77=9),0,'2. Saisie'!G77),"")</f>
        <v/>
      </c>
      <c r="J95" s="17" t="str">
        <f>IF(AND('2. Saisie'!$AF77&gt;=0,J$23&lt;='2. Saisie'!$AE$1,'2. Saisie'!$AL77&lt;=$B$11),IF(OR('2. Saisie'!H77="",'2. Saisie'!H77=9),0,'2. Saisie'!H77),"")</f>
        <v/>
      </c>
      <c r="K95" s="17" t="str">
        <f>IF(AND('2. Saisie'!$AF77&gt;=0,K$23&lt;='2. Saisie'!$AE$1,'2. Saisie'!$AL77&lt;=$B$11),IF(OR('2. Saisie'!I77="",'2. Saisie'!I77=9),0,'2. Saisie'!I77),"")</f>
        <v/>
      </c>
      <c r="L95" s="17" t="str">
        <f>IF(AND('2. Saisie'!$AF77&gt;=0,L$23&lt;='2. Saisie'!$AE$1,'2. Saisie'!$AL77&lt;=$B$11),IF(OR('2. Saisie'!J77="",'2. Saisie'!J77=9),0,'2. Saisie'!J77),"")</f>
        <v/>
      </c>
      <c r="M95" s="17" t="str">
        <f>IF(AND('2. Saisie'!$AF77&gt;=0,M$23&lt;='2. Saisie'!$AE$1,'2. Saisie'!$AL77&lt;=$B$11),IF(OR('2. Saisie'!K77="",'2. Saisie'!K77=9),0,'2. Saisie'!K77),"")</f>
        <v/>
      </c>
      <c r="N95" s="17" t="str">
        <f>IF(AND('2. Saisie'!$AF77&gt;=0,N$23&lt;='2. Saisie'!$AE$1,'2. Saisie'!$AL77&lt;=$B$11),IF(OR('2. Saisie'!L77="",'2. Saisie'!L77=9),0,'2. Saisie'!L77),"")</f>
        <v/>
      </c>
      <c r="O95" s="17" t="str">
        <f>IF(AND('2. Saisie'!$AF77&gt;=0,O$23&lt;='2. Saisie'!$AE$1,'2. Saisie'!$AL77&lt;=$B$11),IF(OR('2. Saisie'!M77="",'2. Saisie'!M77=9),0,'2. Saisie'!M77),"")</f>
        <v/>
      </c>
      <c r="P95" s="17" t="str">
        <f>IF(AND('2. Saisie'!$AF77&gt;=0,P$23&lt;='2. Saisie'!$AE$1,'2. Saisie'!$AL77&lt;=$B$11),IF(OR('2. Saisie'!N77="",'2. Saisie'!N77=9),0,'2. Saisie'!N77),"")</f>
        <v/>
      </c>
      <c r="Q95" s="17" t="str">
        <f>IF(AND('2. Saisie'!$AF77&gt;=0,Q$23&lt;='2. Saisie'!$AE$1,'2. Saisie'!$AL77&lt;=$B$11),IF(OR('2. Saisie'!O77="",'2. Saisie'!O77=9),0,'2. Saisie'!O77),"")</f>
        <v/>
      </c>
      <c r="R95" s="17" t="str">
        <f>IF(AND('2. Saisie'!$AF77&gt;=0,R$23&lt;='2. Saisie'!$AE$1,'2. Saisie'!$AL77&lt;=$B$11),IF(OR('2. Saisie'!P77="",'2. Saisie'!P77=9),0,'2. Saisie'!P77),"")</f>
        <v/>
      </c>
      <c r="S95" s="17" t="str">
        <f>IF(AND('2. Saisie'!$AF77&gt;=0,S$23&lt;='2. Saisie'!$AE$1,'2. Saisie'!$AL77&lt;=$B$11),IF(OR('2. Saisie'!Q77="",'2. Saisie'!Q77=9),0,'2. Saisie'!Q77),"")</f>
        <v/>
      </c>
      <c r="T95" s="17" t="str">
        <f>IF(AND('2. Saisie'!$AF77&gt;=0,T$23&lt;='2. Saisie'!$AE$1,'2. Saisie'!$AL77&lt;=$B$11),IF(OR('2. Saisie'!R77="",'2. Saisie'!R77=9),0,'2. Saisie'!R77),"")</f>
        <v/>
      </c>
      <c r="U95" s="17" t="str">
        <f>IF(AND('2. Saisie'!$AF77&gt;=0,U$23&lt;='2. Saisie'!$AE$1,'2. Saisie'!$AL77&lt;=$B$11),IF(OR('2. Saisie'!S77="",'2. Saisie'!S77=9),0,'2. Saisie'!S77),"")</f>
        <v/>
      </c>
      <c r="V95" s="17" t="str">
        <f>IF(AND('2. Saisie'!$AF77&gt;=0,V$23&lt;='2. Saisie'!$AE$1,'2. Saisie'!$AL77&lt;=$B$11),IF(OR('2. Saisie'!T77="",'2. Saisie'!T77=9),0,'2. Saisie'!T77),"")</f>
        <v/>
      </c>
      <c r="W95" s="17" t="str">
        <f>IF(AND('2. Saisie'!$AF77&gt;=0,W$23&lt;='2. Saisie'!$AE$1,'2. Saisie'!$AL77&lt;=$B$11),IF(OR('2. Saisie'!U77="",'2. Saisie'!U77=9),0,'2. Saisie'!U77),"")</f>
        <v/>
      </c>
      <c r="X95" s="17" t="str">
        <f>IF(AND('2. Saisie'!$AF77&gt;=0,X$23&lt;='2. Saisie'!$AE$1,'2. Saisie'!$AL77&lt;=$B$11),IF(OR('2. Saisie'!V77="",'2. Saisie'!V77=9),0,'2. Saisie'!V77),"")</f>
        <v/>
      </c>
      <c r="Y95" s="17" t="str">
        <f>IF(AND('2. Saisie'!$AF77&gt;=0,Y$23&lt;='2. Saisie'!$AE$1,'2. Saisie'!$AL77&lt;=$B$11),IF(OR('2. Saisie'!W77="",'2. Saisie'!W77=9),0,'2. Saisie'!W77),"")</f>
        <v/>
      </c>
      <c r="Z95" s="17" t="str">
        <f>IF(AND('2. Saisie'!$AF77&gt;=0,Z$23&lt;='2. Saisie'!$AE$1,'2. Saisie'!$AL77&lt;=$B$11),IF(OR('2. Saisie'!X77="",'2. Saisie'!X77=9),0,'2. Saisie'!X77),"")</f>
        <v/>
      </c>
      <c r="AA95" s="17" t="str">
        <f>IF(AND('2. Saisie'!$AF77&gt;=0,AA$23&lt;='2. Saisie'!$AE$1,'2. Saisie'!$AL77&lt;=$B$11),IF(OR('2. Saisie'!Y77="",'2. Saisie'!Y77=9),0,'2. Saisie'!Y77),"")</f>
        <v/>
      </c>
      <c r="AB95" s="17" t="str">
        <f>IF(AND('2. Saisie'!$AF77&gt;=0,AB$23&lt;='2. Saisie'!$AE$1,'2. Saisie'!$AL77&lt;=$B$11),IF(OR('2. Saisie'!Z77="",'2. Saisie'!Z77=9),0,'2. Saisie'!Z77),"")</f>
        <v/>
      </c>
      <c r="AC95" s="17" t="str">
        <f>IF(AND('2. Saisie'!$AF77&gt;=0,AC$23&lt;='2. Saisie'!$AE$1,'2. Saisie'!$AL77&lt;=$B$11),IF(OR('2. Saisie'!AA77="",'2. Saisie'!AA77=9),0,'2. Saisie'!AA77),"")</f>
        <v/>
      </c>
      <c r="AD95" s="17" t="str">
        <f>IF(AND('2. Saisie'!$AF77&gt;=0,AD$23&lt;='2. Saisie'!$AE$1,'2. Saisie'!$AL77&lt;=$B$11),IF(OR('2. Saisie'!AB77="",'2. Saisie'!AB77=9),0,'2. Saisie'!AB77),"")</f>
        <v/>
      </c>
      <c r="AE95" s="17" t="str">
        <f>IF(AND('2. Saisie'!$AF77&gt;=0,AE$23&lt;='2. Saisie'!$AE$1,'2. Saisie'!$AL77&lt;=$B$11),IF(OR('2. Saisie'!AC77="",'2. Saisie'!AC77=9),0,'2. Saisie'!AC77),"")</f>
        <v/>
      </c>
      <c r="AF95" s="17" t="str">
        <f>IF(AND('2. Saisie'!$AF77&gt;=0,AF$23&lt;='2. Saisie'!$AE$1,'2. Saisie'!$AL77&lt;=$B$11),IF(OR('2. Saisie'!AD77="",'2. Saisie'!AD77=9),0,'2. Saisie'!AD77),"")</f>
        <v/>
      </c>
      <c r="AG95" s="17" t="str">
        <f>IF(AND('2. Saisie'!$AF77&gt;=0,AG$23&lt;='2. Saisie'!$AE$1,'2. Saisie'!$AL77&lt;=$B$11),IF(OR('2. Saisie'!AE77="",'2. Saisie'!AE77=9),0,'2. Saisie'!AE77),"")</f>
        <v/>
      </c>
      <c r="AH95" s="17" t="s">
        <v>139</v>
      </c>
      <c r="AI95" s="330"/>
      <c r="AJ95" s="339" t="str">
        <f t="shared" si="365"/>
        <v/>
      </c>
      <c r="AK95" s="339" t="str">
        <f t="shared" si="366"/>
        <v/>
      </c>
      <c r="AL95" s="340" t="str">
        <f t="shared" si="324"/>
        <v/>
      </c>
      <c r="AM95" s="341">
        <v>71</v>
      </c>
      <c r="AN95" s="342" t="str">
        <f t="shared" si="325"/>
        <v/>
      </c>
      <c r="AO95" s="343" t="str">
        <f t="shared" si="326"/>
        <v/>
      </c>
      <c r="AP95" s="17" t="str">
        <f t="shared" si="367"/>
        <v/>
      </c>
      <c r="AQ95" s="17" t="str">
        <f t="shared" si="368"/>
        <v/>
      </c>
      <c r="AR95" s="17" t="str">
        <f t="shared" si="369"/>
        <v/>
      </c>
      <c r="AS95" s="17" t="str">
        <f t="shared" si="370"/>
        <v/>
      </c>
      <c r="AT95" s="17" t="str">
        <f t="shared" si="371"/>
        <v/>
      </c>
      <c r="AU95" s="17" t="str">
        <f t="shared" si="372"/>
        <v/>
      </c>
      <c r="AV95" s="17" t="str">
        <f t="shared" si="373"/>
        <v/>
      </c>
      <c r="AW95" s="17" t="str">
        <f t="shared" si="374"/>
        <v/>
      </c>
      <c r="AX95" s="17" t="str">
        <f t="shared" si="375"/>
        <v/>
      </c>
      <c r="AY95" s="17" t="str">
        <f t="shared" si="376"/>
        <v/>
      </c>
      <c r="AZ95" s="17" t="str">
        <f t="shared" si="377"/>
        <v/>
      </c>
      <c r="BA95" s="17" t="str">
        <f t="shared" si="378"/>
        <v/>
      </c>
      <c r="BB95" s="17" t="str">
        <f t="shared" si="379"/>
        <v/>
      </c>
      <c r="BC95" s="17" t="str">
        <f t="shared" si="380"/>
        <v/>
      </c>
      <c r="BD95" s="17" t="str">
        <f t="shared" si="381"/>
        <v/>
      </c>
      <c r="BE95" s="17" t="str">
        <f t="shared" si="382"/>
        <v/>
      </c>
      <c r="BF95" s="17" t="str">
        <f t="shared" si="383"/>
        <v/>
      </c>
      <c r="BG95" s="17" t="str">
        <f t="shared" si="384"/>
        <v/>
      </c>
      <c r="BH95" s="17" t="str">
        <f t="shared" si="385"/>
        <v/>
      </c>
      <c r="BI95" s="17" t="str">
        <f t="shared" si="386"/>
        <v/>
      </c>
      <c r="BJ95" s="17" t="str">
        <f t="shared" si="387"/>
        <v/>
      </c>
      <c r="BK95" s="17" t="str">
        <f t="shared" si="388"/>
        <v/>
      </c>
      <c r="BL95" s="17" t="str">
        <f t="shared" si="389"/>
        <v/>
      </c>
      <c r="BM95" s="17" t="str">
        <f t="shared" si="390"/>
        <v/>
      </c>
      <c r="BN95" s="17" t="str">
        <f t="shared" si="391"/>
        <v/>
      </c>
      <c r="BO95" s="17" t="str">
        <f t="shared" si="392"/>
        <v/>
      </c>
      <c r="BP95" s="17" t="str">
        <f t="shared" si="393"/>
        <v/>
      </c>
      <c r="BQ95" s="17" t="str">
        <f t="shared" si="394"/>
        <v/>
      </c>
      <c r="BR95" s="17" t="str">
        <f t="shared" si="395"/>
        <v/>
      </c>
      <c r="BS95" s="17" t="str">
        <f t="shared" si="396"/>
        <v/>
      </c>
      <c r="BT95" s="17" t="s">
        <v>139</v>
      </c>
      <c r="BV95" s="291" t="e">
        <f t="shared" si="327"/>
        <v>#VALUE!</v>
      </c>
      <c r="BW95" s="291" t="e">
        <f t="shared" si="397"/>
        <v>#VALUE!</v>
      </c>
      <c r="BX95" s="291" t="e">
        <f t="shared" si="478"/>
        <v>#VALUE!</v>
      </c>
      <c r="BY95" s="292" t="e">
        <f t="shared" si="328"/>
        <v>#VALUE!</v>
      </c>
      <c r="BZ95" s="292" t="e">
        <f t="shared" si="398"/>
        <v>#VALUE!</v>
      </c>
      <c r="CA95" s="294" t="str">
        <f t="shared" si="399"/>
        <v/>
      </c>
      <c r="CB95" s="293" t="e">
        <f t="shared" si="329"/>
        <v>#VALUE!</v>
      </c>
      <c r="CC95" s="291" t="e">
        <f t="shared" si="400"/>
        <v>#VALUE!</v>
      </c>
      <c r="CD95" s="291" t="e">
        <f t="shared" si="479"/>
        <v>#VALUE!</v>
      </c>
      <c r="CE95" s="292" t="e">
        <f t="shared" si="330"/>
        <v>#VALUE!</v>
      </c>
      <c r="CF95" s="292" t="e">
        <f t="shared" si="401"/>
        <v>#VALUE!</v>
      </c>
      <c r="CW95" s="330"/>
      <c r="CX95" s="341">
        <v>71</v>
      </c>
      <c r="CY95" s="58" t="str">
        <f t="shared" si="402"/>
        <v/>
      </c>
      <c r="CZ95" s="344" t="e">
        <f t="shared" si="321"/>
        <v>#N/A</v>
      </c>
      <c r="DA95" s="344" t="e">
        <f t="shared" si="321"/>
        <v>#N/A</v>
      </c>
      <c r="DB95" s="344" t="e">
        <f t="shared" si="321"/>
        <v>#N/A</v>
      </c>
      <c r="DC95" s="344" t="e">
        <f t="shared" si="321"/>
        <v>#N/A</v>
      </c>
      <c r="DD95" s="344" t="e">
        <f t="shared" si="321"/>
        <v>#N/A</v>
      </c>
      <c r="DE95" s="344" t="e">
        <f t="shared" si="321"/>
        <v>#N/A</v>
      </c>
      <c r="DF95" s="344" t="e">
        <f t="shared" si="321"/>
        <v>#N/A</v>
      </c>
      <c r="DG95" s="344" t="e">
        <f t="shared" si="321"/>
        <v>#N/A</v>
      </c>
      <c r="DH95" s="344" t="e">
        <f t="shared" si="321"/>
        <v>#N/A</v>
      </c>
      <c r="DI95" s="344" t="e">
        <f t="shared" si="321"/>
        <v>#N/A</v>
      </c>
      <c r="DJ95" s="344" t="e">
        <f t="shared" si="321"/>
        <v>#N/A</v>
      </c>
      <c r="DK95" s="344" t="e">
        <f t="shared" si="321"/>
        <v>#N/A</v>
      </c>
      <c r="DL95" s="344" t="e">
        <f t="shared" si="321"/>
        <v>#N/A</v>
      </c>
      <c r="DM95" s="344" t="e">
        <f t="shared" si="321"/>
        <v>#N/A</v>
      </c>
      <c r="DN95" s="344" t="e">
        <f t="shared" si="321"/>
        <v>#N/A</v>
      </c>
      <c r="DO95" s="344" t="e">
        <f t="shared" si="321"/>
        <v>#N/A</v>
      </c>
      <c r="DP95" s="344" t="e">
        <f t="shared" si="320"/>
        <v>#N/A</v>
      </c>
      <c r="DQ95" s="344" t="e">
        <f t="shared" si="320"/>
        <v>#N/A</v>
      </c>
      <c r="DR95" s="344" t="e">
        <f t="shared" si="320"/>
        <v>#N/A</v>
      </c>
      <c r="DS95" s="344" t="e">
        <f t="shared" si="320"/>
        <v>#N/A</v>
      </c>
      <c r="DT95" s="344" t="e">
        <f t="shared" si="320"/>
        <v>#N/A</v>
      </c>
      <c r="DU95" s="344" t="e">
        <f t="shared" si="320"/>
        <v>#N/A</v>
      </c>
      <c r="DV95" s="344" t="e">
        <f t="shared" si="320"/>
        <v>#N/A</v>
      </c>
      <c r="DW95" s="344" t="e">
        <f t="shared" si="320"/>
        <v>#N/A</v>
      </c>
      <c r="DX95" s="344" t="e">
        <f t="shared" si="320"/>
        <v>#N/A</v>
      </c>
      <c r="DY95" s="344" t="e">
        <f t="shared" si="320"/>
        <v>#N/A</v>
      </c>
      <c r="DZ95" s="344" t="e">
        <f t="shared" si="320"/>
        <v>#N/A</v>
      </c>
      <c r="EA95" s="344" t="e">
        <f t="shared" si="320"/>
        <v>#N/A</v>
      </c>
      <c r="EB95" s="344" t="e">
        <f t="shared" si="320"/>
        <v>#N/A</v>
      </c>
      <c r="EC95" s="344" t="e">
        <f t="shared" si="320"/>
        <v>#N/A</v>
      </c>
      <c r="ED95" s="59">
        <f t="shared" si="403"/>
        <v>0</v>
      </c>
      <c r="EE95" s="341">
        <v>71</v>
      </c>
      <c r="EF95" s="58" t="str">
        <f t="shared" si="404"/>
        <v/>
      </c>
      <c r="EG95" s="344" t="str">
        <f t="shared" si="480"/>
        <v/>
      </c>
      <c r="EH95" s="344" t="str">
        <f t="shared" si="481"/>
        <v/>
      </c>
      <c r="EI95" s="344" t="str">
        <f t="shared" si="482"/>
        <v/>
      </c>
      <c r="EJ95" s="344" t="str">
        <f t="shared" si="483"/>
        <v/>
      </c>
      <c r="EK95" s="344" t="str">
        <f t="shared" si="484"/>
        <v/>
      </c>
      <c r="EL95" s="344" t="str">
        <f t="shared" si="485"/>
        <v/>
      </c>
      <c r="EM95" s="344" t="str">
        <f t="shared" si="486"/>
        <v/>
      </c>
      <c r="EN95" s="344" t="str">
        <f t="shared" si="487"/>
        <v/>
      </c>
      <c r="EO95" s="344" t="str">
        <f t="shared" si="488"/>
        <v/>
      </c>
      <c r="EP95" s="344" t="str">
        <f t="shared" si="489"/>
        <v/>
      </c>
      <c r="EQ95" s="344" t="str">
        <f t="shared" si="490"/>
        <v/>
      </c>
      <c r="ER95" s="344" t="str">
        <f t="shared" si="491"/>
        <v/>
      </c>
      <c r="ES95" s="344" t="str">
        <f t="shared" si="492"/>
        <v/>
      </c>
      <c r="ET95" s="344" t="str">
        <f t="shared" si="493"/>
        <v/>
      </c>
      <c r="EU95" s="344" t="str">
        <f t="shared" si="494"/>
        <v/>
      </c>
      <c r="EV95" s="344" t="str">
        <f t="shared" si="495"/>
        <v/>
      </c>
      <c r="EW95" s="344" t="str">
        <f t="shared" si="496"/>
        <v/>
      </c>
      <c r="EX95" s="344" t="str">
        <f t="shared" si="497"/>
        <v/>
      </c>
      <c r="EY95" s="344" t="str">
        <f t="shared" si="498"/>
        <v/>
      </c>
      <c r="EZ95" s="344" t="str">
        <f t="shared" si="499"/>
        <v/>
      </c>
      <c r="FA95" s="344" t="str">
        <f t="shared" si="500"/>
        <v/>
      </c>
      <c r="FB95" s="344" t="str">
        <f t="shared" si="501"/>
        <v/>
      </c>
      <c r="FC95" s="344" t="str">
        <f t="shared" si="502"/>
        <v/>
      </c>
      <c r="FD95" s="344" t="str">
        <f t="shared" si="503"/>
        <v/>
      </c>
      <c r="FE95" s="344" t="str">
        <f t="shared" si="504"/>
        <v/>
      </c>
      <c r="FF95" s="344" t="str">
        <f t="shared" si="505"/>
        <v/>
      </c>
      <c r="FG95" s="344" t="str">
        <f t="shared" si="506"/>
        <v/>
      </c>
      <c r="FH95" s="344" t="str">
        <f t="shared" si="507"/>
        <v/>
      </c>
      <c r="FI95" s="344" t="str">
        <f t="shared" si="508"/>
        <v/>
      </c>
      <c r="FJ95" s="344" t="str">
        <f t="shared" si="509"/>
        <v/>
      </c>
      <c r="FK95" s="59">
        <f t="shared" si="405"/>
        <v>0</v>
      </c>
      <c r="FL95" s="345" t="str">
        <f t="shared" si="406"/>
        <v/>
      </c>
      <c r="FM95" s="3">
        <f t="shared" si="407"/>
        <v>0</v>
      </c>
      <c r="FO95" s="336" t="str">
        <f t="shared" si="331"/>
        <v/>
      </c>
      <c r="FP95" s="4" t="s">
        <v>101</v>
      </c>
      <c r="FQ95" s="17" t="str">
        <f t="shared" si="332"/>
        <v/>
      </c>
      <c r="FR95" s="17" t="str">
        <f t="shared" si="333"/>
        <v/>
      </c>
      <c r="FS95" s="17" t="str">
        <f t="shared" si="334"/>
        <v/>
      </c>
      <c r="FT95" s="17" t="str">
        <f t="shared" si="335"/>
        <v/>
      </c>
      <c r="FU95" s="17" t="str">
        <f t="shared" si="336"/>
        <v/>
      </c>
      <c r="FV95" s="17" t="str">
        <f t="shared" si="337"/>
        <v/>
      </c>
      <c r="FW95" s="17" t="str">
        <f t="shared" si="338"/>
        <v/>
      </c>
      <c r="FX95" s="17" t="str">
        <f t="shared" si="339"/>
        <v/>
      </c>
      <c r="FY95" s="17" t="str">
        <f t="shared" si="340"/>
        <v/>
      </c>
      <c r="FZ95" s="17" t="str">
        <f t="shared" si="341"/>
        <v/>
      </c>
      <c r="GA95" s="17" t="str">
        <f t="shared" si="342"/>
        <v/>
      </c>
      <c r="GB95" s="17" t="str">
        <f t="shared" si="343"/>
        <v/>
      </c>
      <c r="GC95" s="17" t="str">
        <f t="shared" si="344"/>
        <v/>
      </c>
      <c r="GD95" s="17" t="str">
        <f t="shared" si="345"/>
        <v/>
      </c>
      <c r="GE95" s="17" t="str">
        <f t="shared" si="346"/>
        <v/>
      </c>
      <c r="GF95" s="17" t="str">
        <f t="shared" si="347"/>
        <v/>
      </c>
      <c r="GG95" s="17" t="str">
        <f t="shared" si="348"/>
        <v/>
      </c>
      <c r="GH95" s="17" t="str">
        <f t="shared" si="349"/>
        <v/>
      </c>
      <c r="GI95" s="17" t="str">
        <f t="shared" si="350"/>
        <v/>
      </c>
      <c r="GJ95" s="17" t="str">
        <f t="shared" si="351"/>
        <v/>
      </c>
      <c r="GK95" s="17" t="str">
        <f t="shared" si="352"/>
        <v/>
      </c>
      <c r="GL95" s="17" t="str">
        <f t="shared" si="353"/>
        <v/>
      </c>
      <c r="GM95" s="17" t="str">
        <f t="shared" si="354"/>
        <v/>
      </c>
      <c r="GN95" s="17" t="str">
        <f t="shared" si="355"/>
        <v/>
      </c>
      <c r="GO95" s="17" t="str">
        <f t="shared" si="356"/>
        <v/>
      </c>
      <c r="GP95" s="17" t="str">
        <f t="shared" si="357"/>
        <v/>
      </c>
      <c r="GQ95" s="17" t="str">
        <f t="shared" si="358"/>
        <v/>
      </c>
      <c r="GR95" s="17" t="str">
        <f t="shared" si="359"/>
        <v/>
      </c>
      <c r="GS95" s="17" t="str">
        <f t="shared" si="360"/>
        <v/>
      </c>
      <c r="GT95" s="17" t="str">
        <f t="shared" si="361"/>
        <v/>
      </c>
      <c r="GU95" s="17" t="s">
        <v>139</v>
      </c>
      <c r="GV95" s="36"/>
      <c r="GW95" s="36" t="e">
        <f>RANK(AO95,AO$25:AO$124,0)+COUNTIF(AO$25:AO$95,AO95)-1</f>
        <v>#VALUE!</v>
      </c>
      <c r="GX95" s="36" t="s">
        <v>101</v>
      </c>
      <c r="GY95" s="3">
        <v>71</v>
      </c>
      <c r="GZ95" s="3" t="str">
        <f t="shared" si="362"/>
        <v/>
      </c>
      <c r="HA95" s="345" t="str">
        <f t="shared" si="408"/>
        <v/>
      </c>
      <c r="HB95" s="3">
        <f t="shared" si="409"/>
        <v>0</v>
      </c>
      <c r="HF95" s="3" t="e">
        <f t="shared" si="410"/>
        <v>#N/A</v>
      </c>
      <c r="HG95" s="3" t="e">
        <f t="shared" si="411"/>
        <v>#N/A</v>
      </c>
      <c r="HH95" s="294" t="e">
        <f t="shared" si="412"/>
        <v>#N/A</v>
      </c>
      <c r="HI95" s="336" t="e">
        <f t="shared" si="413"/>
        <v>#N/A</v>
      </c>
      <c r="HJ95" s="4" t="e">
        <f t="shared" si="414"/>
        <v>#N/A</v>
      </c>
      <c r="HK95" s="17" t="str">
        <f>IF(HK$23&lt;='2. Saisie'!$AE$1,INDEX($D$25:$AG$124,$HI95,HK$21),"")</f>
        <v/>
      </c>
      <c r="HL95" s="17" t="str">
        <f>IF(HL$23&lt;='2. Saisie'!$AE$1,INDEX($D$25:$AG$124,$HI95,HL$21),"")</f>
        <v/>
      </c>
      <c r="HM95" s="17" t="str">
        <f>IF(HM$23&lt;='2. Saisie'!$AE$1,INDEX($D$25:$AG$124,$HI95,HM$21),"")</f>
        <v/>
      </c>
      <c r="HN95" s="17" t="str">
        <f>IF(HN$23&lt;='2. Saisie'!$AE$1,INDEX($D$25:$AG$124,$HI95,HN$21),"")</f>
        <v/>
      </c>
      <c r="HO95" s="17" t="str">
        <f>IF(HO$23&lt;='2. Saisie'!$AE$1,INDEX($D$25:$AG$124,$HI95,HO$21),"")</f>
        <v/>
      </c>
      <c r="HP95" s="17" t="str">
        <f>IF(HP$23&lt;='2. Saisie'!$AE$1,INDEX($D$25:$AG$124,$HI95,HP$21),"")</f>
        <v/>
      </c>
      <c r="HQ95" s="17" t="str">
        <f>IF(HQ$23&lt;='2. Saisie'!$AE$1,INDEX($D$25:$AG$124,$HI95,HQ$21),"")</f>
        <v/>
      </c>
      <c r="HR95" s="17" t="str">
        <f>IF(HR$23&lt;='2. Saisie'!$AE$1,INDEX($D$25:$AG$124,$HI95,HR$21),"")</f>
        <v/>
      </c>
      <c r="HS95" s="17" t="str">
        <f>IF(HS$23&lt;='2. Saisie'!$AE$1,INDEX($D$25:$AG$124,$HI95,HS$21),"")</f>
        <v/>
      </c>
      <c r="HT95" s="17" t="str">
        <f>IF(HT$23&lt;='2. Saisie'!$AE$1,INDEX($D$25:$AG$124,$HI95,HT$21),"")</f>
        <v/>
      </c>
      <c r="HU95" s="17" t="str">
        <f>IF(HU$23&lt;='2. Saisie'!$AE$1,INDEX($D$25:$AG$124,$HI95,HU$21),"")</f>
        <v/>
      </c>
      <c r="HV95" s="17" t="str">
        <f>IF(HV$23&lt;='2. Saisie'!$AE$1,INDEX($D$25:$AG$124,$HI95,HV$21),"")</f>
        <v/>
      </c>
      <c r="HW95" s="17" t="str">
        <f>IF(HW$23&lt;='2. Saisie'!$AE$1,INDEX($D$25:$AG$124,$HI95,HW$21),"")</f>
        <v/>
      </c>
      <c r="HX95" s="17" t="str">
        <f>IF(HX$23&lt;='2. Saisie'!$AE$1,INDEX($D$25:$AG$124,$HI95,HX$21),"")</f>
        <v/>
      </c>
      <c r="HY95" s="17" t="str">
        <f>IF(HY$23&lt;='2. Saisie'!$AE$1,INDEX($D$25:$AG$124,$HI95,HY$21),"")</f>
        <v/>
      </c>
      <c r="HZ95" s="17" t="str">
        <f>IF(HZ$23&lt;='2. Saisie'!$AE$1,INDEX($D$25:$AG$124,$HI95,HZ$21),"")</f>
        <v/>
      </c>
      <c r="IA95" s="17" t="str">
        <f>IF(IA$23&lt;='2. Saisie'!$AE$1,INDEX($D$25:$AG$124,$HI95,IA$21),"")</f>
        <v/>
      </c>
      <c r="IB95" s="17" t="str">
        <f>IF(IB$23&lt;='2. Saisie'!$AE$1,INDEX($D$25:$AG$124,$HI95,IB$21),"")</f>
        <v/>
      </c>
      <c r="IC95" s="17" t="str">
        <f>IF(IC$23&lt;='2. Saisie'!$AE$1,INDEX($D$25:$AG$124,$HI95,IC$21),"")</f>
        <v/>
      </c>
      <c r="ID95" s="17" t="str">
        <f>IF(ID$23&lt;='2. Saisie'!$AE$1,INDEX($D$25:$AG$124,$HI95,ID$21),"")</f>
        <v/>
      </c>
      <c r="IE95" s="17" t="str">
        <f>IF(IE$23&lt;='2. Saisie'!$AE$1,INDEX($D$25:$AG$124,$HI95,IE$21),"")</f>
        <v/>
      </c>
      <c r="IF95" s="17" t="str">
        <f>IF(IF$23&lt;='2. Saisie'!$AE$1,INDEX($D$25:$AG$124,$HI95,IF$21),"")</f>
        <v/>
      </c>
      <c r="IG95" s="17" t="str">
        <f>IF(IG$23&lt;='2. Saisie'!$AE$1,INDEX($D$25:$AG$124,$HI95,IG$21),"")</f>
        <v/>
      </c>
      <c r="IH95" s="17" t="str">
        <f>IF(IH$23&lt;='2. Saisie'!$AE$1,INDEX($D$25:$AG$124,$HI95,IH$21),"")</f>
        <v/>
      </c>
      <c r="II95" s="17" t="str">
        <f>IF(II$23&lt;='2. Saisie'!$AE$1,INDEX($D$25:$AG$124,$HI95,II$21),"")</f>
        <v/>
      </c>
      <c r="IJ95" s="17" t="str">
        <f>IF(IJ$23&lt;='2. Saisie'!$AE$1,INDEX($D$25:$AG$124,$HI95,IJ$21),"")</f>
        <v/>
      </c>
      <c r="IK95" s="17" t="str">
        <f>IF(IK$23&lt;='2. Saisie'!$AE$1,INDEX($D$25:$AG$124,$HI95,IK$21),"")</f>
        <v/>
      </c>
      <c r="IL95" s="17" t="str">
        <f>IF(IL$23&lt;='2. Saisie'!$AE$1,INDEX($D$25:$AG$124,$HI95,IL$21),"")</f>
        <v/>
      </c>
      <c r="IM95" s="17" t="str">
        <f>IF(IM$23&lt;='2. Saisie'!$AE$1,INDEX($D$25:$AG$124,$HI95,IM$21),"")</f>
        <v/>
      </c>
      <c r="IN95" s="17" t="str">
        <f>IF(IN$23&lt;='2. Saisie'!$AE$1,INDEX($D$25:$AG$124,$HI95,IN$21),"")</f>
        <v/>
      </c>
      <c r="IO95" s="17" t="s">
        <v>139</v>
      </c>
      <c r="IR95" s="346" t="str">
        <f>IFERROR(IF(HK$23&lt;=$HH95,(1-'7. Rép.Inattendues'!J76)*HK$19,('7. Rép.Inattendues'!J76*HK$19)*-1),"")</f>
        <v/>
      </c>
      <c r="IS95" s="346" t="str">
        <f>IFERROR(IF(HL$23&lt;=$HH95,(1-'7. Rép.Inattendues'!K76)*HL$19,('7. Rép.Inattendues'!K76*HL$19)*-1),"")</f>
        <v/>
      </c>
      <c r="IT95" s="346" t="str">
        <f>IFERROR(IF(HM$23&lt;=$HH95,(1-'7. Rép.Inattendues'!L76)*HM$19,('7. Rép.Inattendues'!L76*HM$19)*-1),"")</f>
        <v/>
      </c>
      <c r="IU95" s="346" t="str">
        <f>IFERROR(IF(HN$23&lt;=$HH95,(1-'7. Rép.Inattendues'!M76)*HN$19,('7. Rép.Inattendues'!M76*HN$19)*-1),"")</f>
        <v/>
      </c>
      <c r="IV95" s="346" t="str">
        <f>IFERROR(IF(HO$23&lt;=$HH95,(1-'7. Rép.Inattendues'!N76)*HO$19,('7. Rép.Inattendues'!N76*HO$19)*-1),"")</f>
        <v/>
      </c>
      <c r="IW95" s="346" t="str">
        <f>IFERROR(IF(HP$23&lt;=$HH95,(1-'7. Rép.Inattendues'!O76)*HP$19,('7. Rép.Inattendues'!O76*HP$19)*-1),"")</f>
        <v/>
      </c>
      <c r="IX95" s="346" t="str">
        <f>IFERROR(IF(HQ$23&lt;=$HH95,(1-'7. Rép.Inattendues'!P76)*HQ$19,('7. Rép.Inattendues'!P76*HQ$19)*-1),"")</f>
        <v/>
      </c>
      <c r="IY95" s="346" t="str">
        <f>IFERROR(IF(HR$23&lt;=$HH95,(1-'7. Rép.Inattendues'!Q76)*HR$19,('7. Rép.Inattendues'!Q76*HR$19)*-1),"")</f>
        <v/>
      </c>
      <c r="IZ95" s="346" t="str">
        <f>IFERROR(IF(HS$23&lt;=$HH95,(1-'7. Rép.Inattendues'!R76)*HS$19,('7. Rép.Inattendues'!R76*HS$19)*-1),"")</f>
        <v/>
      </c>
      <c r="JA95" s="346" t="str">
        <f>IFERROR(IF(HT$23&lt;=$HH95,(1-'7. Rép.Inattendues'!S76)*HT$19,('7. Rép.Inattendues'!S76*HT$19)*-1),"")</f>
        <v/>
      </c>
      <c r="JB95" s="346" t="str">
        <f>IFERROR(IF(HU$23&lt;=$HH95,(1-'7. Rép.Inattendues'!T76)*HU$19,('7. Rép.Inattendues'!T76*HU$19)*-1),"")</f>
        <v/>
      </c>
      <c r="JC95" s="346" t="str">
        <f>IFERROR(IF(HV$23&lt;=$HH95,(1-'7. Rép.Inattendues'!U76)*HV$19,('7. Rép.Inattendues'!U76*HV$19)*-1),"")</f>
        <v/>
      </c>
      <c r="JD95" s="346" t="str">
        <f>IFERROR(IF(HW$23&lt;=$HH95,(1-'7. Rép.Inattendues'!V76)*HW$19,('7. Rép.Inattendues'!V76*HW$19)*-1),"")</f>
        <v/>
      </c>
      <c r="JE95" s="346" t="str">
        <f>IFERROR(IF(HX$23&lt;=$HH95,(1-'7. Rép.Inattendues'!W76)*HX$19,('7. Rép.Inattendues'!W76*HX$19)*-1),"")</f>
        <v/>
      </c>
      <c r="JF95" s="346" t="str">
        <f>IFERROR(IF(HY$23&lt;=$HH95,(1-'7. Rép.Inattendues'!X76)*HY$19,('7. Rép.Inattendues'!X76*HY$19)*-1),"")</f>
        <v/>
      </c>
      <c r="JG95" s="346" t="str">
        <f>IFERROR(IF(HZ$23&lt;=$HH95,(1-'7. Rép.Inattendues'!Y76)*HZ$19,('7. Rép.Inattendues'!Y76*HZ$19)*-1),"")</f>
        <v/>
      </c>
      <c r="JH95" s="346" t="str">
        <f>IFERROR(IF(IA$23&lt;=$HH95,(1-'7. Rép.Inattendues'!Z76)*IA$19,('7. Rép.Inattendues'!Z76*IA$19)*-1),"")</f>
        <v/>
      </c>
      <c r="JI95" s="346" t="str">
        <f>IFERROR(IF(IB$23&lt;=$HH95,(1-'7. Rép.Inattendues'!AA76)*IB$19,('7. Rép.Inattendues'!AA76*IB$19)*-1),"")</f>
        <v/>
      </c>
      <c r="JJ95" s="346" t="str">
        <f>IFERROR(IF(IC$23&lt;=$HH95,(1-'7. Rép.Inattendues'!AB76)*IC$19,('7. Rép.Inattendues'!AB76*IC$19)*-1),"")</f>
        <v/>
      </c>
      <c r="JK95" s="346" t="str">
        <f>IFERROR(IF(ID$23&lt;=$HH95,(1-'7. Rép.Inattendues'!AC76)*ID$19,('7. Rép.Inattendues'!AC76*ID$19)*-1),"")</f>
        <v/>
      </c>
      <c r="JL95" s="346" t="str">
        <f>IFERROR(IF(IE$23&lt;=$HH95,(1-'7. Rép.Inattendues'!AD76)*IE$19,('7. Rép.Inattendues'!AD76*IE$19)*-1),"")</f>
        <v/>
      </c>
      <c r="JM95" s="346" t="str">
        <f>IFERROR(IF(IF$23&lt;=$HH95,(1-'7. Rép.Inattendues'!AE76)*IF$19,('7. Rép.Inattendues'!AE76*IF$19)*-1),"")</f>
        <v/>
      </c>
      <c r="JN95" s="346" t="str">
        <f>IFERROR(IF(IG$23&lt;=$HH95,(1-'7. Rép.Inattendues'!AF76)*IG$19,('7. Rép.Inattendues'!AF76*IG$19)*-1),"")</f>
        <v/>
      </c>
      <c r="JO95" s="346" t="str">
        <f>IFERROR(IF(IH$23&lt;=$HH95,(1-'7. Rép.Inattendues'!AG76)*IH$19,('7. Rép.Inattendues'!AG76*IH$19)*-1),"")</f>
        <v/>
      </c>
      <c r="JP95" s="346" t="str">
        <f>IFERROR(IF(II$23&lt;=$HH95,(1-'7. Rép.Inattendues'!AH76)*II$19,('7. Rép.Inattendues'!AH76*II$19)*-1),"")</f>
        <v/>
      </c>
      <c r="JQ95" s="346" t="str">
        <f>IFERROR(IF(IJ$23&lt;=$HH95,(1-'7. Rép.Inattendues'!AI76)*IJ$19,('7. Rép.Inattendues'!AI76*IJ$19)*-1),"")</f>
        <v/>
      </c>
      <c r="JR95" s="346" t="str">
        <f>IFERROR(IF(IK$23&lt;=$HH95,(1-'7. Rép.Inattendues'!AJ76)*IK$19,('7. Rép.Inattendues'!AJ76*IK$19)*-1),"")</f>
        <v/>
      </c>
      <c r="JS95" s="346" t="str">
        <f>IFERROR(IF(IL$23&lt;=$HH95,(1-'7. Rép.Inattendues'!AK76)*IL$19,('7. Rép.Inattendues'!AK76*IL$19)*-1),"")</f>
        <v/>
      </c>
      <c r="JT95" s="346" t="str">
        <f>IFERROR(IF(IM$23&lt;=$HH95,(1-'7. Rép.Inattendues'!AL76)*IM$19,('7. Rép.Inattendues'!AL76*IM$19)*-1),"")</f>
        <v/>
      </c>
      <c r="JU95" s="346" t="str">
        <f>IFERROR(IF(IN$23&lt;=$HH95,(1-'7. Rép.Inattendues'!AM76)*IN$19,('7. Rép.Inattendues'!AM76*IN$19)*-1),"")</f>
        <v/>
      </c>
      <c r="JW95" s="347" t="str">
        <f t="shared" si="415"/>
        <v/>
      </c>
      <c r="JY95" s="346" t="str">
        <f t="shared" si="416"/>
        <v/>
      </c>
      <c r="JZ95" s="346" t="str">
        <f t="shared" si="417"/>
        <v/>
      </c>
      <c r="KA95" s="346" t="str">
        <f t="shared" si="418"/>
        <v/>
      </c>
      <c r="KB95" s="346" t="str">
        <f t="shared" si="419"/>
        <v/>
      </c>
      <c r="KC95" s="346" t="str">
        <f t="shared" si="420"/>
        <v/>
      </c>
      <c r="KD95" s="346" t="str">
        <f t="shared" si="421"/>
        <v/>
      </c>
      <c r="KE95" s="346" t="str">
        <f t="shared" si="422"/>
        <v/>
      </c>
      <c r="KF95" s="346" t="str">
        <f t="shared" si="423"/>
        <v/>
      </c>
      <c r="KG95" s="346" t="str">
        <f t="shared" si="424"/>
        <v/>
      </c>
      <c r="KH95" s="346" t="str">
        <f t="shared" si="425"/>
        <v/>
      </c>
      <c r="KI95" s="346" t="str">
        <f t="shared" si="426"/>
        <v/>
      </c>
      <c r="KJ95" s="346" t="str">
        <f t="shared" si="427"/>
        <v/>
      </c>
      <c r="KK95" s="346" t="str">
        <f t="shared" si="428"/>
        <v/>
      </c>
      <c r="KL95" s="346" t="str">
        <f t="shared" si="429"/>
        <v/>
      </c>
      <c r="KM95" s="346" t="str">
        <f t="shared" si="430"/>
        <v/>
      </c>
      <c r="KN95" s="346" t="str">
        <f t="shared" si="431"/>
        <v/>
      </c>
      <c r="KO95" s="346" t="str">
        <f t="shared" si="432"/>
        <v/>
      </c>
      <c r="KP95" s="346" t="str">
        <f t="shared" si="433"/>
        <v/>
      </c>
      <c r="KQ95" s="346" t="str">
        <f t="shared" si="434"/>
        <v/>
      </c>
      <c r="KR95" s="346" t="str">
        <f t="shared" si="435"/>
        <v/>
      </c>
      <c r="KS95" s="346" t="str">
        <f t="shared" si="436"/>
        <v/>
      </c>
      <c r="KT95" s="346" t="str">
        <f t="shared" si="437"/>
        <v/>
      </c>
      <c r="KU95" s="346" t="str">
        <f t="shared" si="438"/>
        <v/>
      </c>
      <c r="KV95" s="346" t="str">
        <f t="shared" si="439"/>
        <v/>
      </c>
      <c r="KW95" s="346" t="str">
        <f t="shared" si="440"/>
        <v/>
      </c>
      <c r="KX95" s="346" t="str">
        <f t="shared" si="441"/>
        <v/>
      </c>
      <c r="KY95" s="346" t="str">
        <f t="shared" si="442"/>
        <v/>
      </c>
      <c r="KZ95" s="346" t="str">
        <f t="shared" si="443"/>
        <v/>
      </c>
      <c r="LA95" s="346" t="str">
        <f t="shared" si="444"/>
        <v/>
      </c>
      <c r="LB95" s="346" t="str">
        <f t="shared" si="445"/>
        <v/>
      </c>
      <c r="LD95" s="348" t="str">
        <f t="shared" si="446"/>
        <v/>
      </c>
      <c r="LF95" s="346" t="str">
        <f t="shared" si="363"/>
        <v/>
      </c>
      <c r="LH95" s="346" t="str">
        <f t="shared" si="447"/>
        <v/>
      </c>
      <c r="LI95" s="346" t="str">
        <f t="shared" si="448"/>
        <v/>
      </c>
      <c r="LJ95" s="346" t="str">
        <f t="shared" si="449"/>
        <v/>
      </c>
      <c r="LK95" s="346" t="str">
        <f t="shared" si="450"/>
        <v/>
      </c>
      <c r="LL95" s="346" t="str">
        <f t="shared" si="451"/>
        <v/>
      </c>
      <c r="LM95" s="346" t="str">
        <f t="shared" si="452"/>
        <v/>
      </c>
      <c r="LN95" s="346" t="str">
        <f t="shared" si="453"/>
        <v/>
      </c>
      <c r="LO95" s="346" t="str">
        <f t="shared" si="454"/>
        <v/>
      </c>
      <c r="LP95" s="346" t="str">
        <f t="shared" si="455"/>
        <v/>
      </c>
      <c r="LQ95" s="346" t="str">
        <f t="shared" si="456"/>
        <v/>
      </c>
      <c r="LR95" s="346" t="str">
        <f t="shared" si="457"/>
        <v/>
      </c>
      <c r="LS95" s="346" t="str">
        <f t="shared" si="458"/>
        <v/>
      </c>
      <c r="LT95" s="346" t="str">
        <f t="shared" si="459"/>
        <v/>
      </c>
      <c r="LU95" s="346" t="str">
        <f t="shared" si="460"/>
        <v/>
      </c>
      <c r="LV95" s="346" t="str">
        <f t="shared" si="461"/>
        <v/>
      </c>
      <c r="LW95" s="346" t="str">
        <f t="shared" si="462"/>
        <v/>
      </c>
      <c r="LX95" s="346" t="str">
        <f t="shared" si="463"/>
        <v/>
      </c>
      <c r="LY95" s="346" t="str">
        <f t="shared" si="464"/>
        <v/>
      </c>
      <c r="LZ95" s="346" t="str">
        <f t="shared" si="465"/>
        <v/>
      </c>
      <c r="MA95" s="346" t="str">
        <f t="shared" si="466"/>
        <v/>
      </c>
      <c r="MB95" s="346" t="str">
        <f t="shared" si="467"/>
        <v/>
      </c>
      <c r="MC95" s="346" t="str">
        <f t="shared" si="468"/>
        <v/>
      </c>
      <c r="MD95" s="346" t="str">
        <f t="shared" si="469"/>
        <v/>
      </c>
      <c r="ME95" s="346" t="str">
        <f t="shared" si="470"/>
        <v/>
      </c>
      <c r="MF95" s="346" t="str">
        <f t="shared" si="471"/>
        <v/>
      </c>
      <c r="MG95" s="346" t="str">
        <f t="shared" si="472"/>
        <v/>
      </c>
      <c r="MH95" s="346" t="str">
        <f t="shared" si="473"/>
        <v/>
      </c>
      <c r="MI95" s="346" t="str">
        <f t="shared" si="474"/>
        <v/>
      </c>
      <c r="MJ95" s="346" t="str">
        <f t="shared" si="475"/>
        <v/>
      </c>
      <c r="MK95" s="346" t="str">
        <f t="shared" si="476"/>
        <v/>
      </c>
      <c r="MM95" s="348" t="str">
        <f t="shared" si="477"/>
        <v/>
      </c>
      <c r="MT95" s="400"/>
      <c r="MU95" s="388"/>
      <c r="MV95" s="54"/>
      <c r="MW95" s="54"/>
      <c r="MX95" s="54"/>
      <c r="MY95" s="389"/>
      <c r="MZ95" s="388"/>
    </row>
    <row r="96" spans="2:364" ht="42" x14ac:dyDescent="0.3">
      <c r="B96" s="38">
        <f t="shared" si="364"/>
        <v>0</v>
      </c>
      <c r="C96" s="4" t="s">
        <v>102</v>
      </c>
      <c r="D96" s="17" t="str">
        <f>IF(AND('2. Saisie'!$AF78&gt;=0,D$23&lt;='2. Saisie'!$AE$1,'2. Saisie'!$AL78&lt;=$B$11),IF(OR('2. Saisie'!B78="",'2. Saisie'!B78=9),0,'2. Saisie'!B78),"")</f>
        <v/>
      </c>
      <c r="E96" s="17" t="str">
        <f>IF(AND('2. Saisie'!$AF78&gt;=0,E$23&lt;='2. Saisie'!$AE$1,'2. Saisie'!$AL78&lt;=$B$11),IF(OR('2. Saisie'!C78="",'2. Saisie'!C78=9),0,'2. Saisie'!C78),"")</f>
        <v/>
      </c>
      <c r="F96" s="17" t="str">
        <f>IF(AND('2. Saisie'!$AF78&gt;=0,F$23&lt;='2. Saisie'!$AE$1,'2. Saisie'!$AL78&lt;=$B$11),IF(OR('2. Saisie'!D78="",'2. Saisie'!D78=9),0,'2. Saisie'!D78),"")</f>
        <v/>
      </c>
      <c r="G96" s="17" t="str">
        <f>IF(AND('2. Saisie'!$AF78&gt;=0,G$23&lt;='2. Saisie'!$AE$1,'2. Saisie'!$AL78&lt;=$B$11),IF(OR('2. Saisie'!E78="",'2. Saisie'!E78=9),0,'2. Saisie'!E78),"")</f>
        <v/>
      </c>
      <c r="H96" s="17" t="str">
        <f>IF(AND('2. Saisie'!$AF78&gt;=0,H$23&lt;='2. Saisie'!$AE$1,'2. Saisie'!$AL78&lt;=$B$11),IF(OR('2. Saisie'!F78="",'2. Saisie'!F78=9),0,'2. Saisie'!F78),"")</f>
        <v/>
      </c>
      <c r="I96" s="17" t="str">
        <f>IF(AND('2. Saisie'!$AF78&gt;=0,I$23&lt;='2. Saisie'!$AE$1,'2. Saisie'!$AL78&lt;=$B$11),IF(OR('2. Saisie'!G78="",'2. Saisie'!G78=9),0,'2. Saisie'!G78),"")</f>
        <v/>
      </c>
      <c r="J96" s="17" t="str">
        <f>IF(AND('2. Saisie'!$AF78&gt;=0,J$23&lt;='2. Saisie'!$AE$1,'2. Saisie'!$AL78&lt;=$B$11),IF(OR('2. Saisie'!H78="",'2. Saisie'!H78=9),0,'2. Saisie'!H78),"")</f>
        <v/>
      </c>
      <c r="K96" s="17" t="str">
        <f>IF(AND('2. Saisie'!$AF78&gt;=0,K$23&lt;='2. Saisie'!$AE$1,'2. Saisie'!$AL78&lt;=$B$11),IF(OR('2. Saisie'!I78="",'2. Saisie'!I78=9),0,'2. Saisie'!I78),"")</f>
        <v/>
      </c>
      <c r="L96" s="17" t="str">
        <f>IF(AND('2. Saisie'!$AF78&gt;=0,L$23&lt;='2. Saisie'!$AE$1,'2. Saisie'!$AL78&lt;=$B$11),IF(OR('2. Saisie'!J78="",'2. Saisie'!J78=9),0,'2. Saisie'!J78),"")</f>
        <v/>
      </c>
      <c r="M96" s="17" t="str">
        <f>IF(AND('2. Saisie'!$AF78&gt;=0,M$23&lt;='2. Saisie'!$AE$1,'2. Saisie'!$AL78&lt;=$B$11),IF(OR('2. Saisie'!K78="",'2. Saisie'!K78=9),0,'2. Saisie'!K78),"")</f>
        <v/>
      </c>
      <c r="N96" s="17" t="str">
        <f>IF(AND('2. Saisie'!$AF78&gt;=0,N$23&lt;='2. Saisie'!$AE$1,'2. Saisie'!$AL78&lt;=$B$11),IF(OR('2. Saisie'!L78="",'2. Saisie'!L78=9),0,'2. Saisie'!L78),"")</f>
        <v/>
      </c>
      <c r="O96" s="17" t="str">
        <f>IF(AND('2. Saisie'!$AF78&gt;=0,O$23&lt;='2. Saisie'!$AE$1,'2. Saisie'!$AL78&lt;=$B$11),IF(OR('2. Saisie'!M78="",'2. Saisie'!M78=9),0,'2. Saisie'!M78),"")</f>
        <v/>
      </c>
      <c r="P96" s="17" t="str">
        <f>IF(AND('2. Saisie'!$AF78&gt;=0,P$23&lt;='2. Saisie'!$AE$1,'2. Saisie'!$AL78&lt;=$B$11),IF(OR('2. Saisie'!N78="",'2. Saisie'!N78=9),0,'2. Saisie'!N78),"")</f>
        <v/>
      </c>
      <c r="Q96" s="17" t="str">
        <f>IF(AND('2. Saisie'!$AF78&gt;=0,Q$23&lt;='2. Saisie'!$AE$1,'2. Saisie'!$AL78&lt;=$B$11),IF(OR('2. Saisie'!O78="",'2. Saisie'!O78=9),0,'2. Saisie'!O78),"")</f>
        <v/>
      </c>
      <c r="R96" s="17" t="str">
        <f>IF(AND('2. Saisie'!$AF78&gt;=0,R$23&lt;='2. Saisie'!$AE$1,'2. Saisie'!$AL78&lt;=$B$11),IF(OR('2. Saisie'!P78="",'2. Saisie'!P78=9),0,'2. Saisie'!P78),"")</f>
        <v/>
      </c>
      <c r="S96" s="17" t="str">
        <f>IF(AND('2. Saisie'!$AF78&gt;=0,S$23&lt;='2. Saisie'!$AE$1,'2. Saisie'!$AL78&lt;=$B$11),IF(OR('2. Saisie'!Q78="",'2. Saisie'!Q78=9),0,'2. Saisie'!Q78),"")</f>
        <v/>
      </c>
      <c r="T96" s="17" t="str">
        <f>IF(AND('2. Saisie'!$AF78&gt;=0,T$23&lt;='2. Saisie'!$AE$1,'2. Saisie'!$AL78&lt;=$B$11),IF(OR('2. Saisie'!R78="",'2. Saisie'!R78=9),0,'2. Saisie'!R78),"")</f>
        <v/>
      </c>
      <c r="U96" s="17" t="str">
        <f>IF(AND('2. Saisie'!$AF78&gt;=0,U$23&lt;='2. Saisie'!$AE$1,'2. Saisie'!$AL78&lt;=$B$11),IF(OR('2. Saisie'!S78="",'2. Saisie'!S78=9),0,'2. Saisie'!S78),"")</f>
        <v/>
      </c>
      <c r="V96" s="17" t="str">
        <f>IF(AND('2. Saisie'!$AF78&gt;=0,V$23&lt;='2. Saisie'!$AE$1,'2. Saisie'!$AL78&lt;=$B$11),IF(OR('2. Saisie'!T78="",'2. Saisie'!T78=9),0,'2. Saisie'!T78),"")</f>
        <v/>
      </c>
      <c r="W96" s="17" t="str">
        <f>IF(AND('2. Saisie'!$AF78&gt;=0,W$23&lt;='2. Saisie'!$AE$1,'2. Saisie'!$AL78&lt;=$B$11),IF(OR('2. Saisie'!U78="",'2. Saisie'!U78=9),0,'2. Saisie'!U78),"")</f>
        <v/>
      </c>
      <c r="X96" s="17" t="str">
        <f>IF(AND('2. Saisie'!$AF78&gt;=0,X$23&lt;='2. Saisie'!$AE$1,'2. Saisie'!$AL78&lt;=$B$11),IF(OR('2. Saisie'!V78="",'2. Saisie'!V78=9),0,'2. Saisie'!V78),"")</f>
        <v/>
      </c>
      <c r="Y96" s="17" t="str">
        <f>IF(AND('2. Saisie'!$AF78&gt;=0,Y$23&lt;='2. Saisie'!$AE$1,'2. Saisie'!$AL78&lt;=$B$11),IF(OR('2. Saisie'!W78="",'2. Saisie'!W78=9),0,'2. Saisie'!W78),"")</f>
        <v/>
      </c>
      <c r="Z96" s="17" t="str">
        <f>IF(AND('2. Saisie'!$AF78&gt;=0,Z$23&lt;='2. Saisie'!$AE$1,'2. Saisie'!$AL78&lt;=$B$11),IF(OR('2. Saisie'!X78="",'2. Saisie'!X78=9),0,'2. Saisie'!X78),"")</f>
        <v/>
      </c>
      <c r="AA96" s="17" t="str">
        <f>IF(AND('2. Saisie'!$AF78&gt;=0,AA$23&lt;='2. Saisie'!$AE$1,'2. Saisie'!$AL78&lt;=$B$11),IF(OR('2. Saisie'!Y78="",'2. Saisie'!Y78=9),0,'2. Saisie'!Y78),"")</f>
        <v/>
      </c>
      <c r="AB96" s="17" t="str">
        <f>IF(AND('2. Saisie'!$AF78&gt;=0,AB$23&lt;='2. Saisie'!$AE$1,'2. Saisie'!$AL78&lt;=$B$11),IF(OR('2. Saisie'!Z78="",'2. Saisie'!Z78=9),0,'2. Saisie'!Z78),"")</f>
        <v/>
      </c>
      <c r="AC96" s="17" t="str">
        <f>IF(AND('2. Saisie'!$AF78&gt;=0,AC$23&lt;='2. Saisie'!$AE$1,'2. Saisie'!$AL78&lt;=$B$11),IF(OR('2. Saisie'!AA78="",'2. Saisie'!AA78=9),0,'2. Saisie'!AA78),"")</f>
        <v/>
      </c>
      <c r="AD96" s="17" t="str">
        <f>IF(AND('2. Saisie'!$AF78&gt;=0,AD$23&lt;='2. Saisie'!$AE$1,'2. Saisie'!$AL78&lt;=$B$11),IF(OR('2. Saisie'!AB78="",'2. Saisie'!AB78=9),0,'2. Saisie'!AB78),"")</f>
        <v/>
      </c>
      <c r="AE96" s="17" t="str">
        <f>IF(AND('2. Saisie'!$AF78&gt;=0,AE$23&lt;='2. Saisie'!$AE$1,'2. Saisie'!$AL78&lt;=$B$11),IF(OR('2. Saisie'!AC78="",'2. Saisie'!AC78=9),0,'2. Saisie'!AC78),"")</f>
        <v/>
      </c>
      <c r="AF96" s="17" t="str">
        <f>IF(AND('2. Saisie'!$AF78&gt;=0,AF$23&lt;='2. Saisie'!$AE$1,'2. Saisie'!$AL78&lt;=$B$11),IF(OR('2. Saisie'!AD78="",'2. Saisie'!AD78=9),0,'2. Saisie'!AD78),"")</f>
        <v/>
      </c>
      <c r="AG96" s="17" t="str">
        <f>IF(AND('2. Saisie'!$AF78&gt;=0,AG$23&lt;='2. Saisie'!$AE$1,'2. Saisie'!$AL78&lt;=$B$11),IF(OR('2. Saisie'!AE78="",'2. Saisie'!AE78=9),0,'2. Saisie'!AE78),"")</f>
        <v/>
      </c>
      <c r="AH96" s="17" t="s">
        <v>139</v>
      </c>
      <c r="AI96" s="330"/>
      <c r="AJ96" s="339" t="str">
        <f t="shared" si="365"/>
        <v/>
      </c>
      <c r="AK96" s="339" t="str">
        <f t="shared" si="366"/>
        <v/>
      </c>
      <c r="AL96" s="340" t="str">
        <f t="shared" si="324"/>
        <v/>
      </c>
      <c r="AM96" s="341">
        <v>72</v>
      </c>
      <c r="AN96" s="342" t="str">
        <f t="shared" si="325"/>
        <v/>
      </c>
      <c r="AO96" s="343" t="str">
        <f t="shared" si="326"/>
        <v/>
      </c>
      <c r="AP96" s="17" t="str">
        <f t="shared" si="367"/>
        <v/>
      </c>
      <c r="AQ96" s="17" t="str">
        <f t="shared" si="368"/>
        <v/>
      </c>
      <c r="AR96" s="17" t="str">
        <f t="shared" si="369"/>
        <v/>
      </c>
      <c r="AS96" s="17" t="str">
        <f t="shared" si="370"/>
        <v/>
      </c>
      <c r="AT96" s="17" t="str">
        <f t="shared" si="371"/>
        <v/>
      </c>
      <c r="AU96" s="17" t="str">
        <f t="shared" si="372"/>
        <v/>
      </c>
      <c r="AV96" s="17" t="str">
        <f t="shared" si="373"/>
        <v/>
      </c>
      <c r="AW96" s="17" t="str">
        <f t="shared" si="374"/>
        <v/>
      </c>
      <c r="AX96" s="17" t="str">
        <f t="shared" si="375"/>
        <v/>
      </c>
      <c r="AY96" s="17" t="str">
        <f t="shared" si="376"/>
        <v/>
      </c>
      <c r="AZ96" s="17" t="str">
        <f t="shared" si="377"/>
        <v/>
      </c>
      <c r="BA96" s="17" t="str">
        <f t="shared" si="378"/>
        <v/>
      </c>
      <c r="BB96" s="17" t="str">
        <f t="shared" si="379"/>
        <v/>
      </c>
      <c r="BC96" s="17" t="str">
        <f t="shared" si="380"/>
        <v/>
      </c>
      <c r="BD96" s="17" t="str">
        <f t="shared" si="381"/>
        <v/>
      </c>
      <c r="BE96" s="17" t="str">
        <f t="shared" si="382"/>
        <v/>
      </c>
      <c r="BF96" s="17" t="str">
        <f t="shared" si="383"/>
        <v/>
      </c>
      <c r="BG96" s="17" t="str">
        <f t="shared" si="384"/>
        <v/>
      </c>
      <c r="BH96" s="17" t="str">
        <f t="shared" si="385"/>
        <v/>
      </c>
      <c r="BI96" s="17" t="str">
        <f t="shared" si="386"/>
        <v/>
      </c>
      <c r="BJ96" s="17" t="str">
        <f t="shared" si="387"/>
        <v/>
      </c>
      <c r="BK96" s="17" t="str">
        <f t="shared" si="388"/>
        <v/>
      </c>
      <c r="BL96" s="17" t="str">
        <f t="shared" si="389"/>
        <v/>
      </c>
      <c r="BM96" s="17" t="str">
        <f t="shared" si="390"/>
        <v/>
      </c>
      <c r="BN96" s="17" t="str">
        <f t="shared" si="391"/>
        <v/>
      </c>
      <c r="BO96" s="17" t="str">
        <f t="shared" si="392"/>
        <v/>
      </c>
      <c r="BP96" s="17" t="str">
        <f t="shared" si="393"/>
        <v/>
      </c>
      <c r="BQ96" s="17" t="str">
        <f t="shared" si="394"/>
        <v/>
      </c>
      <c r="BR96" s="17" t="str">
        <f t="shared" si="395"/>
        <v/>
      </c>
      <c r="BS96" s="17" t="str">
        <f t="shared" si="396"/>
        <v/>
      </c>
      <c r="BT96" s="17" t="s">
        <v>139</v>
      </c>
      <c r="BV96" s="291" t="e">
        <f t="shared" si="327"/>
        <v>#VALUE!</v>
      </c>
      <c r="BW96" s="291" t="e">
        <f t="shared" si="397"/>
        <v>#VALUE!</v>
      </c>
      <c r="BX96" s="291" t="e">
        <f t="shared" si="478"/>
        <v>#VALUE!</v>
      </c>
      <c r="BY96" s="292" t="e">
        <f t="shared" si="328"/>
        <v>#VALUE!</v>
      </c>
      <c r="BZ96" s="292" t="e">
        <f t="shared" si="398"/>
        <v>#VALUE!</v>
      </c>
      <c r="CA96" s="294" t="str">
        <f t="shared" si="399"/>
        <v/>
      </c>
      <c r="CB96" s="293" t="e">
        <f t="shared" si="329"/>
        <v>#VALUE!</v>
      </c>
      <c r="CC96" s="291" t="e">
        <f t="shared" si="400"/>
        <v>#VALUE!</v>
      </c>
      <c r="CD96" s="291" t="e">
        <f t="shared" si="479"/>
        <v>#VALUE!</v>
      </c>
      <c r="CE96" s="292" t="e">
        <f t="shared" si="330"/>
        <v>#VALUE!</v>
      </c>
      <c r="CF96" s="292" t="e">
        <f t="shared" si="401"/>
        <v>#VALUE!</v>
      </c>
      <c r="CW96" s="330"/>
      <c r="CX96" s="341">
        <v>72</v>
      </c>
      <c r="CY96" s="58" t="str">
        <f t="shared" si="402"/>
        <v/>
      </c>
      <c r="CZ96" s="344" t="e">
        <f t="shared" si="321"/>
        <v>#N/A</v>
      </c>
      <c r="DA96" s="344" t="e">
        <f t="shared" si="321"/>
        <v>#N/A</v>
      </c>
      <c r="DB96" s="344" t="e">
        <f t="shared" si="321"/>
        <v>#N/A</v>
      </c>
      <c r="DC96" s="344" t="e">
        <f t="shared" si="321"/>
        <v>#N/A</v>
      </c>
      <c r="DD96" s="344" t="e">
        <f t="shared" si="321"/>
        <v>#N/A</v>
      </c>
      <c r="DE96" s="344" t="e">
        <f t="shared" si="321"/>
        <v>#N/A</v>
      </c>
      <c r="DF96" s="344" t="e">
        <f t="shared" si="321"/>
        <v>#N/A</v>
      </c>
      <c r="DG96" s="344" t="e">
        <f t="shared" si="321"/>
        <v>#N/A</v>
      </c>
      <c r="DH96" s="344" t="e">
        <f t="shared" si="321"/>
        <v>#N/A</v>
      </c>
      <c r="DI96" s="344" t="e">
        <f t="shared" si="321"/>
        <v>#N/A</v>
      </c>
      <c r="DJ96" s="344" t="e">
        <f t="shared" si="321"/>
        <v>#N/A</v>
      </c>
      <c r="DK96" s="344" t="e">
        <f t="shared" si="321"/>
        <v>#N/A</v>
      </c>
      <c r="DL96" s="344" t="e">
        <f t="shared" si="321"/>
        <v>#N/A</v>
      </c>
      <c r="DM96" s="344" t="e">
        <f t="shared" si="321"/>
        <v>#N/A</v>
      </c>
      <c r="DN96" s="344" t="e">
        <f t="shared" si="321"/>
        <v>#N/A</v>
      </c>
      <c r="DO96" s="344" t="e">
        <f t="shared" si="321"/>
        <v>#N/A</v>
      </c>
      <c r="DP96" s="344" t="e">
        <f t="shared" si="320"/>
        <v>#N/A</v>
      </c>
      <c r="DQ96" s="344" t="e">
        <f t="shared" si="320"/>
        <v>#N/A</v>
      </c>
      <c r="DR96" s="344" t="e">
        <f t="shared" si="320"/>
        <v>#N/A</v>
      </c>
      <c r="DS96" s="344" t="e">
        <f t="shared" si="320"/>
        <v>#N/A</v>
      </c>
      <c r="DT96" s="344" t="e">
        <f t="shared" si="320"/>
        <v>#N/A</v>
      </c>
      <c r="DU96" s="344" t="e">
        <f t="shared" si="320"/>
        <v>#N/A</v>
      </c>
      <c r="DV96" s="344" t="e">
        <f t="shared" si="320"/>
        <v>#N/A</v>
      </c>
      <c r="DW96" s="344" t="e">
        <f t="shared" si="320"/>
        <v>#N/A</v>
      </c>
      <c r="DX96" s="344" t="e">
        <f t="shared" si="320"/>
        <v>#N/A</v>
      </c>
      <c r="DY96" s="344" t="e">
        <f t="shared" si="320"/>
        <v>#N/A</v>
      </c>
      <c r="DZ96" s="344" t="e">
        <f t="shared" si="320"/>
        <v>#N/A</v>
      </c>
      <c r="EA96" s="344" t="e">
        <f t="shared" si="320"/>
        <v>#N/A</v>
      </c>
      <c r="EB96" s="344" t="e">
        <f t="shared" si="320"/>
        <v>#N/A</v>
      </c>
      <c r="EC96" s="344" t="e">
        <f t="shared" si="320"/>
        <v>#N/A</v>
      </c>
      <c r="ED96" s="59">
        <f t="shared" si="403"/>
        <v>0</v>
      </c>
      <c r="EE96" s="341">
        <v>72</v>
      </c>
      <c r="EF96" s="58" t="str">
        <f t="shared" si="404"/>
        <v/>
      </c>
      <c r="EG96" s="344" t="str">
        <f t="shared" si="480"/>
        <v/>
      </c>
      <c r="EH96" s="344" t="str">
        <f t="shared" si="481"/>
        <v/>
      </c>
      <c r="EI96" s="344" t="str">
        <f t="shared" si="482"/>
        <v/>
      </c>
      <c r="EJ96" s="344" t="str">
        <f t="shared" si="483"/>
        <v/>
      </c>
      <c r="EK96" s="344" t="str">
        <f t="shared" si="484"/>
        <v/>
      </c>
      <c r="EL96" s="344" t="str">
        <f t="shared" si="485"/>
        <v/>
      </c>
      <c r="EM96" s="344" t="str">
        <f t="shared" si="486"/>
        <v/>
      </c>
      <c r="EN96" s="344" t="str">
        <f t="shared" si="487"/>
        <v/>
      </c>
      <c r="EO96" s="344" t="str">
        <f t="shared" si="488"/>
        <v/>
      </c>
      <c r="EP96" s="344" t="str">
        <f t="shared" si="489"/>
        <v/>
      </c>
      <c r="EQ96" s="344" t="str">
        <f t="shared" si="490"/>
        <v/>
      </c>
      <c r="ER96" s="344" t="str">
        <f t="shared" si="491"/>
        <v/>
      </c>
      <c r="ES96" s="344" t="str">
        <f t="shared" si="492"/>
        <v/>
      </c>
      <c r="ET96" s="344" t="str">
        <f t="shared" si="493"/>
        <v/>
      </c>
      <c r="EU96" s="344" t="str">
        <f t="shared" si="494"/>
        <v/>
      </c>
      <c r="EV96" s="344" t="str">
        <f t="shared" si="495"/>
        <v/>
      </c>
      <c r="EW96" s="344" t="str">
        <f t="shared" si="496"/>
        <v/>
      </c>
      <c r="EX96" s="344" t="str">
        <f t="shared" si="497"/>
        <v/>
      </c>
      <c r="EY96" s="344" t="str">
        <f t="shared" si="498"/>
        <v/>
      </c>
      <c r="EZ96" s="344" t="str">
        <f t="shared" si="499"/>
        <v/>
      </c>
      <c r="FA96" s="344" t="str">
        <f t="shared" si="500"/>
        <v/>
      </c>
      <c r="FB96" s="344" t="str">
        <f t="shared" si="501"/>
        <v/>
      </c>
      <c r="FC96" s="344" t="str">
        <f t="shared" si="502"/>
        <v/>
      </c>
      <c r="FD96" s="344" t="str">
        <f t="shared" si="503"/>
        <v/>
      </c>
      <c r="FE96" s="344" t="str">
        <f t="shared" si="504"/>
        <v/>
      </c>
      <c r="FF96" s="344" t="str">
        <f t="shared" si="505"/>
        <v/>
      </c>
      <c r="FG96" s="344" t="str">
        <f t="shared" si="506"/>
        <v/>
      </c>
      <c r="FH96" s="344" t="str">
        <f t="shared" si="507"/>
        <v/>
      </c>
      <c r="FI96" s="344" t="str">
        <f t="shared" si="508"/>
        <v/>
      </c>
      <c r="FJ96" s="344" t="str">
        <f t="shared" si="509"/>
        <v/>
      </c>
      <c r="FK96" s="59">
        <f t="shared" si="405"/>
        <v>0</v>
      </c>
      <c r="FL96" s="345" t="str">
        <f t="shared" si="406"/>
        <v/>
      </c>
      <c r="FM96" s="3">
        <f t="shared" si="407"/>
        <v>0</v>
      </c>
      <c r="FO96" s="336" t="str">
        <f t="shared" si="331"/>
        <v/>
      </c>
      <c r="FP96" s="4" t="s">
        <v>102</v>
      </c>
      <c r="FQ96" s="17" t="str">
        <f t="shared" si="332"/>
        <v/>
      </c>
      <c r="FR96" s="17" t="str">
        <f t="shared" si="333"/>
        <v/>
      </c>
      <c r="FS96" s="17" t="str">
        <f t="shared" si="334"/>
        <v/>
      </c>
      <c r="FT96" s="17" t="str">
        <f t="shared" si="335"/>
        <v/>
      </c>
      <c r="FU96" s="17" t="str">
        <f t="shared" si="336"/>
        <v/>
      </c>
      <c r="FV96" s="17" t="str">
        <f t="shared" si="337"/>
        <v/>
      </c>
      <c r="FW96" s="17" t="str">
        <f t="shared" si="338"/>
        <v/>
      </c>
      <c r="FX96" s="17" t="str">
        <f t="shared" si="339"/>
        <v/>
      </c>
      <c r="FY96" s="17" t="str">
        <f t="shared" si="340"/>
        <v/>
      </c>
      <c r="FZ96" s="17" t="str">
        <f t="shared" si="341"/>
        <v/>
      </c>
      <c r="GA96" s="17" t="str">
        <f t="shared" si="342"/>
        <v/>
      </c>
      <c r="GB96" s="17" t="str">
        <f t="shared" si="343"/>
        <v/>
      </c>
      <c r="GC96" s="17" t="str">
        <f t="shared" si="344"/>
        <v/>
      </c>
      <c r="GD96" s="17" t="str">
        <f t="shared" si="345"/>
        <v/>
      </c>
      <c r="GE96" s="17" t="str">
        <f t="shared" si="346"/>
        <v/>
      </c>
      <c r="GF96" s="17" t="str">
        <f t="shared" si="347"/>
        <v/>
      </c>
      <c r="GG96" s="17" t="str">
        <f t="shared" si="348"/>
        <v/>
      </c>
      <c r="GH96" s="17" t="str">
        <f t="shared" si="349"/>
        <v/>
      </c>
      <c r="GI96" s="17" t="str">
        <f t="shared" si="350"/>
        <v/>
      </c>
      <c r="GJ96" s="17" t="str">
        <f t="shared" si="351"/>
        <v/>
      </c>
      <c r="GK96" s="17" t="str">
        <f t="shared" si="352"/>
        <v/>
      </c>
      <c r="GL96" s="17" t="str">
        <f t="shared" si="353"/>
        <v/>
      </c>
      <c r="GM96" s="17" t="str">
        <f t="shared" si="354"/>
        <v/>
      </c>
      <c r="GN96" s="17" t="str">
        <f t="shared" si="355"/>
        <v/>
      </c>
      <c r="GO96" s="17" t="str">
        <f t="shared" si="356"/>
        <v/>
      </c>
      <c r="GP96" s="17" t="str">
        <f t="shared" si="357"/>
        <v/>
      </c>
      <c r="GQ96" s="17" t="str">
        <f t="shared" si="358"/>
        <v/>
      </c>
      <c r="GR96" s="17" t="str">
        <f t="shared" si="359"/>
        <v/>
      </c>
      <c r="GS96" s="17" t="str">
        <f t="shared" si="360"/>
        <v/>
      </c>
      <c r="GT96" s="17" t="str">
        <f t="shared" si="361"/>
        <v/>
      </c>
      <c r="GU96" s="17" t="s">
        <v>139</v>
      </c>
      <c r="GV96" s="36"/>
      <c r="GW96" s="36" t="e">
        <f>RANK(AO96,AO$25:AO$124,0)+COUNTIF(AO$25:AO$96,AO96)-1</f>
        <v>#VALUE!</v>
      </c>
      <c r="GX96" s="36" t="s">
        <v>102</v>
      </c>
      <c r="GY96" s="3">
        <v>72</v>
      </c>
      <c r="GZ96" s="3" t="str">
        <f t="shared" si="362"/>
        <v/>
      </c>
      <c r="HA96" s="345" t="str">
        <f t="shared" si="408"/>
        <v/>
      </c>
      <c r="HB96" s="3">
        <f t="shared" si="409"/>
        <v>0</v>
      </c>
      <c r="HF96" s="3" t="e">
        <f t="shared" si="410"/>
        <v>#N/A</v>
      </c>
      <c r="HG96" s="3" t="e">
        <f t="shared" si="411"/>
        <v>#N/A</v>
      </c>
      <c r="HH96" s="294" t="e">
        <f t="shared" si="412"/>
        <v>#N/A</v>
      </c>
      <c r="HI96" s="336" t="e">
        <f t="shared" si="413"/>
        <v>#N/A</v>
      </c>
      <c r="HJ96" s="4" t="e">
        <f t="shared" si="414"/>
        <v>#N/A</v>
      </c>
      <c r="HK96" s="17" t="str">
        <f>IF(HK$23&lt;='2. Saisie'!$AE$1,INDEX($D$25:$AG$124,$HI96,HK$21),"")</f>
        <v/>
      </c>
      <c r="HL96" s="17" t="str">
        <f>IF(HL$23&lt;='2. Saisie'!$AE$1,INDEX($D$25:$AG$124,$HI96,HL$21),"")</f>
        <v/>
      </c>
      <c r="HM96" s="17" t="str">
        <f>IF(HM$23&lt;='2. Saisie'!$AE$1,INDEX($D$25:$AG$124,$HI96,HM$21),"")</f>
        <v/>
      </c>
      <c r="HN96" s="17" t="str">
        <f>IF(HN$23&lt;='2. Saisie'!$AE$1,INDEX($D$25:$AG$124,$HI96,HN$21),"")</f>
        <v/>
      </c>
      <c r="HO96" s="17" t="str">
        <f>IF(HO$23&lt;='2. Saisie'!$AE$1,INDEX($D$25:$AG$124,$HI96,HO$21),"")</f>
        <v/>
      </c>
      <c r="HP96" s="17" t="str">
        <f>IF(HP$23&lt;='2. Saisie'!$AE$1,INDEX($D$25:$AG$124,$HI96,HP$21),"")</f>
        <v/>
      </c>
      <c r="HQ96" s="17" t="str">
        <f>IF(HQ$23&lt;='2. Saisie'!$AE$1,INDEX($D$25:$AG$124,$HI96,HQ$21),"")</f>
        <v/>
      </c>
      <c r="HR96" s="17" t="str">
        <f>IF(HR$23&lt;='2. Saisie'!$AE$1,INDEX($D$25:$AG$124,$HI96,HR$21),"")</f>
        <v/>
      </c>
      <c r="HS96" s="17" t="str">
        <f>IF(HS$23&lt;='2. Saisie'!$AE$1,INDEX($D$25:$AG$124,$HI96,HS$21),"")</f>
        <v/>
      </c>
      <c r="HT96" s="17" t="str">
        <f>IF(HT$23&lt;='2. Saisie'!$AE$1,INDEX($D$25:$AG$124,$HI96,HT$21),"")</f>
        <v/>
      </c>
      <c r="HU96" s="17" t="str">
        <f>IF(HU$23&lt;='2. Saisie'!$AE$1,INDEX($D$25:$AG$124,$HI96,HU$21),"")</f>
        <v/>
      </c>
      <c r="HV96" s="17" t="str">
        <f>IF(HV$23&lt;='2. Saisie'!$AE$1,INDEX($D$25:$AG$124,$HI96,HV$21),"")</f>
        <v/>
      </c>
      <c r="HW96" s="17" t="str">
        <f>IF(HW$23&lt;='2. Saisie'!$AE$1,INDEX($D$25:$AG$124,$HI96,HW$21),"")</f>
        <v/>
      </c>
      <c r="HX96" s="17" t="str">
        <f>IF(HX$23&lt;='2. Saisie'!$AE$1,INDEX($D$25:$AG$124,$HI96,HX$21),"")</f>
        <v/>
      </c>
      <c r="HY96" s="17" t="str">
        <f>IF(HY$23&lt;='2. Saisie'!$AE$1,INDEX($D$25:$AG$124,$HI96,HY$21),"")</f>
        <v/>
      </c>
      <c r="HZ96" s="17" t="str">
        <f>IF(HZ$23&lt;='2. Saisie'!$AE$1,INDEX($D$25:$AG$124,$HI96,HZ$21),"")</f>
        <v/>
      </c>
      <c r="IA96" s="17" t="str">
        <f>IF(IA$23&lt;='2. Saisie'!$AE$1,INDEX($D$25:$AG$124,$HI96,IA$21),"")</f>
        <v/>
      </c>
      <c r="IB96" s="17" t="str">
        <f>IF(IB$23&lt;='2. Saisie'!$AE$1,INDEX($D$25:$AG$124,$HI96,IB$21),"")</f>
        <v/>
      </c>
      <c r="IC96" s="17" t="str">
        <f>IF(IC$23&lt;='2. Saisie'!$AE$1,INDEX($D$25:$AG$124,$HI96,IC$21),"")</f>
        <v/>
      </c>
      <c r="ID96" s="17" t="str">
        <f>IF(ID$23&lt;='2. Saisie'!$AE$1,INDEX($D$25:$AG$124,$HI96,ID$21),"")</f>
        <v/>
      </c>
      <c r="IE96" s="17" t="str">
        <f>IF(IE$23&lt;='2. Saisie'!$AE$1,INDEX($D$25:$AG$124,$HI96,IE$21),"")</f>
        <v/>
      </c>
      <c r="IF96" s="17" t="str">
        <f>IF(IF$23&lt;='2. Saisie'!$AE$1,INDEX($D$25:$AG$124,$HI96,IF$21),"")</f>
        <v/>
      </c>
      <c r="IG96" s="17" t="str">
        <f>IF(IG$23&lt;='2. Saisie'!$AE$1,INDEX($D$25:$AG$124,$HI96,IG$21),"")</f>
        <v/>
      </c>
      <c r="IH96" s="17" t="str">
        <f>IF(IH$23&lt;='2. Saisie'!$AE$1,INDEX($D$25:$AG$124,$HI96,IH$21),"")</f>
        <v/>
      </c>
      <c r="II96" s="17" t="str">
        <f>IF(II$23&lt;='2. Saisie'!$AE$1,INDEX($D$25:$AG$124,$HI96,II$21),"")</f>
        <v/>
      </c>
      <c r="IJ96" s="17" t="str">
        <f>IF(IJ$23&lt;='2. Saisie'!$AE$1,INDEX($D$25:$AG$124,$HI96,IJ$21),"")</f>
        <v/>
      </c>
      <c r="IK96" s="17" t="str">
        <f>IF(IK$23&lt;='2. Saisie'!$AE$1,INDEX($D$25:$AG$124,$HI96,IK$21),"")</f>
        <v/>
      </c>
      <c r="IL96" s="17" t="str">
        <f>IF(IL$23&lt;='2. Saisie'!$AE$1,INDEX($D$25:$AG$124,$HI96,IL$21),"")</f>
        <v/>
      </c>
      <c r="IM96" s="17" t="str">
        <f>IF(IM$23&lt;='2. Saisie'!$AE$1,INDEX($D$25:$AG$124,$HI96,IM$21),"")</f>
        <v/>
      </c>
      <c r="IN96" s="17" t="str">
        <f>IF(IN$23&lt;='2. Saisie'!$AE$1,INDEX($D$25:$AG$124,$HI96,IN$21),"")</f>
        <v/>
      </c>
      <c r="IO96" s="17" t="s">
        <v>139</v>
      </c>
      <c r="IR96" s="346" t="str">
        <f>IFERROR(IF(HK$23&lt;=$HH96,(1-'7. Rép.Inattendues'!J77)*HK$19,('7. Rép.Inattendues'!J77*HK$19)*-1),"")</f>
        <v/>
      </c>
      <c r="IS96" s="346" t="str">
        <f>IFERROR(IF(HL$23&lt;=$HH96,(1-'7. Rép.Inattendues'!K77)*HL$19,('7. Rép.Inattendues'!K77*HL$19)*-1),"")</f>
        <v/>
      </c>
      <c r="IT96" s="346" t="str">
        <f>IFERROR(IF(HM$23&lt;=$HH96,(1-'7. Rép.Inattendues'!L77)*HM$19,('7. Rép.Inattendues'!L77*HM$19)*-1),"")</f>
        <v/>
      </c>
      <c r="IU96" s="346" t="str">
        <f>IFERROR(IF(HN$23&lt;=$HH96,(1-'7. Rép.Inattendues'!M77)*HN$19,('7. Rép.Inattendues'!M77*HN$19)*-1),"")</f>
        <v/>
      </c>
      <c r="IV96" s="346" t="str">
        <f>IFERROR(IF(HO$23&lt;=$HH96,(1-'7. Rép.Inattendues'!N77)*HO$19,('7. Rép.Inattendues'!N77*HO$19)*-1),"")</f>
        <v/>
      </c>
      <c r="IW96" s="346" t="str">
        <f>IFERROR(IF(HP$23&lt;=$HH96,(1-'7. Rép.Inattendues'!O77)*HP$19,('7. Rép.Inattendues'!O77*HP$19)*-1),"")</f>
        <v/>
      </c>
      <c r="IX96" s="346" t="str">
        <f>IFERROR(IF(HQ$23&lt;=$HH96,(1-'7. Rép.Inattendues'!P77)*HQ$19,('7. Rép.Inattendues'!P77*HQ$19)*-1),"")</f>
        <v/>
      </c>
      <c r="IY96" s="346" t="str">
        <f>IFERROR(IF(HR$23&lt;=$HH96,(1-'7. Rép.Inattendues'!Q77)*HR$19,('7. Rép.Inattendues'!Q77*HR$19)*-1),"")</f>
        <v/>
      </c>
      <c r="IZ96" s="346" t="str">
        <f>IFERROR(IF(HS$23&lt;=$HH96,(1-'7. Rép.Inattendues'!R77)*HS$19,('7. Rép.Inattendues'!R77*HS$19)*-1),"")</f>
        <v/>
      </c>
      <c r="JA96" s="346" t="str">
        <f>IFERROR(IF(HT$23&lt;=$HH96,(1-'7. Rép.Inattendues'!S77)*HT$19,('7. Rép.Inattendues'!S77*HT$19)*-1),"")</f>
        <v/>
      </c>
      <c r="JB96" s="346" t="str">
        <f>IFERROR(IF(HU$23&lt;=$HH96,(1-'7. Rép.Inattendues'!T77)*HU$19,('7. Rép.Inattendues'!T77*HU$19)*-1),"")</f>
        <v/>
      </c>
      <c r="JC96" s="346" t="str">
        <f>IFERROR(IF(HV$23&lt;=$HH96,(1-'7. Rép.Inattendues'!U77)*HV$19,('7. Rép.Inattendues'!U77*HV$19)*-1),"")</f>
        <v/>
      </c>
      <c r="JD96" s="346" t="str">
        <f>IFERROR(IF(HW$23&lt;=$HH96,(1-'7. Rép.Inattendues'!V77)*HW$19,('7. Rép.Inattendues'!V77*HW$19)*-1),"")</f>
        <v/>
      </c>
      <c r="JE96" s="346" t="str">
        <f>IFERROR(IF(HX$23&lt;=$HH96,(1-'7. Rép.Inattendues'!W77)*HX$19,('7. Rép.Inattendues'!W77*HX$19)*-1),"")</f>
        <v/>
      </c>
      <c r="JF96" s="346" t="str">
        <f>IFERROR(IF(HY$23&lt;=$HH96,(1-'7. Rép.Inattendues'!X77)*HY$19,('7. Rép.Inattendues'!X77*HY$19)*-1),"")</f>
        <v/>
      </c>
      <c r="JG96" s="346" t="str">
        <f>IFERROR(IF(HZ$23&lt;=$HH96,(1-'7. Rép.Inattendues'!Y77)*HZ$19,('7. Rép.Inattendues'!Y77*HZ$19)*-1),"")</f>
        <v/>
      </c>
      <c r="JH96" s="346" t="str">
        <f>IFERROR(IF(IA$23&lt;=$HH96,(1-'7. Rép.Inattendues'!Z77)*IA$19,('7. Rép.Inattendues'!Z77*IA$19)*-1),"")</f>
        <v/>
      </c>
      <c r="JI96" s="346" t="str">
        <f>IFERROR(IF(IB$23&lt;=$HH96,(1-'7. Rép.Inattendues'!AA77)*IB$19,('7. Rép.Inattendues'!AA77*IB$19)*-1),"")</f>
        <v/>
      </c>
      <c r="JJ96" s="346" t="str">
        <f>IFERROR(IF(IC$23&lt;=$HH96,(1-'7. Rép.Inattendues'!AB77)*IC$19,('7. Rép.Inattendues'!AB77*IC$19)*-1),"")</f>
        <v/>
      </c>
      <c r="JK96" s="346" t="str">
        <f>IFERROR(IF(ID$23&lt;=$HH96,(1-'7. Rép.Inattendues'!AC77)*ID$19,('7. Rép.Inattendues'!AC77*ID$19)*-1),"")</f>
        <v/>
      </c>
      <c r="JL96" s="346" t="str">
        <f>IFERROR(IF(IE$23&lt;=$HH96,(1-'7. Rép.Inattendues'!AD77)*IE$19,('7. Rép.Inattendues'!AD77*IE$19)*-1),"")</f>
        <v/>
      </c>
      <c r="JM96" s="346" t="str">
        <f>IFERROR(IF(IF$23&lt;=$HH96,(1-'7. Rép.Inattendues'!AE77)*IF$19,('7. Rép.Inattendues'!AE77*IF$19)*-1),"")</f>
        <v/>
      </c>
      <c r="JN96" s="346" t="str">
        <f>IFERROR(IF(IG$23&lt;=$HH96,(1-'7. Rép.Inattendues'!AF77)*IG$19,('7. Rép.Inattendues'!AF77*IG$19)*-1),"")</f>
        <v/>
      </c>
      <c r="JO96" s="346" t="str">
        <f>IFERROR(IF(IH$23&lt;=$HH96,(1-'7. Rép.Inattendues'!AG77)*IH$19,('7. Rép.Inattendues'!AG77*IH$19)*-1),"")</f>
        <v/>
      </c>
      <c r="JP96" s="346" t="str">
        <f>IFERROR(IF(II$23&lt;=$HH96,(1-'7. Rép.Inattendues'!AH77)*II$19,('7. Rép.Inattendues'!AH77*II$19)*-1),"")</f>
        <v/>
      </c>
      <c r="JQ96" s="346" t="str">
        <f>IFERROR(IF(IJ$23&lt;=$HH96,(1-'7. Rép.Inattendues'!AI77)*IJ$19,('7. Rép.Inattendues'!AI77*IJ$19)*-1),"")</f>
        <v/>
      </c>
      <c r="JR96" s="346" t="str">
        <f>IFERROR(IF(IK$23&lt;=$HH96,(1-'7. Rép.Inattendues'!AJ77)*IK$19,('7. Rép.Inattendues'!AJ77*IK$19)*-1),"")</f>
        <v/>
      </c>
      <c r="JS96" s="346" t="str">
        <f>IFERROR(IF(IL$23&lt;=$HH96,(1-'7. Rép.Inattendues'!AK77)*IL$19,('7. Rép.Inattendues'!AK77*IL$19)*-1),"")</f>
        <v/>
      </c>
      <c r="JT96" s="346" t="str">
        <f>IFERROR(IF(IM$23&lt;=$HH96,(1-'7. Rép.Inattendues'!AL77)*IM$19,('7. Rép.Inattendues'!AL77*IM$19)*-1),"")</f>
        <v/>
      </c>
      <c r="JU96" s="346" t="str">
        <f>IFERROR(IF(IN$23&lt;=$HH96,(1-'7. Rép.Inattendues'!AM77)*IN$19,('7. Rép.Inattendues'!AM77*IN$19)*-1),"")</f>
        <v/>
      </c>
      <c r="JW96" s="347" t="str">
        <f t="shared" si="415"/>
        <v/>
      </c>
      <c r="JY96" s="346" t="str">
        <f t="shared" si="416"/>
        <v/>
      </c>
      <c r="JZ96" s="346" t="str">
        <f t="shared" si="417"/>
        <v/>
      </c>
      <c r="KA96" s="346" t="str">
        <f t="shared" si="418"/>
        <v/>
      </c>
      <c r="KB96" s="346" t="str">
        <f t="shared" si="419"/>
        <v/>
      </c>
      <c r="KC96" s="346" t="str">
        <f t="shared" si="420"/>
        <v/>
      </c>
      <c r="KD96" s="346" t="str">
        <f t="shared" si="421"/>
        <v/>
      </c>
      <c r="KE96" s="346" t="str">
        <f t="shared" si="422"/>
        <v/>
      </c>
      <c r="KF96" s="346" t="str">
        <f t="shared" si="423"/>
        <v/>
      </c>
      <c r="KG96" s="346" t="str">
        <f t="shared" si="424"/>
        <v/>
      </c>
      <c r="KH96" s="346" t="str">
        <f t="shared" si="425"/>
        <v/>
      </c>
      <c r="KI96" s="346" t="str">
        <f t="shared" si="426"/>
        <v/>
      </c>
      <c r="KJ96" s="346" t="str">
        <f t="shared" si="427"/>
        <v/>
      </c>
      <c r="KK96" s="346" t="str">
        <f t="shared" si="428"/>
        <v/>
      </c>
      <c r="KL96" s="346" t="str">
        <f t="shared" si="429"/>
        <v/>
      </c>
      <c r="KM96" s="346" t="str">
        <f t="shared" si="430"/>
        <v/>
      </c>
      <c r="KN96" s="346" t="str">
        <f t="shared" si="431"/>
        <v/>
      </c>
      <c r="KO96" s="346" t="str">
        <f t="shared" si="432"/>
        <v/>
      </c>
      <c r="KP96" s="346" t="str">
        <f t="shared" si="433"/>
        <v/>
      </c>
      <c r="KQ96" s="346" t="str">
        <f t="shared" si="434"/>
        <v/>
      </c>
      <c r="KR96" s="346" t="str">
        <f t="shared" si="435"/>
        <v/>
      </c>
      <c r="KS96" s="346" t="str">
        <f t="shared" si="436"/>
        <v/>
      </c>
      <c r="KT96" s="346" t="str">
        <f t="shared" si="437"/>
        <v/>
      </c>
      <c r="KU96" s="346" t="str">
        <f t="shared" si="438"/>
        <v/>
      </c>
      <c r="KV96" s="346" t="str">
        <f t="shared" si="439"/>
        <v/>
      </c>
      <c r="KW96" s="346" t="str">
        <f t="shared" si="440"/>
        <v/>
      </c>
      <c r="KX96" s="346" t="str">
        <f t="shared" si="441"/>
        <v/>
      </c>
      <c r="KY96" s="346" t="str">
        <f t="shared" si="442"/>
        <v/>
      </c>
      <c r="KZ96" s="346" t="str">
        <f t="shared" si="443"/>
        <v/>
      </c>
      <c r="LA96" s="346" t="str">
        <f t="shared" si="444"/>
        <v/>
      </c>
      <c r="LB96" s="346" t="str">
        <f t="shared" si="445"/>
        <v/>
      </c>
      <c r="LD96" s="348" t="str">
        <f t="shared" si="446"/>
        <v/>
      </c>
      <c r="LF96" s="346" t="str">
        <f t="shared" si="363"/>
        <v/>
      </c>
      <c r="LH96" s="346" t="str">
        <f t="shared" si="447"/>
        <v/>
      </c>
      <c r="LI96" s="346" t="str">
        <f t="shared" si="448"/>
        <v/>
      </c>
      <c r="LJ96" s="346" t="str">
        <f t="shared" si="449"/>
        <v/>
      </c>
      <c r="LK96" s="346" t="str">
        <f t="shared" si="450"/>
        <v/>
      </c>
      <c r="LL96" s="346" t="str">
        <f t="shared" si="451"/>
        <v/>
      </c>
      <c r="LM96" s="346" t="str">
        <f t="shared" si="452"/>
        <v/>
      </c>
      <c r="LN96" s="346" t="str">
        <f t="shared" si="453"/>
        <v/>
      </c>
      <c r="LO96" s="346" t="str">
        <f t="shared" si="454"/>
        <v/>
      </c>
      <c r="LP96" s="346" t="str">
        <f t="shared" si="455"/>
        <v/>
      </c>
      <c r="LQ96" s="346" t="str">
        <f t="shared" si="456"/>
        <v/>
      </c>
      <c r="LR96" s="346" t="str">
        <f t="shared" si="457"/>
        <v/>
      </c>
      <c r="LS96" s="346" t="str">
        <f t="shared" si="458"/>
        <v/>
      </c>
      <c r="LT96" s="346" t="str">
        <f t="shared" si="459"/>
        <v/>
      </c>
      <c r="LU96" s="346" t="str">
        <f t="shared" si="460"/>
        <v/>
      </c>
      <c r="LV96" s="346" t="str">
        <f t="shared" si="461"/>
        <v/>
      </c>
      <c r="LW96" s="346" t="str">
        <f t="shared" si="462"/>
        <v/>
      </c>
      <c r="LX96" s="346" t="str">
        <f t="shared" si="463"/>
        <v/>
      </c>
      <c r="LY96" s="346" t="str">
        <f t="shared" si="464"/>
        <v/>
      </c>
      <c r="LZ96" s="346" t="str">
        <f t="shared" si="465"/>
        <v/>
      </c>
      <c r="MA96" s="346" t="str">
        <f t="shared" si="466"/>
        <v/>
      </c>
      <c r="MB96" s="346" t="str">
        <f t="shared" si="467"/>
        <v/>
      </c>
      <c r="MC96" s="346" t="str">
        <f t="shared" si="468"/>
        <v/>
      </c>
      <c r="MD96" s="346" t="str">
        <f t="shared" si="469"/>
        <v/>
      </c>
      <c r="ME96" s="346" t="str">
        <f t="shared" si="470"/>
        <v/>
      </c>
      <c r="MF96" s="346" t="str">
        <f t="shared" si="471"/>
        <v/>
      </c>
      <c r="MG96" s="346" t="str">
        <f t="shared" si="472"/>
        <v/>
      </c>
      <c r="MH96" s="346" t="str">
        <f t="shared" si="473"/>
        <v/>
      </c>
      <c r="MI96" s="346" t="str">
        <f t="shared" si="474"/>
        <v/>
      </c>
      <c r="MJ96" s="346" t="str">
        <f t="shared" si="475"/>
        <v/>
      </c>
      <c r="MK96" s="346" t="str">
        <f t="shared" si="476"/>
        <v/>
      </c>
      <c r="MM96" s="348" t="str">
        <f t="shared" si="477"/>
        <v/>
      </c>
      <c r="MT96" s="399" t="s">
        <v>142</v>
      </c>
      <c r="MU96" s="384" t="s">
        <v>475</v>
      </c>
      <c r="MV96" s="384" t="s">
        <v>476</v>
      </c>
      <c r="MW96" s="384" t="s">
        <v>479</v>
      </c>
      <c r="MY96" s="386" t="s">
        <v>142</v>
      </c>
    </row>
    <row r="97" spans="2:364" ht="18" x14ac:dyDescent="0.3">
      <c r="B97" s="38">
        <f t="shared" si="364"/>
        <v>0</v>
      </c>
      <c r="C97" s="4" t="s">
        <v>103</v>
      </c>
      <c r="D97" s="17" t="str">
        <f>IF(AND('2. Saisie'!$AF79&gt;=0,D$23&lt;='2. Saisie'!$AE$1,'2. Saisie'!$AL79&lt;=$B$11),IF(OR('2. Saisie'!B79="",'2. Saisie'!B79=9),0,'2. Saisie'!B79),"")</f>
        <v/>
      </c>
      <c r="E97" s="17" t="str">
        <f>IF(AND('2. Saisie'!$AF79&gt;=0,E$23&lt;='2. Saisie'!$AE$1,'2. Saisie'!$AL79&lt;=$B$11),IF(OR('2. Saisie'!C79="",'2. Saisie'!C79=9),0,'2. Saisie'!C79),"")</f>
        <v/>
      </c>
      <c r="F97" s="17" t="str">
        <f>IF(AND('2. Saisie'!$AF79&gt;=0,F$23&lt;='2. Saisie'!$AE$1,'2. Saisie'!$AL79&lt;=$B$11),IF(OR('2. Saisie'!D79="",'2. Saisie'!D79=9),0,'2. Saisie'!D79),"")</f>
        <v/>
      </c>
      <c r="G97" s="17" t="str">
        <f>IF(AND('2. Saisie'!$AF79&gt;=0,G$23&lt;='2. Saisie'!$AE$1,'2. Saisie'!$AL79&lt;=$B$11),IF(OR('2. Saisie'!E79="",'2. Saisie'!E79=9),0,'2. Saisie'!E79),"")</f>
        <v/>
      </c>
      <c r="H97" s="17" t="str">
        <f>IF(AND('2. Saisie'!$AF79&gt;=0,H$23&lt;='2. Saisie'!$AE$1,'2. Saisie'!$AL79&lt;=$B$11),IF(OR('2. Saisie'!F79="",'2. Saisie'!F79=9),0,'2. Saisie'!F79),"")</f>
        <v/>
      </c>
      <c r="I97" s="17" t="str">
        <f>IF(AND('2. Saisie'!$AF79&gt;=0,I$23&lt;='2. Saisie'!$AE$1,'2. Saisie'!$AL79&lt;=$B$11),IF(OR('2. Saisie'!G79="",'2. Saisie'!G79=9),0,'2. Saisie'!G79),"")</f>
        <v/>
      </c>
      <c r="J97" s="17" t="str">
        <f>IF(AND('2. Saisie'!$AF79&gt;=0,J$23&lt;='2. Saisie'!$AE$1,'2. Saisie'!$AL79&lt;=$B$11),IF(OR('2. Saisie'!H79="",'2. Saisie'!H79=9),0,'2. Saisie'!H79),"")</f>
        <v/>
      </c>
      <c r="K97" s="17" t="str">
        <f>IF(AND('2. Saisie'!$AF79&gt;=0,K$23&lt;='2. Saisie'!$AE$1,'2. Saisie'!$AL79&lt;=$B$11),IF(OR('2. Saisie'!I79="",'2. Saisie'!I79=9),0,'2. Saisie'!I79),"")</f>
        <v/>
      </c>
      <c r="L97" s="17" t="str">
        <f>IF(AND('2. Saisie'!$AF79&gt;=0,L$23&lt;='2. Saisie'!$AE$1,'2. Saisie'!$AL79&lt;=$B$11),IF(OR('2. Saisie'!J79="",'2. Saisie'!J79=9),0,'2. Saisie'!J79),"")</f>
        <v/>
      </c>
      <c r="M97" s="17" t="str">
        <f>IF(AND('2. Saisie'!$AF79&gt;=0,M$23&lt;='2. Saisie'!$AE$1,'2. Saisie'!$AL79&lt;=$B$11),IF(OR('2. Saisie'!K79="",'2. Saisie'!K79=9),0,'2. Saisie'!K79),"")</f>
        <v/>
      </c>
      <c r="N97" s="17" t="str">
        <f>IF(AND('2. Saisie'!$AF79&gt;=0,N$23&lt;='2. Saisie'!$AE$1,'2. Saisie'!$AL79&lt;=$B$11),IF(OR('2. Saisie'!L79="",'2. Saisie'!L79=9),0,'2. Saisie'!L79),"")</f>
        <v/>
      </c>
      <c r="O97" s="17" t="str">
        <f>IF(AND('2. Saisie'!$AF79&gt;=0,O$23&lt;='2. Saisie'!$AE$1,'2. Saisie'!$AL79&lt;=$B$11),IF(OR('2. Saisie'!M79="",'2. Saisie'!M79=9),0,'2. Saisie'!M79),"")</f>
        <v/>
      </c>
      <c r="P97" s="17" t="str">
        <f>IF(AND('2. Saisie'!$AF79&gt;=0,P$23&lt;='2. Saisie'!$AE$1,'2. Saisie'!$AL79&lt;=$B$11),IF(OR('2. Saisie'!N79="",'2. Saisie'!N79=9),0,'2. Saisie'!N79),"")</f>
        <v/>
      </c>
      <c r="Q97" s="17" t="str">
        <f>IF(AND('2. Saisie'!$AF79&gt;=0,Q$23&lt;='2. Saisie'!$AE$1,'2. Saisie'!$AL79&lt;=$B$11),IF(OR('2. Saisie'!O79="",'2. Saisie'!O79=9),0,'2. Saisie'!O79),"")</f>
        <v/>
      </c>
      <c r="R97" s="17" t="str">
        <f>IF(AND('2. Saisie'!$AF79&gt;=0,R$23&lt;='2. Saisie'!$AE$1,'2. Saisie'!$AL79&lt;=$B$11),IF(OR('2. Saisie'!P79="",'2. Saisie'!P79=9),0,'2. Saisie'!P79),"")</f>
        <v/>
      </c>
      <c r="S97" s="17" t="str">
        <f>IF(AND('2. Saisie'!$AF79&gt;=0,S$23&lt;='2. Saisie'!$AE$1,'2. Saisie'!$AL79&lt;=$B$11),IF(OR('2. Saisie'!Q79="",'2. Saisie'!Q79=9),0,'2. Saisie'!Q79),"")</f>
        <v/>
      </c>
      <c r="T97" s="17" t="str">
        <f>IF(AND('2. Saisie'!$AF79&gt;=0,T$23&lt;='2. Saisie'!$AE$1,'2. Saisie'!$AL79&lt;=$B$11),IF(OR('2. Saisie'!R79="",'2. Saisie'!R79=9),0,'2. Saisie'!R79),"")</f>
        <v/>
      </c>
      <c r="U97" s="17" t="str">
        <f>IF(AND('2. Saisie'!$AF79&gt;=0,U$23&lt;='2. Saisie'!$AE$1,'2. Saisie'!$AL79&lt;=$B$11),IF(OR('2. Saisie'!S79="",'2. Saisie'!S79=9),0,'2. Saisie'!S79),"")</f>
        <v/>
      </c>
      <c r="V97" s="17" t="str">
        <f>IF(AND('2. Saisie'!$AF79&gt;=0,V$23&lt;='2. Saisie'!$AE$1,'2. Saisie'!$AL79&lt;=$B$11),IF(OR('2. Saisie'!T79="",'2. Saisie'!T79=9),0,'2. Saisie'!T79),"")</f>
        <v/>
      </c>
      <c r="W97" s="17" t="str">
        <f>IF(AND('2. Saisie'!$AF79&gt;=0,W$23&lt;='2. Saisie'!$AE$1,'2. Saisie'!$AL79&lt;=$B$11),IF(OR('2. Saisie'!U79="",'2. Saisie'!U79=9),0,'2. Saisie'!U79),"")</f>
        <v/>
      </c>
      <c r="X97" s="17" t="str">
        <f>IF(AND('2. Saisie'!$AF79&gt;=0,X$23&lt;='2. Saisie'!$AE$1,'2. Saisie'!$AL79&lt;=$B$11),IF(OR('2. Saisie'!V79="",'2. Saisie'!V79=9),0,'2. Saisie'!V79),"")</f>
        <v/>
      </c>
      <c r="Y97" s="17" t="str">
        <f>IF(AND('2. Saisie'!$AF79&gt;=0,Y$23&lt;='2. Saisie'!$AE$1,'2. Saisie'!$AL79&lt;=$B$11),IF(OR('2. Saisie'!W79="",'2. Saisie'!W79=9),0,'2. Saisie'!W79),"")</f>
        <v/>
      </c>
      <c r="Z97" s="17" t="str">
        <f>IF(AND('2. Saisie'!$AF79&gt;=0,Z$23&lt;='2. Saisie'!$AE$1,'2. Saisie'!$AL79&lt;=$B$11),IF(OR('2. Saisie'!X79="",'2. Saisie'!X79=9),0,'2. Saisie'!X79),"")</f>
        <v/>
      </c>
      <c r="AA97" s="17" t="str">
        <f>IF(AND('2. Saisie'!$AF79&gt;=0,AA$23&lt;='2. Saisie'!$AE$1,'2. Saisie'!$AL79&lt;=$B$11),IF(OR('2. Saisie'!Y79="",'2. Saisie'!Y79=9),0,'2. Saisie'!Y79),"")</f>
        <v/>
      </c>
      <c r="AB97" s="17" t="str">
        <f>IF(AND('2. Saisie'!$AF79&gt;=0,AB$23&lt;='2. Saisie'!$AE$1,'2. Saisie'!$AL79&lt;=$B$11),IF(OR('2. Saisie'!Z79="",'2. Saisie'!Z79=9),0,'2. Saisie'!Z79),"")</f>
        <v/>
      </c>
      <c r="AC97" s="17" t="str">
        <f>IF(AND('2. Saisie'!$AF79&gt;=0,AC$23&lt;='2. Saisie'!$AE$1,'2. Saisie'!$AL79&lt;=$B$11),IF(OR('2. Saisie'!AA79="",'2. Saisie'!AA79=9),0,'2. Saisie'!AA79),"")</f>
        <v/>
      </c>
      <c r="AD97" s="17" t="str">
        <f>IF(AND('2. Saisie'!$AF79&gt;=0,AD$23&lt;='2. Saisie'!$AE$1,'2. Saisie'!$AL79&lt;=$B$11),IF(OR('2. Saisie'!AB79="",'2. Saisie'!AB79=9),0,'2. Saisie'!AB79),"")</f>
        <v/>
      </c>
      <c r="AE97" s="17" t="str">
        <f>IF(AND('2. Saisie'!$AF79&gt;=0,AE$23&lt;='2. Saisie'!$AE$1,'2. Saisie'!$AL79&lt;=$B$11),IF(OR('2. Saisie'!AC79="",'2. Saisie'!AC79=9),0,'2. Saisie'!AC79),"")</f>
        <v/>
      </c>
      <c r="AF97" s="17" t="str">
        <f>IF(AND('2. Saisie'!$AF79&gt;=0,AF$23&lt;='2. Saisie'!$AE$1,'2. Saisie'!$AL79&lt;=$B$11),IF(OR('2. Saisie'!AD79="",'2. Saisie'!AD79=9),0,'2. Saisie'!AD79),"")</f>
        <v/>
      </c>
      <c r="AG97" s="17" t="str">
        <f>IF(AND('2. Saisie'!$AF79&gt;=0,AG$23&lt;='2. Saisie'!$AE$1,'2. Saisie'!$AL79&lt;=$B$11),IF(OR('2. Saisie'!AE79="",'2. Saisie'!AE79=9),0,'2. Saisie'!AE79),"")</f>
        <v/>
      </c>
      <c r="AH97" s="17" t="s">
        <v>139</v>
      </c>
      <c r="AI97" s="330"/>
      <c r="AJ97" s="339" t="str">
        <f t="shared" si="365"/>
        <v/>
      </c>
      <c r="AK97" s="339" t="str">
        <f t="shared" si="366"/>
        <v/>
      </c>
      <c r="AL97" s="340" t="str">
        <f t="shared" si="324"/>
        <v/>
      </c>
      <c r="AM97" s="341">
        <v>73</v>
      </c>
      <c r="AN97" s="342" t="str">
        <f t="shared" si="325"/>
        <v/>
      </c>
      <c r="AO97" s="343" t="str">
        <f t="shared" si="326"/>
        <v/>
      </c>
      <c r="AP97" s="17" t="str">
        <f t="shared" si="367"/>
        <v/>
      </c>
      <c r="AQ97" s="17" t="str">
        <f t="shared" si="368"/>
        <v/>
      </c>
      <c r="AR97" s="17" t="str">
        <f t="shared" si="369"/>
        <v/>
      </c>
      <c r="AS97" s="17" t="str">
        <f t="shared" si="370"/>
        <v/>
      </c>
      <c r="AT97" s="17" t="str">
        <f t="shared" si="371"/>
        <v/>
      </c>
      <c r="AU97" s="17" t="str">
        <f t="shared" si="372"/>
        <v/>
      </c>
      <c r="AV97" s="17" t="str">
        <f t="shared" si="373"/>
        <v/>
      </c>
      <c r="AW97" s="17" t="str">
        <f t="shared" si="374"/>
        <v/>
      </c>
      <c r="AX97" s="17" t="str">
        <f t="shared" si="375"/>
        <v/>
      </c>
      <c r="AY97" s="17" t="str">
        <f t="shared" si="376"/>
        <v/>
      </c>
      <c r="AZ97" s="17" t="str">
        <f t="shared" si="377"/>
        <v/>
      </c>
      <c r="BA97" s="17" t="str">
        <f t="shared" si="378"/>
        <v/>
      </c>
      <c r="BB97" s="17" t="str">
        <f t="shared" si="379"/>
        <v/>
      </c>
      <c r="BC97" s="17" t="str">
        <f t="shared" si="380"/>
        <v/>
      </c>
      <c r="BD97" s="17" t="str">
        <f t="shared" si="381"/>
        <v/>
      </c>
      <c r="BE97" s="17" t="str">
        <f t="shared" si="382"/>
        <v/>
      </c>
      <c r="BF97" s="17" t="str">
        <f t="shared" si="383"/>
        <v/>
      </c>
      <c r="BG97" s="17" t="str">
        <f t="shared" si="384"/>
        <v/>
      </c>
      <c r="BH97" s="17" t="str">
        <f t="shared" si="385"/>
        <v/>
      </c>
      <c r="BI97" s="17" t="str">
        <f t="shared" si="386"/>
        <v/>
      </c>
      <c r="BJ97" s="17" t="str">
        <f t="shared" si="387"/>
        <v/>
      </c>
      <c r="BK97" s="17" t="str">
        <f t="shared" si="388"/>
        <v/>
      </c>
      <c r="BL97" s="17" t="str">
        <f t="shared" si="389"/>
        <v/>
      </c>
      <c r="BM97" s="17" t="str">
        <f t="shared" si="390"/>
        <v/>
      </c>
      <c r="BN97" s="17" t="str">
        <f t="shared" si="391"/>
        <v/>
      </c>
      <c r="BO97" s="17" t="str">
        <f t="shared" si="392"/>
        <v/>
      </c>
      <c r="BP97" s="17" t="str">
        <f t="shared" si="393"/>
        <v/>
      </c>
      <c r="BQ97" s="17" t="str">
        <f t="shared" si="394"/>
        <v/>
      </c>
      <c r="BR97" s="17" t="str">
        <f t="shared" si="395"/>
        <v/>
      </c>
      <c r="BS97" s="17" t="str">
        <f t="shared" si="396"/>
        <v/>
      </c>
      <c r="BT97" s="17" t="s">
        <v>139</v>
      </c>
      <c r="BV97" s="291" t="e">
        <f t="shared" si="327"/>
        <v>#VALUE!</v>
      </c>
      <c r="BW97" s="291" t="e">
        <f t="shared" si="397"/>
        <v>#VALUE!</v>
      </c>
      <c r="BX97" s="291" t="e">
        <f t="shared" si="478"/>
        <v>#VALUE!</v>
      </c>
      <c r="BY97" s="292" t="e">
        <f t="shared" si="328"/>
        <v>#VALUE!</v>
      </c>
      <c r="BZ97" s="292" t="e">
        <f t="shared" si="398"/>
        <v>#VALUE!</v>
      </c>
      <c r="CA97" s="294" t="str">
        <f t="shared" si="399"/>
        <v/>
      </c>
      <c r="CB97" s="293" t="e">
        <f t="shared" si="329"/>
        <v>#VALUE!</v>
      </c>
      <c r="CC97" s="291" t="e">
        <f t="shared" si="400"/>
        <v>#VALUE!</v>
      </c>
      <c r="CD97" s="291" t="e">
        <f t="shared" si="479"/>
        <v>#VALUE!</v>
      </c>
      <c r="CE97" s="292" t="e">
        <f t="shared" si="330"/>
        <v>#VALUE!</v>
      </c>
      <c r="CF97" s="292" t="e">
        <f t="shared" si="401"/>
        <v>#VALUE!</v>
      </c>
      <c r="CW97" s="330"/>
      <c r="CX97" s="341">
        <v>73</v>
      </c>
      <c r="CY97" s="58" t="str">
        <f t="shared" si="402"/>
        <v/>
      </c>
      <c r="CZ97" s="344" t="e">
        <f t="shared" si="321"/>
        <v>#N/A</v>
      </c>
      <c r="DA97" s="344" t="e">
        <f t="shared" si="321"/>
        <v>#N/A</v>
      </c>
      <c r="DB97" s="344" t="e">
        <f t="shared" si="321"/>
        <v>#N/A</v>
      </c>
      <c r="DC97" s="344" t="e">
        <f t="shared" si="321"/>
        <v>#N/A</v>
      </c>
      <c r="DD97" s="344" t="e">
        <f t="shared" si="321"/>
        <v>#N/A</v>
      </c>
      <c r="DE97" s="344" t="e">
        <f t="shared" si="321"/>
        <v>#N/A</v>
      </c>
      <c r="DF97" s="344" t="e">
        <f t="shared" si="321"/>
        <v>#N/A</v>
      </c>
      <c r="DG97" s="344" t="e">
        <f t="shared" si="321"/>
        <v>#N/A</v>
      </c>
      <c r="DH97" s="344" t="e">
        <f t="shared" si="321"/>
        <v>#N/A</v>
      </c>
      <c r="DI97" s="344" t="e">
        <f t="shared" si="321"/>
        <v>#N/A</v>
      </c>
      <c r="DJ97" s="344" t="e">
        <f t="shared" si="321"/>
        <v>#N/A</v>
      </c>
      <c r="DK97" s="344" t="e">
        <f t="shared" si="321"/>
        <v>#N/A</v>
      </c>
      <c r="DL97" s="344" t="e">
        <f t="shared" si="321"/>
        <v>#N/A</v>
      </c>
      <c r="DM97" s="344" t="e">
        <f t="shared" si="321"/>
        <v>#N/A</v>
      </c>
      <c r="DN97" s="344" t="e">
        <f t="shared" si="321"/>
        <v>#N/A</v>
      </c>
      <c r="DO97" s="344" t="e">
        <f t="shared" ref="DO97:EC112" si="512">IF(DO$22&lt;=$HH97,1,0)</f>
        <v>#N/A</v>
      </c>
      <c r="DP97" s="344" t="e">
        <f t="shared" si="512"/>
        <v>#N/A</v>
      </c>
      <c r="DQ97" s="344" t="e">
        <f t="shared" si="512"/>
        <v>#N/A</v>
      </c>
      <c r="DR97" s="344" t="e">
        <f t="shared" si="512"/>
        <v>#N/A</v>
      </c>
      <c r="DS97" s="344" t="e">
        <f t="shared" si="512"/>
        <v>#N/A</v>
      </c>
      <c r="DT97" s="344" t="e">
        <f t="shared" si="512"/>
        <v>#N/A</v>
      </c>
      <c r="DU97" s="344" t="e">
        <f t="shared" si="512"/>
        <v>#N/A</v>
      </c>
      <c r="DV97" s="344" t="e">
        <f t="shared" si="512"/>
        <v>#N/A</v>
      </c>
      <c r="DW97" s="344" t="e">
        <f t="shared" si="512"/>
        <v>#N/A</v>
      </c>
      <c r="DX97" s="344" t="e">
        <f t="shared" si="512"/>
        <v>#N/A</v>
      </c>
      <c r="DY97" s="344" t="e">
        <f t="shared" si="512"/>
        <v>#N/A</v>
      </c>
      <c r="DZ97" s="344" t="e">
        <f t="shared" si="512"/>
        <v>#N/A</v>
      </c>
      <c r="EA97" s="344" t="e">
        <f t="shared" si="512"/>
        <v>#N/A</v>
      </c>
      <c r="EB97" s="344" t="e">
        <f t="shared" si="512"/>
        <v>#N/A</v>
      </c>
      <c r="EC97" s="344" t="e">
        <f t="shared" si="512"/>
        <v>#N/A</v>
      </c>
      <c r="ED97" s="59">
        <f t="shared" si="403"/>
        <v>0</v>
      </c>
      <c r="EE97" s="341">
        <v>73</v>
      </c>
      <c r="EF97" s="58" t="str">
        <f t="shared" si="404"/>
        <v/>
      </c>
      <c r="EG97" s="344" t="str">
        <f t="shared" si="480"/>
        <v/>
      </c>
      <c r="EH97" s="344" t="str">
        <f t="shared" si="481"/>
        <v/>
      </c>
      <c r="EI97" s="344" t="str">
        <f t="shared" si="482"/>
        <v/>
      </c>
      <c r="EJ97" s="344" t="str">
        <f t="shared" si="483"/>
        <v/>
      </c>
      <c r="EK97" s="344" t="str">
        <f t="shared" si="484"/>
        <v/>
      </c>
      <c r="EL97" s="344" t="str">
        <f t="shared" si="485"/>
        <v/>
      </c>
      <c r="EM97" s="344" t="str">
        <f t="shared" si="486"/>
        <v/>
      </c>
      <c r="EN97" s="344" t="str">
        <f t="shared" si="487"/>
        <v/>
      </c>
      <c r="EO97" s="344" t="str">
        <f t="shared" si="488"/>
        <v/>
      </c>
      <c r="EP97" s="344" t="str">
        <f t="shared" si="489"/>
        <v/>
      </c>
      <c r="EQ97" s="344" t="str">
        <f t="shared" si="490"/>
        <v/>
      </c>
      <c r="ER97" s="344" t="str">
        <f t="shared" si="491"/>
        <v/>
      </c>
      <c r="ES97" s="344" t="str">
        <f t="shared" si="492"/>
        <v/>
      </c>
      <c r="ET97" s="344" t="str">
        <f t="shared" si="493"/>
        <v/>
      </c>
      <c r="EU97" s="344" t="str">
        <f t="shared" si="494"/>
        <v/>
      </c>
      <c r="EV97" s="344" t="str">
        <f t="shared" si="495"/>
        <v/>
      </c>
      <c r="EW97" s="344" t="str">
        <f t="shared" si="496"/>
        <v/>
      </c>
      <c r="EX97" s="344" t="str">
        <f t="shared" si="497"/>
        <v/>
      </c>
      <c r="EY97" s="344" t="str">
        <f t="shared" si="498"/>
        <v/>
      </c>
      <c r="EZ97" s="344" t="str">
        <f t="shared" si="499"/>
        <v/>
      </c>
      <c r="FA97" s="344" t="str">
        <f t="shared" si="500"/>
        <v/>
      </c>
      <c r="FB97" s="344" t="str">
        <f t="shared" si="501"/>
        <v/>
      </c>
      <c r="FC97" s="344" t="str">
        <f t="shared" si="502"/>
        <v/>
      </c>
      <c r="FD97" s="344" t="str">
        <f t="shared" si="503"/>
        <v/>
      </c>
      <c r="FE97" s="344" t="str">
        <f t="shared" si="504"/>
        <v/>
      </c>
      <c r="FF97" s="344" t="str">
        <f t="shared" si="505"/>
        <v/>
      </c>
      <c r="FG97" s="344" t="str">
        <f t="shared" si="506"/>
        <v/>
      </c>
      <c r="FH97" s="344" t="str">
        <f t="shared" si="507"/>
        <v/>
      </c>
      <c r="FI97" s="344" t="str">
        <f t="shared" si="508"/>
        <v/>
      </c>
      <c r="FJ97" s="344" t="str">
        <f t="shared" si="509"/>
        <v/>
      </c>
      <c r="FK97" s="59">
        <f t="shared" si="405"/>
        <v>0</v>
      </c>
      <c r="FL97" s="345" t="str">
        <f t="shared" si="406"/>
        <v/>
      </c>
      <c r="FM97" s="3">
        <f t="shared" si="407"/>
        <v>0</v>
      </c>
      <c r="FO97" s="336" t="str">
        <f t="shared" si="331"/>
        <v/>
      </c>
      <c r="FP97" s="4" t="s">
        <v>103</v>
      </c>
      <c r="FQ97" s="17" t="str">
        <f t="shared" si="332"/>
        <v/>
      </c>
      <c r="FR97" s="17" t="str">
        <f t="shared" si="333"/>
        <v/>
      </c>
      <c r="FS97" s="17" t="str">
        <f t="shared" si="334"/>
        <v/>
      </c>
      <c r="FT97" s="17" t="str">
        <f t="shared" si="335"/>
        <v/>
      </c>
      <c r="FU97" s="17" t="str">
        <f t="shared" si="336"/>
        <v/>
      </c>
      <c r="FV97" s="17" t="str">
        <f t="shared" si="337"/>
        <v/>
      </c>
      <c r="FW97" s="17" t="str">
        <f t="shared" si="338"/>
        <v/>
      </c>
      <c r="FX97" s="17" t="str">
        <f t="shared" si="339"/>
        <v/>
      </c>
      <c r="FY97" s="17" t="str">
        <f t="shared" si="340"/>
        <v/>
      </c>
      <c r="FZ97" s="17" t="str">
        <f t="shared" si="341"/>
        <v/>
      </c>
      <c r="GA97" s="17" t="str">
        <f t="shared" si="342"/>
        <v/>
      </c>
      <c r="GB97" s="17" t="str">
        <f t="shared" si="343"/>
        <v/>
      </c>
      <c r="GC97" s="17" t="str">
        <f t="shared" si="344"/>
        <v/>
      </c>
      <c r="GD97" s="17" t="str">
        <f t="shared" si="345"/>
        <v/>
      </c>
      <c r="GE97" s="17" t="str">
        <f t="shared" si="346"/>
        <v/>
      </c>
      <c r="GF97" s="17" t="str">
        <f t="shared" si="347"/>
        <v/>
      </c>
      <c r="GG97" s="17" t="str">
        <f t="shared" si="348"/>
        <v/>
      </c>
      <c r="GH97" s="17" t="str">
        <f t="shared" si="349"/>
        <v/>
      </c>
      <c r="GI97" s="17" t="str">
        <f t="shared" si="350"/>
        <v/>
      </c>
      <c r="GJ97" s="17" t="str">
        <f t="shared" si="351"/>
        <v/>
      </c>
      <c r="GK97" s="17" t="str">
        <f t="shared" si="352"/>
        <v/>
      </c>
      <c r="GL97" s="17" t="str">
        <f t="shared" si="353"/>
        <v/>
      </c>
      <c r="GM97" s="17" t="str">
        <f t="shared" si="354"/>
        <v/>
      </c>
      <c r="GN97" s="17" t="str">
        <f t="shared" si="355"/>
        <v/>
      </c>
      <c r="GO97" s="17" t="str">
        <f t="shared" si="356"/>
        <v/>
      </c>
      <c r="GP97" s="17" t="str">
        <f t="shared" si="357"/>
        <v/>
      </c>
      <c r="GQ97" s="17" t="str">
        <f t="shared" si="358"/>
        <v/>
      </c>
      <c r="GR97" s="17" t="str">
        <f t="shared" si="359"/>
        <v/>
      </c>
      <c r="GS97" s="17" t="str">
        <f t="shared" si="360"/>
        <v/>
      </c>
      <c r="GT97" s="17" t="str">
        <f t="shared" si="361"/>
        <v/>
      </c>
      <c r="GU97" s="17" t="s">
        <v>139</v>
      </c>
      <c r="GV97" s="36"/>
      <c r="GW97" s="36" t="e">
        <f>RANK(AO97,AO$25:AO$124,0)+COUNTIF(AO$25:AO$97,AO97)-1</f>
        <v>#VALUE!</v>
      </c>
      <c r="GX97" s="36" t="s">
        <v>103</v>
      </c>
      <c r="GY97" s="3">
        <v>73</v>
      </c>
      <c r="GZ97" s="3" t="str">
        <f t="shared" si="362"/>
        <v/>
      </c>
      <c r="HA97" s="345" t="str">
        <f t="shared" si="408"/>
        <v/>
      </c>
      <c r="HB97" s="3">
        <f t="shared" si="409"/>
        <v>0</v>
      </c>
      <c r="HF97" s="3" t="e">
        <f t="shared" si="410"/>
        <v>#N/A</v>
      </c>
      <c r="HG97" s="3" t="e">
        <f t="shared" si="411"/>
        <v>#N/A</v>
      </c>
      <c r="HH97" s="294" t="e">
        <f t="shared" si="412"/>
        <v>#N/A</v>
      </c>
      <c r="HI97" s="336" t="e">
        <f t="shared" si="413"/>
        <v>#N/A</v>
      </c>
      <c r="HJ97" s="4" t="e">
        <f t="shared" si="414"/>
        <v>#N/A</v>
      </c>
      <c r="HK97" s="17" t="str">
        <f>IF(HK$23&lt;='2. Saisie'!$AE$1,INDEX($D$25:$AG$124,$HI97,HK$21),"")</f>
        <v/>
      </c>
      <c r="HL97" s="17" t="str">
        <f>IF(HL$23&lt;='2. Saisie'!$AE$1,INDEX($D$25:$AG$124,$HI97,HL$21),"")</f>
        <v/>
      </c>
      <c r="HM97" s="17" t="str">
        <f>IF(HM$23&lt;='2. Saisie'!$AE$1,INDEX($D$25:$AG$124,$HI97,HM$21),"")</f>
        <v/>
      </c>
      <c r="HN97" s="17" t="str">
        <f>IF(HN$23&lt;='2. Saisie'!$AE$1,INDEX($D$25:$AG$124,$HI97,HN$21),"")</f>
        <v/>
      </c>
      <c r="HO97" s="17" t="str">
        <f>IF(HO$23&lt;='2. Saisie'!$AE$1,INDEX($D$25:$AG$124,$HI97,HO$21),"")</f>
        <v/>
      </c>
      <c r="HP97" s="17" t="str">
        <f>IF(HP$23&lt;='2. Saisie'!$AE$1,INDEX($D$25:$AG$124,$HI97,HP$21),"")</f>
        <v/>
      </c>
      <c r="HQ97" s="17" t="str">
        <f>IF(HQ$23&lt;='2. Saisie'!$AE$1,INDEX($D$25:$AG$124,$HI97,HQ$21),"")</f>
        <v/>
      </c>
      <c r="HR97" s="17" t="str">
        <f>IF(HR$23&lt;='2. Saisie'!$AE$1,INDEX($D$25:$AG$124,$HI97,HR$21),"")</f>
        <v/>
      </c>
      <c r="HS97" s="17" t="str">
        <f>IF(HS$23&lt;='2. Saisie'!$AE$1,INDEX($D$25:$AG$124,$HI97,HS$21),"")</f>
        <v/>
      </c>
      <c r="HT97" s="17" t="str">
        <f>IF(HT$23&lt;='2. Saisie'!$AE$1,INDEX($D$25:$AG$124,$HI97,HT$21),"")</f>
        <v/>
      </c>
      <c r="HU97" s="17" t="str">
        <f>IF(HU$23&lt;='2. Saisie'!$AE$1,INDEX($D$25:$AG$124,$HI97,HU$21),"")</f>
        <v/>
      </c>
      <c r="HV97" s="17" t="str">
        <f>IF(HV$23&lt;='2. Saisie'!$AE$1,INDEX($D$25:$AG$124,$HI97,HV$21),"")</f>
        <v/>
      </c>
      <c r="HW97" s="17" t="str">
        <f>IF(HW$23&lt;='2. Saisie'!$AE$1,INDEX($D$25:$AG$124,$HI97,HW$21),"")</f>
        <v/>
      </c>
      <c r="HX97" s="17" t="str">
        <f>IF(HX$23&lt;='2. Saisie'!$AE$1,INDEX($D$25:$AG$124,$HI97,HX$21),"")</f>
        <v/>
      </c>
      <c r="HY97" s="17" t="str">
        <f>IF(HY$23&lt;='2. Saisie'!$AE$1,INDEX($D$25:$AG$124,$HI97,HY$21),"")</f>
        <v/>
      </c>
      <c r="HZ97" s="17" t="str">
        <f>IF(HZ$23&lt;='2. Saisie'!$AE$1,INDEX($D$25:$AG$124,$HI97,HZ$21),"")</f>
        <v/>
      </c>
      <c r="IA97" s="17" t="str">
        <f>IF(IA$23&lt;='2. Saisie'!$AE$1,INDEX($D$25:$AG$124,$HI97,IA$21),"")</f>
        <v/>
      </c>
      <c r="IB97" s="17" t="str">
        <f>IF(IB$23&lt;='2. Saisie'!$AE$1,INDEX($D$25:$AG$124,$HI97,IB$21),"")</f>
        <v/>
      </c>
      <c r="IC97" s="17" t="str">
        <f>IF(IC$23&lt;='2. Saisie'!$AE$1,INDEX($D$25:$AG$124,$HI97,IC$21),"")</f>
        <v/>
      </c>
      <c r="ID97" s="17" t="str">
        <f>IF(ID$23&lt;='2. Saisie'!$AE$1,INDEX($D$25:$AG$124,$HI97,ID$21),"")</f>
        <v/>
      </c>
      <c r="IE97" s="17" t="str">
        <f>IF(IE$23&lt;='2. Saisie'!$AE$1,INDEX($D$25:$AG$124,$HI97,IE$21),"")</f>
        <v/>
      </c>
      <c r="IF97" s="17" t="str">
        <f>IF(IF$23&lt;='2. Saisie'!$AE$1,INDEX($D$25:$AG$124,$HI97,IF$21),"")</f>
        <v/>
      </c>
      <c r="IG97" s="17" t="str">
        <f>IF(IG$23&lt;='2. Saisie'!$AE$1,INDEX($D$25:$AG$124,$HI97,IG$21),"")</f>
        <v/>
      </c>
      <c r="IH97" s="17" t="str">
        <f>IF(IH$23&lt;='2. Saisie'!$AE$1,INDEX($D$25:$AG$124,$HI97,IH$21),"")</f>
        <v/>
      </c>
      <c r="II97" s="17" t="str">
        <f>IF(II$23&lt;='2. Saisie'!$AE$1,INDEX($D$25:$AG$124,$HI97,II$21),"")</f>
        <v/>
      </c>
      <c r="IJ97" s="17" t="str">
        <f>IF(IJ$23&lt;='2. Saisie'!$AE$1,INDEX($D$25:$AG$124,$HI97,IJ$21),"")</f>
        <v/>
      </c>
      <c r="IK97" s="17" t="str">
        <f>IF(IK$23&lt;='2. Saisie'!$AE$1,INDEX($D$25:$AG$124,$HI97,IK$21),"")</f>
        <v/>
      </c>
      <c r="IL97" s="17" t="str">
        <f>IF(IL$23&lt;='2. Saisie'!$AE$1,INDEX($D$25:$AG$124,$HI97,IL$21),"")</f>
        <v/>
      </c>
      <c r="IM97" s="17" t="str">
        <f>IF(IM$23&lt;='2. Saisie'!$AE$1,INDEX($D$25:$AG$124,$HI97,IM$21),"")</f>
        <v/>
      </c>
      <c r="IN97" s="17" t="str">
        <f>IF(IN$23&lt;='2. Saisie'!$AE$1,INDEX($D$25:$AG$124,$HI97,IN$21),"")</f>
        <v/>
      </c>
      <c r="IO97" s="17" t="s">
        <v>139</v>
      </c>
      <c r="IR97" s="346" t="str">
        <f>IFERROR(IF(HK$23&lt;=$HH97,(1-'7. Rép.Inattendues'!J78)*HK$19,('7. Rép.Inattendues'!J78*HK$19)*-1),"")</f>
        <v/>
      </c>
      <c r="IS97" s="346" t="str">
        <f>IFERROR(IF(HL$23&lt;=$HH97,(1-'7. Rép.Inattendues'!K78)*HL$19,('7. Rép.Inattendues'!K78*HL$19)*-1),"")</f>
        <v/>
      </c>
      <c r="IT97" s="346" t="str">
        <f>IFERROR(IF(HM$23&lt;=$HH97,(1-'7. Rép.Inattendues'!L78)*HM$19,('7. Rép.Inattendues'!L78*HM$19)*-1),"")</f>
        <v/>
      </c>
      <c r="IU97" s="346" t="str">
        <f>IFERROR(IF(HN$23&lt;=$HH97,(1-'7. Rép.Inattendues'!M78)*HN$19,('7. Rép.Inattendues'!M78*HN$19)*-1),"")</f>
        <v/>
      </c>
      <c r="IV97" s="346" t="str">
        <f>IFERROR(IF(HO$23&lt;=$HH97,(1-'7. Rép.Inattendues'!N78)*HO$19,('7. Rép.Inattendues'!N78*HO$19)*-1),"")</f>
        <v/>
      </c>
      <c r="IW97" s="346" t="str">
        <f>IFERROR(IF(HP$23&lt;=$HH97,(1-'7. Rép.Inattendues'!O78)*HP$19,('7. Rép.Inattendues'!O78*HP$19)*-1),"")</f>
        <v/>
      </c>
      <c r="IX97" s="346" t="str">
        <f>IFERROR(IF(HQ$23&lt;=$HH97,(1-'7. Rép.Inattendues'!P78)*HQ$19,('7. Rép.Inattendues'!P78*HQ$19)*-1),"")</f>
        <v/>
      </c>
      <c r="IY97" s="346" t="str">
        <f>IFERROR(IF(HR$23&lt;=$HH97,(1-'7. Rép.Inattendues'!Q78)*HR$19,('7. Rép.Inattendues'!Q78*HR$19)*-1),"")</f>
        <v/>
      </c>
      <c r="IZ97" s="346" t="str">
        <f>IFERROR(IF(HS$23&lt;=$HH97,(1-'7. Rép.Inattendues'!R78)*HS$19,('7. Rép.Inattendues'!R78*HS$19)*-1),"")</f>
        <v/>
      </c>
      <c r="JA97" s="346" t="str">
        <f>IFERROR(IF(HT$23&lt;=$HH97,(1-'7. Rép.Inattendues'!S78)*HT$19,('7. Rép.Inattendues'!S78*HT$19)*-1),"")</f>
        <v/>
      </c>
      <c r="JB97" s="346" t="str">
        <f>IFERROR(IF(HU$23&lt;=$HH97,(1-'7. Rép.Inattendues'!T78)*HU$19,('7. Rép.Inattendues'!T78*HU$19)*-1),"")</f>
        <v/>
      </c>
      <c r="JC97" s="346" t="str">
        <f>IFERROR(IF(HV$23&lt;=$HH97,(1-'7. Rép.Inattendues'!U78)*HV$19,('7. Rép.Inattendues'!U78*HV$19)*-1),"")</f>
        <v/>
      </c>
      <c r="JD97" s="346" t="str">
        <f>IFERROR(IF(HW$23&lt;=$HH97,(1-'7. Rép.Inattendues'!V78)*HW$19,('7. Rép.Inattendues'!V78*HW$19)*-1),"")</f>
        <v/>
      </c>
      <c r="JE97" s="346" t="str">
        <f>IFERROR(IF(HX$23&lt;=$HH97,(1-'7. Rép.Inattendues'!W78)*HX$19,('7. Rép.Inattendues'!W78*HX$19)*-1),"")</f>
        <v/>
      </c>
      <c r="JF97" s="346" t="str">
        <f>IFERROR(IF(HY$23&lt;=$HH97,(1-'7. Rép.Inattendues'!X78)*HY$19,('7. Rép.Inattendues'!X78*HY$19)*-1),"")</f>
        <v/>
      </c>
      <c r="JG97" s="346" t="str">
        <f>IFERROR(IF(HZ$23&lt;=$HH97,(1-'7. Rép.Inattendues'!Y78)*HZ$19,('7. Rép.Inattendues'!Y78*HZ$19)*-1),"")</f>
        <v/>
      </c>
      <c r="JH97" s="346" t="str">
        <f>IFERROR(IF(IA$23&lt;=$HH97,(1-'7. Rép.Inattendues'!Z78)*IA$19,('7. Rép.Inattendues'!Z78*IA$19)*-1),"")</f>
        <v/>
      </c>
      <c r="JI97" s="346" t="str">
        <f>IFERROR(IF(IB$23&lt;=$HH97,(1-'7. Rép.Inattendues'!AA78)*IB$19,('7. Rép.Inattendues'!AA78*IB$19)*-1),"")</f>
        <v/>
      </c>
      <c r="JJ97" s="346" t="str">
        <f>IFERROR(IF(IC$23&lt;=$HH97,(1-'7. Rép.Inattendues'!AB78)*IC$19,('7. Rép.Inattendues'!AB78*IC$19)*-1),"")</f>
        <v/>
      </c>
      <c r="JK97" s="346" t="str">
        <f>IFERROR(IF(ID$23&lt;=$HH97,(1-'7. Rép.Inattendues'!AC78)*ID$19,('7. Rép.Inattendues'!AC78*ID$19)*-1),"")</f>
        <v/>
      </c>
      <c r="JL97" s="346" t="str">
        <f>IFERROR(IF(IE$23&lt;=$HH97,(1-'7. Rép.Inattendues'!AD78)*IE$19,('7. Rép.Inattendues'!AD78*IE$19)*-1),"")</f>
        <v/>
      </c>
      <c r="JM97" s="346" t="str">
        <f>IFERROR(IF(IF$23&lt;=$HH97,(1-'7. Rép.Inattendues'!AE78)*IF$19,('7. Rép.Inattendues'!AE78*IF$19)*-1),"")</f>
        <v/>
      </c>
      <c r="JN97" s="346" t="str">
        <f>IFERROR(IF(IG$23&lt;=$HH97,(1-'7. Rép.Inattendues'!AF78)*IG$19,('7. Rép.Inattendues'!AF78*IG$19)*-1),"")</f>
        <v/>
      </c>
      <c r="JO97" s="346" t="str">
        <f>IFERROR(IF(IH$23&lt;=$HH97,(1-'7. Rép.Inattendues'!AG78)*IH$19,('7. Rép.Inattendues'!AG78*IH$19)*-1),"")</f>
        <v/>
      </c>
      <c r="JP97" s="346" t="str">
        <f>IFERROR(IF(II$23&lt;=$HH97,(1-'7. Rép.Inattendues'!AH78)*II$19,('7. Rép.Inattendues'!AH78*II$19)*-1),"")</f>
        <v/>
      </c>
      <c r="JQ97" s="346" t="str">
        <f>IFERROR(IF(IJ$23&lt;=$HH97,(1-'7. Rép.Inattendues'!AI78)*IJ$19,('7. Rép.Inattendues'!AI78*IJ$19)*-1),"")</f>
        <v/>
      </c>
      <c r="JR97" s="346" t="str">
        <f>IFERROR(IF(IK$23&lt;=$HH97,(1-'7. Rép.Inattendues'!AJ78)*IK$19,('7. Rép.Inattendues'!AJ78*IK$19)*-1),"")</f>
        <v/>
      </c>
      <c r="JS97" s="346" t="str">
        <f>IFERROR(IF(IL$23&lt;=$HH97,(1-'7. Rép.Inattendues'!AK78)*IL$19,('7. Rép.Inattendues'!AK78*IL$19)*-1),"")</f>
        <v/>
      </c>
      <c r="JT97" s="346" t="str">
        <f>IFERROR(IF(IM$23&lt;=$HH97,(1-'7. Rép.Inattendues'!AL78)*IM$19,('7. Rép.Inattendues'!AL78*IM$19)*-1),"")</f>
        <v/>
      </c>
      <c r="JU97" s="346" t="str">
        <f>IFERROR(IF(IN$23&lt;=$HH97,(1-'7. Rép.Inattendues'!AM78)*IN$19,('7. Rép.Inattendues'!AM78*IN$19)*-1),"")</f>
        <v/>
      </c>
      <c r="JW97" s="347" t="str">
        <f t="shared" si="415"/>
        <v/>
      </c>
      <c r="JY97" s="346" t="str">
        <f t="shared" si="416"/>
        <v/>
      </c>
      <c r="JZ97" s="346" t="str">
        <f t="shared" si="417"/>
        <v/>
      </c>
      <c r="KA97" s="346" t="str">
        <f t="shared" si="418"/>
        <v/>
      </c>
      <c r="KB97" s="346" t="str">
        <f t="shared" si="419"/>
        <v/>
      </c>
      <c r="KC97" s="346" t="str">
        <f t="shared" si="420"/>
        <v/>
      </c>
      <c r="KD97" s="346" t="str">
        <f t="shared" si="421"/>
        <v/>
      </c>
      <c r="KE97" s="346" t="str">
        <f t="shared" si="422"/>
        <v/>
      </c>
      <c r="KF97" s="346" t="str">
        <f t="shared" si="423"/>
        <v/>
      </c>
      <c r="KG97" s="346" t="str">
        <f t="shared" si="424"/>
        <v/>
      </c>
      <c r="KH97" s="346" t="str">
        <f t="shared" si="425"/>
        <v/>
      </c>
      <c r="KI97" s="346" t="str">
        <f t="shared" si="426"/>
        <v/>
      </c>
      <c r="KJ97" s="346" t="str">
        <f t="shared" si="427"/>
        <v/>
      </c>
      <c r="KK97" s="346" t="str">
        <f t="shared" si="428"/>
        <v/>
      </c>
      <c r="KL97" s="346" t="str">
        <f t="shared" si="429"/>
        <v/>
      </c>
      <c r="KM97" s="346" t="str">
        <f t="shared" si="430"/>
        <v/>
      </c>
      <c r="KN97" s="346" t="str">
        <f t="shared" si="431"/>
        <v/>
      </c>
      <c r="KO97" s="346" t="str">
        <f t="shared" si="432"/>
        <v/>
      </c>
      <c r="KP97" s="346" t="str">
        <f t="shared" si="433"/>
        <v/>
      </c>
      <c r="KQ97" s="346" t="str">
        <f t="shared" si="434"/>
        <v/>
      </c>
      <c r="KR97" s="346" t="str">
        <f t="shared" si="435"/>
        <v/>
      </c>
      <c r="KS97" s="346" t="str">
        <f t="shared" si="436"/>
        <v/>
      </c>
      <c r="KT97" s="346" t="str">
        <f t="shared" si="437"/>
        <v/>
      </c>
      <c r="KU97" s="346" t="str">
        <f t="shared" si="438"/>
        <v/>
      </c>
      <c r="KV97" s="346" t="str">
        <f t="shared" si="439"/>
        <v/>
      </c>
      <c r="KW97" s="346" t="str">
        <f t="shared" si="440"/>
        <v/>
      </c>
      <c r="KX97" s="346" t="str">
        <f t="shared" si="441"/>
        <v/>
      </c>
      <c r="KY97" s="346" t="str">
        <f t="shared" si="442"/>
        <v/>
      </c>
      <c r="KZ97" s="346" t="str">
        <f t="shared" si="443"/>
        <v/>
      </c>
      <c r="LA97" s="346" t="str">
        <f t="shared" si="444"/>
        <v/>
      </c>
      <c r="LB97" s="346" t="str">
        <f t="shared" si="445"/>
        <v/>
      </c>
      <c r="LD97" s="348" t="str">
        <f t="shared" si="446"/>
        <v/>
      </c>
      <c r="LF97" s="346" t="str">
        <f t="shared" si="363"/>
        <v/>
      </c>
      <c r="LH97" s="346" t="str">
        <f t="shared" si="447"/>
        <v/>
      </c>
      <c r="LI97" s="346" t="str">
        <f t="shared" si="448"/>
        <v/>
      </c>
      <c r="LJ97" s="346" t="str">
        <f t="shared" si="449"/>
        <v/>
      </c>
      <c r="LK97" s="346" t="str">
        <f t="shared" si="450"/>
        <v/>
      </c>
      <c r="LL97" s="346" t="str">
        <f t="shared" si="451"/>
        <v/>
      </c>
      <c r="LM97" s="346" t="str">
        <f t="shared" si="452"/>
        <v/>
      </c>
      <c r="LN97" s="346" t="str">
        <f t="shared" si="453"/>
        <v/>
      </c>
      <c r="LO97" s="346" t="str">
        <f t="shared" si="454"/>
        <v/>
      </c>
      <c r="LP97" s="346" t="str">
        <f t="shared" si="455"/>
        <v/>
      </c>
      <c r="LQ97" s="346" t="str">
        <f t="shared" si="456"/>
        <v/>
      </c>
      <c r="LR97" s="346" t="str">
        <f t="shared" si="457"/>
        <v/>
      </c>
      <c r="LS97" s="346" t="str">
        <f t="shared" si="458"/>
        <v/>
      </c>
      <c r="LT97" s="346" t="str">
        <f t="shared" si="459"/>
        <v/>
      </c>
      <c r="LU97" s="346" t="str">
        <f t="shared" si="460"/>
        <v/>
      </c>
      <c r="LV97" s="346" t="str">
        <f t="shared" si="461"/>
        <v/>
      </c>
      <c r="LW97" s="346" t="str">
        <f t="shared" si="462"/>
        <v/>
      </c>
      <c r="LX97" s="346" t="str">
        <f t="shared" si="463"/>
        <v/>
      </c>
      <c r="LY97" s="346" t="str">
        <f t="shared" si="464"/>
        <v/>
      </c>
      <c r="LZ97" s="346" t="str">
        <f t="shared" si="465"/>
        <v/>
      </c>
      <c r="MA97" s="346" t="str">
        <f t="shared" si="466"/>
        <v/>
      </c>
      <c r="MB97" s="346" t="str">
        <f t="shared" si="467"/>
        <v/>
      </c>
      <c r="MC97" s="346" t="str">
        <f t="shared" si="468"/>
        <v/>
      </c>
      <c r="MD97" s="346" t="str">
        <f t="shared" si="469"/>
        <v/>
      </c>
      <c r="ME97" s="346" t="str">
        <f t="shared" si="470"/>
        <v/>
      </c>
      <c r="MF97" s="346" t="str">
        <f t="shared" si="471"/>
        <v/>
      </c>
      <c r="MG97" s="346" t="str">
        <f t="shared" si="472"/>
        <v/>
      </c>
      <c r="MH97" s="346" t="str">
        <f t="shared" si="473"/>
        <v/>
      </c>
      <c r="MI97" s="346" t="str">
        <f t="shared" si="474"/>
        <v/>
      </c>
      <c r="MJ97" s="346" t="str">
        <f t="shared" si="475"/>
        <v/>
      </c>
      <c r="MK97" s="346" t="str">
        <f t="shared" si="476"/>
        <v/>
      </c>
      <c r="MM97" s="348" t="str">
        <f t="shared" si="477"/>
        <v/>
      </c>
      <c r="MR97" s="483" t="s">
        <v>464</v>
      </c>
      <c r="MS97" s="305">
        <v>10</v>
      </c>
      <c r="MT97" s="395" t="s">
        <v>495</v>
      </c>
      <c r="MU97" s="15">
        <f>IF('8. Paramètres'!G135="Réussite",1,IF('8. Paramètres'!G135="À examiner (réussite)",2,IF('8. Paramètres'!G135="À examiner (échec)",3,IF('8. Paramètres'!G135="Échec",4,"err"))))</f>
        <v>1</v>
      </c>
      <c r="MV97" s="15">
        <f>IF('8. Paramètres'!H135="Cliquer pour modifier",MU97,IF('8. Paramètres'!H135="Réussite",1,IF('8. Paramètres'!H135="À examiner (réussite)",2,IF('8. Paramètres'!H135="À examiner (échec)",3,IF('8. Paramètres'!H135="Échec",4,"err")))))</f>
        <v>1</v>
      </c>
      <c r="MW97" s="15">
        <f>IF(MU$3=1,MU97,IF(MU$3=2,MV97,"err"))</f>
        <v>1</v>
      </c>
      <c r="MY97" s="380" t="str">
        <f>IF(MW97&gt;MW98,"err","ok")</f>
        <v>ok</v>
      </c>
      <c r="MZ97" s="296">
        <f>COUNTIF(MY97:MY106,"=err")</f>
        <v>0</v>
      </c>
    </row>
    <row r="98" spans="2:364" ht="18" x14ac:dyDescent="0.3">
      <c r="B98" s="38">
        <f t="shared" si="364"/>
        <v>0</v>
      </c>
      <c r="C98" s="4" t="s">
        <v>104</v>
      </c>
      <c r="D98" s="17" t="str">
        <f>IF(AND('2. Saisie'!$AF80&gt;=0,D$23&lt;='2. Saisie'!$AE$1,'2. Saisie'!$AL80&lt;=$B$11),IF(OR('2. Saisie'!B80="",'2. Saisie'!B80=9),0,'2. Saisie'!B80),"")</f>
        <v/>
      </c>
      <c r="E98" s="17" t="str">
        <f>IF(AND('2. Saisie'!$AF80&gt;=0,E$23&lt;='2. Saisie'!$AE$1,'2. Saisie'!$AL80&lt;=$B$11),IF(OR('2. Saisie'!C80="",'2. Saisie'!C80=9),0,'2. Saisie'!C80),"")</f>
        <v/>
      </c>
      <c r="F98" s="17" t="str">
        <f>IF(AND('2. Saisie'!$AF80&gt;=0,F$23&lt;='2. Saisie'!$AE$1,'2. Saisie'!$AL80&lt;=$B$11),IF(OR('2. Saisie'!D80="",'2. Saisie'!D80=9),0,'2. Saisie'!D80),"")</f>
        <v/>
      </c>
      <c r="G98" s="17" t="str">
        <f>IF(AND('2. Saisie'!$AF80&gt;=0,G$23&lt;='2. Saisie'!$AE$1,'2. Saisie'!$AL80&lt;=$B$11),IF(OR('2. Saisie'!E80="",'2. Saisie'!E80=9),0,'2. Saisie'!E80),"")</f>
        <v/>
      </c>
      <c r="H98" s="17" t="str">
        <f>IF(AND('2. Saisie'!$AF80&gt;=0,H$23&lt;='2. Saisie'!$AE$1,'2. Saisie'!$AL80&lt;=$B$11),IF(OR('2. Saisie'!F80="",'2. Saisie'!F80=9),0,'2. Saisie'!F80),"")</f>
        <v/>
      </c>
      <c r="I98" s="17" t="str">
        <f>IF(AND('2. Saisie'!$AF80&gt;=0,I$23&lt;='2. Saisie'!$AE$1,'2. Saisie'!$AL80&lt;=$B$11),IF(OR('2. Saisie'!G80="",'2. Saisie'!G80=9),0,'2. Saisie'!G80),"")</f>
        <v/>
      </c>
      <c r="J98" s="17" t="str">
        <f>IF(AND('2. Saisie'!$AF80&gt;=0,J$23&lt;='2. Saisie'!$AE$1,'2. Saisie'!$AL80&lt;=$B$11),IF(OR('2. Saisie'!H80="",'2. Saisie'!H80=9),0,'2. Saisie'!H80),"")</f>
        <v/>
      </c>
      <c r="K98" s="17" t="str">
        <f>IF(AND('2. Saisie'!$AF80&gt;=0,K$23&lt;='2. Saisie'!$AE$1,'2. Saisie'!$AL80&lt;=$B$11),IF(OR('2. Saisie'!I80="",'2. Saisie'!I80=9),0,'2. Saisie'!I80),"")</f>
        <v/>
      </c>
      <c r="L98" s="17" t="str">
        <f>IF(AND('2. Saisie'!$AF80&gt;=0,L$23&lt;='2. Saisie'!$AE$1,'2. Saisie'!$AL80&lt;=$B$11),IF(OR('2. Saisie'!J80="",'2. Saisie'!J80=9),0,'2. Saisie'!J80),"")</f>
        <v/>
      </c>
      <c r="M98" s="17" t="str">
        <f>IF(AND('2. Saisie'!$AF80&gt;=0,M$23&lt;='2. Saisie'!$AE$1,'2. Saisie'!$AL80&lt;=$B$11),IF(OR('2. Saisie'!K80="",'2. Saisie'!K80=9),0,'2. Saisie'!K80),"")</f>
        <v/>
      </c>
      <c r="N98" s="17" t="str">
        <f>IF(AND('2. Saisie'!$AF80&gt;=0,N$23&lt;='2. Saisie'!$AE$1,'2. Saisie'!$AL80&lt;=$B$11),IF(OR('2. Saisie'!L80="",'2. Saisie'!L80=9),0,'2. Saisie'!L80),"")</f>
        <v/>
      </c>
      <c r="O98" s="17" t="str">
        <f>IF(AND('2. Saisie'!$AF80&gt;=0,O$23&lt;='2. Saisie'!$AE$1,'2. Saisie'!$AL80&lt;=$B$11),IF(OR('2. Saisie'!M80="",'2. Saisie'!M80=9),0,'2. Saisie'!M80),"")</f>
        <v/>
      </c>
      <c r="P98" s="17" t="str">
        <f>IF(AND('2. Saisie'!$AF80&gt;=0,P$23&lt;='2. Saisie'!$AE$1,'2. Saisie'!$AL80&lt;=$B$11),IF(OR('2. Saisie'!N80="",'2. Saisie'!N80=9),0,'2. Saisie'!N80),"")</f>
        <v/>
      </c>
      <c r="Q98" s="17" t="str">
        <f>IF(AND('2. Saisie'!$AF80&gt;=0,Q$23&lt;='2. Saisie'!$AE$1,'2. Saisie'!$AL80&lt;=$B$11),IF(OR('2. Saisie'!O80="",'2. Saisie'!O80=9),0,'2. Saisie'!O80),"")</f>
        <v/>
      </c>
      <c r="R98" s="17" t="str">
        <f>IF(AND('2. Saisie'!$AF80&gt;=0,R$23&lt;='2. Saisie'!$AE$1,'2. Saisie'!$AL80&lt;=$B$11),IF(OR('2. Saisie'!P80="",'2. Saisie'!P80=9),0,'2. Saisie'!P80),"")</f>
        <v/>
      </c>
      <c r="S98" s="17" t="str">
        <f>IF(AND('2. Saisie'!$AF80&gt;=0,S$23&lt;='2. Saisie'!$AE$1,'2. Saisie'!$AL80&lt;=$B$11),IF(OR('2. Saisie'!Q80="",'2. Saisie'!Q80=9),0,'2. Saisie'!Q80),"")</f>
        <v/>
      </c>
      <c r="T98" s="17" t="str">
        <f>IF(AND('2. Saisie'!$AF80&gt;=0,T$23&lt;='2. Saisie'!$AE$1,'2. Saisie'!$AL80&lt;=$B$11),IF(OR('2. Saisie'!R80="",'2. Saisie'!R80=9),0,'2. Saisie'!R80),"")</f>
        <v/>
      </c>
      <c r="U98" s="17" t="str">
        <f>IF(AND('2. Saisie'!$AF80&gt;=0,U$23&lt;='2. Saisie'!$AE$1,'2. Saisie'!$AL80&lt;=$B$11),IF(OR('2. Saisie'!S80="",'2. Saisie'!S80=9),0,'2. Saisie'!S80),"")</f>
        <v/>
      </c>
      <c r="V98" s="17" t="str">
        <f>IF(AND('2. Saisie'!$AF80&gt;=0,V$23&lt;='2. Saisie'!$AE$1,'2. Saisie'!$AL80&lt;=$B$11),IF(OR('2. Saisie'!T80="",'2. Saisie'!T80=9),0,'2. Saisie'!T80),"")</f>
        <v/>
      </c>
      <c r="W98" s="17" t="str">
        <f>IF(AND('2. Saisie'!$AF80&gt;=0,W$23&lt;='2. Saisie'!$AE$1,'2. Saisie'!$AL80&lt;=$B$11),IF(OR('2. Saisie'!U80="",'2. Saisie'!U80=9),0,'2. Saisie'!U80),"")</f>
        <v/>
      </c>
      <c r="X98" s="17" t="str">
        <f>IF(AND('2. Saisie'!$AF80&gt;=0,X$23&lt;='2. Saisie'!$AE$1,'2. Saisie'!$AL80&lt;=$B$11),IF(OR('2. Saisie'!V80="",'2. Saisie'!V80=9),0,'2. Saisie'!V80),"")</f>
        <v/>
      </c>
      <c r="Y98" s="17" t="str">
        <f>IF(AND('2. Saisie'!$AF80&gt;=0,Y$23&lt;='2. Saisie'!$AE$1,'2. Saisie'!$AL80&lt;=$B$11),IF(OR('2. Saisie'!W80="",'2. Saisie'!W80=9),0,'2. Saisie'!W80),"")</f>
        <v/>
      </c>
      <c r="Z98" s="17" t="str">
        <f>IF(AND('2. Saisie'!$AF80&gt;=0,Z$23&lt;='2. Saisie'!$AE$1,'2. Saisie'!$AL80&lt;=$B$11),IF(OR('2. Saisie'!X80="",'2. Saisie'!X80=9),0,'2. Saisie'!X80),"")</f>
        <v/>
      </c>
      <c r="AA98" s="17" t="str">
        <f>IF(AND('2. Saisie'!$AF80&gt;=0,AA$23&lt;='2. Saisie'!$AE$1,'2. Saisie'!$AL80&lt;=$B$11),IF(OR('2. Saisie'!Y80="",'2. Saisie'!Y80=9),0,'2. Saisie'!Y80),"")</f>
        <v/>
      </c>
      <c r="AB98" s="17" t="str">
        <f>IF(AND('2. Saisie'!$AF80&gt;=0,AB$23&lt;='2. Saisie'!$AE$1,'2. Saisie'!$AL80&lt;=$B$11),IF(OR('2. Saisie'!Z80="",'2. Saisie'!Z80=9),0,'2. Saisie'!Z80),"")</f>
        <v/>
      </c>
      <c r="AC98" s="17" t="str">
        <f>IF(AND('2. Saisie'!$AF80&gt;=0,AC$23&lt;='2. Saisie'!$AE$1,'2. Saisie'!$AL80&lt;=$B$11),IF(OR('2. Saisie'!AA80="",'2. Saisie'!AA80=9),0,'2. Saisie'!AA80),"")</f>
        <v/>
      </c>
      <c r="AD98" s="17" t="str">
        <f>IF(AND('2. Saisie'!$AF80&gt;=0,AD$23&lt;='2. Saisie'!$AE$1,'2. Saisie'!$AL80&lt;=$B$11),IF(OR('2. Saisie'!AB80="",'2. Saisie'!AB80=9),0,'2. Saisie'!AB80),"")</f>
        <v/>
      </c>
      <c r="AE98" s="17" t="str">
        <f>IF(AND('2. Saisie'!$AF80&gt;=0,AE$23&lt;='2. Saisie'!$AE$1,'2. Saisie'!$AL80&lt;=$B$11),IF(OR('2. Saisie'!AC80="",'2. Saisie'!AC80=9),0,'2. Saisie'!AC80),"")</f>
        <v/>
      </c>
      <c r="AF98" s="17" t="str">
        <f>IF(AND('2. Saisie'!$AF80&gt;=0,AF$23&lt;='2. Saisie'!$AE$1,'2. Saisie'!$AL80&lt;=$B$11),IF(OR('2. Saisie'!AD80="",'2. Saisie'!AD80=9),0,'2. Saisie'!AD80),"")</f>
        <v/>
      </c>
      <c r="AG98" s="17" t="str">
        <f>IF(AND('2. Saisie'!$AF80&gt;=0,AG$23&lt;='2. Saisie'!$AE$1,'2. Saisie'!$AL80&lt;=$B$11),IF(OR('2. Saisie'!AE80="",'2. Saisie'!AE80=9),0,'2. Saisie'!AE80),"")</f>
        <v/>
      </c>
      <c r="AH98" s="17" t="s">
        <v>139</v>
      </c>
      <c r="AI98" s="330"/>
      <c r="AJ98" s="339" t="str">
        <f t="shared" si="365"/>
        <v/>
      </c>
      <c r="AK98" s="339" t="str">
        <f t="shared" si="366"/>
        <v/>
      </c>
      <c r="AL98" s="340" t="str">
        <f t="shared" si="324"/>
        <v/>
      </c>
      <c r="AM98" s="341">
        <v>74</v>
      </c>
      <c r="AN98" s="342" t="str">
        <f t="shared" si="325"/>
        <v/>
      </c>
      <c r="AO98" s="343" t="str">
        <f t="shared" si="326"/>
        <v/>
      </c>
      <c r="AP98" s="17" t="str">
        <f t="shared" si="367"/>
        <v/>
      </c>
      <c r="AQ98" s="17" t="str">
        <f t="shared" si="368"/>
        <v/>
      </c>
      <c r="AR98" s="17" t="str">
        <f t="shared" si="369"/>
        <v/>
      </c>
      <c r="AS98" s="17" t="str">
        <f t="shared" si="370"/>
        <v/>
      </c>
      <c r="AT98" s="17" t="str">
        <f t="shared" si="371"/>
        <v/>
      </c>
      <c r="AU98" s="17" t="str">
        <f t="shared" si="372"/>
        <v/>
      </c>
      <c r="AV98" s="17" t="str">
        <f t="shared" si="373"/>
        <v/>
      </c>
      <c r="AW98" s="17" t="str">
        <f t="shared" si="374"/>
        <v/>
      </c>
      <c r="AX98" s="17" t="str">
        <f t="shared" si="375"/>
        <v/>
      </c>
      <c r="AY98" s="17" t="str">
        <f t="shared" si="376"/>
        <v/>
      </c>
      <c r="AZ98" s="17" t="str">
        <f t="shared" si="377"/>
        <v/>
      </c>
      <c r="BA98" s="17" t="str">
        <f t="shared" si="378"/>
        <v/>
      </c>
      <c r="BB98" s="17" t="str">
        <f t="shared" si="379"/>
        <v/>
      </c>
      <c r="BC98" s="17" t="str">
        <f t="shared" si="380"/>
        <v/>
      </c>
      <c r="BD98" s="17" t="str">
        <f t="shared" si="381"/>
        <v/>
      </c>
      <c r="BE98" s="17" t="str">
        <f t="shared" si="382"/>
        <v/>
      </c>
      <c r="BF98" s="17" t="str">
        <f t="shared" si="383"/>
        <v/>
      </c>
      <c r="BG98" s="17" t="str">
        <f t="shared" si="384"/>
        <v/>
      </c>
      <c r="BH98" s="17" t="str">
        <f t="shared" si="385"/>
        <v/>
      </c>
      <c r="BI98" s="17" t="str">
        <f t="shared" si="386"/>
        <v/>
      </c>
      <c r="BJ98" s="17" t="str">
        <f t="shared" si="387"/>
        <v/>
      </c>
      <c r="BK98" s="17" t="str">
        <f t="shared" si="388"/>
        <v/>
      </c>
      <c r="BL98" s="17" t="str">
        <f t="shared" si="389"/>
        <v/>
      </c>
      <c r="BM98" s="17" t="str">
        <f t="shared" si="390"/>
        <v/>
      </c>
      <c r="BN98" s="17" t="str">
        <f t="shared" si="391"/>
        <v/>
      </c>
      <c r="BO98" s="17" t="str">
        <f t="shared" si="392"/>
        <v/>
      </c>
      <c r="BP98" s="17" t="str">
        <f t="shared" si="393"/>
        <v/>
      </c>
      <c r="BQ98" s="17" t="str">
        <f t="shared" si="394"/>
        <v/>
      </c>
      <c r="BR98" s="17" t="str">
        <f t="shared" si="395"/>
        <v/>
      </c>
      <c r="BS98" s="17" t="str">
        <f t="shared" si="396"/>
        <v/>
      </c>
      <c r="BT98" s="17" t="s">
        <v>139</v>
      </c>
      <c r="BV98" s="291" t="e">
        <f t="shared" si="327"/>
        <v>#VALUE!</v>
      </c>
      <c r="BW98" s="291" t="e">
        <f t="shared" si="397"/>
        <v>#VALUE!</v>
      </c>
      <c r="BX98" s="291" t="e">
        <f t="shared" si="478"/>
        <v>#VALUE!</v>
      </c>
      <c r="BY98" s="292" t="e">
        <f t="shared" si="328"/>
        <v>#VALUE!</v>
      </c>
      <c r="BZ98" s="292" t="e">
        <f t="shared" si="398"/>
        <v>#VALUE!</v>
      </c>
      <c r="CA98" s="294" t="str">
        <f t="shared" si="399"/>
        <v/>
      </c>
      <c r="CB98" s="293" t="e">
        <f t="shared" si="329"/>
        <v>#VALUE!</v>
      </c>
      <c r="CC98" s="291" t="e">
        <f t="shared" si="400"/>
        <v>#VALUE!</v>
      </c>
      <c r="CD98" s="291" t="e">
        <f t="shared" si="479"/>
        <v>#VALUE!</v>
      </c>
      <c r="CE98" s="292" t="e">
        <f t="shared" si="330"/>
        <v>#VALUE!</v>
      </c>
      <c r="CF98" s="292" t="e">
        <f t="shared" si="401"/>
        <v>#VALUE!</v>
      </c>
      <c r="CW98" s="330"/>
      <c r="CX98" s="341">
        <v>74</v>
      </c>
      <c r="CY98" s="58" t="str">
        <f t="shared" si="402"/>
        <v/>
      </c>
      <c r="CZ98" s="344" t="e">
        <f t="shared" ref="CZ98:DO113" si="513">IF(CZ$22&lt;=$HH98,1,0)</f>
        <v>#N/A</v>
      </c>
      <c r="DA98" s="344" t="e">
        <f t="shared" si="513"/>
        <v>#N/A</v>
      </c>
      <c r="DB98" s="344" t="e">
        <f t="shared" si="513"/>
        <v>#N/A</v>
      </c>
      <c r="DC98" s="344" t="e">
        <f t="shared" si="513"/>
        <v>#N/A</v>
      </c>
      <c r="DD98" s="344" t="e">
        <f t="shared" si="513"/>
        <v>#N/A</v>
      </c>
      <c r="DE98" s="344" t="e">
        <f t="shared" si="513"/>
        <v>#N/A</v>
      </c>
      <c r="DF98" s="344" t="e">
        <f t="shared" si="513"/>
        <v>#N/A</v>
      </c>
      <c r="DG98" s="344" t="e">
        <f t="shared" si="513"/>
        <v>#N/A</v>
      </c>
      <c r="DH98" s="344" t="e">
        <f t="shared" si="513"/>
        <v>#N/A</v>
      </c>
      <c r="DI98" s="344" t="e">
        <f t="shared" si="513"/>
        <v>#N/A</v>
      </c>
      <c r="DJ98" s="344" t="e">
        <f t="shared" si="513"/>
        <v>#N/A</v>
      </c>
      <c r="DK98" s="344" t="e">
        <f t="shared" si="513"/>
        <v>#N/A</v>
      </c>
      <c r="DL98" s="344" t="e">
        <f t="shared" si="513"/>
        <v>#N/A</v>
      </c>
      <c r="DM98" s="344" t="e">
        <f t="shared" si="513"/>
        <v>#N/A</v>
      </c>
      <c r="DN98" s="344" t="e">
        <f t="shared" si="513"/>
        <v>#N/A</v>
      </c>
      <c r="DO98" s="344" t="e">
        <f t="shared" si="513"/>
        <v>#N/A</v>
      </c>
      <c r="DP98" s="344" t="e">
        <f t="shared" si="512"/>
        <v>#N/A</v>
      </c>
      <c r="DQ98" s="344" t="e">
        <f t="shared" si="512"/>
        <v>#N/A</v>
      </c>
      <c r="DR98" s="344" t="e">
        <f t="shared" si="512"/>
        <v>#N/A</v>
      </c>
      <c r="DS98" s="344" t="e">
        <f t="shared" si="512"/>
        <v>#N/A</v>
      </c>
      <c r="DT98" s="344" t="e">
        <f t="shared" si="512"/>
        <v>#N/A</v>
      </c>
      <c r="DU98" s="344" t="e">
        <f t="shared" si="512"/>
        <v>#N/A</v>
      </c>
      <c r="DV98" s="344" t="e">
        <f t="shared" si="512"/>
        <v>#N/A</v>
      </c>
      <c r="DW98" s="344" t="e">
        <f t="shared" si="512"/>
        <v>#N/A</v>
      </c>
      <c r="DX98" s="344" t="e">
        <f t="shared" si="512"/>
        <v>#N/A</v>
      </c>
      <c r="DY98" s="344" t="e">
        <f t="shared" si="512"/>
        <v>#N/A</v>
      </c>
      <c r="DZ98" s="344" t="e">
        <f t="shared" si="512"/>
        <v>#N/A</v>
      </c>
      <c r="EA98" s="344" t="e">
        <f t="shared" si="512"/>
        <v>#N/A</v>
      </c>
      <c r="EB98" s="344" t="e">
        <f t="shared" si="512"/>
        <v>#N/A</v>
      </c>
      <c r="EC98" s="344" t="e">
        <f t="shared" si="512"/>
        <v>#N/A</v>
      </c>
      <c r="ED98" s="59">
        <f t="shared" si="403"/>
        <v>0</v>
      </c>
      <c r="EE98" s="341">
        <v>74</v>
      </c>
      <c r="EF98" s="58" t="str">
        <f t="shared" si="404"/>
        <v/>
      </c>
      <c r="EG98" s="344" t="str">
        <f t="shared" si="480"/>
        <v/>
      </c>
      <c r="EH98" s="344" t="str">
        <f t="shared" si="481"/>
        <v/>
      </c>
      <c r="EI98" s="344" t="str">
        <f t="shared" si="482"/>
        <v/>
      </c>
      <c r="EJ98" s="344" t="str">
        <f t="shared" si="483"/>
        <v/>
      </c>
      <c r="EK98" s="344" t="str">
        <f t="shared" si="484"/>
        <v/>
      </c>
      <c r="EL98" s="344" t="str">
        <f t="shared" si="485"/>
        <v/>
      </c>
      <c r="EM98" s="344" t="str">
        <f t="shared" si="486"/>
        <v/>
      </c>
      <c r="EN98" s="344" t="str">
        <f t="shared" si="487"/>
        <v/>
      </c>
      <c r="EO98" s="344" t="str">
        <f t="shared" si="488"/>
        <v/>
      </c>
      <c r="EP98" s="344" t="str">
        <f t="shared" si="489"/>
        <v/>
      </c>
      <c r="EQ98" s="344" t="str">
        <f t="shared" si="490"/>
        <v/>
      </c>
      <c r="ER98" s="344" t="str">
        <f t="shared" si="491"/>
        <v/>
      </c>
      <c r="ES98" s="344" t="str">
        <f t="shared" si="492"/>
        <v/>
      </c>
      <c r="ET98" s="344" t="str">
        <f t="shared" si="493"/>
        <v/>
      </c>
      <c r="EU98" s="344" t="str">
        <f t="shared" si="494"/>
        <v/>
      </c>
      <c r="EV98" s="344" t="str">
        <f t="shared" si="495"/>
        <v/>
      </c>
      <c r="EW98" s="344" t="str">
        <f t="shared" si="496"/>
        <v/>
      </c>
      <c r="EX98" s="344" t="str">
        <f t="shared" si="497"/>
        <v/>
      </c>
      <c r="EY98" s="344" t="str">
        <f t="shared" si="498"/>
        <v/>
      </c>
      <c r="EZ98" s="344" t="str">
        <f t="shared" si="499"/>
        <v/>
      </c>
      <c r="FA98" s="344" t="str">
        <f t="shared" si="500"/>
        <v/>
      </c>
      <c r="FB98" s="344" t="str">
        <f t="shared" si="501"/>
        <v/>
      </c>
      <c r="FC98" s="344" t="str">
        <f t="shared" si="502"/>
        <v/>
      </c>
      <c r="FD98" s="344" t="str">
        <f t="shared" si="503"/>
        <v/>
      </c>
      <c r="FE98" s="344" t="str">
        <f t="shared" si="504"/>
        <v/>
      </c>
      <c r="FF98" s="344" t="str">
        <f t="shared" si="505"/>
        <v/>
      </c>
      <c r="FG98" s="344" t="str">
        <f t="shared" si="506"/>
        <v/>
      </c>
      <c r="FH98" s="344" t="str">
        <f t="shared" si="507"/>
        <v/>
      </c>
      <c r="FI98" s="344" t="str">
        <f t="shared" si="508"/>
        <v/>
      </c>
      <c r="FJ98" s="344" t="str">
        <f t="shared" si="509"/>
        <v/>
      </c>
      <c r="FK98" s="59">
        <f t="shared" si="405"/>
        <v>0</v>
      </c>
      <c r="FL98" s="345" t="str">
        <f t="shared" si="406"/>
        <v/>
      </c>
      <c r="FM98" s="3">
        <f t="shared" si="407"/>
        <v>0</v>
      </c>
      <c r="FO98" s="336" t="str">
        <f t="shared" si="331"/>
        <v/>
      </c>
      <c r="FP98" s="4" t="s">
        <v>104</v>
      </c>
      <c r="FQ98" s="17" t="str">
        <f t="shared" si="332"/>
        <v/>
      </c>
      <c r="FR98" s="17" t="str">
        <f t="shared" si="333"/>
        <v/>
      </c>
      <c r="FS98" s="17" t="str">
        <f t="shared" si="334"/>
        <v/>
      </c>
      <c r="FT98" s="17" t="str">
        <f t="shared" si="335"/>
        <v/>
      </c>
      <c r="FU98" s="17" t="str">
        <f t="shared" si="336"/>
        <v/>
      </c>
      <c r="FV98" s="17" t="str">
        <f t="shared" si="337"/>
        <v/>
      </c>
      <c r="FW98" s="17" t="str">
        <f t="shared" si="338"/>
        <v/>
      </c>
      <c r="FX98" s="17" t="str">
        <f t="shared" si="339"/>
        <v/>
      </c>
      <c r="FY98" s="17" t="str">
        <f t="shared" si="340"/>
        <v/>
      </c>
      <c r="FZ98" s="17" t="str">
        <f t="shared" si="341"/>
        <v/>
      </c>
      <c r="GA98" s="17" t="str">
        <f t="shared" si="342"/>
        <v/>
      </c>
      <c r="GB98" s="17" t="str">
        <f t="shared" si="343"/>
        <v/>
      </c>
      <c r="GC98" s="17" t="str">
        <f t="shared" si="344"/>
        <v/>
      </c>
      <c r="GD98" s="17" t="str">
        <f t="shared" si="345"/>
        <v/>
      </c>
      <c r="GE98" s="17" t="str">
        <f t="shared" si="346"/>
        <v/>
      </c>
      <c r="GF98" s="17" t="str">
        <f t="shared" si="347"/>
        <v/>
      </c>
      <c r="GG98" s="17" t="str">
        <f t="shared" si="348"/>
        <v/>
      </c>
      <c r="GH98" s="17" t="str">
        <f t="shared" si="349"/>
        <v/>
      </c>
      <c r="GI98" s="17" t="str">
        <f t="shared" si="350"/>
        <v/>
      </c>
      <c r="GJ98" s="17" t="str">
        <f t="shared" si="351"/>
        <v/>
      </c>
      <c r="GK98" s="17" t="str">
        <f t="shared" si="352"/>
        <v/>
      </c>
      <c r="GL98" s="17" t="str">
        <f t="shared" si="353"/>
        <v/>
      </c>
      <c r="GM98" s="17" t="str">
        <f t="shared" si="354"/>
        <v/>
      </c>
      <c r="GN98" s="17" t="str">
        <f t="shared" si="355"/>
        <v/>
      </c>
      <c r="GO98" s="17" t="str">
        <f t="shared" si="356"/>
        <v/>
      </c>
      <c r="GP98" s="17" t="str">
        <f t="shared" si="357"/>
        <v/>
      </c>
      <c r="GQ98" s="17" t="str">
        <f t="shared" si="358"/>
        <v/>
      </c>
      <c r="GR98" s="17" t="str">
        <f t="shared" si="359"/>
        <v/>
      </c>
      <c r="GS98" s="17" t="str">
        <f t="shared" si="360"/>
        <v/>
      </c>
      <c r="GT98" s="17" t="str">
        <f t="shared" si="361"/>
        <v/>
      </c>
      <c r="GU98" s="17" t="s">
        <v>139</v>
      </c>
      <c r="GV98" s="36"/>
      <c r="GW98" s="36" t="e">
        <f>RANK(AO98,AO$25:AO$124,0)+COUNTIF(AO$25:AO$98,AO98)-1</f>
        <v>#VALUE!</v>
      </c>
      <c r="GX98" s="36" t="s">
        <v>104</v>
      </c>
      <c r="GY98" s="3">
        <v>74</v>
      </c>
      <c r="GZ98" s="3" t="str">
        <f t="shared" si="362"/>
        <v/>
      </c>
      <c r="HA98" s="345" t="str">
        <f t="shared" si="408"/>
        <v/>
      </c>
      <c r="HB98" s="3">
        <f t="shared" si="409"/>
        <v>0</v>
      </c>
      <c r="HF98" s="3" t="e">
        <f t="shared" si="410"/>
        <v>#N/A</v>
      </c>
      <c r="HG98" s="3" t="e">
        <f t="shared" si="411"/>
        <v>#N/A</v>
      </c>
      <c r="HH98" s="294" t="e">
        <f t="shared" si="412"/>
        <v>#N/A</v>
      </c>
      <c r="HI98" s="336" t="e">
        <f t="shared" si="413"/>
        <v>#N/A</v>
      </c>
      <c r="HJ98" s="4" t="e">
        <f t="shared" si="414"/>
        <v>#N/A</v>
      </c>
      <c r="HK98" s="17" t="str">
        <f>IF(HK$23&lt;='2. Saisie'!$AE$1,INDEX($D$25:$AG$124,$HI98,HK$21),"")</f>
        <v/>
      </c>
      <c r="HL98" s="17" t="str">
        <f>IF(HL$23&lt;='2. Saisie'!$AE$1,INDEX($D$25:$AG$124,$HI98,HL$21),"")</f>
        <v/>
      </c>
      <c r="HM98" s="17" t="str">
        <f>IF(HM$23&lt;='2. Saisie'!$AE$1,INDEX($D$25:$AG$124,$HI98,HM$21),"")</f>
        <v/>
      </c>
      <c r="HN98" s="17" t="str">
        <f>IF(HN$23&lt;='2. Saisie'!$AE$1,INDEX($D$25:$AG$124,$HI98,HN$21),"")</f>
        <v/>
      </c>
      <c r="HO98" s="17" t="str">
        <f>IF(HO$23&lt;='2. Saisie'!$AE$1,INDEX($D$25:$AG$124,$HI98,HO$21),"")</f>
        <v/>
      </c>
      <c r="HP98" s="17" t="str">
        <f>IF(HP$23&lt;='2. Saisie'!$AE$1,INDEX($D$25:$AG$124,$HI98,HP$21),"")</f>
        <v/>
      </c>
      <c r="HQ98" s="17" t="str">
        <f>IF(HQ$23&lt;='2. Saisie'!$AE$1,INDEX($D$25:$AG$124,$HI98,HQ$21),"")</f>
        <v/>
      </c>
      <c r="HR98" s="17" t="str">
        <f>IF(HR$23&lt;='2. Saisie'!$AE$1,INDEX($D$25:$AG$124,$HI98,HR$21),"")</f>
        <v/>
      </c>
      <c r="HS98" s="17" t="str">
        <f>IF(HS$23&lt;='2. Saisie'!$AE$1,INDEX($D$25:$AG$124,$HI98,HS$21),"")</f>
        <v/>
      </c>
      <c r="HT98" s="17" t="str">
        <f>IF(HT$23&lt;='2. Saisie'!$AE$1,INDEX($D$25:$AG$124,$HI98,HT$21),"")</f>
        <v/>
      </c>
      <c r="HU98" s="17" t="str">
        <f>IF(HU$23&lt;='2. Saisie'!$AE$1,INDEX($D$25:$AG$124,$HI98,HU$21),"")</f>
        <v/>
      </c>
      <c r="HV98" s="17" t="str">
        <f>IF(HV$23&lt;='2. Saisie'!$AE$1,INDEX($D$25:$AG$124,$HI98,HV$21),"")</f>
        <v/>
      </c>
      <c r="HW98" s="17" t="str">
        <f>IF(HW$23&lt;='2. Saisie'!$AE$1,INDEX($D$25:$AG$124,$HI98,HW$21),"")</f>
        <v/>
      </c>
      <c r="HX98" s="17" t="str">
        <f>IF(HX$23&lt;='2. Saisie'!$AE$1,INDEX($D$25:$AG$124,$HI98,HX$21),"")</f>
        <v/>
      </c>
      <c r="HY98" s="17" t="str">
        <f>IF(HY$23&lt;='2. Saisie'!$AE$1,INDEX($D$25:$AG$124,$HI98,HY$21),"")</f>
        <v/>
      </c>
      <c r="HZ98" s="17" t="str">
        <f>IF(HZ$23&lt;='2. Saisie'!$AE$1,INDEX($D$25:$AG$124,$HI98,HZ$21),"")</f>
        <v/>
      </c>
      <c r="IA98" s="17" t="str">
        <f>IF(IA$23&lt;='2. Saisie'!$AE$1,INDEX($D$25:$AG$124,$HI98,IA$21),"")</f>
        <v/>
      </c>
      <c r="IB98" s="17" t="str">
        <f>IF(IB$23&lt;='2. Saisie'!$AE$1,INDEX($D$25:$AG$124,$HI98,IB$21),"")</f>
        <v/>
      </c>
      <c r="IC98" s="17" t="str">
        <f>IF(IC$23&lt;='2. Saisie'!$AE$1,INDEX($D$25:$AG$124,$HI98,IC$21),"")</f>
        <v/>
      </c>
      <c r="ID98" s="17" t="str">
        <f>IF(ID$23&lt;='2. Saisie'!$AE$1,INDEX($D$25:$AG$124,$HI98,ID$21),"")</f>
        <v/>
      </c>
      <c r="IE98" s="17" t="str">
        <f>IF(IE$23&lt;='2. Saisie'!$AE$1,INDEX($D$25:$AG$124,$HI98,IE$21),"")</f>
        <v/>
      </c>
      <c r="IF98" s="17" t="str">
        <f>IF(IF$23&lt;='2. Saisie'!$AE$1,INDEX($D$25:$AG$124,$HI98,IF$21),"")</f>
        <v/>
      </c>
      <c r="IG98" s="17" t="str">
        <f>IF(IG$23&lt;='2. Saisie'!$AE$1,INDEX($D$25:$AG$124,$HI98,IG$21),"")</f>
        <v/>
      </c>
      <c r="IH98" s="17" t="str">
        <f>IF(IH$23&lt;='2. Saisie'!$AE$1,INDEX($D$25:$AG$124,$HI98,IH$21),"")</f>
        <v/>
      </c>
      <c r="II98" s="17" t="str">
        <f>IF(II$23&lt;='2. Saisie'!$AE$1,INDEX($D$25:$AG$124,$HI98,II$21),"")</f>
        <v/>
      </c>
      <c r="IJ98" s="17" t="str">
        <f>IF(IJ$23&lt;='2. Saisie'!$AE$1,INDEX($D$25:$AG$124,$HI98,IJ$21),"")</f>
        <v/>
      </c>
      <c r="IK98" s="17" t="str">
        <f>IF(IK$23&lt;='2. Saisie'!$AE$1,INDEX($D$25:$AG$124,$HI98,IK$21),"")</f>
        <v/>
      </c>
      <c r="IL98" s="17" t="str">
        <f>IF(IL$23&lt;='2. Saisie'!$AE$1,INDEX($D$25:$AG$124,$HI98,IL$21),"")</f>
        <v/>
      </c>
      <c r="IM98" s="17" t="str">
        <f>IF(IM$23&lt;='2. Saisie'!$AE$1,INDEX($D$25:$AG$124,$HI98,IM$21),"")</f>
        <v/>
      </c>
      <c r="IN98" s="17" t="str">
        <f>IF(IN$23&lt;='2. Saisie'!$AE$1,INDEX($D$25:$AG$124,$HI98,IN$21),"")</f>
        <v/>
      </c>
      <c r="IO98" s="17" t="s">
        <v>139</v>
      </c>
      <c r="IR98" s="346" t="str">
        <f>IFERROR(IF(HK$23&lt;=$HH98,(1-'7. Rép.Inattendues'!J79)*HK$19,('7. Rép.Inattendues'!J79*HK$19)*-1),"")</f>
        <v/>
      </c>
      <c r="IS98" s="346" t="str">
        <f>IFERROR(IF(HL$23&lt;=$HH98,(1-'7. Rép.Inattendues'!K79)*HL$19,('7. Rép.Inattendues'!K79*HL$19)*-1),"")</f>
        <v/>
      </c>
      <c r="IT98" s="346" t="str">
        <f>IFERROR(IF(HM$23&lt;=$HH98,(1-'7. Rép.Inattendues'!L79)*HM$19,('7. Rép.Inattendues'!L79*HM$19)*-1),"")</f>
        <v/>
      </c>
      <c r="IU98" s="346" t="str">
        <f>IFERROR(IF(HN$23&lt;=$HH98,(1-'7. Rép.Inattendues'!M79)*HN$19,('7. Rép.Inattendues'!M79*HN$19)*-1),"")</f>
        <v/>
      </c>
      <c r="IV98" s="346" t="str">
        <f>IFERROR(IF(HO$23&lt;=$HH98,(1-'7. Rép.Inattendues'!N79)*HO$19,('7. Rép.Inattendues'!N79*HO$19)*-1),"")</f>
        <v/>
      </c>
      <c r="IW98" s="346" t="str">
        <f>IFERROR(IF(HP$23&lt;=$HH98,(1-'7. Rép.Inattendues'!O79)*HP$19,('7. Rép.Inattendues'!O79*HP$19)*-1),"")</f>
        <v/>
      </c>
      <c r="IX98" s="346" t="str">
        <f>IFERROR(IF(HQ$23&lt;=$HH98,(1-'7. Rép.Inattendues'!P79)*HQ$19,('7. Rép.Inattendues'!P79*HQ$19)*-1),"")</f>
        <v/>
      </c>
      <c r="IY98" s="346" t="str">
        <f>IFERROR(IF(HR$23&lt;=$HH98,(1-'7. Rép.Inattendues'!Q79)*HR$19,('7. Rép.Inattendues'!Q79*HR$19)*-1),"")</f>
        <v/>
      </c>
      <c r="IZ98" s="346" t="str">
        <f>IFERROR(IF(HS$23&lt;=$HH98,(1-'7. Rép.Inattendues'!R79)*HS$19,('7. Rép.Inattendues'!R79*HS$19)*-1),"")</f>
        <v/>
      </c>
      <c r="JA98" s="346" t="str">
        <f>IFERROR(IF(HT$23&lt;=$HH98,(1-'7. Rép.Inattendues'!S79)*HT$19,('7. Rép.Inattendues'!S79*HT$19)*-1),"")</f>
        <v/>
      </c>
      <c r="JB98" s="346" t="str">
        <f>IFERROR(IF(HU$23&lt;=$HH98,(1-'7. Rép.Inattendues'!T79)*HU$19,('7. Rép.Inattendues'!T79*HU$19)*-1),"")</f>
        <v/>
      </c>
      <c r="JC98" s="346" t="str">
        <f>IFERROR(IF(HV$23&lt;=$HH98,(1-'7. Rép.Inattendues'!U79)*HV$19,('7. Rép.Inattendues'!U79*HV$19)*-1),"")</f>
        <v/>
      </c>
      <c r="JD98" s="346" t="str">
        <f>IFERROR(IF(HW$23&lt;=$HH98,(1-'7. Rép.Inattendues'!V79)*HW$19,('7. Rép.Inattendues'!V79*HW$19)*-1),"")</f>
        <v/>
      </c>
      <c r="JE98" s="346" t="str">
        <f>IFERROR(IF(HX$23&lt;=$HH98,(1-'7. Rép.Inattendues'!W79)*HX$19,('7. Rép.Inattendues'!W79*HX$19)*-1),"")</f>
        <v/>
      </c>
      <c r="JF98" s="346" t="str">
        <f>IFERROR(IF(HY$23&lt;=$HH98,(1-'7. Rép.Inattendues'!X79)*HY$19,('7. Rép.Inattendues'!X79*HY$19)*-1),"")</f>
        <v/>
      </c>
      <c r="JG98" s="346" t="str">
        <f>IFERROR(IF(HZ$23&lt;=$HH98,(1-'7. Rép.Inattendues'!Y79)*HZ$19,('7. Rép.Inattendues'!Y79*HZ$19)*-1),"")</f>
        <v/>
      </c>
      <c r="JH98" s="346" t="str">
        <f>IFERROR(IF(IA$23&lt;=$HH98,(1-'7. Rép.Inattendues'!Z79)*IA$19,('7. Rép.Inattendues'!Z79*IA$19)*-1),"")</f>
        <v/>
      </c>
      <c r="JI98" s="346" t="str">
        <f>IFERROR(IF(IB$23&lt;=$HH98,(1-'7. Rép.Inattendues'!AA79)*IB$19,('7. Rép.Inattendues'!AA79*IB$19)*-1),"")</f>
        <v/>
      </c>
      <c r="JJ98" s="346" t="str">
        <f>IFERROR(IF(IC$23&lt;=$HH98,(1-'7. Rép.Inattendues'!AB79)*IC$19,('7. Rép.Inattendues'!AB79*IC$19)*-1),"")</f>
        <v/>
      </c>
      <c r="JK98" s="346" t="str">
        <f>IFERROR(IF(ID$23&lt;=$HH98,(1-'7. Rép.Inattendues'!AC79)*ID$19,('7. Rép.Inattendues'!AC79*ID$19)*-1),"")</f>
        <v/>
      </c>
      <c r="JL98" s="346" t="str">
        <f>IFERROR(IF(IE$23&lt;=$HH98,(1-'7. Rép.Inattendues'!AD79)*IE$19,('7. Rép.Inattendues'!AD79*IE$19)*-1),"")</f>
        <v/>
      </c>
      <c r="JM98" s="346" t="str">
        <f>IFERROR(IF(IF$23&lt;=$HH98,(1-'7. Rép.Inattendues'!AE79)*IF$19,('7. Rép.Inattendues'!AE79*IF$19)*-1),"")</f>
        <v/>
      </c>
      <c r="JN98" s="346" t="str">
        <f>IFERROR(IF(IG$23&lt;=$HH98,(1-'7. Rép.Inattendues'!AF79)*IG$19,('7. Rép.Inattendues'!AF79*IG$19)*-1),"")</f>
        <v/>
      </c>
      <c r="JO98" s="346" t="str">
        <f>IFERROR(IF(IH$23&lt;=$HH98,(1-'7. Rép.Inattendues'!AG79)*IH$19,('7. Rép.Inattendues'!AG79*IH$19)*-1),"")</f>
        <v/>
      </c>
      <c r="JP98" s="346" t="str">
        <f>IFERROR(IF(II$23&lt;=$HH98,(1-'7. Rép.Inattendues'!AH79)*II$19,('7. Rép.Inattendues'!AH79*II$19)*-1),"")</f>
        <v/>
      </c>
      <c r="JQ98" s="346" t="str">
        <f>IFERROR(IF(IJ$23&lt;=$HH98,(1-'7. Rép.Inattendues'!AI79)*IJ$19,('7. Rép.Inattendues'!AI79*IJ$19)*-1),"")</f>
        <v/>
      </c>
      <c r="JR98" s="346" t="str">
        <f>IFERROR(IF(IK$23&lt;=$HH98,(1-'7. Rép.Inattendues'!AJ79)*IK$19,('7. Rép.Inattendues'!AJ79*IK$19)*-1),"")</f>
        <v/>
      </c>
      <c r="JS98" s="346" t="str">
        <f>IFERROR(IF(IL$23&lt;=$HH98,(1-'7. Rép.Inattendues'!AK79)*IL$19,('7. Rép.Inattendues'!AK79*IL$19)*-1),"")</f>
        <v/>
      </c>
      <c r="JT98" s="346" t="str">
        <f>IFERROR(IF(IM$23&lt;=$HH98,(1-'7. Rép.Inattendues'!AL79)*IM$19,('7. Rép.Inattendues'!AL79*IM$19)*-1),"")</f>
        <v/>
      </c>
      <c r="JU98" s="346" t="str">
        <f>IFERROR(IF(IN$23&lt;=$HH98,(1-'7. Rép.Inattendues'!AM79)*IN$19,('7. Rép.Inattendues'!AM79*IN$19)*-1),"")</f>
        <v/>
      </c>
      <c r="JW98" s="347" t="str">
        <f t="shared" si="415"/>
        <v/>
      </c>
      <c r="JY98" s="346" t="str">
        <f t="shared" si="416"/>
        <v/>
      </c>
      <c r="JZ98" s="346" t="str">
        <f t="shared" si="417"/>
        <v/>
      </c>
      <c r="KA98" s="346" t="str">
        <f t="shared" si="418"/>
        <v/>
      </c>
      <c r="KB98" s="346" t="str">
        <f t="shared" si="419"/>
        <v/>
      </c>
      <c r="KC98" s="346" t="str">
        <f t="shared" si="420"/>
        <v/>
      </c>
      <c r="KD98" s="346" t="str">
        <f t="shared" si="421"/>
        <v/>
      </c>
      <c r="KE98" s="346" t="str">
        <f t="shared" si="422"/>
        <v/>
      </c>
      <c r="KF98" s="346" t="str">
        <f t="shared" si="423"/>
        <v/>
      </c>
      <c r="KG98" s="346" t="str">
        <f t="shared" si="424"/>
        <v/>
      </c>
      <c r="KH98" s="346" t="str">
        <f t="shared" si="425"/>
        <v/>
      </c>
      <c r="KI98" s="346" t="str">
        <f t="shared" si="426"/>
        <v/>
      </c>
      <c r="KJ98" s="346" t="str">
        <f t="shared" si="427"/>
        <v/>
      </c>
      <c r="KK98" s="346" t="str">
        <f t="shared" si="428"/>
        <v/>
      </c>
      <c r="KL98" s="346" t="str">
        <f t="shared" si="429"/>
        <v/>
      </c>
      <c r="KM98" s="346" t="str">
        <f t="shared" si="430"/>
        <v/>
      </c>
      <c r="KN98" s="346" t="str">
        <f t="shared" si="431"/>
        <v/>
      </c>
      <c r="KO98" s="346" t="str">
        <f t="shared" si="432"/>
        <v/>
      </c>
      <c r="KP98" s="346" t="str">
        <f t="shared" si="433"/>
        <v/>
      </c>
      <c r="KQ98" s="346" t="str">
        <f t="shared" si="434"/>
        <v/>
      </c>
      <c r="KR98" s="346" t="str">
        <f t="shared" si="435"/>
        <v/>
      </c>
      <c r="KS98" s="346" t="str">
        <f t="shared" si="436"/>
        <v/>
      </c>
      <c r="KT98" s="346" t="str">
        <f t="shared" si="437"/>
        <v/>
      </c>
      <c r="KU98" s="346" t="str">
        <f t="shared" si="438"/>
        <v/>
      </c>
      <c r="KV98" s="346" t="str">
        <f t="shared" si="439"/>
        <v/>
      </c>
      <c r="KW98" s="346" t="str">
        <f t="shared" si="440"/>
        <v/>
      </c>
      <c r="KX98" s="346" t="str">
        <f t="shared" si="441"/>
        <v/>
      </c>
      <c r="KY98" s="346" t="str">
        <f t="shared" si="442"/>
        <v/>
      </c>
      <c r="KZ98" s="346" t="str">
        <f t="shared" si="443"/>
        <v/>
      </c>
      <c r="LA98" s="346" t="str">
        <f t="shared" si="444"/>
        <v/>
      </c>
      <c r="LB98" s="346" t="str">
        <f t="shared" si="445"/>
        <v/>
      </c>
      <c r="LD98" s="348" t="str">
        <f t="shared" si="446"/>
        <v/>
      </c>
      <c r="LF98" s="346" t="str">
        <f t="shared" si="363"/>
        <v/>
      </c>
      <c r="LH98" s="346" t="str">
        <f t="shared" si="447"/>
        <v/>
      </c>
      <c r="LI98" s="346" t="str">
        <f t="shared" si="448"/>
        <v/>
      </c>
      <c r="LJ98" s="346" t="str">
        <f t="shared" si="449"/>
        <v/>
      </c>
      <c r="LK98" s="346" t="str">
        <f t="shared" si="450"/>
        <v/>
      </c>
      <c r="LL98" s="346" t="str">
        <f t="shared" si="451"/>
        <v/>
      </c>
      <c r="LM98" s="346" t="str">
        <f t="shared" si="452"/>
        <v/>
      </c>
      <c r="LN98" s="346" t="str">
        <f t="shared" si="453"/>
        <v/>
      </c>
      <c r="LO98" s="346" t="str">
        <f t="shared" si="454"/>
        <v/>
      </c>
      <c r="LP98" s="346" t="str">
        <f t="shared" si="455"/>
        <v/>
      </c>
      <c r="LQ98" s="346" t="str">
        <f t="shared" si="456"/>
        <v/>
      </c>
      <c r="LR98" s="346" t="str">
        <f t="shared" si="457"/>
        <v/>
      </c>
      <c r="LS98" s="346" t="str">
        <f t="shared" si="458"/>
        <v/>
      </c>
      <c r="LT98" s="346" t="str">
        <f t="shared" si="459"/>
        <v/>
      </c>
      <c r="LU98" s="346" t="str">
        <f t="shared" si="460"/>
        <v/>
      </c>
      <c r="LV98" s="346" t="str">
        <f t="shared" si="461"/>
        <v/>
      </c>
      <c r="LW98" s="346" t="str">
        <f t="shared" si="462"/>
        <v/>
      </c>
      <c r="LX98" s="346" t="str">
        <f t="shared" si="463"/>
        <v/>
      </c>
      <c r="LY98" s="346" t="str">
        <f t="shared" si="464"/>
        <v/>
      </c>
      <c r="LZ98" s="346" t="str">
        <f t="shared" si="465"/>
        <v/>
      </c>
      <c r="MA98" s="346" t="str">
        <f t="shared" si="466"/>
        <v/>
      </c>
      <c r="MB98" s="346" t="str">
        <f t="shared" si="467"/>
        <v/>
      </c>
      <c r="MC98" s="346" t="str">
        <f t="shared" si="468"/>
        <v/>
      </c>
      <c r="MD98" s="346" t="str">
        <f t="shared" si="469"/>
        <v/>
      </c>
      <c r="ME98" s="346" t="str">
        <f t="shared" si="470"/>
        <v/>
      </c>
      <c r="MF98" s="346" t="str">
        <f t="shared" si="471"/>
        <v/>
      </c>
      <c r="MG98" s="346" t="str">
        <f t="shared" si="472"/>
        <v/>
      </c>
      <c r="MH98" s="346" t="str">
        <f t="shared" si="473"/>
        <v/>
      </c>
      <c r="MI98" s="346" t="str">
        <f t="shared" si="474"/>
        <v/>
      </c>
      <c r="MJ98" s="346" t="str">
        <f t="shared" si="475"/>
        <v/>
      </c>
      <c r="MK98" s="346" t="str">
        <f t="shared" si="476"/>
        <v/>
      </c>
      <c r="MM98" s="348" t="str">
        <f t="shared" si="477"/>
        <v/>
      </c>
      <c r="MR98" s="483" t="s">
        <v>465</v>
      </c>
      <c r="MS98" s="305">
        <v>9</v>
      </c>
      <c r="MT98" s="395" t="s">
        <v>531</v>
      </c>
      <c r="MU98" s="15">
        <f>IF('8. Paramètres'!G136="Réussite",1,IF('8. Paramètres'!G136="À examiner (réussite)",2,IF('8. Paramètres'!G136="À examiner (échec)",3,IF('8. Paramètres'!G136="Échec",4,"err"))))</f>
        <v>1</v>
      </c>
      <c r="MV98" s="15">
        <f>IF('8. Paramètres'!H136="Cliquer pour modifier",MU98,IF('8. Paramètres'!H136="Réussite",1,IF('8. Paramètres'!H136="À examiner (réussite)",2,IF('8. Paramètres'!H136="À examiner (échec)",3,IF('8. Paramètres'!H136="Échec",4,"err")))))</f>
        <v>1</v>
      </c>
      <c r="MW98" s="15">
        <f t="shared" ref="MW98:MW106" si="514">IF(MU$3=1,MU98,IF(MU$3=2,MV98,"err"))</f>
        <v>1</v>
      </c>
      <c r="MY98" s="380" t="str">
        <f>IF(MW98&lt;MW97,"err","ok")</f>
        <v>ok</v>
      </c>
      <c r="MZ98" s="387" t="str">
        <f>IF(MZ97=0,"","seuil de réussite")</f>
        <v/>
      </c>
    </row>
    <row r="99" spans="2:364" ht="18" x14ac:dyDescent="0.3">
      <c r="B99" s="38">
        <f t="shared" si="364"/>
        <v>0</v>
      </c>
      <c r="C99" s="4" t="s">
        <v>105</v>
      </c>
      <c r="D99" s="17" t="str">
        <f>IF(AND('2. Saisie'!$AF81&gt;=0,D$23&lt;='2. Saisie'!$AE$1,'2. Saisie'!$AL81&lt;=$B$11),IF(OR('2. Saisie'!B81="",'2. Saisie'!B81=9),0,'2. Saisie'!B81),"")</f>
        <v/>
      </c>
      <c r="E99" s="17" t="str">
        <f>IF(AND('2. Saisie'!$AF81&gt;=0,E$23&lt;='2. Saisie'!$AE$1,'2. Saisie'!$AL81&lt;=$B$11),IF(OR('2. Saisie'!C81="",'2. Saisie'!C81=9),0,'2. Saisie'!C81),"")</f>
        <v/>
      </c>
      <c r="F99" s="17" t="str">
        <f>IF(AND('2. Saisie'!$AF81&gt;=0,F$23&lt;='2. Saisie'!$AE$1,'2. Saisie'!$AL81&lt;=$B$11),IF(OR('2. Saisie'!D81="",'2. Saisie'!D81=9),0,'2. Saisie'!D81),"")</f>
        <v/>
      </c>
      <c r="G99" s="17" t="str">
        <f>IF(AND('2. Saisie'!$AF81&gt;=0,G$23&lt;='2. Saisie'!$AE$1,'2. Saisie'!$AL81&lt;=$B$11),IF(OR('2. Saisie'!E81="",'2. Saisie'!E81=9),0,'2. Saisie'!E81),"")</f>
        <v/>
      </c>
      <c r="H99" s="17" t="str">
        <f>IF(AND('2. Saisie'!$AF81&gt;=0,H$23&lt;='2. Saisie'!$AE$1,'2. Saisie'!$AL81&lt;=$B$11),IF(OR('2. Saisie'!F81="",'2. Saisie'!F81=9),0,'2. Saisie'!F81),"")</f>
        <v/>
      </c>
      <c r="I99" s="17" t="str">
        <f>IF(AND('2. Saisie'!$AF81&gt;=0,I$23&lt;='2. Saisie'!$AE$1,'2. Saisie'!$AL81&lt;=$B$11),IF(OR('2. Saisie'!G81="",'2. Saisie'!G81=9),0,'2. Saisie'!G81),"")</f>
        <v/>
      </c>
      <c r="J99" s="17" t="str">
        <f>IF(AND('2. Saisie'!$AF81&gt;=0,J$23&lt;='2. Saisie'!$AE$1,'2. Saisie'!$AL81&lt;=$B$11),IF(OR('2. Saisie'!H81="",'2. Saisie'!H81=9),0,'2. Saisie'!H81),"")</f>
        <v/>
      </c>
      <c r="K99" s="17" t="str">
        <f>IF(AND('2. Saisie'!$AF81&gt;=0,K$23&lt;='2. Saisie'!$AE$1,'2. Saisie'!$AL81&lt;=$B$11),IF(OR('2. Saisie'!I81="",'2. Saisie'!I81=9),0,'2. Saisie'!I81),"")</f>
        <v/>
      </c>
      <c r="L99" s="17" t="str">
        <f>IF(AND('2. Saisie'!$AF81&gt;=0,L$23&lt;='2. Saisie'!$AE$1,'2. Saisie'!$AL81&lt;=$B$11),IF(OR('2. Saisie'!J81="",'2. Saisie'!J81=9),0,'2. Saisie'!J81),"")</f>
        <v/>
      </c>
      <c r="M99" s="17" t="str">
        <f>IF(AND('2. Saisie'!$AF81&gt;=0,M$23&lt;='2. Saisie'!$AE$1,'2. Saisie'!$AL81&lt;=$B$11),IF(OR('2. Saisie'!K81="",'2. Saisie'!K81=9),0,'2. Saisie'!K81),"")</f>
        <v/>
      </c>
      <c r="N99" s="17" t="str">
        <f>IF(AND('2. Saisie'!$AF81&gt;=0,N$23&lt;='2. Saisie'!$AE$1,'2. Saisie'!$AL81&lt;=$B$11),IF(OR('2. Saisie'!L81="",'2. Saisie'!L81=9),0,'2. Saisie'!L81),"")</f>
        <v/>
      </c>
      <c r="O99" s="17" t="str">
        <f>IF(AND('2. Saisie'!$AF81&gt;=0,O$23&lt;='2. Saisie'!$AE$1,'2. Saisie'!$AL81&lt;=$B$11),IF(OR('2. Saisie'!M81="",'2. Saisie'!M81=9),0,'2. Saisie'!M81),"")</f>
        <v/>
      </c>
      <c r="P99" s="17" t="str">
        <f>IF(AND('2. Saisie'!$AF81&gt;=0,P$23&lt;='2. Saisie'!$AE$1,'2. Saisie'!$AL81&lt;=$B$11),IF(OR('2. Saisie'!N81="",'2. Saisie'!N81=9),0,'2. Saisie'!N81),"")</f>
        <v/>
      </c>
      <c r="Q99" s="17" t="str">
        <f>IF(AND('2. Saisie'!$AF81&gt;=0,Q$23&lt;='2. Saisie'!$AE$1,'2. Saisie'!$AL81&lt;=$B$11),IF(OR('2. Saisie'!O81="",'2. Saisie'!O81=9),0,'2. Saisie'!O81),"")</f>
        <v/>
      </c>
      <c r="R99" s="17" t="str">
        <f>IF(AND('2. Saisie'!$AF81&gt;=0,R$23&lt;='2. Saisie'!$AE$1,'2. Saisie'!$AL81&lt;=$B$11),IF(OR('2. Saisie'!P81="",'2. Saisie'!P81=9),0,'2. Saisie'!P81),"")</f>
        <v/>
      </c>
      <c r="S99" s="17" t="str">
        <f>IF(AND('2. Saisie'!$AF81&gt;=0,S$23&lt;='2. Saisie'!$AE$1,'2. Saisie'!$AL81&lt;=$B$11),IF(OR('2. Saisie'!Q81="",'2. Saisie'!Q81=9),0,'2. Saisie'!Q81),"")</f>
        <v/>
      </c>
      <c r="T99" s="17" t="str">
        <f>IF(AND('2. Saisie'!$AF81&gt;=0,T$23&lt;='2. Saisie'!$AE$1,'2. Saisie'!$AL81&lt;=$B$11),IF(OR('2. Saisie'!R81="",'2. Saisie'!R81=9),0,'2. Saisie'!R81),"")</f>
        <v/>
      </c>
      <c r="U99" s="17" t="str">
        <f>IF(AND('2. Saisie'!$AF81&gt;=0,U$23&lt;='2. Saisie'!$AE$1,'2. Saisie'!$AL81&lt;=$B$11),IF(OR('2. Saisie'!S81="",'2. Saisie'!S81=9),0,'2. Saisie'!S81),"")</f>
        <v/>
      </c>
      <c r="V99" s="17" t="str">
        <f>IF(AND('2. Saisie'!$AF81&gt;=0,V$23&lt;='2. Saisie'!$AE$1,'2. Saisie'!$AL81&lt;=$B$11),IF(OR('2. Saisie'!T81="",'2. Saisie'!T81=9),0,'2. Saisie'!T81),"")</f>
        <v/>
      </c>
      <c r="W99" s="17" t="str">
        <f>IF(AND('2. Saisie'!$AF81&gt;=0,W$23&lt;='2. Saisie'!$AE$1,'2. Saisie'!$AL81&lt;=$B$11),IF(OR('2. Saisie'!U81="",'2. Saisie'!U81=9),0,'2. Saisie'!U81),"")</f>
        <v/>
      </c>
      <c r="X99" s="17" t="str">
        <f>IF(AND('2. Saisie'!$AF81&gt;=0,X$23&lt;='2. Saisie'!$AE$1,'2. Saisie'!$AL81&lt;=$B$11),IF(OR('2. Saisie'!V81="",'2. Saisie'!V81=9),0,'2. Saisie'!V81),"")</f>
        <v/>
      </c>
      <c r="Y99" s="17" t="str">
        <f>IF(AND('2. Saisie'!$AF81&gt;=0,Y$23&lt;='2. Saisie'!$AE$1,'2. Saisie'!$AL81&lt;=$B$11),IF(OR('2. Saisie'!W81="",'2. Saisie'!W81=9),0,'2. Saisie'!W81),"")</f>
        <v/>
      </c>
      <c r="Z99" s="17" t="str">
        <f>IF(AND('2. Saisie'!$AF81&gt;=0,Z$23&lt;='2. Saisie'!$AE$1,'2. Saisie'!$AL81&lt;=$B$11),IF(OR('2. Saisie'!X81="",'2. Saisie'!X81=9),0,'2. Saisie'!X81),"")</f>
        <v/>
      </c>
      <c r="AA99" s="17" t="str">
        <f>IF(AND('2. Saisie'!$AF81&gt;=0,AA$23&lt;='2. Saisie'!$AE$1,'2. Saisie'!$AL81&lt;=$B$11),IF(OR('2. Saisie'!Y81="",'2. Saisie'!Y81=9),0,'2. Saisie'!Y81),"")</f>
        <v/>
      </c>
      <c r="AB99" s="17" t="str">
        <f>IF(AND('2. Saisie'!$AF81&gt;=0,AB$23&lt;='2. Saisie'!$AE$1,'2. Saisie'!$AL81&lt;=$B$11),IF(OR('2. Saisie'!Z81="",'2. Saisie'!Z81=9),0,'2. Saisie'!Z81),"")</f>
        <v/>
      </c>
      <c r="AC99" s="17" t="str">
        <f>IF(AND('2. Saisie'!$AF81&gt;=0,AC$23&lt;='2. Saisie'!$AE$1,'2. Saisie'!$AL81&lt;=$B$11),IF(OR('2. Saisie'!AA81="",'2. Saisie'!AA81=9),0,'2. Saisie'!AA81),"")</f>
        <v/>
      </c>
      <c r="AD99" s="17" t="str">
        <f>IF(AND('2. Saisie'!$AF81&gt;=0,AD$23&lt;='2. Saisie'!$AE$1,'2. Saisie'!$AL81&lt;=$B$11),IF(OR('2. Saisie'!AB81="",'2. Saisie'!AB81=9),0,'2. Saisie'!AB81),"")</f>
        <v/>
      </c>
      <c r="AE99" s="17" t="str">
        <f>IF(AND('2. Saisie'!$AF81&gt;=0,AE$23&lt;='2. Saisie'!$AE$1,'2. Saisie'!$AL81&lt;=$B$11),IF(OR('2. Saisie'!AC81="",'2. Saisie'!AC81=9),0,'2. Saisie'!AC81),"")</f>
        <v/>
      </c>
      <c r="AF99" s="17" t="str">
        <f>IF(AND('2. Saisie'!$AF81&gt;=0,AF$23&lt;='2. Saisie'!$AE$1,'2. Saisie'!$AL81&lt;=$B$11),IF(OR('2. Saisie'!AD81="",'2. Saisie'!AD81=9),0,'2. Saisie'!AD81),"")</f>
        <v/>
      </c>
      <c r="AG99" s="17" t="str">
        <f>IF(AND('2. Saisie'!$AF81&gt;=0,AG$23&lt;='2. Saisie'!$AE$1,'2. Saisie'!$AL81&lt;=$B$11),IF(OR('2. Saisie'!AE81="",'2. Saisie'!AE81=9),0,'2. Saisie'!AE81),"")</f>
        <v/>
      </c>
      <c r="AH99" s="17" t="s">
        <v>139</v>
      </c>
      <c r="AI99" s="330"/>
      <c r="AJ99" s="339" t="str">
        <f t="shared" si="365"/>
        <v/>
      </c>
      <c r="AK99" s="339" t="str">
        <f t="shared" si="366"/>
        <v/>
      </c>
      <c r="AL99" s="340" t="str">
        <f t="shared" si="324"/>
        <v/>
      </c>
      <c r="AM99" s="341">
        <v>75</v>
      </c>
      <c r="AN99" s="342" t="str">
        <f t="shared" si="325"/>
        <v/>
      </c>
      <c r="AO99" s="343" t="str">
        <f t="shared" si="326"/>
        <v/>
      </c>
      <c r="AP99" s="17" t="str">
        <f t="shared" si="367"/>
        <v/>
      </c>
      <c r="AQ99" s="17" t="str">
        <f t="shared" si="368"/>
        <v/>
      </c>
      <c r="AR99" s="17" t="str">
        <f t="shared" si="369"/>
        <v/>
      </c>
      <c r="AS99" s="17" t="str">
        <f t="shared" si="370"/>
        <v/>
      </c>
      <c r="AT99" s="17" t="str">
        <f t="shared" si="371"/>
        <v/>
      </c>
      <c r="AU99" s="17" t="str">
        <f t="shared" si="372"/>
        <v/>
      </c>
      <c r="AV99" s="17" t="str">
        <f t="shared" si="373"/>
        <v/>
      </c>
      <c r="AW99" s="17" t="str">
        <f t="shared" si="374"/>
        <v/>
      </c>
      <c r="AX99" s="17" t="str">
        <f t="shared" si="375"/>
        <v/>
      </c>
      <c r="AY99" s="17" t="str">
        <f t="shared" si="376"/>
        <v/>
      </c>
      <c r="AZ99" s="17" t="str">
        <f t="shared" si="377"/>
        <v/>
      </c>
      <c r="BA99" s="17" t="str">
        <f t="shared" si="378"/>
        <v/>
      </c>
      <c r="BB99" s="17" t="str">
        <f t="shared" si="379"/>
        <v/>
      </c>
      <c r="BC99" s="17" t="str">
        <f t="shared" si="380"/>
        <v/>
      </c>
      <c r="BD99" s="17" t="str">
        <f t="shared" si="381"/>
        <v/>
      </c>
      <c r="BE99" s="17" t="str">
        <f t="shared" si="382"/>
        <v/>
      </c>
      <c r="BF99" s="17" t="str">
        <f t="shared" si="383"/>
        <v/>
      </c>
      <c r="BG99" s="17" t="str">
        <f t="shared" si="384"/>
        <v/>
      </c>
      <c r="BH99" s="17" t="str">
        <f t="shared" si="385"/>
        <v/>
      </c>
      <c r="BI99" s="17" t="str">
        <f t="shared" si="386"/>
        <v/>
      </c>
      <c r="BJ99" s="17" t="str">
        <f t="shared" si="387"/>
        <v/>
      </c>
      <c r="BK99" s="17" t="str">
        <f t="shared" si="388"/>
        <v/>
      </c>
      <c r="BL99" s="17" t="str">
        <f t="shared" si="389"/>
        <v/>
      </c>
      <c r="BM99" s="17" t="str">
        <f t="shared" si="390"/>
        <v/>
      </c>
      <c r="BN99" s="17" t="str">
        <f t="shared" si="391"/>
        <v/>
      </c>
      <c r="BO99" s="17" t="str">
        <f t="shared" si="392"/>
        <v/>
      </c>
      <c r="BP99" s="17" t="str">
        <f t="shared" si="393"/>
        <v/>
      </c>
      <c r="BQ99" s="17" t="str">
        <f t="shared" si="394"/>
        <v/>
      </c>
      <c r="BR99" s="17" t="str">
        <f t="shared" si="395"/>
        <v/>
      </c>
      <c r="BS99" s="17" t="str">
        <f t="shared" si="396"/>
        <v/>
      </c>
      <c r="BT99" s="17" t="s">
        <v>139</v>
      </c>
      <c r="BV99" s="291" t="e">
        <f t="shared" si="327"/>
        <v>#VALUE!</v>
      </c>
      <c r="BW99" s="291" t="e">
        <f t="shared" si="397"/>
        <v>#VALUE!</v>
      </c>
      <c r="BX99" s="291" t="e">
        <f t="shared" si="478"/>
        <v>#VALUE!</v>
      </c>
      <c r="BY99" s="292" t="e">
        <f t="shared" si="328"/>
        <v>#VALUE!</v>
      </c>
      <c r="BZ99" s="292" t="e">
        <f t="shared" si="398"/>
        <v>#VALUE!</v>
      </c>
      <c r="CA99" s="294" t="str">
        <f t="shared" si="399"/>
        <v/>
      </c>
      <c r="CB99" s="293" t="e">
        <f t="shared" si="329"/>
        <v>#VALUE!</v>
      </c>
      <c r="CC99" s="291" t="e">
        <f t="shared" si="400"/>
        <v>#VALUE!</v>
      </c>
      <c r="CD99" s="291" t="e">
        <f t="shared" si="479"/>
        <v>#VALUE!</v>
      </c>
      <c r="CE99" s="292" t="e">
        <f t="shared" si="330"/>
        <v>#VALUE!</v>
      </c>
      <c r="CF99" s="292" t="e">
        <f t="shared" si="401"/>
        <v>#VALUE!</v>
      </c>
      <c r="CW99" s="330"/>
      <c r="CX99" s="341">
        <v>75</v>
      </c>
      <c r="CY99" s="58" t="str">
        <f t="shared" si="402"/>
        <v/>
      </c>
      <c r="CZ99" s="344" t="e">
        <f t="shared" si="513"/>
        <v>#N/A</v>
      </c>
      <c r="DA99" s="344" t="e">
        <f t="shared" si="513"/>
        <v>#N/A</v>
      </c>
      <c r="DB99" s="344" t="e">
        <f t="shared" si="513"/>
        <v>#N/A</v>
      </c>
      <c r="DC99" s="344" t="e">
        <f t="shared" si="513"/>
        <v>#N/A</v>
      </c>
      <c r="DD99" s="344" t="e">
        <f t="shared" si="513"/>
        <v>#N/A</v>
      </c>
      <c r="DE99" s="344" t="e">
        <f t="shared" si="513"/>
        <v>#N/A</v>
      </c>
      <c r="DF99" s="344" t="e">
        <f t="shared" si="513"/>
        <v>#N/A</v>
      </c>
      <c r="DG99" s="344" t="e">
        <f t="shared" si="513"/>
        <v>#N/A</v>
      </c>
      <c r="DH99" s="344" t="e">
        <f t="shared" si="513"/>
        <v>#N/A</v>
      </c>
      <c r="DI99" s="344" t="e">
        <f t="shared" si="513"/>
        <v>#N/A</v>
      </c>
      <c r="DJ99" s="344" t="e">
        <f t="shared" si="513"/>
        <v>#N/A</v>
      </c>
      <c r="DK99" s="344" t="e">
        <f t="shared" si="513"/>
        <v>#N/A</v>
      </c>
      <c r="DL99" s="344" t="e">
        <f t="shared" si="513"/>
        <v>#N/A</v>
      </c>
      <c r="DM99" s="344" t="e">
        <f t="shared" si="513"/>
        <v>#N/A</v>
      </c>
      <c r="DN99" s="344" t="e">
        <f t="shared" si="513"/>
        <v>#N/A</v>
      </c>
      <c r="DO99" s="344" t="e">
        <f t="shared" si="513"/>
        <v>#N/A</v>
      </c>
      <c r="DP99" s="344" t="e">
        <f t="shared" si="512"/>
        <v>#N/A</v>
      </c>
      <c r="DQ99" s="344" t="e">
        <f t="shared" si="512"/>
        <v>#N/A</v>
      </c>
      <c r="DR99" s="344" t="e">
        <f t="shared" si="512"/>
        <v>#N/A</v>
      </c>
      <c r="DS99" s="344" t="e">
        <f t="shared" si="512"/>
        <v>#N/A</v>
      </c>
      <c r="DT99" s="344" t="e">
        <f t="shared" si="512"/>
        <v>#N/A</v>
      </c>
      <c r="DU99" s="344" t="e">
        <f t="shared" si="512"/>
        <v>#N/A</v>
      </c>
      <c r="DV99" s="344" t="e">
        <f t="shared" si="512"/>
        <v>#N/A</v>
      </c>
      <c r="DW99" s="344" t="e">
        <f t="shared" si="512"/>
        <v>#N/A</v>
      </c>
      <c r="DX99" s="344" t="e">
        <f t="shared" si="512"/>
        <v>#N/A</v>
      </c>
      <c r="DY99" s="344" t="e">
        <f t="shared" si="512"/>
        <v>#N/A</v>
      </c>
      <c r="DZ99" s="344" t="e">
        <f t="shared" si="512"/>
        <v>#N/A</v>
      </c>
      <c r="EA99" s="344" t="e">
        <f t="shared" si="512"/>
        <v>#N/A</v>
      </c>
      <c r="EB99" s="344" t="e">
        <f t="shared" si="512"/>
        <v>#N/A</v>
      </c>
      <c r="EC99" s="344" t="e">
        <f t="shared" si="512"/>
        <v>#N/A</v>
      </c>
      <c r="ED99" s="59">
        <f t="shared" si="403"/>
        <v>0</v>
      </c>
      <c r="EE99" s="341">
        <v>75</v>
      </c>
      <c r="EF99" s="58" t="str">
        <f t="shared" si="404"/>
        <v/>
      </c>
      <c r="EG99" s="344" t="str">
        <f t="shared" si="480"/>
        <v/>
      </c>
      <c r="EH99" s="344" t="str">
        <f t="shared" si="481"/>
        <v/>
      </c>
      <c r="EI99" s="344" t="str">
        <f t="shared" si="482"/>
        <v/>
      </c>
      <c r="EJ99" s="344" t="str">
        <f t="shared" si="483"/>
        <v/>
      </c>
      <c r="EK99" s="344" t="str">
        <f t="shared" si="484"/>
        <v/>
      </c>
      <c r="EL99" s="344" t="str">
        <f t="shared" si="485"/>
        <v/>
      </c>
      <c r="EM99" s="344" t="str">
        <f t="shared" si="486"/>
        <v/>
      </c>
      <c r="EN99" s="344" t="str">
        <f t="shared" si="487"/>
        <v/>
      </c>
      <c r="EO99" s="344" t="str">
        <f t="shared" si="488"/>
        <v/>
      </c>
      <c r="EP99" s="344" t="str">
        <f t="shared" si="489"/>
        <v/>
      </c>
      <c r="EQ99" s="344" t="str">
        <f t="shared" si="490"/>
        <v/>
      </c>
      <c r="ER99" s="344" t="str">
        <f t="shared" si="491"/>
        <v/>
      </c>
      <c r="ES99" s="344" t="str">
        <f t="shared" si="492"/>
        <v/>
      </c>
      <c r="ET99" s="344" t="str">
        <f t="shared" si="493"/>
        <v/>
      </c>
      <c r="EU99" s="344" t="str">
        <f t="shared" si="494"/>
        <v/>
      </c>
      <c r="EV99" s="344" t="str">
        <f t="shared" si="495"/>
        <v/>
      </c>
      <c r="EW99" s="344" t="str">
        <f t="shared" si="496"/>
        <v/>
      </c>
      <c r="EX99" s="344" t="str">
        <f t="shared" si="497"/>
        <v/>
      </c>
      <c r="EY99" s="344" t="str">
        <f t="shared" si="498"/>
        <v/>
      </c>
      <c r="EZ99" s="344" t="str">
        <f t="shared" si="499"/>
        <v/>
      </c>
      <c r="FA99" s="344" t="str">
        <f t="shared" si="500"/>
        <v/>
      </c>
      <c r="FB99" s="344" t="str">
        <f t="shared" si="501"/>
        <v/>
      </c>
      <c r="FC99" s="344" t="str">
        <f t="shared" si="502"/>
        <v/>
      </c>
      <c r="FD99" s="344" t="str">
        <f t="shared" si="503"/>
        <v/>
      </c>
      <c r="FE99" s="344" t="str">
        <f t="shared" si="504"/>
        <v/>
      </c>
      <c r="FF99" s="344" t="str">
        <f t="shared" si="505"/>
        <v/>
      </c>
      <c r="FG99" s="344" t="str">
        <f t="shared" si="506"/>
        <v/>
      </c>
      <c r="FH99" s="344" t="str">
        <f t="shared" si="507"/>
        <v/>
      </c>
      <c r="FI99" s="344" t="str">
        <f t="shared" si="508"/>
        <v/>
      </c>
      <c r="FJ99" s="344" t="str">
        <f t="shared" si="509"/>
        <v/>
      </c>
      <c r="FK99" s="59">
        <f t="shared" si="405"/>
        <v>0</v>
      </c>
      <c r="FL99" s="345" t="str">
        <f t="shared" si="406"/>
        <v/>
      </c>
      <c r="FM99" s="3">
        <f t="shared" si="407"/>
        <v>0</v>
      </c>
      <c r="FO99" s="336" t="str">
        <f t="shared" si="331"/>
        <v/>
      </c>
      <c r="FP99" s="4" t="s">
        <v>105</v>
      </c>
      <c r="FQ99" s="17" t="str">
        <f t="shared" si="332"/>
        <v/>
      </c>
      <c r="FR99" s="17" t="str">
        <f t="shared" si="333"/>
        <v/>
      </c>
      <c r="FS99" s="17" t="str">
        <f t="shared" si="334"/>
        <v/>
      </c>
      <c r="FT99" s="17" t="str">
        <f t="shared" si="335"/>
        <v/>
      </c>
      <c r="FU99" s="17" t="str">
        <f t="shared" si="336"/>
        <v/>
      </c>
      <c r="FV99" s="17" t="str">
        <f t="shared" si="337"/>
        <v/>
      </c>
      <c r="FW99" s="17" t="str">
        <f t="shared" si="338"/>
        <v/>
      </c>
      <c r="FX99" s="17" t="str">
        <f t="shared" si="339"/>
        <v/>
      </c>
      <c r="FY99" s="17" t="str">
        <f t="shared" si="340"/>
        <v/>
      </c>
      <c r="FZ99" s="17" t="str">
        <f t="shared" si="341"/>
        <v/>
      </c>
      <c r="GA99" s="17" t="str">
        <f t="shared" si="342"/>
        <v/>
      </c>
      <c r="GB99" s="17" t="str">
        <f t="shared" si="343"/>
        <v/>
      </c>
      <c r="GC99" s="17" t="str">
        <f t="shared" si="344"/>
        <v/>
      </c>
      <c r="GD99" s="17" t="str">
        <f t="shared" si="345"/>
        <v/>
      </c>
      <c r="GE99" s="17" t="str">
        <f t="shared" si="346"/>
        <v/>
      </c>
      <c r="GF99" s="17" t="str">
        <f t="shared" si="347"/>
        <v/>
      </c>
      <c r="GG99" s="17" t="str">
        <f t="shared" si="348"/>
        <v/>
      </c>
      <c r="GH99" s="17" t="str">
        <f t="shared" si="349"/>
        <v/>
      </c>
      <c r="GI99" s="17" t="str">
        <f t="shared" si="350"/>
        <v/>
      </c>
      <c r="GJ99" s="17" t="str">
        <f t="shared" si="351"/>
        <v/>
      </c>
      <c r="GK99" s="17" t="str">
        <f t="shared" si="352"/>
        <v/>
      </c>
      <c r="GL99" s="17" t="str">
        <f t="shared" si="353"/>
        <v/>
      </c>
      <c r="GM99" s="17" t="str">
        <f t="shared" si="354"/>
        <v/>
      </c>
      <c r="GN99" s="17" t="str">
        <f t="shared" si="355"/>
        <v/>
      </c>
      <c r="GO99" s="17" t="str">
        <f t="shared" si="356"/>
        <v/>
      </c>
      <c r="GP99" s="17" t="str">
        <f t="shared" si="357"/>
        <v/>
      </c>
      <c r="GQ99" s="17" t="str">
        <f t="shared" si="358"/>
        <v/>
      </c>
      <c r="GR99" s="17" t="str">
        <f t="shared" si="359"/>
        <v/>
      </c>
      <c r="GS99" s="17" t="str">
        <f t="shared" si="360"/>
        <v/>
      </c>
      <c r="GT99" s="17" t="str">
        <f t="shared" si="361"/>
        <v/>
      </c>
      <c r="GU99" s="17" t="s">
        <v>139</v>
      </c>
      <c r="GV99" s="36"/>
      <c r="GW99" s="36" t="e">
        <f>RANK(AO99,AO$25:AO$124,0)+COUNTIF(AO$25:AO$99,AO99)-1</f>
        <v>#VALUE!</v>
      </c>
      <c r="GX99" s="36" t="s">
        <v>105</v>
      </c>
      <c r="GY99" s="3">
        <v>75</v>
      </c>
      <c r="GZ99" s="3" t="str">
        <f t="shared" si="362"/>
        <v/>
      </c>
      <c r="HA99" s="345" t="str">
        <f t="shared" si="408"/>
        <v/>
      </c>
      <c r="HB99" s="3">
        <f t="shared" si="409"/>
        <v>0</v>
      </c>
      <c r="HF99" s="3" t="e">
        <f t="shared" si="410"/>
        <v>#N/A</v>
      </c>
      <c r="HG99" s="3" t="e">
        <f t="shared" si="411"/>
        <v>#N/A</v>
      </c>
      <c r="HH99" s="294" t="e">
        <f t="shared" si="412"/>
        <v>#N/A</v>
      </c>
      <c r="HI99" s="336" t="e">
        <f t="shared" si="413"/>
        <v>#N/A</v>
      </c>
      <c r="HJ99" s="4" t="e">
        <f t="shared" si="414"/>
        <v>#N/A</v>
      </c>
      <c r="HK99" s="17" t="str">
        <f>IF(HK$23&lt;='2. Saisie'!$AE$1,INDEX($D$25:$AG$124,$HI99,HK$21),"")</f>
        <v/>
      </c>
      <c r="HL99" s="17" t="str">
        <f>IF(HL$23&lt;='2. Saisie'!$AE$1,INDEX($D$25:$AG$124,$HI99,HL$21),"")</f>
        <v/>
      </c>
      <c r="HM99" s="17" t="str">
        <f>IF(HM$23&lt;='2. Saisie'!$AE$1,INDEX($D$25:$AG$124,$HI99,HM$21),"")</f>
        <v/>
      </c>
      <c r="HN99" s="17" t="str">
        <f>IF(HN$23&lt;='2. Saisie'!$AE$1,INDEX($D$25:$AG$124,$HI99,HN$21),"")</f>
        <v/>
      </c>
      <c r="HO99" s="17" t="str">
        <f>IF(HO$23&lt;='2. Saisie'!$AE$1,INDEX($D$25:$AG$124,$HI99,HO$21),"")</f>
        <v/>
      </c>
      <c r="HP99" s="17" t="str">
        <f>IF(HP$23&lt;='2. Saisie'!$AE$1,INDEX($D$25:$AG$124,$HI99,HP$21),"")</f>
        <v/>
      </c>
      <c r="HQ99" s="17" t="str">
        <f>IF(HQ$23&lt;='2. Saisie'!$AE$1,INDEX($D$25:$AG$124,$HI99,HQ$21),"")</f>
        <v/>
      </c>
      <c r="HR99" s="17" t="str">
        <f>IF(HR$23&lt;='2. Saisie'!$AE$1,INDEX($D$25:$AG$124,$HI99,HR$21),"")</f>
        <v/>
      </c>
      <c r="HS99" s="17" t="str">
        <f>IF(HS$23&lt;='2. Saisie'!$AE$1,INDEX($D$25:$AG$124,$HI99,HS$21),"")</f>
        <v/>
      </c>
      <c r="HT99" s="17" t="str">
        <f>IF(HT$23&lt;='2. Saisie'!$AE$1,INDEX($D$25:$AG$124,$HI99,HT$21),"")</f>
        <v/>
      </c>
      <c r="HU99" s="17" t="str">
        <f>IF(HU$23&lt;='2. Saisie'!$AE$1,INDEX($D$25:$AG$124,$HI99,HU$21),"")</f>
        <v/>
      </c>
      <c r="HV99" s="17" t="str">
        <f>IF(HV$23&lt;='2. Saisie'!$AE$1,INDEX($D$25:$AG$124,$HI99,HV$21),"")</f>
        <v/>
      </c>
      <c r="HW99" s="17" t="str">
        <f>IF(HW$23&lt;='2. Saisie'!$AE$1,INDEX($D$25:$AG$124,$HI99,HW$21),"")</f>
        <v/>
      </c>
      <c r="HX99" s="17" t="str">
        <f>IF(HX$23&lt;='2. Saisie'!$AE$1,INDEX($D$25:$AG$124,$HI99,HX$21),"")</f>
        <v/>
      </c>
      <c r="HY99" s="17" t="str">
        <f>IF(HY$23&lt;='2. Saisie'!$AE$1,INDEX($D$25:$AG$124,$HI99,HY$21),"")</f>
        <v/>
      </c>
      <c r="HZ99" s="17" t="str">
        <f>IF(HZ$23&lt;='2. Saisie'!$AE$1,INDEX($D$25:$AG$124,$HI99,HZ$21),"")</f>
        <v/>
      </c>
      <c r="IA99" s="17" t="str">
        <f>IF(IA$23&lt;='2. Saisie'!$AE$1,INDEX($D$25:$AG$124,$HI99,IA$21),"")</f>
        <v/>
      </c>
      <c r="IB99" s="17" t="str">
        <f>IF(IB$23&lt;='2. Saisie'!$AE$1,INDEX($D$25:$AG$124,$HI99,IB$21),"")</f>
        <v/>
      </c>
      <c r="IC99" s="17" t="str">
        <f>IF(IC$23&lt;='2. Saisie'!$AE$1,INDEX($D$25:$AG$124,$HI99,IC$21),"")</f>
        <v/>
      </c>
      <c r="ID99" s="17" t="str">
        <f>IF(ID$23&lt;='2. Saisie'!$AE$1,INDEX($D$25:$AG$124,$HI99,ID$21),"")</f>
        <v/>
      </c>
      <c r="IE99" s="17" t="str">
        <f>IF(IE$23&lt;='2. Saisie'!$AE$1,INDEX($D$25:$AG$124,$HI99,IE$21),"")</f>
        <v/>
      </c>
      <c r="IF99" s="17" t="str">
        <f>IF(IF$23&lt;='2. Saisie'!$AE$1,INDEX($D$25:$AG$124,$HI99,IF$21),"")</f>
        <v/>
      </c>
      <c r="IG99" s="17" t="str">
        <f>IF(IG$23&lt;='2. Saisie'!$AE$1,INDEX($D$25:$AG$124,$HI99,IG$21),"")</f>
        <v/>
      </c>
      <c r="IH99" s="17" t="str">
        <f>IF(IH$23&lt;='2. Saisie'!$AE$1,INDEX($D$25:$AG$124,$HI99,IH$21),"")</f>
        <v/>
      </c>
      <c r="II99" s="17" t="str">
        <f>IF(II$23&lt;='2. Saisie'!$AE$1,INDEX($D$25:$AG$124,$HI99,II$21),"")</f>
        <v/>
      </c>
      <c r="IJ99" s="17" t="str">
        <f>IF(IJ$23&lt;='2. Saisie'!$AE$1,INDEX($D$25:$AG$124,$HI99,IJ$21),"")</f>
        <v/>
      </c>
      <c r="IK99" s="17" t="str">
        <f>IF(IK$23&lt;='2. Saisie'!$AE$1,INDEX($D$25:$AG$124,$HI99,IK$21),"")</f>
        <v/>
      </c>
      <c r="IL99" s="17" t="str">
        <f>IF(IL$23&lt;='2. Saisie'!$AE$1,INDEX($D$25:$AG$124,$HI99,IL$21),"")</f>
        <v/>
      </c>
      <c r="IM99" s="17" t="str">
        <f>IF(IM$23&lt;='2. Saisie'!$AE$1,INDEX($D$25:$AG$124,$HI99,IM$21),"")</f>
        <v/>
      </c>
      <c r="IN99" s="17" t="str">
        <f>IF(IN$23&lt;='2. Saisie'!$AE$1,INDEX($D$25:$AG$124,$HI99,IN$21),"")</f>
        <v/>
      </c>
      <c r="IO99" s="17" t="s">
        <v>139</v>
      </c>
      <c r="IR99" s="346" t="str">
        <f>IFERROR(IF(HK$23&lt;=$HH99,(1-'7. Rép.Inattendues'!J80)*HK$19,('7. Rép.Inattendues'!J80*HK$19)*-1),"")</f>
        <v/>
      </c>
      <c r="IS99" s="346" t="str">
        <f>IFERROR(IF(HL$23&lt;=$HH99,(1-'7. Rép.Inattendues'!K80)*HL$19,('7. Rép.Inattendues'!K80*HL$19)*-1),"")</f>
        <v/>
      </c>
      <c r="IT99" s="346" t="str">
        <f>IFERROR(IF(HM$23&lt;=$HH99,(1-'7. Rép.Inattendues'!L80)*HM$19,('7. Rép.Inattendues'!L80*HM$19)*-1),"")</f>
        <v/>
      </c>
      <c r="IU99" s="346" t="str">
        <f>IFERROR(IF(HN$23&lt;=$HH99,(1-'7. Rép.Inattendues'!M80)*HN$19,('7. Rép.Inattendues'!M80*HN$19)*-1),"")</f>
        <v/>
      </c>
      <c r="IV99" s="346" t="str">
        <f>IFERROR(IF(HO$23&lt;=$HH99,(1-'7. Rép.Inattendues'!N80)*HO$19,('7. Rép.Inattendues'!N80*HO$19)*-1),"")</f>
        <v/>
      </c>
      <c r="IW99" s="346" t="str">
        <f>IFERROR(IF(HP$23&lt;=$HH99,(1-'7. Rép.Inattendues'!O80)*HP$19,('7. Rép.Inattendues'!O80*HP$19)*-1),"")</f>
        <v/>
      </c>
      <c r="IX99" s="346" t="str">
        <f>IFERROR(IF(HQ$23&lt;=$HH99,(1-'7. Rép.Inattendues'!P80)*HQ$19,('7. Rép.Inattendues'!P80*HQ$19)*-1),"")</f>
        <v/>
      </c>
      <c r="IY99" s="346" t="str">
        <f>IFERROR(IF(HR$23&lt;=$HH99,(1-'7. Rép.Inattendues'!Q80)*HR$19,('7. Rép.Inattendues'!Q80*HR$19)*-1),"")</f>
        <v/>
      </c>
      <c r="IZ99" s="346" t="str">
        <f>IFERROR(IF(HS$23&lt;=$HH99,(1-'7. Rép.Inattendues'!R80)*HS$19,('7. Rép.Inattendues'!R80*HS$19)*-1),"")</f>
        <v/>
      </c>
      <c r="JA99" s="346" t="str">
        <f>IFERROR(IF(HT$23&lt;=$HH99,(1-'7. Rép.Inattendues'!S80)*HT$19,('7. Rép.Inattendues'!S80*HT$19)*-1),"")</f>
        <v/>
      </c>
      <c r="JB99" s="346" t="str">
        <f>IFERROR(IF(HU$23&lt;=$HH99,(1-'7. Rép.Inattendues'!T80)*HU$19,('7. Rép.Inattendues'!T80*HU$19)*-1),"")</f>
        <v/>
      </c>
      <c r="JC99" s="346" t="str">
        <f>IFERROR(IF(HV$23&lt;=$HH99,(1-'7. Rép.Inattendues'!U80)*HV$19,('7. Rép.Inattendues'!U80*HV$19)*-1),"")</f>
        <v/>
      </c>
      <c r="JD99" s="346" t="str">
        <f>IFERROR(IF(HW$23&lt;=$HH99,(1-'7. Rép.Inattendues'!V80)*HW$19,('7. Rép.Inattendues'!V80*HW$19)*-1),"")</f>
        <v/>
      </c>
      <c r="JE99" s="346" t="str">
        <f>IFERROR(IF(HX$23&lt;=$HH99,(1-'7. Rép.Inattendues'!W80)*HX$19,('7. Rép.Inattendues'!W80*HX$19)*-1),"")</f>
        <v/>
      </c>
      <c r="JF99" s="346" t="str">
        <f>IFERROR(IF(HY$23&lt;=$HH99,(1-'7. Rép.Inattendues'!X80)*HY$19,('7. Rép.Inattendues'!X80*HY$19)*-1),"")</f>
        <v/>
      </c>
      <c r="JG99" s="346" t="str">
        <f>IFERROR(IF(HZ$23&lt;=$HH99,(1-'7. Rép.Inattendues'!Y80)*HZ$19,('7. Rép.Inattendues'!Y80*HZ$19)*-1),"")</f>
        <v/>
      </c>
      <c r="JH99" s="346" t="str">
        <f>IFERROR(IF(IA$23&lt;=$HH99,(1-'7. Rép.Inattendues'!Z80)*IA$19,('7. Rép.Inattendues'!Z80*IA$19)*-1),"")</f>
        <v/>
      </c>
      <c r="JI99" s="346" t="str">
        <f>IFERROR(IF(IB$23&lt;=$HH99,(1-'7. Rép.Inattendues'!AA80)*IB$19,('7. Rép.Inattendues'!AA80*IB$19)*-1),"")</f>
        <v/>
      </c>
      <c r="JJ99" s="346" t="str">
        <f>IFERROR(IF(IC$23&lt;=$HH99,(1-'7. Rép.Inattendues'!AB80)*IC$19,('7. Rép.Inattendues'!AB80*IC$19)*-1),"")</f>
        <v/>
      </c>
      <c r="JK99" s="346" t="str">
        <f>IFERROR(IF(ID$23&lt;=$HH99,(1-'7. Rép.Inattendues'!AC80)*ID$19,('7. Rép.Inattendues'!AC80*ID$19)*-1),"")</f>
        <v/>
      </c>
      <c r="JL99" s="346" t="str">
        <f>IFERROR(IF(IE$23&lt;=$HH99,(1-'7. Rép.Inattendues'!AD80)*IE$19,('7. Rép.Inattendues'!AD80*IE$19)*-1),"")</f>
        <v/>
      </c>
      <c r="JM99" s="346" t="str">
        <f>IFERROR(IF(IF$23&lt;=$HH99,(1-'7. Rép.Inattendues'!AE80)*IF$19,('7. Rép.Inattendues'!AE80*IF$19)*-1),"")</f>
        <v/>
      </c>
      <c r="JN99" s="346" t="str">
        <f>IFERROR(IF(IG$23&lt;=$HH99,(1-'7. Rép.Inattendues'!AF80)*IG$19,('7. Rép.Inattendues'!AF80*IG$19)*-1),"")</f>
        <v/>
      </c>
      <c r="JO99" s="346" t="str">
        <f>IFERROR(IF(IH$23&lt;=$HH99,(1-'7. Rép.Inattendues'!AG80)*IH$19,('7. Rép.Inattendues'!AG80*IH$19)*-1),"")</f>
        <v/>
      </c>
      <c r="JP99" s="346" t="str">
        <f>IFERROR(IF(II$23&lt;=$HH99,(1-'7. Rép.Inattendues'!AH80)*II$19,('7. Rép.Inattendues'!AH80*II$19)*-1),"")</f>
        <v/>
      </c>
      <c r="JQ99" s="346" t="str">
        <f>IFERROR(IF(IJ$23&lt;=$HH99,(1-'7. Rép.Inattendues'!AI80)*IJ$19,('7. Rép.Inattendues'!AI80*IJ$19)*-1),"")</f>
        <v/>
      </c>
      <c r="JR99" s="346" t="str">
        <f>IFERROR(IF(IK$23&lt;=$HH99,(1-'7. Rép.Inattendues'!AJ80)*IK$19,('7. Rép.Inattendues'!AJ80*IK$19)*-1),"")</f>
        <v/>
      </c>
      <c r="JS99" s="346" t="str">
        <f>IFERROR(IF(IL$23&lt;=$HH99,(1-'7. Rép.Inattendues'!AK80)*IL$19,('7. Rép.Inattendues'!AK80*IL$19)*-1),"")</f>
        <v/>
      </c>
      <c r="JT99" s="346" t="str">
        <f>IFERROR(IF(IM$23&lt;=$HH99,(1-'7. Rép.Inattendues'!AL80)*IM$19,('7. Rép.Inattendues'!AL80*IM$19)*-1),"")</f>
        <v/>
      </c>
      <c r="JU99" s="346" t="str">
        <f>IFERROR(IF(IN$23&lt;=$HH99,(1-'7. Rép.Inattendues'!AM80)*IN$19,('7. Rép.Inattendues'!AM80*IN$19)*-1),"")</f>
        <v/>
      </c>
      <c r="JW99" s="347" t="str">
        <f t="shared" si="415"/>
        <v/>
      </c>
      <c r="JY99" s="346" t="str">
        <f t="shared" si="416"/>
        <v/>
      </c>
      <c r="JZ99" s="346" t="str">
        <f t="shared" si="417"/>
        <v/>
      </c>
      <c r="KA99" s="346" t="str">
        <f t="shared" si="418"/>
        <v/>
      </c>
      <c r="KB99" s="346" t="str">
        <f t="shared" si="419"/>
        <v/>
      </c>
      <c r="KC99" s="346" t="str">
        <f t="shared" si="420"/>
        <v/>
      </c>
      <c r="KD99" s="346" t="str">
        <f t="shared" si="421"/>
        <v/>
      </c>
      <c r="KE99" s="346" t="str">
        <f t="shared" si="422"/>
        <v/>
      </c>
      <c r="KF99" s="346" t="str">
        <f t="shared" si="423"/>
        <v/>
      </c>
      <c r="KG99" s="346" t="str">
        <f t="shared" si="424"/>
        <v/>
      </c>
      <c r="KH99" s="346" t="str">
        <f t="shared" si="425"/>
        <v/>
      </c>
      <c r="KI99" s="346" t="str">
        <f t="shared" si="426"/>
        <v/>
      </c>
      <c r="KJ99" s="346" t="str">
        <f t="shared" si="427"/>
        <v/>
      </c>
      <c r="KK99" s="346" t="str">
        <f t="shared" si="428"/>
        <v/>
      </c>
      <c r="KL99" s="346" t="str">
        <f t="shared" si="429"/>
        <v/>
      </c>
      <c r="KM99" s="346" t="str">
        <f t="shared" si="430"/>
        <v/>
      </c>
      <c r="KN99" s="346" t="str">
        <f t="shared" si="431"/>
        <v/>
      </c>
      <c r="KO99" s="346" t="str">
        <f t="shared" si="432"/>
        <v/>
      </c>
      <c r="KP99" s="346" t="str">
        <f t="shared" si="433"/>
        <v/>
      </c>
      <c r="KQ99" s="346" t="str">
        <f t="shared" si="434"/>
        <v/>
      </c>
      <c r="KR99" s="346" t="str">
        <f t="shared" si="435"/>
        <v/>
      </c>
      <c r="KS99" s="346" t="str">
        <f t="shared" si="436"/>
        <v/>
      </c>
      <c r="KT99" s="346" t="str">
        <f t="shared" si="437"/>
        <v/>
      </c>
      <c r="KU99" s="346" t="str">
        <f t="shared" si="438"/>
        <v/>
      </c>
      <c r="KV99" s="346" t="str">
        <f t="shared" si="439"/>
        <v/>
      </c>
      <c r="KW99" s="346" t="str">
        <f t="shared" si="440"/>
        <v/>
      </c>
      <c r="KX99" s="346" t="str">
        <f t="shared" si="441"/>
        <v/>
      </c>
      <c r="KY99" s="346" t="str">
        <f t="shared" si="442"/>
        <v/>
      </c>
      <c r="KZ99" s="346" t="str">
        <f t="shared" si="443"/>
        <v/>
      </c>
      <c r="LA99" s="346" t="str">
        <f t="shared" si="444"/>
        <v/>
      </c>
      <c r="LB99" s="346" t="str">
        <f t="shared" si="445"/>
        <v/>
      </c>
      <c r="LD99" s="348" t="str">
        <f t="shared" si="446"/>
        <v/>
      </c>
      <c r="LF99" s="346" t="str">
        <f t="shared" si="363"/>
        <v/>
      </c>
      <c r="LH99" s="346" t="str">
        <f t="shared" si="447"/>
        <v/>
      </c>
      <c r="LI99" s="346" t="str">
        <f t="shared" si="448"/>
        <v/>
      </c>
      <c r="LJ99" s="346" t="str">
        <f t="shared" si="449"/>
        <v/>
      </c>
      <c r="LK99" s="346" t="str">
        <f t="shared" si="450"/>
        <v/>
      </c>
      <c r="LL99" s="346" t="str">
        <f t="shared" si="451"/>
        <v/>
      </c>
      <c r="LM99" s="346" t="str">
        <f t="shared" si="452"/>
        <v/>
      </c>
      <c r="LN99" s="346" t="str">
        <f t="shared" si="453"/>
        <v/>
      </c>
      <c r="LO99" s="346" t="str">
        <f t="shared" si="454"/>
        <v/>
      </c>
      <c r="LP99" s="346" t="str">
        <f t="shared" si="455"/>
        <v/>
      </c>
      <c r="LQ99" s="346" t="str">
        <f t="shared" si="456"/>
        <v/>
      </c>
      <c r="LR99" s="346" t="str">
        <f t="shared" si="457"/>
        <v/>
      </c>
      <c r="LS99" s="346" t="str">
        <f t="shared" si="458"/>
        <v/>
      </c>
      <c r="LT99" s="346" t="str">
        <f t="shared" si="459"/>
        <v/>
      </c>
      <c r="LU99" s="346" t="str">
        <f t="shared" si="460"/>
        <v/>
      </c>
      <c r="LV99" s="346" t="str">
        <f t="shared" si="461"/>
        <v/>
      </c>
      <c r="LW99" s="346" t="str">
        <f t="shared" si="462"/>
        <v/>
      </c>
      <c r="LX99" s="346" t="str">
        <f t="shared" si="463"/>
        <v/>
      </c>
      <c r="LY99" s="346" t="str">
        <f t="shared" si="464"/>
        <v/>
      </c>
      <c r="LZ99" s="346" t="str">
        <f t="shared" si="465"/>
        <v/>
      </c>
      <c r="MA99" s="346" t="str">
        <f t="shared" si="466"/>
        <v/>
      </c>
      <c r="MB99" s="346" t="str">
        <f t="shared" si="467"/>
        <v/>
      </c>
      <c r="MC99" s="346" t="str">
        <f t="shared" si="468"/>
        <v/>
      </c>
      <c r="MD99" s="346" t="str">
        <f t="shared" si="469"/>
        <v/>
      </c>
      <c r="ME99" s="346" t="str">
        <f t="shared" si="470"/>
        <v/>
      </c>
      <c r="MF99" s="346" t="str">
        <f t="shared" si="471"/>
        <v/>
      </c>
      <c r="MG99" s="346" t="str">
        <f t="shared" si="472"/>
        <v/>
      </c>
      <c r="MH99" s="346" t="str">
        <f t="shared" si="473"/>
        <v/>
      </c>
      <c r="MI99" s="346" t="str">
        <f t="shared" si="474"/>
        <v/>
      </c>
      <c r="MJ99" s="346" t="str">
        <f t="shared" si="475"/>
        <v/>
      </c>
      <c r="MK99" s="346" t="str">
        <f t="shared" si="476"/>
        <v/>
      </c>
      <c r="MM99" s="348" t="str">
        <f t="shared" si="477"/>
        <v/>
      </c>
      <c r="MR99" s="483" t="s">
        <v>466</v>
      </c>
      <c r="MS99" s="305">
        <v>8</v>
      </c>
      <c r="MT99" s="395" t="s">
        <v>530</v>
      </c>
      <c r="MU99" s="15">
        <f>IF('8. Paramètres'!G137="Réussite",1,IF('8. Paramètres'!G137="À examiner (réussite)",2,IF('8. Paramètres'!G137="À examiner (échec)",3,IF('8. Paramètres'!G137="Échec",4,"err"))))</f>
        <v>1</v>
      </c>
      <c r="MV99" s="15">
        <f>IF('8. Paramètres'!H137="Cliquer pour modifier",MU99,IF('8. Paramètres'!H137="Réussite",1,IF('8. Paramètres'!H137="À examiner (réussite)",2,IF('8. Paramètres'!H137="À examiner (échec)",3,IF('8. Paramètres'!H137="Échec",4,"err")))))</f>
        <v>1</v>
      </c>
      <c r="MW99" s="15">
        <f t="shared" si="514"/>
        <v>1</v>
      </c>
      <c r="MY99" s="380" t="str">
        <f t="shared" ref="MY99:MY106" si="515">IF(MW99&lt;MW98,"err","ok")</f>
        <v>ok</v>
      </c>
    </row>
    <row r="100" spans="2:364" ht="18" x14ac:dyDescent="0.3">
      <c r="B100" s="38">
        <f t="shared" si="364"/>
        <v>0</v>
      </c>
      <c r="C100" s="4" t="s">
        <v>106</v>
      </c>
      <c r="D100" s="17" t="str">
        <f>IF(AND('2. Saisie'!$AF82&gt;=0,D$23&lt;='2. Saisie'!$AE$1,'2. Saisie'!$AL82&lt;=$B$11),IF(OR('2. Saisie'!B82="",'2. Saisie'!B82=9),0,'2. Saisie'!B82),"")</f>
        <v/>
      </c>
      <c r="E100" s="17" t="str">
        <f>IF(AND('2. Saisie'!$AF82&gt;=0,E$23&lt;='2. Saisie'!$AE$1,'2. Saisie'!$AL82&lt;=$B$11),IF(OR('2. Saisie'!C82="",'2. Saisie'!C82=9),0,'2. Saisie'!C82),"")</f>
        <v/>
      </c>
      <c r="F100" s="17" t="str">
        <f>IF(AND('2. Saisie'!$AF82&gt;=0,F$23&lt;='2. Saisie'!$AE$1,'2. Saisie'!$AL82&lt;=$B$11),IF(OR('2. Saisie'!D82="",'2. Saisie'!D82=9),0,'2. Saisie'!D82),"")</f>
        <v/>
      </c>
      <c r="G100" s="17" t="str">
        <f>IF(AND('2. Saisie'!$AF82&gt;=0,G$23&lt;='2. Saisie'!$AE$1,'2. Saisie'!$AL82&lt;=$B$11),IF(OR('2. Saisie'!E82="",'2. Saisie'!E82=9),0,'2. Saisie'!E82),"")</f>
        <v/>
      </c>
      <c r="H100" s="17" t="str">
        <f>IF(AND('2. Saisie'!$AF82&gt;=0,H$23&lt;='2. Saisie'!$AE$1,'2. Saisie'!$AL82&lt;=$B$11),IF(OR('2. Saisie'!F82="",'2. Saisie'!F82=9),0,'2. Saisie'!F82),"")</f>
        <v/>
      </c>
      <c r="I100" s="17" t="str">
        <f>IF(AND('2. Saisie'!$AF82&gt;=0,I$23&lt;='2. Saisie'!$AE$1,'2. Saisie'!$AL82&lt;=$B$11),IF(OR('2. Saisie'!G82="",'2. Saisie'!G82=9),0,'2. Saisie'!G82),"")</f>
        <v/>
      </c>
      <c r="J100" s="17" t="str">
        <f>IF(AND('2. Saisie'!$AF82&gt;=0,J$23&lt;='2. Saisie'!$AE$1,'2. Saisie'!$AL82&lt;=$B$11),IF(OR('2. Saisie'!H82="",'2. Saisie'!H82=9),0,'2. Saisie'!H82),"")</f>
        <v/>
      </c>
      <c r="K100" s="17" t="str">
        <f>IF(AND('2. Saisie'!$AF82&gt;=0,K$23&lt;='2. Saisie'!$AE$1,'2. Saisie'!$AL82&lt;=$B$11),IF(OR('2. Saisie'!I82="",'2. Saisie'!I82=9),0,'2. Saisie'!I82),"")</f>
        <v/>
      </c>
      <c r="L100" s="17" t="str">
        <f>IF(AND('2. Saisie'!$AF82&gt;=0,L$23&lt;='2. Saisie'!$AE$1,'2. Saisie'!$AL82&lt;=$B$11),IF(OR('2. Saisie'!J82="",'2. Saisie'!J82=9),0,'2. Saisie'!J82),"")</f>
        <v/>
      </c>
      <c r="M100" s="17" t="str">
        <f>IF(AND('2. Saisie'!$AF82&gt;=0,M$23&lt;='2. Saisie'!$AE$1,'2. Saisie'!$AL82&lt;=$B$11),IF(OR('2. Saisie'!K82="",'2. Saisie'!K82=9),0,'2. Saisie'!K82),"")</f>
        <v/>
      </c>
      <c r="N100" s="17" t="str">
        <f>IF(AND('2. Saisie'!$AF82&gt;=0,N$23&lt;='2. Saisie'!$AE$1,'2. Saisie'!$AL82&lt;=$B$11),IF(OR('2. Saisie'!L82="",'2. Saisie'!L82=9),0,'2. Saisie'!L82),"")</f>
        <v/>
      </c>
      <c r="O100" s="17" t="str">
        <f>IF(AND('2. Saisie'!$AF82&gt;=0,O$23&lt;='2. Saisie'!$AE$1,'2. Saisie'!$AL82&lt;=$B$11),IF(OR('2. Saisie'!M82="",'2. Saisie'!M82=9),0,'2. Saisie'!M82),"")</f>
        <v/>
      </c>
      <c r="P100" s="17" t="str">
        <f>IF(AND('2. Saisie'!$AF82&gt;=0,P$23&lt;='2. Saisie'!$AE$1,'2. Saisie'!$AL82&lt;=$B$11),IF(OR('2. Saisie'!N82="",'2. Saisie'!N82=9),0,'2. Saisie'!N82),"")</f>
        <v/>
      </c>
      <c r="Q100" s="17" t="str">
        <f>IF(AND('2. Saisie'!$AF82&gt;=0,Q$23&lt;='2. Saisie'!$AE$1,'2. Saisie'!$AL82&lt;=$B$11),IF(OR('2. Saisie'!O82="",'2. Saisie'!O82=9),0,'2. Saisie'!O82),"")</f>
        <v/>
      </c>
      <c r="R100" s="17" t="str">
        <f>IF(AND('2. Saisie'!$AF82&gt;=0,R$23&lt;='2. Saisie'!$AE$1,'2. Saisie'!$AL82&lt;=$B$11),IF(OR('2. Saisie'!P82="",'2. Saisie'!P82=9),0,'2. Saisie'!P82),"")</f>
        <v/>
      </c>
      <c r="S100" s="17" t="str">
        <f>IF(AND('2. Saisie'!$AF82&gt;=0,S$23&lt;='2. Saisie'!$AE$1,'2. Saisie'!$AL82&lt;=$B$11),IF(OR('2. Saisie'!Q82="",'2. Saisie'!Q82=9),0,'2. Saisie'!Q82),"")</f>
        <v/>
      </c>
      <c r="T100" s="17" t="str">
        <f>IF(AND('2. Saisie'!$AF82&gt;=0,T$23&lt;='2. Saisie'!$AE$1,'2. Saisie'!$AL82&lt;=$B$11),IF(OR('2. Saisie'!R82="",'2. Saisie'!R82=9),0,'2. Saisie'!R82),"")</f>
        <v/>
      </c>
      <c r="U100" s="17" t="str">
        <f>IF(AND('2. Saisie'!$AF82&gt;=0,U$23&lt;='2. Saisie'!$AE$1,'2. Saisie'!$AL82&lt;=$B$11),IF(OR('2. Saisie'!S82="",'2. Saisie'!S82=9),0,'2. Saisie'!S82),"")</f>
        <v/>
      </c>
      <c r="V100" s="17" t="str">
        <f>IF(AND('2. Saisie'!$AF82&gt;=0,V$23&lt;='2. Saisie'!$AE$1,'2. Saisie'!$AL82&lt;=$B$11),IF(OR('2. Saisie'!T82="",'2. Saisie'!T82=9),0,'2. Saisie'!T82),"")</f>
        <v/>
      </c>
      <c r="W100" s="17" t="str">
        <f>IF(AND('2. Saisie'!$AF82&gt;=0,W$23&lt;='2. Saisie'!$AE$1,'2. Saisie'!$AL82&lt;=$B$11),IF(OR('2. Saisie'!U82="",'2. Saisie'!U82=9),0,'2. Saisie'!U82),"")</f>
        <v/>
      </c>
      <c r="X100" s="17" t="str">
        <f>IF(AND('2. Saisie'!$AF82&gt;=0,X$23&lt;='2. Saisie'!$AE$1,'2. Saisie'!$AL82&lt;=$B$11),IF(OR('2. Saisie'!V82="",'2. Saisie'!V82=9),0,'2. Saisie'!V82),"")</f>
        <v/>
      </c>
      <c r="Y100" s="17" t="str">
        <f>IF(AND('2. Saisie'!$AF82&gt;=0,Y$23&lt;='2. Saisie'!$AE$1,'2. Saisie'!$AL82&lt;=$B$11),IF(OR('2. Saisie'!W82="",'2. Saisie'!W82=9),0,'2. Saisie'!W82),"")</f>
        <v/>
      </c>
      <c r="Z100" s="17" t="str">
        <f>IF(AND('2. Saisie'!$AF82&gt;=0,Z$23&lt;='2. Saisie'!$AE$1,'2. Saisie'!$AL82&lt;=$B$11),IF(OR('2. Saisie'!X82="",'2. Saisie'!X82=9),0,'2. Saisie'!X82),"")</f>
        <v/>
      </c>
      <c r="AA100" s="17" t="str">
        <f>IF(AND('2. Saisie'!$AF82&gt;=0,AA$23&lt;='2. Saisie'!$AE$1,'2. Saisie'!$AL82&lt;=$B$11),IF(OR('2. Saisie'!Y82="",'2. Saisie'!Y82=9),0,'2. Saisie'!Y82),"")</f>
        <v/>
      </c>
      <c r="AB100" s="17" t="str">
        <f>IF(AND('2. Saisie'!$AF82&gt;=0,AB$23&lt;='2. Saisie'!$AE$1,'2. Saisie'!$AL82&lt;=$B$11),IF(OR('2. Saisie'!Z82="",'2. Saisie'!Z82=9),0,'2. Saisie'!Z82),"")</f>
        <v/>
      </c>
      <c r="AC100" s="17" t="str">
        <f>IF(AND('2. Saisie'!$AF82&gt;=0,AC$23&lt;='2. Saisie'!$AE$1,'2. Saisie'!$AL82&lt;=$B$11),IF(OR('2. Saisie'!AA82="",'2. Saisie'!AA82=9),0,'2. Saisie'!AA82),"")</f>
        <v/>
      </c>
      <c r="AD100" s="17" t="str">
        <f>IF(AND('2. Saisie'!$AF82&gt;=0,AD$23&lt;='2. Saisie'!$AE$1,'2. Saisie'!$AL82&lt;=$B$11),IF(OR('2. Saisie'!AB82="",'2. Saisie'!AB82=9),0,'2. Saisie'!AB82),"")</f>
        <v/>
      </c>
      <c r="AE100" s="17" t="str">
        <f>IF(AND('2. Saisie'!$AF82&gt;=0,AE$23&lt;='2. Saisie'!$AE$1,'2. Saisie'!$AL82&lt;=$B$11),IF(OR('2. Saisie'!AC82="",'2. Saisie'!AC82=9),0,'2. Saisie'!AC82),"")</f>
        <v/>
      </c>
      <c r="AF100" s="17" t="str">
        <f>IF(AND('2. Saisie'!$AF82&gt;=0,AF$23&lt;='2. Saisie'!$AE$1,'2. Saisie'!$AL82&lt;=$B$11),IF(OR('2. Saisie'!AD82="",'2. Saisie'!AD82=9),0,'2. Saisie'!AD82),"")</f>
        <v/>
      </c>
      <c r="AG100" s="17" t="str">
        <f>IF(AND('2. Saisie'!$AF82&gt;=0,AG$23&lt;='2. Saisie'!$AE$1,'2. Saisie'!$AL82&lt;=$B$11),IF(OR('2. Saisie'!AE82="",'2. Saisie'!AE82=9),0,'2. Saisie'!AE82),"")</f>
        <v/>
      </c>
      <c r="AH100" s="17" t="s">
        <v>139</v>
      </c>
      <c r="AI100" s="330"/>
      <c r="AJ100" s="339" t="str">
        <f t="shared" si="365"/>
        <v/>
      </c>
      <c r="AK100" s="339" t="str">
        <f t="shared" si="366"/>
        <v/>
      </c>
      <c r="AL100" s="340" t="str">
        <f t="shared" si="324"/>
        <v/>
      </c>
      <c r="AM100" s="341">
        <v>76</v>
      </c>
      <c r="AN100" s="342" t="str">
        <f t="shared" si="325"/>
        <v/>
      </c>
      <c r="AO100" s="343" t="str">
        <f t="shared" si="326"/>
        <v/>
      </c>
      <c r="AP100" s="17" t="str">
        <f t="shared" si="367"/>
        <v/>
      </c>
      <c r="AQ100" s="17" t="str">
        <f t="shared" si="368"/>
        <v/>
      </c>
      <c r="AR100" s="17" t="str">
        <f t="shared" si="369"/>
        <v/>
      </c>
      <c r="AS100" s="17" t="str">
        <f t="shared" si="370"/>
        <v/>
      </c>
      <c r="AT100" s="17" t="str">
        <f t="shared" si="371"/>
        <v/>
      </c>
      <c r="AU100" s="17" t="str">
        <f t="shared" si="372"/>
        <v/>
      </c>
      <c r="AV100" s="17" t="str">
        <f t="shared" si="373"/>
        <v/>
      </c>
      <c r="AW100" s="17" t="str">
        <f t="shared" si="374"/>
        <v/>
      </c>
      <c r="AX100" s="17" t="str">
        <f t="shared" si="375"/>
        <v/>
      </c>
      <c r="AY100" s="17" t="str">
        <f t="shared" si="376"/>
        <v/>
      </c>
      <c r="AZ100" s="17" t="str">
        <f t="shared" si="377"/>
        <v/>
      </c>
      <c r="BA100" s="17" t="str">
        <f t="shared" si="378"/>
        <v/>
      </c>
      <c r="BB100" s="17" t="str">
        <f t="shared" si="379"/>
        <v/>
      </c>
      <c r="BC100" s="17" t="str">
        <f t="shared" si="380"/>
        <v/>
      </c>
      <c r="BD100" s="17" t="str">
        <f t="shared" si="381"/>
        <v/>
      </c>
      <c r="BE100" s="17" t="str">
        <f t="shared" si="382"/>
        <v/>
      </c>
      <c r="BF100" s="17" t="str">
        <f t="shared" si="383"/>
        <v/>
      </c>
      <c r="BG100" s="17" t="str">
        <f t="shared" si="384"/>
        <v/>
      </c>
      <c r="BH100" s="17" t="str">
        <f t="shared" si="385"/>
        <v/>
      </c>
      <c r="BI100" s="17" t="str">
        <f t="shared" si="386"/>
        <v/>
      </c>
      <c r="BJ100" s="17" t="str">
        <f t="shared" si="387"/>
        <v/>
      </c>
      <c r="BK100" s="17" t="str">
        <f t="shared" si="388"/>
        <v/>
      </c>
      <c r="BL100" s="17" t="str">
        <f t="shared" si="389"/>
        <v/>
      </c>
      <c r="BM100" s="17" t="str">
        <f t="shared" si="390"/>
        <v/>
      </c>
      <c r="BN100" s="17" t="str">
        <f t="shared" si="391"/>
        <v/>
      </c>
      <c r="BO100" s="17" t="str">
        <f t="shared" si="392"/>
        <v/>
      </c>
      <c r="BP100" s="17" t="str">
        <f t="shared" si="393"/>
        <v/>
      </c>
      <c r="BQ100" s="17" t="str">
        <f t="shared" si="394"/>
        <v/>
      </c>
      <c r="BR100" s="17" t="str">
        <f t="shared" si="395"/>
        <v/>
      </c>
      <c r="BS100" s="17" t="str">
        <f t="shared" si="396"/>
        <v/>
      </c>
      <c r="BT100" s="17" t="s">
        <v>139</v>
      </c>
      <c r="BV100" s="291" t="e">
        <f t="shared" si="327"/>
        <v>#VALUE!</v>
      </c>
      <c r="BW100" s="291" t="e">
        <f t="shared" si="397"/>
        <v>#VALUE!</v>
      </c>
      <c r="BX100" s="291" t="e">
        <f t="shared" si="478"/>
        <v>#VALUE!</v>
      </c>
      <c r="BY100" s="292" t="e">
        <f t="shared" si="328"/>
        <v>#VALUE!</v>
      </c>
      <c r="BZ100" s="292" t="e">
        <f t="shared" si="398"/>
        <v>#VALUE!</v>
      </c>
      <c r="CA100" s="294" t="str">
        <f t="shared" si="399"/>
        <v/>
      </c>
      <c r="CB100" s="293" t="e">
        <f t="shared" si="329"/>
        <v>#VALUE!</v>
      </c>
      <c r="CC100" s="291" t="e">
        <f t="shared" si="400"/>
        <v>#VALUE!</v>
      </c>
      <c r="CD100" s="291" t="e">
        <f t="shared" si="479"/>
        <v>#VALUE!</v>
      </c>
      <c r="CE100" s="292" t="e">
        <f t="shared" si="330"/>
        <v>#VALUE!</v>
      </c>
      <c r="CF100" s="292" t="e">
        <f t="shared" si="401"/>
        <v>#VALUE!</v>
      </c>
      <c r="CW100" s="330"/>
      <c r="CX100" s="341">
        <v>76</v>
      </c>
      <c r="CY100" s="58" t="str">
        <f t="shared" si="402"/>
        <v/>
      </c>
      <c r="CZ100" s="344" t="e">
        <f t="shared" si="513"/>
        <v>#N/A</v>
      </c>
      <c r="DA100" s="344" t="e">
        <f t="shared" si="513"/>
        <v>#N/A</v>
      </c>
      <c r="DB100" s="344" t="e">
        <f t="shared" si="513"/>
        <v>#N/A</v>
      </c>
      <c r="DC100" s="344" t="e">
        <f t="shared" si="513"/>
        <v>#N/A</v>
      </c>
      <c r="DD100" s="344" t="e">
        <f t="shared" si="513"/>
        <v>#N/A</v>
      </c>
      <c r="DE100" s="344" t="e">
        <f t="shared" si="513"/>
        <v>#N/A</v>
      </c>
      <c r="DF100" s="344" t="e">
        <f t="shared" si="513"/>
        <v>#N/A</v>
      </c>
      <c r="DG100" s="344" t="e">
        <f t="shared" si="513"/>
        <v>#N/A</v>
      </c>
      <c r="DH100" s="344" t="e">
        <f t="shared" si="513"/>
        <v>#N/A</v>
      </c>
      <c r="DI100" s="344" t="e">
        <f t="shared" si="513"/>
        <v>#N/A</v>
      </c>
      <c r="DJ100" s="344" t="e">
        <f t="shared" si="513"/>
        <v>#N/A</v>
      </c>
      <c r="DK100" s="344" t="e">
        <f t="shared" si="513"/>
        <v>#N/A</v>
      </c>
      <c r="DL100" s="344" t="e">
        <f t="shared" si="513"/>
        <v>#N/A</v>
      </c>
      <c r="DM100" s="344" t="e">
        <f t="shared" si="513"/>
        <v>#N/A</v>
      </c>
      <c r="DN100" s="344" t="e">
        <f t="shared" si="513"/>
        <v>#N/A</v>
      </c>
      <c r="DO100" s="344" t="e">
        <f t="shared" si="513"/>
        <v>#N/A</v>
      </c>
      <c r="DP100" s="344" t="e">
        <f t="shared" si="512"/>
        <v>#N/A</v>
      </c>
      <c r="DQ100" s="344" t="e">
        <f t="shared" si="512"/>
        <v>#N/A</v>
      </c>
      <c r="DR100" s="344" t="e">
        <f t="shared" si="512"/>
        <v>#N/A</v>
      </c>
      <c r="DS100" s="344" t="e">
        <f t="shared" si="512"/>
        <v>#N/A</v>
      </c>
      <c r="DT100" s="344" t="e">
        <f t="shared" si="512"/>
        <v>#N/A</v>
      </c>
      <c r="DU100" s="344" t="e">
        <f t="shared" si="512"/>
        <v>#N/A</v>
      </c>
      <c r="DV100" s="344" t="e">
        <f t="shared" si="512"/>
        <v>#N/A</v>
      </c>
      <c r="DW100" s="344" t="e">
        <f t="shared" si="512"/>
        <v>#N/A</v>
      </c>
      <c r="DX100" s="344" t="e">
        <f t="shared" si="512"/>
        <v>#N/A</v>
      </c>
      <c r="DY100" s="344" t="e">
        <f t="shared" si="512"/>
        <v>#N/A</v>
      </c>
      <c r="DZ100" s="344" t="e">
        <f t="shared" si="512"/>
        <v>#N/A</v>
      </c>
      <c r="EA100" s="344" t="e">
        <f t="shared" si="512"/>
        <v>#N/A</v>
      </c>
      <c r="EB100" s="344" t="e">
        <f t="shared" si="512"/>
        <v>#N/A</v>
      </c>
      <c r="EC100" s="344" t="e">
        <f t="shared" si="512"/>
        <v>#N/A</v>
      </c>
      <c r="ED100" s="59">
        <f t="shared" si="403"/>
        <v>0</v>
      </c>
      <c r="EE100" s="341">
        <v>76</v>
      </c>
      <c r="EF100" s="58" t="str">
        <f t="shared" si="404"/>
        <v/>
      </c>
      <c r="EG100" s="344" t="str">
        <f t="shared" si="480"/>
        <v/>
      </c>
      <c r="EH100" s="344" t="str">
        <f t="shared" si="481"/>
        <v/>
      </c>
      <c r="EI100" s="344" t="str">
        <f t="shared" si="482"/>
        <v/>
      </c>
      <c r="EJ100" s="344" t="str">
        <f t="shared" si="483"/>
        <v/>
      </c>
      <c r="EK100" s="344" t="str">
        <f t="shared" si="484"/>
        <v/>
      </c>
      <c r="EL100" s="344" t="str">
        <f t="shared" si="485"/>
        <v/>
      </c>
      <c r="EM100" s="344" t="str">
        <f t="shared" si="486"/>
        <v/>
      </c>
      <c r="EN100" s="344" t="str">
        <f t="shared" si="487"/>
        <v/>
      </c>
      <c r="EO100" s="344" t="str">
        <f t="shared" si="488"/>
        <v/>
      </c>
      <c r="EP100" s="344" t="str">
        <f t="shared" si="489"/>
        <v/>
      </c>
      <c r="EQ100" s="344" t="str">
        <f t="shared" si="490"/>
        <v/>
      </c>
      <c r="ER100" s="344" t="str">
        <f t="shared" si="491"/>
        <v/>
      </c>
      <c r="ES100" s="344" t="str">
        <f t="shared" si="492"/>
        <v/>
      </c>
      <c r="ET100" s="344" t="str">
        <f t="shared" si="493"/>
        <v/>
      </c>
      <c r="EU100" s="344" t="str">
        <f t="shared" si="494"/>
        <v/>
      </c>
      <c r="EV100" s="344" t="str">
        <f t="shared" si="495"/>
        <v/>
      </c>
      <c r="EW100" s="344" t="str">
        <f t="shared" si="496"/>
        <v/>
      </c>
      <c r="EX100" s="344" t="str">
        <f t="shared" si="497"/>
        <v/>
      </c>
      <c r="EY100" s="344" t="str">
        <f t="shared" si="498"/>
        <v/>
      </c>
      <c r="EZ100" s="344" t="str">
        <f t="shared" si="499"/>
        <v/>
      </c>
      <c r="FA100" s="344" t="str">
        <f t="shared" si="500"/>
        <v/>
      </c>
      <c r="FB100" s="344" t="str">
        <f t="shared" si="501"/>
        <v/>
      </c>
      <c r="FC100" s="344" t="str">
        <f t="shared" si="502"/>
        <v/>
      </c>
      <c r="FD100" s="344" t="str">
        <f t="shared" si="503"/>
        <v/>
      </c>
      <c r="FE100" s="344" t="str">
        <f t="shared" si="504"/>
        <v/>
      </c>
      <c r="FF100" s="344" t="str">
        <f t="shared" si="505"/>
        <v/>
      </c>
      <c r="FG100" s="344" t="str">
        <f t="shared" si="506"/>
        <v/>
      </c>
      <c r="FH100" s="344" t="str">
        <f t="shared" si="507"/>
        <v/>
      </c>
      <c r="FI100" s="344" t="str">
        <f t="shared" si="508"/>
        <v/>
      </c>
      <c r="FJ100" s="344" t="str">
        <f t="shared" si="509"/>
        <v/>
      </c>
      <c r="FK100" s="59">
        <f t="shared" si="405"/>
        <v>0</v>
      </c>
      <c r="FL100" s="345" t="str">
        <f t="shared" si="406"/>
        <v/>
      </c>
      <c r="FM100" s="3">
        <f t="shared" si="407"/>
        <v>0</v>
      </c>
      <c r="FO100" s="336" t="str">
        <f t="shared" si="331"/>
        <v/>
      </c>
      <c r="FP100" s="4" t="s">
        <v>106</v>
      </c>
      <c r="FQ100" s="17" t="str">
        <f t="shared" si="332"/>
        <v/>
      </c>
      <c r="FR100" s="17" t="str">
        <f t="shared" si="333"/>
        <v/>
      </c>
      <c r="FS100" s="17" t="str">
        <f t="shared" si="334"/>
        <v/>
      </c>
      <c r="FT100" s="17" t="str">
        <f t="shared" si="335"/>
        <v/>
      </c>
      <c r="FU100" s="17" t="str">
        <f t="shared" si="336"/>
        <v/>
      </c>
      <c r="FV100" s="17" t="str">
        <f t="shared" si="337"/>
        <v/>
      </c>
      <c r="FW100" s="17" t="str">
        <f t="shared" si="338"/>
        <v/>
      </c>
      <c r="FX100" s="17" t="str">
        <f t="shared" si="339"/>
        <v/>
      </c>
      <c r="FY100" s="17" t="str">
        <f t="shared" si="340"/>
        <v/>
      </c>
      <c r="FZ100" s="17" t="str">
        <f t="shared" si="341"/>
        <v/>
      </c>
      <c r="GA100" s="17" t="str">
        <f t="shared" si="342"/>
        <v/>
      </c>
      <c r="GB100" s="17" t="str">
        <f t="shared" si="343"/>
        <v/>
      </c>
      <c r="GC100" s="17" t="str">
        <f t="shared" si="344"/>
        <v/>
      </c>
      <c r="GD100" s="17" t="str">
        <f t="shared" si="345"/>
        <v/>
      </c>
      <c r="GE100" s="17" t="str">
        <f t="shared" si="346"/>
        <v/>
      </c>
      <c r="GF100" s="17" t="str">
        <f t="shared" si="347"/>
        <v/>
      </c>
      <c r="GG100" s="17" t="str">
        <f t="shared" si="348"/>
        <v/>
      </c>
      <c r="GH100" s="17" t="str">
        <f t="shared" si="349"/>
        <v/>
      </c>
      <c r="GI100" s="17" t="str">
        <f t="shared" si="350"/>
        <v/>
      </c>
      <c r="GJ100" s="17" t="str">
        <f t="shared" si="351"/>
        <v/>
      </c>
      <c r="GK100" s="17" t="str">
        <f t="shared" si="352"/>
        <v/>
      </c>
      <c r="GL100" s="17" t="str">
        <f t="shared" si="353"/>
        <v/>
      </c>
      <c r="GM100" s="17" t="str">
        <f t="shared" si="354"/>
        <v/>
      </c>
      <c r="GN100" s="17" t="str">
        <f t="shared" si="355"/>
        <v/>
      </c>
      <c r="GO100" s="17" t="str">
        <f t="shared" si="356"/>
        <v/>
      </c>
      <c r="GP100" s="17" t="str">
        <f t="shared" si="357"/>
        <v/>
      </c>
      <c r="GQ100" s="17" t="str">
        <f t="shared" si="358"/>
        <v/>
      </c>
      <c r="GR100" s="17" t="str">
        <f t="shared" si="359"/>
        <v/>
      </c>
      <c r="GS100" s="17" t="str">
        <f t="shared" si="360"/>
        <v/>
      </c>
      <c r="GT100" s="17" t="str">
        <f t="shared" si="361"/>
        <v/>
      </c>
      <c r="GU100" s="17" t="s">
        <v>139</v>
      </c>
      <c r="GV100" s="36"/>
      <c r="GW100" s="36" t="e">
        <f>RANK(AO100,AO$25:AO$124,0)+COUNTIF(AO$25:AO$100,AO100)-1</f>
        <v>#VALUE!</v>
      </c>
      <c r="GX100" s="36" t="s">
        <v>106</v>
      </c>
      <c r="GY100" s="3">
        <v>76</v>
      </c>
      <c r="GZ100" s="3" t="str">
        <f t="shared" si="362"/>
        <v/>
      </c>
      <c r="HA100" s="345" t="str">
        <f t="shared" si="408"/>
        <v/>
      </c>
      <c r="HB100" s="3">
        <f t="shared" si="409"/>
        <v>0</v>
      </c>
      <c r="HF100" s="3" t="e">
        <f t="shared" si="410"/>
        <v>#N/A</v>
      </c>
      <c r="HG100" s="3" t="e">
        <f t="shared" si="411"/>
        <v>#N/A</v>
      </c>
      <c r="HH100" s="294" t="e">
        <f t="shared" si="412"/>
        <v>#N/A</v>
      </c>
      <c r="HI100" s="336" t="e">
        <f t="shared" si="413"/>
        <v>#N/A</v>
      </c>
      <c r="HJ100" s="4" t="e">
        <f t="shared" si="414"/>
        <v>#N/A</v>
      </c>
      <c r="HK100" s="17" t="str">
        <f>IF(HK$23&lt;='2. Saisie'!$AE$1,INDEX($D$25:$AG$124,$HI100,HK$21),"")</f>
        <v/>
      </c>
      <c r="HL100" s="17" t="str">
        <f>IF(HL$23&lt;='2. Saisie'!$AE$1,INDEX($D$25:$AG$124,$HI100,HL$21),"")</f>
        <v/>
      </c>
      <c r="HM100" s="17" t="str">
        <f>IF(HM$23&lt;='2. Saisie'!$AE$1,INDEX($D$25:$AG$124,$HI100,HM$21),"")</f>
        <v/>
      </c>
      <c r="HN100" s="17" t="str">
        <f>IF(HN$23&lt;='2. Saisie'!$AE$1,INDEX($D$25:$AG$124,$HI100,HN$21),"")</f>
        <v/>
      </c>
      <c r="HO100" s="17" t="str">
        <f>IF(HO$23&lt;='2. Saisie'!$AE$1,INDEX($D$25:$AG$124,$HI100,HO$21),"")</f>
        <v/>
      </c>
      <c r="HP100" s="17" t="str">
        <f>IF(HP$23&lt;='2. Saisie'!$AE$1,INDEX($D$25:$AG$124,$HI100,HP$21),"")</f>
        <v/>
      </c>
      <c r="HQ100" s="17" t="str">
        <f>IF(HQ$23&lt;='2. Saisie'!$AE$1,INDEX($D$25:$AG$124,$HI100,HQ$21),"")</f>
        <v/>
      </c>
      <c r="HR100" s="17" t="str">
        <f>IF(HR$23&lt;='2. Saisie'!$AE$1,INDEX($D$25:$AG$124,$HI100,HR$21),"")</f>
        <v/>
      </c>
      <c r="HS100" s="17" t="str">
        <f>IF(HS$23&lt;='2. Saisie'!$AE$1,INDEX($D$25:$AG$124,$HI100,HS$21),"")</f>
        <v/>
      </c>
      <c r="HT100" s="17" t="str">
        <f>IF(HT$23&lt;='2. Saisie'!$AE$1,INDEX($D$25:$AG$124,$HI100,HT$21),"")</f>
        <v/>
      </c>
      <c r="HU100" s="17" t="str">
        <f>IF(HU$23&lt;='2. Saisie'!$AE$1,INDEX($D$25:$AG$124,$HI100,HU$21),"")</f>
        <v/>
      </c>
      <c r="HV100" s="17" t="str">
        <f>IF(HV$23&lt;='2. Saisie'!$AE$1,INDEX($D$25:$AG$124,$HI100,HV$21),"")</f>
        <v/>
      </c>
      <c r="HW100" s="17" t="str">
        <f>IF(HW$23&lt;='2. Saisie'!$AE$1,INDEX($D$25:$AG$124,$HI100,HW$21),"")</f>
        <v/>
      </c>
      <c r="HX100" s="17" t="str">
        <f>IF(HX$23&lt;='2. Saisie'!$AE$1,INDEX($D$25:$AG$124,$HI100,HX$21),"")</f>
        <v/>
      </c>
      <c r="HY100" s="17" t="str">
        <f>IF(HY$23&lt;='2. Saisie'!$AE$1,INDEX($D$25:$AG$124,$HI100,HY$21),"")</f>
        <v/>
      </c>
      <c r="HZ100" s="17" t="str">
        <f>IF(HZ$23&lt;='2. Saisie'!$AE$1,INDEX($D$25:$AG$124,$HI100,HZ$21),"")</f>
        <v/>
      </c>
      <c r="IA100" s="17" t="str">
        <f>IF(IA$23&lt;='2. Saisie'!$AE$1,INDEX($D$25:$AG$124,$HI100,IA$21),"")</f>
        <v/>
      </c>
      <c r="IB100" s="17" t="str">
        <f>IF(IB$23&lt;='2. Saisie'!$AE$1,INDEX($D$25:$AG$124,$HI100,IB$21),"")</f>
        <v/>
      </c>
      <c r="IC100" s="17" t="str">
        <f>IF(IC$23&lt;='2. Saisie'!$AE$1,INDEX($D$25:$AG$124,$HI100,IC$21),"")</f>
        <v/>
      </c>
      <c r="ID100" s="17" t="str">
        <f>IF(ID$23&lt;='2. Saisie'!$AE$1,INDEX($D$25:$AG$124,$HI100,ID$21),"")</f>
        <v/>
      </c>
      <c r="IE100" s="17" t="str">
        <f>IF(IE$23&lt;='2. Saisie'!$AE$1,INDEX($D$25:$AG$124,$HI100,IE$21),"")</f>
        <v/>
      </c>
      <c r="IF100" s="17" t="str">
        <f>IF(IF$23&lt;='2. Saisie'!$AE$1,INDEX($D$25:$AG$124,$HI100,IF$21),"")</f>
        <v/>
      </c>
      <c r="IG100" s="17" t="str">
        <f>IF(IG$23&lt;='2. Saisie'!$AE$1,INDEX($D$25:$AG$124,$HI100,IG$21),"")</f>
        <v/>
      </c>
      <c r="IH100" s="17" t="str">
        <f>IF(IH$23&lt;='2. Saisie'!$AE$1,INDEX($D$25:$AG$124,$HI100,IH$21),"")</f>
        <v/>
      </c>
      <c r="II100" s="17" t="str">
        <f>IF(II$23&lt;='2. Saisie'!$AE$1,INDEX($D$25:$AG$124,$HI100,II$21),"")</f>
        <v/>
      </c>
      <c r="IJ100" s="17" t="str">
        <f>IF(IJ$23&lt;='2. Saisie'!$AE$1,INDEX($D$25:$AG$124,$HI100,IJ$21),"")</f>
        <v/>
      </c>
      <c r="IK100" s="17" t="str">
        <f>IF(IK$23&lt;='2. Saisie'!$AE$1,INDEX($D$25:$AG$124,$HI100,IK$21),"")</f>
        <v/>
      </c>
      <c r="IL100" s="17" t="str">
        <f>IF(IL$23&lt;='2. Saisie'!$AE$1,INDEX($D$25:$AG$124,$HI100,IL$21),"")</f>
        <v/>
      </c>
      <c r="IM100" s="17" t="str">
        <f>IF(IM$23&lt;='2. Saisie'!$AE$1,INDEX($D$25:$AG$124,$HI100,IM$21),"")</f>
        <v/>
      </c>
      <c r="IN100" s="17" t="str">
        <f>IF(IN$23&lt;='2. Saisie'!$AE$1,INDEX($D$25:$AG$124,$HI100,IN$21),"")</f>
        <v/>
      </c>
      <c r="IO100" s="17" t="s">
        <v>139</v>
      </c>
      <c r="IR100" s="346" t="str">
        <f>IFERROR(IF(HK$23&lt;=$HH100,(1-'7. Rép.Inattendues'!J81)*HK$19,('7. Rép.Inattendues'!J81*HK$19)*-1),"")</f>
        <v/>
      </c>
      <c r="IS100" s="346" t="str">
        <f>IFERROR(IF(HL$23&lt;=$HH100,(1-'7. Rép.Inattendues'!K81)*HL$19,('7. Rép.Inattendues'!K81*HL$19)*-1),"")</f>
        <v/>
      </c>
      <c r="IT100" s="346" t="str">
        <f>IFERROR(IF(HM$23&lt;=$HH100,(1-'7. Rép.Inattendues'!L81)*HM$19,('7. Rép.Inattendues'!L81*HM$19)*-1),"")</f>
        <v/>
      </c>
      <c r="IU100" s="346" t="str">
        <f>IFERROR(IF(HN$23&lt;=$HH100,(1-'7. Rép.Inattendues'!M81)*HN$19,('7. Rép.Inattendues'!M81*HN$19)*-1),"")</f>
        <v/>
      </c>
      <c r="IV100" s="346" t="str">
        <f>IFERROR(IF(HO$23&lt;=$HH100,(1-'7. Rép.Inattendues'!N81)*HO$19,('7. Rép.Inattendues'!N81*HO$19)*-1),"")</f>
        <v/>
      </c>
      <c r="IW100" s="346" t="str">
        <f>IFERROR(IF(HP$23&lt;=$HH100,(1-'7. Rép.Inattendues'!O81)*HP$19,('7. Rép.Inattendues'!O81*HP$19)*-1),"")</f>
        <v/>
      </c>
      <c r="IX100" s="346" t="str">
        <f>IFERROR(IF(HQ$23&lt;=$HH100,(1-'7. Rép.Inattendues'!P81)*HQ$19,('7. Rép.Inattendues'!P81*HQ$19)*-1),"")</f>
        <v/>
      </c>
      <c r="IY100" s="346" t="str">
        <f>IFERROR(IF(HR$23&lt;=$HH100,(1-'7. Rép.Inattendues'!Q81)*HR$19,('7. Rép.Inattendues'!Q81*HR$19)*-1),"")</f>
        <v/>
      </c>
      <c r="IZ100" s="346" t="str">
        <f>IFERROR(IF(HS$23&lt;=$HH100,(1-'7. Rép.Inattendues'!R81)*HS$19,('7. Rép.Inattendues'!R81*HS$19)*-1),"")</f>
        <v/>
      </c>
      <c r="JA100" s="346" t="str">
        <f>IFERROR(IF(HT$23&lt;=$HH100,(1-'7. Rép.Inattendues'!S81)*HT$19,('7. Rép.Inattendues'!S81*HT$19)*-1),"")</f>
        <v/>
      </c>
      <c r="JB100" s="346" t="str">
        <f>IFERROR(IF(HU$23&lt;=$HH100,(1-'7. Rép.Inattendues'!T81)*HU$19,('7. Rép.Inattendues'!T81*HU$19)*-1),"")</f>
        <v/>
      </c>
      <c r="JC100" s="346" t="str">
        <f>IFERROR(IF(HV$23&lt;=$HH100,(1-'7. Rép.Inattendues'!U81)*HV$19,('7. Rép.Inattendues'!U81*HV$19)*-1),"")</f>
        <v/>
      </c>
      <c r="JD100" s="346" t="str">
        <f>IFERROR(IF(HW$23&lt;=$HH100,(1-'7. Rép.Inattendues'!V81)*HW$19,('7. Rép.Inattendues'!V81*HW$19)*-1),"")</f>
        <v/>
      </c>
      <c r="JE100" s="346" t="str">
        <f>IFERROR(IF(HX$23&lt;=$HH100,(1-'7. Rép.Inattendues'!W81)*HX$19,('7. Rép.Inattendues'!W81*HX$19)*-1),"")</f>
        <v/>
      </c>
      <c r="JF100" s="346" t="str">
        <f>IFERROR(IF(HY$23&lt;=$HH100,(1-'7. Rép.Inattendues'!X81)*HY$19,('7. Rép.Inattendues'!X81*HY$19)*-1),"")</f>
        <v/>
      </c>
      <c r="JG100" s="346" t="str">
        <f>IFERROR(IF(HZ$23&lt;=$HH100,(1-'7. Rép.Inattendues'!Y81)*HZ$19,('7. Rép.Inattendues'!Y81*HZ$19)*-1),"")</f>
        <v/>
      </c>
      <c r="JH100" s="346" t="str">
        <f>IFERROR(IF(IA$23&lt;=$HH100,(1-'7. Rép.Inattendues'!Z81)*IA$19,('7. Rép.Inattendues'!Z81*IA$19)*-1),"")</f>
        <v/>
      </c>
      <c r="JI100" s="346" t="str">
        <f>IFERROR(IF(IB$23&lt;=$HH100,(1-'7. Rép.Inattendues'!AA81)*IB$19,('7. Rép.Inattendues'!AA81*IB$19)*-1),"")</f>
        <v/>
      </c>
      <c r="JJ100" s="346" t="str">
        <f>IFERROR(IF(IC$23&lt;=$HH100,(1-'7. Rép.Inattendues'!AB81)*IC$19,('7. Rép.Inattendues'!AB81*IC$19)*-1),"")</f>
        <v/>
      </c>
      <c r="JK100" s="346" t="str">
        <f>IFERROR(IF(ID$23&lt;=$HH100,(1-'7. Rép.Inattendues'!AC81)*ID$19,('7. Rép.Inattendues'!AC81*ID$19)*-1),"")</f>
        <v/>
      </c>
      <c r="JL100" s="346" t="str">
        <f>IFERROR(IF(IE$23&lt;=$HH100,(1-'7. Rép.Inattendues'!AD81)*IE$19,('7. Rép.Inattendues'!AD81*IE$19)*-1),"")</f>
        <v/>
      </c>
      <c r="JM100" s="346" t="str">
        <f>IFERROR(IF(IF$23&lt;=$HH100,(1-'7. Rép.Inattendues'!AE81)*IF$19,('7. Rép.Inattendues'!AE81*IF$19)*-1),"")</f>
        <v/>
      </c>
      <c r="JN100" s="346" t="str">
        <f>IFERROR(IF(IG$23&lt;=$HH100,(1-'7. Rép.Inattendues'!AF81)*IG$19,('7. Rép.Inattendues'!AF81*IG$19)*-1),"")</f>
        <v/>
      </c>
      <c r="JO100" s="346" t="str">
        <f>IFERROR(IF(IH$23&lt;=$HH100,(1-'7. Rép.Inattendues'!AG81)*IH$19,('7. Rép.Inattendues'!AG81*IH$19)*-1),"")</f>
        <v/>
      </c>
      <c r="JP100" s="346" t="str">
        <f>IFERROR(IF(II$23&lt;=$HH100,(1-'7. Rép.Inattendues'!AH81)*II$19,('7. Rép.Inattendues'!AH81*II$19)*-1),"")</f>
        <v/>
      </c>
      <c r="JQ100" s="346" t="str">
        <f>IFERROR(IF(IJ$23&lt;=$HH100,(1-'7. Rép.Inattendues'!AI81)*IJ$19,('7. Rép.Inattendues'!AI81*IJ$19)*-1),"")</f>
        <v/>
      </c>
      <c r="JR100" s="346" t="str">
        <f>IFERROR(IF(IK$23&lt;=$HH100,(1-'7. Rép.Inattendues'!AJ81)*IK$19,('7. Rép.Inattendues'!AJ81*IK$19)*-1),"")</f>
        <v/>
      </c>
      <c r="JS100" s="346" t="str">
        <f>IFERROR(IF(IL$23&lt;=$HH100,(1-'7. Rép.Inattendues'!AK81)*IL$19,('7. Rép.Inattendues'!AK81*IL$19)*-1),"")</f>
        <v/>
      </c>
      <c r="JT100" s="346" t="str">
        <f>IFERROR(IF(IM$23&lt;=$HH100,(1-'7. Rép.Inattendues'!AL81)*IM$19,('7. Rép.Inattendues'!AL81*IM$19)*-1),"")</f>
        <v/>
      </c>
      <c r="JU100" s="346" t="str">
        <f>IFERROR(IF(IN$23&lt;=$HH100,(1-'7. Rép.Inattendues'!AM81)*IN$19,('7. Rép.Inattendues'!AM81*IN$19)*-1),"")</f>
        <v/>
      </c>
      <c r="JW100" s="347" t="str">
        <f t="shared" si="415"/>
        <v/>
      </c>
      <c r="JY100" s="346" t="str">
        <f t="shared" si="416"/>
        <v/>
      </c>
      <c r="JZ100" s="346" t="str">
        <f t="shared" si="417"/>
        <v/>
      </c>
      <c r="KA100" s="346" t="str">
        <f t="shared" si="418"/>
        <v/>
      </c>
      <c r="KB100" s="346" t="str">
        <f t="shared" si="419"/>
        <v/>
      </c>
      <c r="KC100" s="346" t="str">
        <f t="shared" si="420"/>
        <v/>
      </c>
      <c r="KD100" s="346" t="str">
        <f t="shared" si="421"/>
        <v/>
      </c>
      <c r="KE100" s="346" t="str">
        <f t="shared" si="422"/>
        <v/>
      </c>
      <c r="KF100" s="346" t="str">
        <f t="shared" si="423"/>
        <v/>
      </c>
      <c r="KG100" s="346" t="str">
        <f t="shared" si="424"/>
        <v/>
      </c>
      <c r="KH100" s="346" t="str">
        <f t="shared" si="425"/>
        <v/>
      </c>
      <c r="KI100" s="346" t="str">
        <f t="shared" si="426"/>
        <v/>
      </c>
      <c r="KJ100" s="346" t="str">
        <f t="shared" si="427"/>
        <v/>
      </c>
      <c r="KK100" s="346" t="str">
        <f t="shared" si="428"/>
        <v/>
      </c>
      <c r="KL100" s="346" t="str">
        <f t="shared" si="429"/>
        <v/>
      </c>
      <c r="KM100" s="346" t="str">
        <f t="shared" si="430"/>
        <v/>
      </c>
      <c r="KN100" s="346" t="str">
        <f t="shared" si="431"/>
        <v/>
      </c>
      <c r="KO100" s="346" t="str">
        <f t="shared" si="432"/>
        <v/>
      </c>
      <c r="KP100" s="346" t="str">
        <f t="shared" si="433"/>
        <v/>
      </c>
      <c r="KQ100" s="346" t="str">
        <f t="shared" si="434"/>
        <v/>
      </c>
      <c r="KR100" s="346" t="str">
        <f t="shared" si="435"/>
        <v/>
      </c>
      <c r="KS100" s="346" t="str">
        <f t="shared" si="436"/>
        <v/>
      </c>
      <c r="KT100" s="346" t="str">
        <f t="shared" si="437"/>
        <v/>
      </c>
      <c r="KU100" s="346" t="str">
        <f t="shared" si="438"/>
        <v/>
      </c>
      <c r="KV100" s="346" t="str">
        <f t="shared" si="439"/>
        <v/>
      </c>
      <c r="KW100" s="346" t="str">
        <f t="shared" si="440"/>
        <v/>
      </c>
      <c r="KX100" s="346" t="str">
        <f t="shared" si="441"/>
        <v/>
      </c>
      <c r="KY100" s="346" t="str">
        <f t="shared" si="442"/>
        <v/>
      </c>
      <c r="KZ100" s="346" t="str">
        <f t="shared" si="443"/>
        <v/>
      </c>
      <c r="LA100" s="346" t="str">
        <f t="shared" si="444"/>
        <v/>
      </c>
      <c r="LB100" s="346" t="str">
        <f t="shared" si="445"/>
        <v/>
      </c>
      <c r="LD100" s="348" t="str">
        <f t="shared" si="446"/>
        <v/>
      </c>
      <c r="LF100" s="346" t="str">
        <f t="shared" si="363"/>
        <v/>
      </c>
      <c r="LH100" s="346" t="str">
        <f t="shared" si="447"/>
        <v/>
      </c>
      <c r="LI100" s="346" t="str">
        <f t="shared" si="448"/>
        <v/>
      </c>
      <c r="LJ100" s="346" t="str">
        <f t="shared" si="449"/>
        <v/>
      </c>
      <c r="LK100" s="346" t="str">
        <f t="shared" si="450"/>
        <v/>
      </c>
      <c r="LL100" s="346" t="str">
        <f t="shared" si="451"/>
        <v/>
      </c>
      <c r="LM100" s="346" t="str">
        <f t="shared" si="452"/>
        <v/>
      </c>
      <c r="LN100" s="346" t="str">
        <f t="shared" si="453"/>
        <v/>
      </c>
      <c r="LO100" s="346" t="str">
        <f t="shared" si="454"/>
        <v/>
      </c>
      <c r="LP100" s="346" t="str">
        <f t="shared" si="455"/>
        <v/>
      </c>
      <c r="LQ100" s="346" t="str">
        <f t="shared" si="456"/>
        <v/>
      </c>
      <c r="LR100" s="346" t="str">
        <f t="shared" si="457"/>
        <v/>
      </c>
      <c r="LS100" s="346" t="str">
        <f t="shared" si="458"/>
        <v/>
      </c>
      <c r="LT100" s="346" t="str">
        <f t="shared" si="459"/>
        <v/>
      </c>
      <c r="LU100" s="346" t="str">
        <f t="shared" si="460"/>
        <v/>
      </c>
      <c r="LV100" s="346" t="str">
        <f t="shared" si="461"/>
        <v/>
      </c>
      <c r="LW100" s="346" t="str">
        <f t="shared" si="462"/>
        <v/>
      </c>
      <c r="LX100" s="346" t="str">
        <f t="shared" si="463"/>
        <v/>
      </c>
      <c r="LY100" s="346" t="str">
        <f t="shared" si="464"/>
        <v/>
      </c>
      <c r="LZ100" s="346" t="str">
        <f t="shared" si="465"/>
        <v/>
      </c>
      <c r="MA100" s="346" t="str">
        <f t="shared" si="466"/>
        <v/>
      </c>
      <c r="MB100" s="346" t="str">
        <f t="shared" si="467"/>
        <v/>
      </c>
      <c r="MC100" s="346" t="str">
        <f t="shared" si="468"/>
        <v/>
      </c>
      <c r="MD100" s="346" t="str">
        <f t="shared" si="469"/>
        <v/>
      </c>
      <c r="ME100" s="346" t="str">
        <f t="shared" si="470"/>
        <v/>
      </c>
      <c r="MF100" s="346" t="str">
        <f t="shared" si="471"/>
        <v/>
      </c>
      <c r="MG100" s="346" t="str">
        <f t="shared" si="472"/>
        <v/>
      </c>
      <c r="MH100" s="346" t="str">
        <f t="shared" si="473"/>
        <v/>
      </c>
      <c r="MI100" s="346" t="str">
        <f t="shared" si="474"/>
        <v/>
      </c>
      <c r="MJ100" s="346" t="str">
        <f t="shared" si="475"/>
        <v/>
      </c>
      <c r="MK100" s="346" t="str">
        <f t="shared" si="476"/>
        <v/>
      </c>
      <c r="MM100" s="348" t="str">
        <f t="shared" si="477"/>
        <v/>
      </c>
      <c r="MR100" s="483" t="s">
        <v>467</v>
      </c>
      <c r="MS100" s="305">
        <v>7</v>
      </c>
      <c r="MT100" s="395" t="s">
        <v>496</v>
      </c>
      <c r="MU100" s="15">
        <f>IF('8. Paramètres'!G138="Réussite",1,IF('8. Paramètres'!G138="À examiner (réussite)",2,IF('8. Paramètres'!G138="À examiner (échec)",3,IF('8. Paramètres'!G138="Échec",4,"err"))))</f>
        <v>2</v>
      </c>
      <c r="MV100" s="15">
        <f>IF('8. Paramètres'!H138="Cliquer pour modifier",MU100,IF('8. Paramètres'!H138="Réussite",1,IF('8. Paramètres'!H138="À examiner (réussite)",2,IF('8. Paramètres'!H138="À examiner (échec)",3,IF('8. Paramètres'!H138="Échec",4,"err")))))</f>
        <v>2</v>
      </c>
      <c r="MW100" s="15">
        <f t="shared" si="514"/>
        <v>2</v>
      </c>
      <c r="MY100" s="380" t="str">
        <f t="shared" si="515"/>
        <v>ok</v>
      </c>
    </row>
    <row r="101" spans="2:364" ht="18" x14ac:dyDescent="0.35">
      <c r="B101" s="38">
        <f t="shared" si="364"/>
        <v>0</v>
      </c>
      <c r="C101" s="4" t="s">
        <v>107</v>
      </c>
      <c r="D101" s="17" t="str">
        <f>IF(AND('2. Saisie'!$AF83&gt;=0,D$23&lt;='2. Saisie'!$AE$1,'2. Saisie'!$AL83&lt;=$B$11),IF(OR('2. Saisie'!B83="",'2. Saisie'!B83=9),0,'2. Saisie'!B83),"")</f>
        <v/>
      </c>
      <c r="E101" s="17" t="str">
        <f>IF(AND('2. Saisie'!$AF83&gt;=0,E$23&lt;='2. Saisie'!$AE$1,'2. Saisie'!$AL83&lt;=$B$11),IF(OR('2. Saisie'!C83="",'2. Saisie'!C83=9),0,'2. Saisie'!C83),"")</f>
        <v/>
      </c>
      <c r="F101" s="17" t="str">
        <f>IF(AND('2. Saisie'!$AF83&gt;=0,F$23&lt;='2. Saisie'!$AE$1,'2. Saisie'!$AL83&lt;=$B$11),IF(OR('2. Saisie'!D83="",'2. Saisie'!D83=9),0,'2. Saisie'!D83),"")</f>
        <v/>
      </c>
      <c r="G101" s="17" t="str">
        <f>IF(AND('2. Saisie'!$AF83&gt;=0,G$23&lt;='2. Saisie'!$AE$1,'2. Saisie'!$AL83&lt;=$B$11),IF(OR('2. Saisie'!E83="",'2. Saisie'!E83=9),0,'2. Saisie'!E83),"")</f>
        <v/>
      </c>
      <c r="H101" s="17" t="str">
        <f>IF(AND('2. Saisie'!$AF83&gt;=0,H$23&lt;='2. Saisie'!$AE$1,'2. Saisie'!$AL83&lt;=$B$11),IF(OR('2. Saisie'!F83="",'2. Saisie'!F83=9),0,'2. Saisie'!F83),"")</f>
        <v/>
      </c>
      <c r="I101" s="17" t="str">
        <f>IF(AND('2. Saisie'!$AF83&gt;=0,I$23&lt;='2. Saisie'!$AE$1,'2. Saisie'!$AL83&lt;=$B$11),IF(OR('2. Saisie'!G83="",'2. Saisie'!G83=9),0,'2. Saisie'!G83),"")</f>
        <v/>
      </c>
      <c r="J101" s="17" t="str">
        <f>IF(AND('2. Saisie'!$AF83&gt;=0,J$23&lt;='2. Saisie'!$AE$1,'2. Saisie'!$AL83&lt;=$B$11),IF(OR('2. Saisie'!H83="",'2. Saisie'!H83=9),0,'2. Saisie'!H83),"")</f>
        <v/>
      </c>
      <c r="K101" s="17" t="str">
        <f>IF(AND('2. Saisie'!$AF83&gt;=0,K$23&lt;='2. Saisie'!$AE$1,'2. Saisie'!$AL83&lt;=$B$11),IF(OR('2. Saisie'!I83="",'2. Saisie'!I83=9),0,'2. Saisie'!I83),"")</f>
        <v/>
      </c>
      <c r="L101" s="17" t="str">
        <f>IF(AND('2. Saisie'!$AF83&gt;=0,L$23&lt;='2. Saisie'!$AE$1,'2. Saisie'!$AL83&lt;=$B$11),IF(OR('2. Saisie'!J83="",'2. Saisie'!J83=9),0,'2. Saisie'!J83),"")</f>
        <v/>
      </c>
      <c r="M101" s="17" t="str">
        <f>IF(AND('2. Saisie'!$AF83&gt;=0,M$23&lt;='2. Saisie'!$AE$1,'2. Saisie'!$AL83&lt;=$B$11),IF(OR('2. Saisie'!K83="",'2. Saisie'!K83=9),0,'2. Saisie'!K83),"")</f>
        <v/>
      </c>
      <c r="N101" s="17" t="str">
        <f>IF(AND('2. Saisie'!$AF83&gt;=0,N$23&lt;='2. Saisie'!$AE$1,'2. Saisie'!$AL83&lt;=$B$11),IF(OR('2. Saisie'!L83="",'2. Saisie'!L83=9),0,'2. Saisie'!L83),"")</f>
        <v/>
      </c>
      <c r="O101" s="17" t="str">
        <f>IF(AND('2. Saisie'!$AF83&gt;=0,O$23&lt;='2. Saisie'!$AE$1,'2. Saisie'!$AL83&lt;=$B$11),IF(OR('2. Saisie'!M83="",'2. Saisie'!M83=9),0,'2. Saisie'!M83),"")</f>
        <v/>
      </c>
      <c r="P101" s="17" t="str">
        <f>IF(AND('2. Saisie'!$AF83&gt;=0,P$23&lt;='2. Saisie'!$AE$1,'2. Saisie'!$AL83&lt;=$B$11),IF(OR('2. Saisie'!N83="",'2. Saisie'!N83=9),0,'2. Saisie'!N83),"")</f>
        <v/>
      </c>
      <c r="Q101" s="17" t="str">
        <f>IF(AND('2. Saisie'!$AF83&gt;=0,Q$23&lt;='2. Saisie'!$AE$1,'2. Saisie'!$AL83&lt;=$B$11),IF(OR('2. Saisie'!O83="",'2. Saisie'!O83=9),0,'2. Saisie'!O83),"")</f>
        <v/>
      </c>
      <c r="R101" s="17" t="str">
        <f>IF(AND('2. Saisie'!$AF83&gt;=0,R$23&lt;='2. Saisie'!$AE$1,'2. Saisie'!$AL83&lt;=$B$11),IF(OR('2. Saisie'!P83="",'2. Saisie'!P83=9),0,'2. Saisie'!P83),"")</f>
        <v/>
      </c>
      <c r="S101" s="17" t="str">
        <f>IF(AND('2. Saisie'!$AF83&gt;=0,S$23&lt;='2. Saisie'!$AE$1,'2. Saisie'!$AL83&lt;=$B$11),IF(OR('2. Saisie'!Q83="",'2. Saisie'!Q83=9),0,'2. Saisie'!Q83),"")</f>
        <v/>
      </c>
      <c r="T101" s="17" t="str">
        <f>IF(AND('2. Saisie'!$AF83&gt;=0,T$23&lt;='2. Saisie'!$AE$1,'2. Saisie'!$AL83&lt;=$B$11),IF(OR('2. Saisie'!R83="",'2. Saisie'!R83=9),0,'2. Saisie'!R83),"")</f>
        <v/>
      </c>
      <c r="U101" s="17" t="str">
        <f>IF(AND('2. Saisie'!$AF83&gt;=0,U$23&lt;='2. Saisie'!$AE$1,'2. Saisie'!$AL83&lt;=$B$11),IF(OR('2. Saisie'!S83="",'2. Saisie'!S83=9),0,'2. Saisie'!S83),"")</f>
        <v/>
      </c>
      <c r="V101" s="17" t="str">
        <f>IF(AND('2. Saisie'!$AF83&gt;=0,V$23&lt;='2. Saisie'!$AE$1,'2. Saisie'!$AL83&lt;=$B$11),IF(OR('2. Saisie'!T83="",'2. Saisie'!T83=9),0,'2. Saisie'!T83),"")</f>
        <v/>
      </c>
      <c r="W101" s="17" t="str">
        <f>IF(AND('2. Saisie'!$AF83&gt;=0,W$23&lt;='2. Saisie'!$AE$1,'2. Saisie'!$AL83&lt;=$B$11),IF(OR('2. Saisie'!U83="",'2. Saisie'!U83=9),0,'2. Saisie'!U83),"")</f>
        <v/>
      </c>
      <c r="X101" s="17" t="str">
        <f>IF(AND('2. Saisie'!$AF83&gt;=0,X$23&lt;='2. Saisie'!$AE$1,'2. Saisie'!$AL83&lt;=$B$11),IF(OR('2. Saisie'!V83="",'2. Saisie'!V83=9),0,'2. Saisie'!V83),"")</f>
        <v/>
      </c>
      <c r="Y101" s="17" t="str">
        <f>IF(AND('2. Saisie'!$AF83&gt;=0,Y$23&lt;='2. Saisie'!$AE$1,'2. Saisie'!$AL83&lt;=$B$11),IF(OR('2. Saisie'!W83="",'2. Saisie'!W83=9),0,'2. Saisie'!W83),"")</f>
        <v/>
      </c>
      <c r="Z101" s="17" t="str">
        <f>IF(AND('2. Saisie'!$AF83&gt;=0,Z$23&lt;='2. Saisie'!$AE$1,'2. Saisie'!$AL83&lt;=$B$11),IF(OR('2. Saisie'!X83="",'2. Saisie'!X83=9),0,'2. Saisie'!X83),"")</f>
        <v/>
      </c>
      <c r="AA101" s="17" t="str">
        <f>IF(AND('2. Saisie'!$AF83&gt;=0,AA$23&lt;='2. Saisie'!$AE$1,'2. Saisie'!$AL83&lt;=$B$11),IF(OR('2. Saisie'!Y83="",'2. Saisie'!Y83=9),0,'2. Saisie'!Y83),"")</f>
        <v/>
      </c>
      <c r="AB101" s="17" t="str">
        <f>IF(AND('2. Saisie'!$AF83&gt;=0,AB$23&lt;='2. Saisie'!$AE$1,'2. Saisie'!$AL83&lt;=$B$11),IF(OR('2. Saisie'!Z83="",'2. Saisie'!Z83=9),0,'2. Saisie'!Z83),"")</f>
        <v/>
      </c>
      <c r="AC101" s="17" t="str">
        <f>IF(AND('2. Saisie'!$AF83&gt;=0,AC$23&lt;='2. Saisie'!$AE$1,'2. Saisie'!$AL83&lt;=$B$11),IF(OR('2. Saisie'!AA83="",'2. Saisie'!AA83=9),0,'2. Saisie'!AA83),"")</f>
        <v/>
      </c>
      <c r="AD101" s="17" t="str">
        <f>IF(AND('2. Saisie'!$AF83&gt;=0,AD$23&lt;='2. Saisie'!$AE$1,'2. Saisie'!$AL83&lt;=$B$11),IF(OR('2. Saisie'!AB83="",'2. Saisie'!AB83=9),0,'2. Saisie'!AB83),"")</f>
        <v/>
      </c>
      <c r="AE101" s="17" t="str">
        <f>IF(AND('2. Saisie'!$AF83&gt;=0,AE$23&lt;='2. Saisie'!$AE$1,'2. Saisie'!$AL83&lt;=$B$11),IF(OR('2. Saisie'!AC83="",'2. Saisie'!AC83=9),0,'2. Saisie'!AC83),"")</f>
        <v/>
      </c>
      <c r="AF101" s="17" t="str">
        <f>IF(AND('2. Saisie'!$AF83&gt;=0,AF$23&lt;='2. Saisie'!$AE$1,'2. Saisie'!$AL83&lt;=$B$11),IF(OR('2. Saisie'!AD83="",'2. Saisie'!AD83=9),0,'2. Saisie'!AD83),"")</f>
        <v/>
      </c>
      <c r="AG101" s="17" t="str">
        <f>IF(AND('2. Saisie'!$AF83&gt;=0,AG$23&lt;='2. Saisie'!$AE$1,'2. Saisie'!$AL83&lt;=$B$11),IF(OR('2. Saisie'!AE83="",'2. Saisie'!AE83=9),0,'2. Saisie'!AE83),"")</f>
        <v/>
      </c>
      <c r="AH101" s="17" t="s">
        <v>139</v>
      </c>
      <c r="AI101" s="330"/>
      <c r="AJ101" s="339" t="str">
        <f t="shared" si="365"/>
        <v/>
      </c>
      <c r="AK101" s="339" t="str">
        <f t="shared" si="366"/>
        <v/>
      </c>
      <c r="AL101" s="340" t="str">
        <f t="shared" si="324"/>
        <v/>
      </c>
      <c r="AM101" s="341">
        <v>77</v>
      </c>
      <c r="AN101" s="342" t="str">
        <f t="shared" si="325"/>
        <v/>
      </c>
      <c r="AO101" s="343" t="str">
        <f t="shared" si="326"/>
        <v/>
      </c>
      <c r="AP101" s="17" t="str">
        <f t="shared" si="367"/>
        <v/>
      </c>
      <c r="AQ101" s="17" t="str">
        <f t="shared" si="368"/>
        <v/>
      </c>
      <c r="AR101" s="17" t="str">
        <f t="shared" si="369"/>
        <v/>
      </c>
      <c r="AS101" s="17" t="str">
        <f t="shared" si="370"/>
        <v/>
      </c>
      <c r="AT101" s="17" t="str">
        <f t="shared" si="371"/>
        <v/>
      </c>
      <c r="AU101" s="17" t="str">
        <f t="shared" si="372"/>
        <v/>
      </c>
      <c r="AV101" s="17" t="str">
        <f t="shared" si="373"/>
        <v/>
      </c>
      <c r="AW101" s="17" t="str">
        <f t="shared" si="374"/>
        <v/>
      </c>
      <c r="AX101" s="17" t="str">
        <f t="shared" si="375"/>
        <v/>
      </c>
      <c r="AY101" s="17" t="str">
        <f t="shared" si="376"/>
        <v/>
      </c>
      <c r="AZ101" s="17" t="str">
        <f t="shared" si="377"/>
        <v/>
      </c>
      <c r="BA101" s="17" t="str">
        <f t="shared" si="378"/>
        <v/>
      </c>
      <c r="BB101" s="17" t="str">
        <f t="shared" si="379"/>
        <v/>
      </c>
      <c r="BC101" s="17" t="str">
        <f t="shared" si="380"/>
        <v/>
      </c>
      <c r="BD101" s="17" t="str">
        <f t="shared" si="381"/>
        <v/>
      </c>
      <c r="BE101" s="17" t="str">
        <f t="shared" si="382"/>
        <v/>
      </c>
      <c r="BF101" s="17" t="str">
        <f t="shared" si="383"/>
        <v/>
      </c>
      <c r="BG101" s="17" t="str">
        <f t="shared" si="384"/>
        <v/>
      </c>
      <c r="BH101" s="17" t="str">
        <f t="shared" si="385"/>
        <v/>
      </c>
      <c r="BI101" s="17" t="str">
        <f t="shared" si="386"/>
        <v/>
      </c>
      <c r="BJ101" s="17" t="str">
        <f t="shared" si="387"/>
        <v/>
      </c>
      <c r="BK101" s="17" t="str">
        <f t="shared" si="388"/>
        <v/>
      </c>
      <c r="BL101" s="17" t="str">
        <f t="shared" si="389"/>
        <v/>
      </c>
      <c r="BM101" s="17" t="str">
        <f t="shared" si="390"/>
        <v/>
      </c>
      <c r="BN101" s="17" t="str">
        <f t="shared" si="391"/>
        <v/>
      </c>
      <c r="BO101" s="17" t="str">
        <f t="shared" si="392"/>
        <v/>
      </c>
      <c r="BP101" s="17" t="str">
        <f t="shared" si="393"/>
        <v/>
      </c>
      <c r="BQ101" s="17" t="str">
        <f t="shared" si="394"/>
        <v/>
      </c>
      <c r="BR101" s="17" t="str">
        <f t="shared" si="395"/>
        <v/>
      </c>
      <c r="BS101" s="17" t="str">
        <f t="shared" si="396"/>
        <v/>
      </c>
      <c r="BT101" s="17" t="s">
        <v>139</v>
      </c>
      <c r="BV101" s="291" t="e">
        <f t="shared" si="327"/>
        <v>#VALUE!</v>
      </c>
      <c r="BW101" s="291" t="e">
        <f t="shared" si="397"/>
        <v>#VALUE!</v>
      </c>
      <c r="BX101" s="291" t="e">
        <f t="shared" si="478"/>
        <v>#VALUE!</v>
      </c>
      <c r="BY101" s="292" t="e">
        <f t="shared" si="328"/>
        <v>#VALUE!</v>
      </c>
      <c r="BZ101" s="292" t="e">
        <f t="shared" si="398"/>
        <v>#VALUE!</v>
      </c>
      <c r="CA101" s="294" t="str">
        <f t="shared" si="399"/>
        <v/>
      </c>
      <c r="CB101" s="293" t="e">
        <f t="shared" si="329"/>
        <v>#VALUE!</v>
      </c>
      <c r="CC101" s="291" t="e">
        <f t="shared" si="400"/>
        <v>#VALUE!</v>
      </c>
      <c r="CD101" s="291" t="e">
        <f t="shared" si="479"/>
        <v>#VALUE!</v>
      </c>
      <c r="CE101" s="292" t="e">
        <f t="shared" si="330"/>
        <v>#VALUE!</v>
      </c>
      <c r="CF101" s="292" t="e">
        <f t="shared" si="401"/>
        <v>#VALUE!</v>
      </c>
      <c r="CW101" s="330"/>
      <c r="CX101" s="341">
        <v>77</v>
      </c>
      <c r="CY101" s="58" t="str">
        <f t="shared" si="402"/>
        <v/>
      </c>
      <c r="CZ101" s="344" t="e">
        <f t="shared" si="513"/>
        <v>#N/A</v>
      </c>
      <c r="DA101" s="344" t="e">
        <f t="shared" si="513"/>
        <v>#N/A</v>
      </c>
      <c r="DB101" s="344" t="e">
        <f t="shared" si="513"/>
        <v>#N/A</v>
      </c>
      <c r="DC101" s="344" t="e">
        <f t="shared" si="513"/>
        <v>#N/A</v>
      </c>
      <c r="DD101" s="344" t="e">
        <f t="shared" si="513"/>
        <v>#N/A</v>
      </c>
      <c r="DE101" s="344" t="e">
        <f t="shared" si="513"/>
        <v>#N/A</v>
      </c>
      <c r="DF101" s="344" t="e">
        <f t="shared" si="513"/>
        <v>#N/A</v>
      </c>
      <c r="DG101" s="344" t="e">
        <f t="shared" si="513"/>
        <v>#N/A</v>
      </c>
      <c r="DH101" s="344" t="e">
        <f t="shared" si="513"/>
        <v>#N/A</v>
      </c>
      <c r="DI101" s="344" t="e">
        <f t="shared" si="513"/>
        <v>#N/A</v>
      </c>
      <c r="DJ101" s="344" t="e">
        <f t="shared" si="513"/>
        <v>#N/A</v>
      </c>
      <c r="DK101" s="344" t="e">
        <f t="shared" si="513"/>
        <v>#N/A</v>
      </c>
      <c r="DL101" s="344" t="e">
        <f t="shared" si="513"/>
        <v>#N/A</v>
      </c>
      <c r="DM101" s="344" t="e">
        <f t="shared" si="513"/>
        <v>#N/A</v>
      </c>
      <c r="DN101" s="344" t="e">
        <f t="shared" si="513"/>
        <v>#N/A</v>
      </c>
      <c r="DO101" s="344" t="e">
        <f t="shared" si="513"/>
        <v>#N/A</v>
      </c>
      <c r="DP101" s="344" t="e">
        <f t="shared" si="512"/>
        <v>#N/A</v>
      </c>
      <c r="DQ101" s="344" t="e">
        <f t="shared" si="512"/>
        <v>#N/A</v>
      </c>
      <c r="DR101" s="344" t="e">
        <f t="shared" si="512"/>
        <v>#N/A</v>
      </c>
      <c r="DS101" s="344" t="e">
        <f t="shared" si="512"/>
        <v>#N/A</v>
      </c>
      <c r="DT101" s="344" t="e">
        <f t="shared" si="512"/>
        <v>#N/A</v>
      </c>
      <c r="DU101" s="344" t="e">
        <f t="shared" si="512"/>
        <v>#N/A</v>
      </c>
      <c r="DV101" s="344" t="e">
        <f t="shared" si="512"/>
        <v>#N/A</v>
      </c>
      <c r="DW101" s="344" t="e">
        <f t="shared" si="512"/>
        <v>#N/A</v>
      </c>
      <c r="DX101" s="344" t="e">
        <f t="shared" si="512"/>
        <v>#N/A</v>
      </c>
      <c r="DY101" s="344" t="e">
        <f t="shared" si="512"/>
        <v>#N/A</v>
      </c>
      <c r="DZ101" s="344" t="e">
        <f t="shared" si="512"/>
        <v>#N/A</v>
      </c>
      <c r="EA101" s="344" t="e">
        <f t="shared" si="512"/>
        <v>#N/A</v>
      </c>
      <c r="EB101" s="344" t="e">
        <f t="shared" si="512"/>
        <v>#N/A</v>
      </c>
      <c r="EC101" s="344" t="e">
        <f t="shared" si="512"/>
        <v>#N/A</v>
      </c>
      <c r="ED101" s="59">
        <f t="shared" si="403"/>
        <v>0</v>
      </c>
      <c r="EE101" s="341">
        <v>77</v>
      </c>
      <c r="EF101" s="58" t="str">
        <f t="shared" si="404"/>
        <v/>
      </c>
      <c r="EG101" s="344" t="str">
        <f t="shared" si="480"/>
        <v/>
      </c>
      <c r="EH101" s="344" t="str">
        <f t="shared" si="481"/>
        <v/>
      </c>
      <c r="EI101" s="344" t="str">
        <f t="shared" si="482"/>
        <v/>
      </c>
      <c r="EJ101" s="344" t="str">
        <f t="shared" si="483"/>
        <v/>
      </c>
      <c r="EK101" s="344" t="str">
        <f t="shared" si="484"/>
        <v/>
      </c>
      <c r="EL101" s="344" t="str">
        <f t="shared" si="485"/>
        <v/>
      </c>
      <c r="EM101" s="344" t="str">
        <f t="shared" si="486"/>
        <v/>
      </c>
      <c r="EN101" s="344" t="str">
        <f t="shared" si="487"/>
        <v/>
      </c>
      <c r="EO101" s="344" t="str">
        <f t="shared" si="488"/>
        <v/>
      </c>
      <c r="EP101" s="344" t="str">
        <f t="shared" si="489"/>
        <v/>
      </c>
      <c r="EQ101" s="344" t="str">
        <f t="shared" si="490"/>
        <v/>
      </c>
      <c r="ER101" s="344" t="str">
        <f t="shared" si="491"/>
        <v/>
      </c>
      <c r="ES101" s="344" t="str">
        <f t="shared" si="492"/>
        <v/>
      </c>
      <c r="ET101" s="344" t="str">
        <f t="shared" si="493"/>
        <v/>
      </c>
      <c r="EU101" s="344" t="str">
        <f t="shared" si="494"/>
        <v/>
      </c>
      <c r="EV101" s="344" t="str">
        <f t="shared" si="495"/>
        <v/>
      </c>
      <c r="EW101" s="344" t="str">
        <f t="shared" si="496"/>
        <v/>
      </c>
      <c r="EX101" s="344" t="str">
        <f t="shared" si="497"/>
        <v/>
      </c>
      <c r="EY101" s="344" t="str">
        <f t="shared" si="498"/>
        <v/>
      </c>
      <c r="EZ101" s="344" t="str">
        <f t="shared" si="499"/>
        <v/>
      </c>
      <c r="FA101" s="344" t="str">
        <f t="shared" si="500"/>
        <v/>
      </c>
      <c r="FB101" s="344" t="str">
        <f t="shared" si="501"/>
        <v/>
      </c>
      <c r="FC101" s="344" t="str">
        <f t="shared" si="502"/>
        <v/>
      </c>
      <c r="FD101" s="344" t="str">
        <f t="shared" si="503"/>
        <v/>
      </c>
      <c r="FE101" s="344" t="str">
        <f t="shared" si="504"/>
        <v/>
      </c>
      <c r="FF101" s="344" t="str">
        <f t="shared" si="505"/>
        <v/>
      </c>
      <c r="FG101" s="344" t="str">
        <f t="shared" si="506"/>
        <v/>
      </c>
      <c r="FH101" s="344" t="str">
        <f t="shared" si="507"/>
        <v/>
      </c>
      <c r="FI101" s="344" t="str">
        <f t="shared" si="508"/>
        <v/>
      </c>
      <c r="FJ101" s="344" t="str">
        <f t="shared" si="509"/>
        <v/>
      </c>
      <c r="FK101" s="59">
        <f t="shared" si="405"/>
        <v>0</v>
      </c>
      <c r="FL101" s="345" t="str">
        <f t="shared" si="406"/>
        <v/>
      </c>
      <c r="FM101" s="3">
        <f t="shared" si="407"/>
        <v>0</v>
      </c>
      <c r="FO101" s="336" t="str">
        <f t="shared" si="331"/>
        <v/>
      </c>
      <c r="FP101" s="4" t="s">
        <v>107</v>
      </c>
      <c r="FQ101" s="17" t="str">
        <f t="shared" si="332"/>
        <v/>
      </c>
      <c r="FR101" s="17" t="str">
        <f t="shared" si="333"/>
        <v/>
      </c>
      <c r="FS101" s="17" t="str">
        <f t="shared" si="334"/>
        <v/>
      </c>
      <c r="FT101" s="17" t="str">
        <f t="shared" si="335"/>
        <v/>
      </c>
      <c r="FU101" s="17" t="str">
        <f t="shared" si="336"/>
        <v/>
      </c>
      <c r="FV101" s="17" t="str">
        <f t="shared" si="337"/>
        <v/>
      </c>
      <c r="FW101" s="17" t="str">
        <f t="shared" si="338"/>
        <v/>
      </c>
      <c r="FX101" s="17" t="str">
        <f t="shared" si="339"/>
        <v/>
      </c>
      <c r="FY101" s="17" t="str">
        <f t="shared" si="340"/>
        <v/>
      </c>
      <c r="FZ101" s="17" t="str">
        <f t="shared" si="341"/>
        <v/>
      </c>
      <c r="GA101" s="17" t="str">
        <f t="shared" si="342"/>
        <v/>
      </c>
      <c r="GB101" s="17" t="str">
        <f t="shared" si="343"/>
        <v/>
      </c>
      <c r="GC101" s="17" t="str">
        <f t="shared" si="344"/>
        <v/>
      </c>
      <c r="GD101" s="17" t="str">
        <f t="shared" si="345"/>
        <v/>
      </c>
      <c r="GE101" s="17" t="str">
        <f t="shared" si="346"/>
        <v/>
      </c>
      <c r="GF101" s="17" t="str">
        <f t="shared" si="347"/>
        <v/>
      </c>
      <c r="GG101" s="17" t="str">
        <f t="shared" si="348"/>
        <v/>
      </c>
      <c r="GH101" s="17" t="str">
        <f t="shared" si="349"/>
        <v/>
      </c>
      <c r="GI101" s="17" t="str">
        <f t="shared" si="350"/>
        <v/>
      </c>
      <c r="GJ101" s="17" t="str">
        <f t="shared" si="351"/>
        <v/>
      </c>
      <c r="GK101" s="17" t="str">
        <f t="shared" si="352"/>
        <v/>
      </c>
      <c r="GL101" s="17" t="str">
        <f t="shared" si="353"/>
        <v/>
      </c>
      <c r="GM101" s="17" t="str">
        <f t="shared" si="354"/>
        <v/>
      </c>
      <c r="GN101" s="17" t="str">
        <f t="shared" si="355"/>
        <v/>
      </c>
      <c r="GO101" s="17" t="str">
        <f t="shared" si="356"/>
        <v/>
      </c>
      <c r="GP101" s="17" t="str">
        <f t="shared" si="357"/>
        <v/>
      </c>
      <c r="GQ101" s="17" t="str">
        <f t="shared" si="358"/>
        <v/>
      </c>
      <c r="GR101" s="17" t="str">
        <f t="shared" si="359"/>
        <v/>
      </c>
      <c r="GS101" s="17" t="str">
        <f t="shared" si="360"/>
        <v/>
      </c>
      <c r="GT101" s="17" t="str">
        <f t="shared" si="361"/>
        <v/>
      </c>
      <c r="GU101" s="17" t="s">
        <v>139</v>
      </c>
      <c r="GV101" s="36"/>
      <c r="GW101" s="36" t="e">
        <f>RANK(AO101,AO$25:AO$124,0)+COUNTIF(AO$25:AO$101,AO101)-1</f>
        <v>#VALUE!</v>
      </c>
      <c r="GX101" s="36" t="s">
        <v>107</v>
      </c>
      <c r="GY101" s="3">
        <v>77</v>
      </c>
      <c r="GZ101" s="3" t="str">
        <f t="shared" si="362"/>
        <v/>
      </c>
      <c r="HA101" s="345" t="str">
        <f t="shared" si="408"/>
        <v/>
      </c>
      <c r="HB101" s="3">
        <f t="shared" si="409"/>
        <v>0</v>
      </c>
      <c r="HF101" s="3" t="e">
        <f t="shared" si="410"/>
        <v>#N/A</v>
      </c>
      <c r="HG101" s="3" t="e">
        <f t="shared" si="411"/>
        <v>#N/A</v>
      </c>
      <c r="HH101" s="294" t="e">
        <f t="shared" si="412"/>
        <v>#N/A</v>
      </c>
      <c r="HI101" s="336" t="e">
        <f t="shared" si="413"/>
        <v>#N/A</v>
      </c>
      <c r="HJ101" s="4" t="e">
        <f t="shared" si="414"/>
        <v>#N/A</v>
      </c>
      <c r="HK101" s="17" t="str">
        <f>IF(HK$23&lt;='2. Saisie'!$AE$1,INDEX($D$25:$AG$124,$HI101,HK$21),"")</f>
        <v/>
      </c>
      <c r="HL101" s="17" t="str">
        <f>IF(HL$23&lt;='2. Saisie'!$AE$1,INDEX($D$25:$AG$124,$HI101,HL$21),"")</f>
        <v/>
      </c>
      <c r="HM101" s="17" t="str">
        <f>IF(HM$23&lt;='2. Saisie'!$AE$1,INDEX($D$25:$AG$124,$HI101,HM$21),"")</f>
        <v/>
      </c>
      <c r="HN101" s="17" t="str">
        <f>IF(HN$23&lt;='2. Saisie'!$AE$1,INDEX($D$25:$AG$124,$HI101,HN$21),"")</f>
        <v/>
      </c>
      <c r="HO101" s="17" t="str">
        <f>IF(HO$23&lt;='2. Saisie'!$AE$1,INDEX($D$25:$AG$124,$HI101,HO$21),"")</f>
        <v/>
      </c>
      <c r="HP101" s="17" t="str">
        <f>IF(HP$23&lt;='2. Saisie'!$AE$1,INDEX($D$25:$AG$124,$HI101,HP$21),"")</f>
        <v/>
      </c>
      <c r="HQ101" s="17" t="str">
        <f>IF(HQ$23&lt;='2. Saisie'!$AE$1,INDEX($D$25:$AG$124,$HI101,HQ$21),"")</f>
        <v/>
      </c>
      <c r="HR101" s="17" t="str">
        <f>IF(HR$23&lt;='2. Saisie'!$AE$1,INDEX($D$25:$AG$124,$HI101,HR$21),"")</f>
        <v/>
      </c>
      <c r="HS101" s="17" t="str">
        <f>IF(HS$23&lt;='2. Saisie'!$AE$1,INDEX($D$25:$AG$124,$HI101,HS$21),"")</f>
        <v/>
      </c>
      <c r="HT101" s="17" t="str">
        <f>IF(HT$23&lt;='2. Saisie'!$AE$1,INDEX($D$25:$AG$124,$HI101,HT$21),"")</f>
        <v/>
      </c>
      <c r="HU101" s="17" t="str">
        <f>IF(HU$23&lt;='2. Saisie'!$AE$1,INDEX($D$25:$AG$124,$HI101,HU$21),"")</f>
        <v/>
      </c>
      <c r="HV101" s="17" t="str">
        <f>IF(HV$23&lt;='2. Saisie'!$AE$1,INDEX($D$25:$AG$124,$HI101,HV$21),"")</f>
        <v/>
      </c>
      <c r="HW101" s="17" t="str">
        <f>IF(HW$23&lt;='2. Saisie'!$AE$1,INDEX($D$25:$AG$124,$HI101,HW$21),"")</f>
        <v/>
      </c>
      <c r="HX101" s="17" t="str">
        <f>IF(HX$23&lt;='2. Saisie'!$AE$1,INDEX($D$25:$AG$124,$HI101,HX$21),"")</f>
        <v/>
      </c>
      <c r="HY101" s="17" t="str">
        <f>IF(HY$23&lt;='2. Saisie'!$AE$1,INDEX($D$25:$AG$124,$HI101,HY$21),"")</f>
        <v/>
      </c>
      <c r="HZ101" s="17" t="str">
        <f>IF(HZ$23&lt;='2. Saisie'!$AE$1,INDEX($D$25:$AG$124,$HI101,HZ$21),"")</f>
        <v/>
      </c>
      <c r="IA101" s="17" t="str">
        <f>IF(IA$23&lt;='2. Saisie'!$AE$1,INDEX($D$25:$AG$124,$HI101,IA$21),"")</f>
        <v/>
      </c>
      <c r="IB101" s="17" t="str">
        <f>IF(IB$23&lt;='2. Saisie'!$AE$1,INDEX($D$25:$AG$124,$HI101,IB$21),"")</f>
        <v/>
      </c>
      <c r="IC101" s="17" t="str">
        <f>IF(IC$23&lt;='2. Saisie'!$AE$1,INDEX($D$25:$AG$124,$HI101,IC$21),"")</f>
        <v/>
      </c>
      <c r="ID101" s="17" t="str">
        <f>IF(ID$23&lt;='2. Saisie'!$AE$1,INDEX($D$25:$AG$124,$HI101,ID$21),"")</f>
        <v/>
      </c>
      <c r="IE101" s="17" t="str">
        <f>IF(IE$23&lt;='2. Saisie'!$AE$1,INDEX($D$25:$AG$124,$HI101,IE$21),"")</f>
        <v/>
      </c>
      <c r="IF101" s="17" t="str">
        <f>IF(IF$23&lt;='2. Saisie'!$AE$1,INDEX($D$25:$AG$124,$HI101,IF$21),"")</f>
        <v/>
      </c>
      <c r="IG101" s="17" t="str">
        <f>IF(IG$23&lt;='2. Saisie'!$AE$1,INDEX($D$25:$AG$124,$HI101,IG$21),"")</f>
        <v/>
      </c>
      <c r="IH101" s="17" t="str">
        <f>IF(IH$23&lt;='2. Saisie'!$AE$1,INDEX($D$25:$AG$124,$HI101,IH$21),"")</f>
        <v/>
      </c>
      <c r="II101" s="17" t="str">
        <f>IF(II$23&lt;='2. Saisie'!$AE$1,INDEX($D$25:$AG$124,$HI101,II$21),"")</f>
        <v/>
      </c>
      <c r="IJ101" s="17" t="str">
        <f>IF(IJ$23&lt;='2. Saisie'!$AE$1,INDEX($D$25:$AG$124,$HI101,IJ$21),"")</f>
        <v/>
      </c>
      <c r="IK101" s="17" t="str">
        <f>IF(IK$23&lt;='2. Saisie'!$AE$1,INDEX($D$25:$AG$124,$HI101,IK$21),"")</f>
        <v/>
      </c>
      <c r="IL101" s="17" t="str">
        <f>IF(IL$23&lt;='2. Saisie'!$AE$1,INDEX($D$25:$AG$124,$HI101,IL$21),"")</f>
        <v/>
      </c>
      <c r="IM101" s="17" t="str">
        <f>IF(IM$23&lt;='2. Saisie'!$AE$1,INDEX($D$25:$AG$124,$HI101,IM$21),"")</f>
        <v/>
      </c>
      <c r="IN101" s="17" t="str">
        <f>IF(IN$23&lt;='2. Saisie'!$AE$1,INDEX($D$25:$AG$124,$HI101,IN$21),"")</f>
        <v/>
      </c>
      <c r="IO101" s="17" t="s">
        <v>139</v>
      </c>
      <c r="IR101" s="346" t="str">
        <f>IFERROR(IF(HK$23&lt;=$HH101,(1-'7. Rép.Inattendues'!J82)*HK$19,('7. Rép.Inattendues'!J82*HK$19)*-1),"")</f>
        <v/>
      </c>
      <c r="IS101" s="346" t="str">
        <f>IFERROR(IF(HL$23&lt;=$HH101,(1-'7. Rép.Inattendues'!K82)*HL$19,('7. Rép.Inattendues'!K82*HL$19)*-1),"")</f>
        <v/>
      </c>
      <c r="IT101" s="346" t="str">
        <f>IFERROR(IF(HM$23&lt;=$HH101,(1-'7. Rép.Inattendues'!L82)*HM$19,('7. Rép.Inattendues'!L82*HM$19)*-1),"")</f>
        <v/>
      </c>
      <c r="IU101" s="346" t="str">
        <f>IFERROR(IF(HN$23&lt;=$HH101,(1-'7. Rép.Inattendues'!M82)*HN$19,('7. Rép.Inattendues'!M82*HN$19)*-1),"")</f>
        <v/>
      </c>
      <c r="IV101" s="346" t="str">
        <f>IFERROR(IF(HO$23&lt;=$HH101,(1-'7. Rép.Inattendues'!N82)*HO$19,('7. Rép.Inattendues'!N82*HO$19)*-1),"")</f>
        <v/>
      </c>
      <c r="IW101" s="346" t="str">
        <f>IFERROR(IF(HP$23&lt;=$HH101,(1-'7. Rép.Inattendues'!O82)*HP$19,('7. Rép.Inattendues'!O82*HP$19)*-1),"")</f>
        <v/>
      </c>
      <c r="IX101" s="346" t="str">
        <f>IFERROR(IF(HQ$23&lt;=$HH101,(1-'7. Rép.Inattendues'!P82)*HQ$19,('7. Rép.Inattendues'!P82*HQ$19)*-1),"")</f>
        <v/>
      </c>
      <c r="IY101" s="346" t="str">
        <f>IFERROR(IF(HR$23&lt;=$HH101,(1-'7. Rép.Inattendues'!Q82)*HR$19,('7. Rép.Inattendues'!Q82*HR$19)*-1),"")</f>
        <v/>
      </c>
      <c r="IZ101" s="346" t="str">
        <f>IFERROR(IF(HS$23&lt;=$HH101,(1-'7. Rép.Inattendues'!R82)*HS$19,('7. Rép.Inattendues'!R82*HS$19)*-1),"")</f>
        <v/>
      </c>
      <c r="JA101" s="346" t="str">
        <f>IFERROR(IF(HT$23&lt;=$HH101,(1-'7. Rép.Inattendues'!S82)*HT$19,('7. Rép.Inattendues'!S82*HT$19)*-1),"")</f>
        <v/>
      </c>
      <c r="JB101" s="346" t="str">
        <f>IFERROR(IF(HU$23&lt;=$HH101,(1-'7. Rép.Inattendues'!T82)*HU$19,('7. Rép.Inattendues'!T82*HU$19)*-1),"")</f>
        <v/>
      </c>
      <c r="JC101" s="346" t="str">
        <f>IFERROR(IF(HV$23&lt;=$HH101,(1-'7. Rép.Inattendues'!U82)*HV$19,('7. Rép.Inattendues'!U82*HV$19)*-1),"")</f>
        <v/>
      </c>
      <c r="JD101" s="346" t="str">
        <f>IFERROR(IF(HW$23&lt;=$HH101,(1-'7. Rép.Inattendues'!V82)*HW$19,('7. Rép.Inattendues'!V82*HW$19)*-1),"")</f>
        <v/>
      </c>
      <c r="JE101" s="346" t="str">
        <f>IFERROR(IF(HX$23&lt;=$HH101,(1-'7. Rép.Inattendues'!W82)*HX$19,('7. Rép.Inattendues'!W82*HX$19)*-1),"")</f>
        <v/>
      </c>
      <c r="JF101" s="346" t="str">
        <f>IFERROR(IF(HY$23&lt;=$HH101,(1-'7. Rép.Inattendues'!X82)*HY$19,('7. Rép.Inattendues'!X82*HY$19)*-1),"")</f>
        <v/>
      </c>
      <c r="JG101" s="346" t="str">
        <f>IFERROR(IF(HZ$23&lt;=$HH101,(1-'7. Rép.Inattendues'!Y82)*HZ$19,('7. Rép.Inattendues'!Y82*HZ$19)*-1),"")</f>
        <v/>
      </c>
      <c r="JH101" s="346" t="str">
        <f>IFERROR(IF(IA$23&lt;=$HH101,(1-'7. Rép.Inattendues'!Z82)*IA$19,('7. Rép.Inattendues'!Z82*IA$19)*-1),"")</f>
        <v/>
      </c>
      <c r="JI101" s="346" t="str">
        <f>IFERROR(IF(IB$23&lt;=$HH101,(1-'7. Rép.Inattendues'!AA82)*IB$19,('7. Rép.Inattendues'!AA82*IB$19)*-1),"")</f>
        <v/>
      </c>
      <c r="JJ101" s="346" t="str">
        <f>IFERROR(IF(IC$23&lt;=$HH101,(1-'7. Rép.Inattendues'!AB82)*IC$19,('7. Rép.Inattendues'!AB82*IC$19)*-1),"")</f>
        <v/>
      </c>
      <c r="JK101" s="346" t="str">
        <f>IFERROR(IF(ID$23&lt;=$HH101,(1-'7. Rép.Inattendues'!AC82)*ID$19,('7. Rép.Inattendues'!AC82*ID$19)*-1),"")</f>
        <v/>
      </c>
      <c r="JL101" s="346" t="str">
        <f>IFERROR(IF(IE$23&lt;=$HH101,(1-'7. Rép.Inattendues'!AD82)*IE$19,('7. Rép.Inattendues'!AD82*IE$19)*-1),"")</f>
        <v/>
      </c>
      <c r="JM101" s="346" t="str">
        <f>IFERROR(IF(IF$23&lt;=$HH101,(1-'7. Rép.Inattendues'!AE82)*IF$19,('7. Rép.Inattendues'!AE82*IF$19)*-1),"")</f>
        <v/>
      </c>
      <c r="JN101" s="346" t="str">
        <f>IFERROR(IF(IG$23&lt;=$HH101,(1-'7. Rép.Inattendues'!AF82)*IG$19,('7. Rép.Inattendues'!AF82*IG$19)*-1),"")</f>
        <v/>
      </c>
      <c r="JO101" s="346" t="str">
        <f>IFERROR(IF(IH$23&lt;=$HH101,(1-'7. Rép.Inattendues'!AG82)*IH$19,('7. Rép.Inattendues'!AG82*IH$19)*-1),"")</f>
        <v/>
      </c>
      <c r="JP101" s="346" t="str">
        <f>IFERROR(IF(II$23&lt;=$HH101,(1-'7. Rép.Inattendues'!AH82)*II$19,('7. Rép.Inattendues'!AH82*II$19)*-1),"")</f>
        <v/>
      </c>
      <c r="JQ101" s="346" t="str">
        <f>IFERROR(IF(IJ$23&lt;=$HH101,(1-'7. Rép.Inattendues'!AI82)*IJ$19,('7. Rép.Inattendues'!AI82*IJ$19)*-1),"")</f>
        <v/>
      </c>
      <c r="JR101" s="346" t="str">
        <f>IFERROR(IF(IK$23&lt;=$HH101,(1-'7. Rép.Inattendues'!AJ82)*IK$19,('7. Rép.Inattendues'!AJ82*IK$19)*-1),"")</f>
        <v/>
      </c>
      <c r="JS101" s="346" t="str">
        <f>IFERROR(IF(IL$23&lt;=$HH101,(1-'7. Rép.Inattendues'!AK82)*IL$19,('7. Rép.Inattendues'!AK82*IL$19)*-1),"")</f>
        <v/>
      </c>
      <c r="JT101" s="346" t="str">
        <f>IFERROR(IF(IM$23&lt;=$HH101,(1-'7. Rép.Inattendues'!AL82)*IM$19,('7. Rép.Inattendues'!AL82*IM$19)*-1),"")</f>
        <v/>
      </c>
      <c r="JU101" s="346" t="str">
        <f>IFERROR(IF(IN$23&lt;=$HH101,(1-'7. Rép.Inattendues'!AM82)*IN$19,('7. Rép.Inattendues'!AM82*IN$19)*-1),"")</f>
        <v/>
      </c>
      <c r="JW101" s="347" t="str">
        <f t="shared" si="415"/>
        <v/>
      </c>
      <c r="JY101" s="346" t="str">
        <f t="shared" si="416"/>
        <v/>
      </c>
      <c r="JZ101" s="346" t="str">
        <f t="shared" si="417"/>
        <v/>
      </c>
      <c r="KA101" s="346" t="str">
        <f t="shared" si="418"/>
        <v/>
      </c>
      <c r="KB101" s="346" t="str">
        <f t="shared" si="419"/>
        <v/>
      </c>
      <c r="KC101" s="346" t="str">
        <f t="shared" si="420"/>
        <v/>
      </c>
      <c r="KD101" s="346" t="str">
        <f t="shared" si="421"/>
        <v/>
      </c>
      <c r="KE101" s="346" t="str">
        <f t="shared" si="422"/>
        <v/>
      </c>
      <c r="KF101" s="346" t="str">
        <f t="shared" si="423"/>
        <v/>
      </c>
      <c r="KG101" s="346" t="str">
        <f t="shared" si="424"/>
        <v/>
      </c>
      <c r="KH101" s="346" t="str">
        <f t="shared" si="425"/>
        <v/>
      </c>
      <c r="KI101" s="346" t="str">
        <f t="shared" si="426"/>
        <v/>
      </c>
      <c r="KJ101" s="346" t="str">
        <f t="shared" si="427"/>
        <v/>
      </c>
      <c r="KK101" s="346" t="str">
        <f t="shared" si="428"/>
        <v/>
      </c>
      <c r="KL101" s="346" t="str">
        <f t="shared" si="429"/>
        <v/>
      </c>
      <c r="KM101" s="346" t="str">
        <f t="shared" si="430"/>
        <v/>
      </c>
      <c r="KN101" s="346" t="str">
        <f t="shared" si="431"/>
        <v/>
      </c>
      <c r="KO101" s="346" t="str">
        <f t="shared" si="432"/>
        <v/>
      </c>
      <c r="KP101" s="346" t="str">
        <f t="shared" si="433"/>
        <v/>
      </c>
      <c r="KQ101" s="346" t="str">
        <f t="shared" si="434"/>
        <v/>
      </c>
      <c r="KR101" s="346" t="str">
        <f t="shared" si="435"/>
        <v/>
      </c>
      <c r="KS101" s="346" t="str">
        <f t="shared" si="436"/>
        <v/>
      </c>
      <c r="KT101" s="346" t="str">
        <f t="shared" si="437"/>
        <v/>
      </c>
      <c r="KU101" s="346" t="str">
        <f t="shared" si="438"/>
        <v/>
      </c>
      <c r="KV101" s="346" t="str">
        <f t="shared" si="439"/>
        <v/>
      </c>
      <c r="KW101" s="346" t="str">
        <f t="shared" si="440"/>
        <v/>
      </c>
      <c r="KX101" s="346" t="str">
        <f t="shared" si="441"/>
        <v/>
      </c>
      <c r="KY101" s="346" t="str">
        <f t="shared" si="442"/>
        <v/>
      </c>
      <c r="KZ101" s="346" t="str">
        <f t="shared" si="443"/>
        <v/>
      </c>
      <c r="LA101" s="346" t="str">
        <f t="shared" si="444"/>
        <v/>
      </c>
      <c r="LB101" s="346" t="str">
        <f t="shared" si="445"/>
        <v/>
      </c>
      <c r="LD101" s="348" t="str">
        <f t="shared" si="446"/>
        <v/>
      </c>
      <c r="LF101" s="346" t="str">
        <f t="shared" si="363"/>
        <v/>
      </c>
      <c r="LH101" s="346" t="str">
        <f t="shared" si="447"/>
        <v/>
      </c>
      <c r="LI101" s="346" t="str">
        <f t="shared" si="448"/>
        <v/>
      </c>
      <c r="LJ101" s="346" t="str">
        <f t="shared" si="449"/>
        <v/>
      </c>
      <c r="LK101" s="346" t="str">
        <f t="shared" si="450"/>
        <v/>
      </c>
      <c r="LL101" s="346" t="str">
        <f t="shared" si="451"/>
        <v/>
      </c>
      <c r="LM101" s="346" t="str">
        <f t="shared" si="452"/>
        <v/>
      </c>
      <c r="LN101" s="346" t="str">
        <f t="shared" si="453"/>
        <v/>
      </c>
      <c r="LO101" s="346" t="str">
        <f t="shared" si="454"/>
        <v/>
      </c>
      <c r="LP101" s="346" t="str">
        <f t="shared" si="455"/>
        <v/>
      </c>
      <c r="LQ101" s="346" t="str">
        <f t="shared" si="456"/>
        <v/>
      </c>
      <c r="LR101" s="346" t="str">
        <f t="shared" si="457"/>
        <v/>
      </c>
      <c r="LS101" s="346" t="str">
        <f t="shared" si="458"/>
        <v/>
      </c>
      <c r="LT101" s="346" t="str">
        <f t="shared" si="459"/>
        <v/>
      </c>
      <c r="LU101" s="346" t="str">
        <f t="shared" si="460"/>
        <v/>
      </c>
      <c r="LV101" s="346" t="str">
        <f t="shared" si="461"/>
        <v/>
      </c>
      <c r="LW101" s="346" t="str">
        <f t="shared" si="462"/>
        <v/>
      </c>
      <c r="LX101" s="346" t="str">
        <f t="shared" si="463"/>
        <v/>
      </c>
      <c r="LY101" s="346" t="str">
        <f t="shared" si="464"/>
        <v/>
      </c>
      <c r="LZ101" s="346" t="str">
        <f t="shared" si="465"/>
        <v/>
      </c>
      <c r="MA101" s="346" t="str">
        <f t="shared" si="466"/>
        <v/>
      </c>
      <c r="MB101" s="346" t="str">
        <f t="shared" si="467"/>
        <v/>
      </c>
      <c r="MC101" s="346" t="str">
        <f t="shared" si="468"/>
        <v/>
      </c>
      <c r="MD101" s="346" t="str">
        <f t="shared" si="469"/>
        <v/>
      </c>
      <c r="ME101" s="346" t="str">
        <f t="shared" si="470"/>
        <v/>
      </c>
      <c r="MF101" s="346" t="str">
        <f t="shared" si="471"/>
        <v/>
      </c>
      <c r="MG101" s="346" t="str">
        <f t="shared" si="472"/>
        <v/>
      </c>
      <c r="MH101" s="346" t="str">
        <f t="shared" si="473"/>
        <v/>
      </c>
      <c r="MI101" s="346" t="str">
        <f t="shared" si="474"/>
        <v/>
      </c>
      <c r="MJ101" s="346" t="str">
        <f t="shared" si="475"/>
        <v/>
      </c>
      <c r="MK101" s="346" t="str">
        <f t="shared" si="476"/>
        <v/>
      </c>
      <c r="MM101" s="348" t="str">
        <f t="shared" si="477"/>
        <v/>
      </c>
      <c r="MR101" s="483" t="s">
        <v>468</v>
      </c>
      <c r="MS101" s="305">
        <v>6</v>
      </c>
      <c r="MT101" s="401"/>
      <c r="MU101" s="15">
        <f>IF('8. Paramètres'!G139="Réussite",1,IF('8. Paramètres'!G139="À examiner (réussite)",2,IF('8. Paramètres'!G139="À examiner (échec)",3,IF('8. Paramètres'!G139="Échec",4,"err"))))</f>
        <v>3</v>
      </c>
      <c r="MV101" s="15">
        <f>IF('8. Paramètres'!H139="Cliquer pour modifier",MU101,IF('8. Paramètres'!H139="Réussite",1,IF('8. Paramètres'!H139="À examiner (réussite)",2,IF('8. Paramètres'!H139="À examiner (échec)",3,IF('8. Paramètres'!H139="Échec",4,"err")))))</f>
        <v>3</v>
      </c>
      <c r="MW101" s="15">
        <f t="shared" si="514"/>
        <v>3</v>
      </c>
      <c r="MY101" s="380" t="str">
        <f t="shared" si="515"/>
        <v>ok</v>
      </c>
    </row>
    <row r="102" spans="2:364" ht="18" x14ac:dyDescent="0.35">
      <c r="B102" s="38">
        <f t="shared" si="364"/>
        <v>0</v>
      </c>
      <c r="C102" s="4" t="s">
        <v>108</v>
      </c>
      <c r="D102" s="17" t="str">
        <f>IF(AND('2. Saisie'!$AF84&gt;=0,D$23&lt;='2. Saisie'!$AE$1,'2. Saisie'!$AL84&lt;=$B$11),IF(OR('2. Saisie'!B84="",'2. Saisie'!B84=9),0,'2. Saisie'!B84),"")</f>
        <v/>
      </c>
      <c r="E102" s="17" t="str">
        <f>IF(AND('2. Saisie'!$AF84&gt;=0,E$23&lt;='2. Saisie'!$AE$1,'2. Saisie'!$AL84&lt;=$B$11),IF(OR('2. Saisie'!C84="",'2. Saisie'!C84=9),0,'2. Saisie'!C84),"")</f>
        <v/>
      </c>
      <c r="F102" s="17" t="str">
        <f>IF(AND('2. Saisie'!$AF84&gt;=0,F$23&lt;='2. Saisie'!$AE$1,'2. Saisie'!$AL84&lt;=$B$11),IF(OR('2. Saisie'!D84="",'2. Saisie'!D84=9),0,'2. Saisie'!D84),"")</f>
        <v/>
      </c>
      <c r="G102" s="17" t="str">
        <f>IF(AND('2. Saisie'!$AF84&gt;=0,G$23&lt;='2. Saisie'!$AE$1,'2. Saisie'!$AL84&lt;=$B$11),IF(OR('2. Saisie'!E84="",'2. Saisie'!E84=9),0,'2. Saisie'!E84),"")</f>
        <v/>
      </c>
      <c r="H102" s="17" t="str">
        <f>IF(AND('2. Saisie'!$AF84&gt;=0,H$23&lt;='2. Saisie'!$AE$1,'2. Saisie'!$AL84&lt;=$B$11),IF(OR('2. Saisie'!F84="",'2. Saisie'!F84=9),0,'2. Saisie'!F84),"")</f>
        <v/>
      </c>
      <c r="I102" s="17" t="str">
        <f>IF(AND('2. Saisie'!$AF84&gt;=0,I$23&lt;='2. Saisie'!$AE$1,'2. Saisie'!$AL84&lt;=$B$11),IF(OR('2. Saisie'!G84="",'2. Saisie'!G84=9),0,'2. Saisie'!G84),"")</f>
        <v/>
      </c>
      <c r="J102" s="17" t="str">
        <f>IF(AND('2. Saisie'!$AF84&gt;=0,J$23&lt;='2. Saisie'!$AE$1,'2. Saisie'!$AL84&lt;=$B$11),IF(OR('2. Saisie'!H84="",'2. Saisie'!H84=9),0,'2. Saisie'!H84),"")</f>
        <v/>
      </c>
      <c r="K102" s="17" t="str">
        <f>IF(AND('2. Saisie'!$AF84&gt;=0,K$23&lt;='2. Saisie'!$AE$1,'2. Saisie'!$AL84&lt;=$B$11),IF(OR('2. Saisie'!I84="",'2. Saisie'!I84=9),0,'2. Saisie'!I84),"")</f>
        <v/>
      </c>
      <c r="L102" s="17" t="str">
        <f>IF(AND('2. Saisie'!$AF84&gt;=0,L$23&lt;='2. Saisie'!$AE$1,'2. Saisie'!$AL84&lt;=$B$11),IF(OR('2. Saisie'!J84="",'2. Saisie'!J84=9),0,'2. Saisie'!J84),"")</f>
        <v/>
      </c>
      <c r="M102" s="17" t="str">
        <f>IF(AND('2. Saisie'!$AF84&gt;=0,M$23&lt;='2. Saisie'!$AE$1,'2. Saisie'!$AL84&lt;=$B$11),IF(OR('2. Saisie'!K84="",'2. Saisie'!K84=9),0,'2. Saisie'!K84),"")</f>
        <v/>
      </c>
      <c r="N102" s="17" t="str">
        <f>IF(AND('2. Saisie'!$AF84&gt;=0,N$23&lt;='2. Saisie'!$AE$1,'2. Saisie'!$AL84&lt;=$B$11),IF(OR('2. Saisie'!L84="",'2. Saisie'!L84=9),0,'2. Saisie'!L84),"")</f>
        <v/>
      </c>
      <c r="O102" s="17" t="str">
        <f>IF(AND('2. Saisie'!$AF84&gt;=0,O$23&lt;='2. Saisie'!$AE$1,'2. Saisie'!$AL84&lt;=$B$11),IF(OR('2. Saisie'!M84="",'2. Saisie'!M84=9),0,'2. Saisie'!M84),"")</f>
        <v/>
      </c>
      <c r="P102" s="17" t="str">
        <f>IF(AND('2. Saisie'!$AF84&gt;=0,P$23&lt;='2. Saisie'!$AE$1,'2. Saisie'!$AL84&lt;=$B$11),IF(OR('2. Saisie'!N84="",'2. Saisie'!N84=9),0,'2. Saisie'!N84),"")</f>
        <v/>
      </c>
      <c r="Q102" s="17" t="str">
        <f>IF(AND('2. Saisie'!$AF84&gt;=0,Q$23&lt;='2. Saisie'!$AE$1,'2. Saisie'!$AL84&lt;=$B$11),IF(OR('2. Saisie'!O84="",'2. Saisie'!O84=9),0,'2. Saisie'!O84),"")</f>
        <v/>
      </c>
      <c r="R102" s="17" t="str">
        <f>IF(AND('2. Saisie'!$AF84&gt;=0,R$23&lt;='2. Saisie'!$AE$1,'2. Saisie'!$AL84&lt;=$B$11),IF(OR('2. Saisie'!P84="",'2. Saisie'!P84=9),0,'2. Saisie'!P84),"")</f>
        <v/>
      </c>
      <c r="S102" s="17" t="str">
        <f>IF(AND('2. Saisie'!$AF84&gt;=0,S$23&lt;='2. Saisie'!$AE$1,'2. Saisie'!$AL84&lt;=$B$11),IF(OR('2. Saisie'!Q84="",'2. Saisie'!Q84=9),0,'2. Saisie'!Q84),"")</f>
        <v/>
      </c>
      <c r="T102" s="17" t="str">
        <f>IF(AND('2. Saisie'!$AF84&gt;=0,T$23&lt;='2. Saisie'!$AE$1,'2. Saisie'!$AL84&lt;=$B$11),IF(OR('2. Saisie'!R84="",'2. Saisie'!R84=9),0,'2. Saisie'!R84),"")</f>
        <v/>
      </c>
      <c r="U102" s="17" t="str">
        <f>IF(AND('2. Saisie'!$AF84&gt;=0,U$23&lt;='2. Saisie'!$AE$1,'2. Saisie'!$AL84&lt;=$B$11),IF(OR('2. Saisie'!S84="",'2. Saisie'!S84=9),0,'2. Saisie'!S84),"")</f>
        <v/>
      </c>
      <c r="V102" s="17" t="str">
        <f>IF(AND('2. Saisie'!$AF84&gt;=0,V$23&lt;='2. Saisie'!$AE$1,'2. Saisie'!$AL84&lt;=$B$11),IF(OR('2. Saisie'!T84="",'2. Saisie'!T84=9),0,'2. Saisie'!T84),"")</f>
        <v/>
      </c>
      <c r="W102" s="17" t="str">
        <f>IF(AND('2. Saisie'!$AF84&gt;=0,W$23&lt;='2. Saisie'!$AE$1,'2. Saisie'!$AL84&lt;=$B$11),IF(OR('2. Saisie'!U84="",'2. Saisie'!U84=9),0,'2. Saisie'!U84),"")</f>
        <v/>
      </c>
      <c r="X102" s="17" t="str">
        <f>IF(AND('2. Saisie'!$AF84&gt;=0,X$23&lt;='2. Saisie'!$AE$1,'2. Saisie'!$AL84&lt;=$B$11),IF(OR('2. Saisie'!V84="",'2. Saisie'!V84=9),0,'2. Saisie'!V84),"")</f>
        <v/>
      </c>
      <c r="Y102" s="17" t="str">
        <f>IF(AND('2. Saisie'!$AF84&gt;=0,Y$23&lt;='2. Saisie'!$AE$1,'2. Saisie'!$AL84&lt;=$B$11),IF(OR('2. Saisie'!W84="",'2. Saisie'!W84=9),0,'2. Saisie'!W84),"")</f>
        <v/>
      </c>
      <c r="Z102" s="17" t="str">
        <f>IF(AND('2. Saisie'!$AF84&gt;=0,Z$23&lt;='2. Saisie'!$AE$1,'2. Saisie'!$AL84&lt;=$B$11),IF(OR('2. Saisie'!X84="",'2. Saisie'!X84=9),0,'2. Saisie'!X84),"")</f>
        <v/>
      </c>
      <c r="AA102" s="17" t="str">
        <f>IF(AND('2. Saisie'!$AF84&gt;=0,AA$23&lt;='2. Saisie'!$AE$1,'2. Saisie'!$AL84&lt;=$B$11),IF(OR('2. Saisie'!Y84="",'2. Saisie'!Y84=9),0,'2. Saisie'!Y84),"")</f>
        <v/>
      </c>
      <c r="AB102" s="17" t="str">
        <f>IF(AND('2. Saisie'!$AF84&gt;=0,AB$23&lt;='2. Saisie'!$AE$1,'2. Saisie'!$AL84&lt;=$B$11),IF(OR('2. Saisie'!Z84="",'2. Saisie'!Z84=9),0,'2. Saisie'!Z84),"")</f>
        <v/>
      </c>
      <c r="AC102" s="17" t="str">
        <f>IF(AND('2. Saisie'!$AF84&gt;=0,AC$23&lt;='2. Saisie'!$AE$1,'2. Saisie'!$AL84&lt;=$B$11),IF(OR('2. Saisie'!AA84="",'2. Saisie'!AA84=9),0,'2. Saisie'!AA84),"")</f>
        <v/>
      </c>
      <c r="AD102" s="17" t="str">
        <f>IF(AND('2. Saisie'!$AF84&gt;=0,AD$23&lt;='2. Saisie'!$AE$1,'2. Saisie'!$AL84&lt;=$B$11),IF(OR('2. Saisie'!AB84="",'2. Saisie'!AB84=9),0,'2. Saisie'!AB84),"")</f>
        <v/>
      </c>
      <c r="AE102" s="17" t="str">
        <f>IF(AND('2. Saisie'!$AF84&gt;=0,AE$23&lt;='2. Saisie'!$AE$1,'2. Saisie'!$AL84&lt;=$B$11),IF(OR('2. Saisie'!AC84="",'2. Saisie'!AC84=9),0,'2. Saisie'!AC84),"")</f>
        <v/>
      </c>
      <c r="AF102" s="17" t="str">
        <f>IF(AND('2. Saisie'!$AF84&gt;=0,AF$23&lt;='2. Saisie'!$AE$1,'2. Saisie'!$AL84&lt;=$B$11),IF(OR('2. Saisie'!AD84="",'2. Saisie'!AD84=9),0,'2. Saisie'!AD84),"")</f>
        <v/>
      </c>
      <c r="AG102" s="17" t="str">
        <f>IF(AND('2. Saisie'!$AF84&gt;=0,AG$23&lt;='2. Saisie'!$AE$1,'2. Saisie'!$AL84&lt;=$B$11),IF(OR('2. Saisie'!AE84="",'2. Saisie'!AE84=9),0,'2. Saisie'!AE84),"")</f>
        <v/>
      </c>
      <c r="AH102" s="17" t="s">
        <v>139</v>
      </c>
      <c r="AI102" s="330"/>
      <c r="AJ102" s="339" t="str">
        <f t="shared" si="365"/>
        <v/>
      </c>
      <c r="AK102" s="339" t="str">
        <f t="shared" si="366"/>
        <v/>
      </c>
      <c r="AL102" s="340" t="str">
        <f t="shared" si="324"/>
        <v/>
      </c>
      <c r="AM102" s="341">
        <v>78</v>
      </c>
      <c r="AN102" s="342" t="str">
        <f t="shared" si="325"/>
        <v/>
      </c>
      <c r="AO102" s="343" t="str">
        <f t="shared" si="326"/>
        <v/>
      </c>
      <c r="AP102" s="17" t="str">
        <f t="shared" si="367"/>
        <v/>
      </c>
      <c r="AQ102" s="17" t="str">
        <f t="shared" si="368"/>
        <v/>
      </c>
      <c r="AR102" s="17" t="str">
        <f t="shared" si="369"/>
        <v/>
      </c>
      <c r="AS102" s="17" t="str">
        <f t="shared" si="370"/>
        <v/>
      </c>
      <c r="AT102" s="17" t="str">
        <f t="shared" si="371"/>
        <v/>
      </c>
      <c r="AU102" s="17" t="str">
        <f t="shared" si="372"/>
        <v/>
      </c>
      <c r="AV102" s="17" t="str">
        <f t="shared" si="373"/>
        <v/>
      </c>
      <c r="AW102" s="17" t="str">
        <f t="shared" si="374"/>
        <v/>
      </c>
      <c r="AX102" s="17" t="str">
        <f t="shared" si="375"/>
        <v/>
      </c>
      <c r="AY102" s="17" t="str">
        <f t="shared" si="376"/>
        <v/>
      </c>
      <c r="AZ102" s="17" t="str">
        <f t="shared" si="377"/>
        <v/>
      </c>
      <c r="BA102" s="17" t="str">
        <f t="shared" si="378"/>
        <v/>
      </c>
      <c r="BB102" s="17" t="str">
        <f t="shared" si="379"/>
        <v/>
      </c>
      <c r="BC102" s="17" t="str">
        <f t="shared" si="380"/>
        <v/>
      </c>
      <c r="BD102" s="17" t="str">
        <f t="shared" si="381"/>
        <v/>
      </c>
      <c r="BE102" s="17" t="str">
        <f t="shared" si="382"/>
        <v/>
      </c>
      <c r="BF102" s="17" t="str">
        <f t="shared" si="383"/>
        <v/>
      </c>
      <c r="BG102" s="17" t="str">
        <f t="shared" si="384"/>
        <v/>
      </c>
      <c r="BH102" s="17" t="str">
        <f t="shared" si="385"/>
        <v/>
      </c>
      <c r="BI102" s="17" t="str">
        <f t="shared" si="386"/>
        <v/>
      </c>
      <c r="BJ102" s="17" t="str">
        <f t="shared" si="387"/>
        <v/>
      </c>
      <c r="BK102" s="17" t="str">
        <f t="shared" si="388"/>
        <v/>
      </c>
      <c r="BL102" s="17" t="str">
        <f t="shared" si="389"/>
        <v/>
      </c>
      <c r="BM102" s="17" t="str">
        <f t="shared" si="390"/>
        <v/>
      </c>
      <c r="BN102" s="17" t="str">
        <f t="shared" si="391"/>
        <v/>
      </c>
      <c r="BO102" s="17" t="str">
        <f t="shared" si="392"/>
        <v/>
      </c>
      <c r="BP102" s="17" t="str">
        <f t="shared" si="393"/>
        <v/>
      </c>
      <c r="BQ102" s="17" t="str">
        <f t="shared" si="394"/>
        <v/>
      </c>
      <c r="BR102" s="17" t="str">
        <f t="shared" si="395"/>
        <v/>
      </c>
      <c r="BS102" s="17" t="str">
        <f t="shared" si="396"/>
        <v/>
      </c>
      <c r="BT102" s="17" t="s">
        <v>139</v>
      </c>
      <c r="BV102" s="291" t="e">
        <f t="shared" si="327"/>
        <v>#VALUE!</v>
      </c>
      <c r="BW102" s="291" t="e">
        <f t="shared" si="397"/>
        <v>#VALUE!</v>
      </c>
      <c r="BX102" s="291" t="e">
        <f t="shared" si="478"/>
        <v>#VALUE!</v>
      </c>
      <c r="BY102" s="292" t="e">
        <f t="shared" si="328"/>
        <v>#VALUE!</v>
      </c>
      <c r="BZ102" s="292" t="e">
        <f t="shared" si="398"/>
        <v>#VALUE!</v>
      </c>
      <c r="CA102" s="294" t="str">
        <f t="shared" si="399"/>
        <v/>
      </c>
      <c r="CB102" s="293" t="e">
        <f t="shared" si="329"/>
        <v>#VALUE!</v>
      </c>
      <c r="CC102" s="291" t="e">
        <f t="shared" si="400"/>
        <v>#VALUE!</v>
      </c>
      <c r="CD102" s="291" t="e">
        <f t="shared" si="479"/>
        <v>#VALUE!</v>
      </c>
      <c r="CE102" s="292" t="e">
        <f t="shared" si="330"/>
        <v>#VALUE!</v>
      </c>
      <c r="CF102" s="292" t="e">
        <f t="shared" si="401"/>
        <v>#VALUE!</v>
      </c>
      <c r="CW102" s="330"/>
      <c r="CX102" s="341">
        <v>78</v>
      </c>
      <c r="CY102" s="58" t="str">
        <f t="shared" si="402"/>
        <v/>
      </c>
      <c r="CZ102" s="344" t="e">
        <f t="shared" si="513"/>
        <v>#N/A</v>
      </c>
      <c r="DA102" s="344" t="e">
        <f t="shared" si="513"/>
        <v>#N/A</v>
      </c>
      <c r="DB102" s="344" t="e">
        <f t="shared" si="513"/>
        <v>#N/A</v>
      </c>
      <c r="DC102" s="344" t="e">
        <f t="shared" si="513"/>
        <v>#N/A</v>
      </c>
      <c r="DD102" s="344" t="e">
        <f t="shared" si="513"/>
        <v>#N/A</v>
      </c>
      <c r="DE102" s="344" t="e">
        <f t="shared" si="513"/>
        <v>#N/A</v>
      </c>
      <c r="DF102" s="344" t="e">
        <f t="shared" si="513"/>
        <v>#N/A</v>
      </c>
      <c r="DG102" s="344" t="e">
        <f t="shared" si="513"/>
        <v>#N/A</v>
      </c>
      <c r="DH102" s="344" t="e">
        <f t="shared" si="513"/>
        <v>#N/A</v>
      </c>
      <c r="DI102" s="344" t="e">
        <f t="shared" si="513"/>
        <v>#N/A</v>
      </c>
      <c r="DJ102" s="344" t="e">
        <f t="shared" si="513"/>
        <v>#N/A</v>
      </c>
      <c r="DK102" s="344" t="e">
        <f t="shared" si="513"/>
        <v>#N/A</v>
      </c>
      <c r="DL102" s="344" t="e">
        <f t="shared" si="513"/>
        <v>#N/A</v>
      </c>
      <c r="DM102" s="344" t="e">
        <f t="shared" si="513"/>
        <v>#N/A</v>
      </c>
      <c r="DN102" s="344" t="e">
        <f t="shared" si="513"/>
        <v>#N/A</v>
      </c>
      <c r="DO102" s="344" t="e">
        <f t="shared" si="513"/>
        <v>#N/A</v>
      </c>
      <c r="DP102" s="344" t="e">
        <f t="shared" si="512"/>
        <v>#N/A</v>
      </c>
      <c r="DQ102" s="344" t="e">
        <f t="shared" si="512"/>
        <v>#N/A</v>
      </c>
      <c r="DR102" s="344" t="e">
        <f t="shared" si="512"/>
        <v>#N/A</v>
      </c>
      <c r="DS102" s="344" t="e">
        <f t="shared" si="512"/>
        <v>#N/A</v>
      </c>
      <c r="DT102" s="344" t="e">
        <f t="shared" si="512"/>
        <v>#N/A</v>
      </c>
      <c r="DU102" s="344" t="e">
        <f t="shared" si="512"/>
        <v>#N/A</v>
      </c>
      <c r="DV102" s="344" t="e">
        <f t="shared" si="512"/>
        <v>#N/A</v>
      </c>
      <c r="DW102" s="344" t="e">
        <f t="shared" si="512"/>
        <v>#N/A</v>
      </c>
      <c r="DX102" s="344" t="e">
        <f t="shared" si="512"/>
        <v>#N/A</v>
      </c>
      <c r="DY102" s="344" t="e">
        <f t="shared" si="512"/>
        <v>#N/A</v>
      </c>
      <c r="DZ102" s="344" t="e">
        <f t="shared" si="512"/>
        <v>#N/A</v>
      </c>
      <c r="EA102" s="344" t="e">
        <f t="shared" si="512"/>
        <v>#N/A</v>
      </c>
      <c r="EB102" s="344" t="e">
        <f t="shared" si="512"/>
        <v>#N/A</v>
      </c>
      <c r="EC102" s="344" t="e">
        <f t="shared" si="512"/>
        <v>#N/A</v>
      </c>
      <c r="ED102" s="59">
        <f t="shared" si="403"/>
        <v>0</v>
      </c>
      <c r="EE102" s="341">
        <v>78</v>
      </c>
      <c r="EF102" s="58" t="str">
        <f t="shared" si="404"/>
        <v/>
      </c>
      <c r="EG102" s="344" t="str">
        <f t="shared" si="480"/>
        <v/>
      </c>
      <c r="EH102" s="344" t="str">
        <f t="shared" si="481"/>
        <v/>
      </c>
      <c r="EI102" s="344" t="str">
        <f t="shared" si="482"/>
        <v/>
      </c>
      <c r="EJ102" s="344" t="str">
        <f t="shared" si="483"/>
        <v/>
      </c>
      <c r="EK102" s="344" t="str">
        <f t="shared" si="484"/>
        <v/>
      </c>
      <c r="EL102" s="344" t="str">
        <f t="shared" si="485"/>
        <v/>
      </c>
      <c r="EM102" s="344" t="str">
        <f t="shared" si="486"/>
        <v/>
      </c>
      <c r="EN102" s="344" t="str">
        <f t="shared" si="487"/>
        <v/>
      </c>
      <c r="EO102" s="344" t="str">
        <f t="shared" si="488"/>
        <v/>
      </c>
      <c r="EP102" s="344" t="str">
        <f t="shared" si="489"/>
        <v/>
      </c>
      <c r="EQ102" s="344" t="str">
        <f t="shared" si="490"/>
        <v/>
      </c>
      <c r="ER102" s="344" t="str">
        <f t="shared" si="491"/>
        <v/>
      </c>
      <c r="ES102" s="344" t="str">
        <f t="shared" si="492"/>
        <v/>
      </c>
      <c r="ET102" s="344" t="str">
        <f t="shared" si="493"/>
        <v/>
      </c>
      <c r="EU102" s="344" t="str">
        <f t="shared" si="494"/>
        <v/>
      </c>
      <c r="EV102" s="344" t="str">
        <f t="shared" si="495"/>
        <v/>
      </c>
      <c r="EW102" s="344" t="str">
        <f t="shared" si="496"/>
        <v/>
      </c>
      <c r="EX102" s="344" t="str">
        <f t="shared" si="497"/>
        <v/>
      </c>
      <c r="EY102" s="344" t="str">
        <f t="shared" si="498"/>
        <v/>
      </c>
      <c r="EZ102" s="344" t="str">
        <f t="shared" si="499"/>
        <v/>
      </c>
      <c r="FA102" s="344" t="str">
        <f t="shared" si="500"/>
        <v/>
      </c>
      <c r="FB102" s="344" t="str">
        <f t="shared" si="501"/>
        <v/>
      </c>
      <c r="FC102" s="344" t="str">
        <f t="shared" si="502"/>
        <v/>
      </c>
      <c r="FD102" s="344" t="str">
        <f t="shared" si="503"/>
        <v/>
      </c>
      <c r="FE102" s="344" t="str">
        <f t="shared" si="504"/>
        <v/>
      </c>
      <c r="FF102" s="344" t="str">
        <f t="shared" si="505"/>
        <v/>
      </c>
      <c r="FG102" s="344" t="str">
        <f t="shared" si="506"/>
        <v/>
      </c>
      <c r="FH102" s="344" t="str">
        <f t="shared" si="507"/>
        <v/>
      </c>
      <c r="FI102" s="344" t="str">
        <f t="shared" si="508"/>
        <v/>
      </c>
      <c r="FJ102" s="344" t="str">
        <f t="shared" si="509"/>
        <v/>
      </c>
      <c r="FK102" s="59">
        <f t="shared" si="405"/>
        <v>0</v>
      </c>
      <c r="FL102" s="345" t="str">
        <f t="shared" si="406"/>
        <v/>
      </c>
      <c r="FM102" s="3">
        <f t="shared" si="407"/>
        <v>0</v>
      </c>
      <c r="FO102" s="336" t="str">
        <f t="shared" si="331"/>
        <v/>
      </c>
      <c r="FP102" s="4" t="s">
        <v>108</v>
      </c>
      <c r="FQ102" s="17" t="str">
        <f t="shared" si="332"/>
        <v/>
      </c>
      <c r="FR102" s="17" t="str">
        <f t="shared" si="333"/>
        <v/>
      </c>
      <c r="FS102" s="17" t="str">
        <f t="shared" si="334"/>
        <v/>
      </c>
      <c r="FT102" s="17" t="str">
        <f t="shared" si="335"/>
        <v/>
      </c>
      <c r="FU102" s="17" t="str">
        <f t="shared" si="336"/>
        <v/>
      </c>
      <c r="FV102" s="17" t="str">
        <f t="shared" si="337"/>
        <v/>
      </c>
      <c r="FW102" s="17" t="str">
        <f t="shared" si="338"/>
        <v/>
      </c>
      <c r="FX102" s="17" t="str">
        <f t="shared" si="339"/>
        <v/>
      </c>
      <c r="FY102" s="17" t="str">
        <f t="shared" si="340"/>
        <v/>
      </c>
      <c r="FZ102" s="17" t="str">
        <f t="shared" si="341"/>
        <v/>
      </c>
      <c r="GA102" s="17" t="str">
        <f t="shared" si="342"/>
        <v/>
      </c>
      <c r="GB102" s="17" t="str">
        <f t="shared" si="343"/>
        <v/>
      </c>
      <c r="GC102" s="17" t="str">
        <f t="shared" si="344"/>
        <v/>
      </c>
      <c r="GD102" s="17" t="str">
        <f t="shared" si="345"/>
        <v/>
      </c>
      <c r="GE102" s="17" t="str">
        <f t="shared" si="346"/>
        <v/>
      </c>
      <c r="GF102" s="17" t="str">
        <f t="shared" si="347"/>
        <v/>
      </c>
      <c r="GG102" s="17" t="str">
        <f t="shared" si="348"/>
        <v/>
      </c>
      <c r="GH102" s="17" t="str">
        <f t="shared" si="349"/>
        <v/>
      </c>
      <c r="GI102" s="17" t="str">
        <f t="shared" si="350"/>
        <v/>
      </c>
      <c r="GJ102" s="17" t="str">
        <f t="shared" si="351"/>
        <v/>
      </c>
      <c r="GK102" s="17" t="str">
        <f t="shared" si="352"/>
        <v/>
      </c>
      <c r="GL102" s="17" t="str">
        <f t="shared" si="353"/>
        <v/>
      </c>
      <c r="GM102" s="17" t="str">
        <f t="shared" si="354"/>
        <v/>
      </c>
      <c r="GN102" s="17" t="str">
        <f t="shared" si="355"/>
        <v/>
      </c>
      <c r="GO102" s="17" t="str">
        <f t="shared" si="356"/>
        <v/>
      </c>
      <c r="GP102" s="17" t="str">
        <f t="shared" si="357"/>
        <v/>
      </c>
      <c r="GQ102" s="17" t="str">
        <f t="shared" si="358"/>
        <v/>
      </c>
      <c r="GR102" s="17" t="str">
        <f t="shared" si="359"/>
        <v/>
      </c>
      <c r="GS102" s="17" t="str">
        <f t="shared" si="360"/>
        <v/>
      </c>
      <c r="GT102" s="17" t="str">
        <f t="shared" si="361"/>
        <v/>
      </c>
      <c r="GU102" s="17" t="s">
        <v>139</v>
      </c>
      <c r="GV102" s="36"/>
      <c r="GW102" s="2" t="e">
        <f>RANK(AO102,AO$25:AO$124,0)+COUNTIF(AO$25:AO$102,AO102)-1</f>
        <v>#VALUE!</v>
      </c>
      <c r="GX102" s="36" t="s">
        <v>108</v>
      </c>
      <c r="GY102" s="3">
        <v>78</v>
      </c>
      <c r="GZ102" s="3" t="str">
        <f t="shared" si="362"/>
        <v/>
      </c>
      <c r="HA102" s="345" t="str">
        <f t="shared" si="408"/>
        <v/>
      </c>
      <c r="HB102" s="3">
        <f t="shared" si="409"/>
        <v>0</v>
      </c>
      <c r="HF102" s="3" t="e">
        <f t="shared" si="410"/>
        <v>#N/A</v>
      </c>
      <c r="HG102" s="3" t="e">
        <f t="shared" si="411"/>
        <v>#N/A</v>
      </c>
      <c r="HH102" s="294" t="e">
        <f t="shared" si="412"/>
        <v>#N/A</v>
      </c>
      <c r="HI102" s="336" t="e">
        <f t="shared" si="413"/>
        <v>#N/A</v>
      </c>
      <c r="HJ102" s="4" t="e">
        <f t="shared" si="414"/>
        <v>#N/A</v>
      </c>
      <c r="HK102" s="17" t="str">
        <f>IF(HK$23&lt;='2. Saisie'!$AE$1,INDEX($D$25:$AG$124,$HI102,HK$21),"")</f>
        <v/>
      </c>
      <c r="HL102" s="17" t="str">
        <f>IF(HL$23&lt;='2. Saisie'!$AE$1,INDEX($D$25:$AG$124,$HI102,HL$21),"")</f>
        <v/>
      </c>
      <c r="HM102" s="17" t="str">
        <f>IF(HM$23&lt;='2. Saisie'!$AE$1,INDEX($D$25:$AG$124,$HI102,HM$21),"")</f>
        <v/>
      </c>
      <c r="HN102" s="17" t="str">
        <f>IF(HN$23&lt;='2. Saisie'!$AE$1,INDEX($D$25:$AG$124,$HI102,HN$21),"")</f>
        <v/>
      </c>
      <c r="HO102" s="17" t="str">
        <f>IF(HO$23&lt;='2. Saisie'!$AE$1,INDEX($D$25:$AG$124,$HI102,HO$21),"")</f>
        <v/>
      </c>
      <c r="HP102" s="17" t="str">
        <f>IF(HP$23&lt;='2. Saisie'!$AE$1,INDEX($D$25:$AG$124,$HI102,HP$21),"")</f>
        <v/>
      </c>
      <c r="HQ102" s="17" t="str">
        <f>IF(HQ$23&lt;='2. Saisie'!$AE$1,INDEX($D$25:$AG$124,$HI102,HQ$21),"")</f>
        <v/>
      </c>
      <c r="HR102" s="17" t="str">
        <f>IF(HR$23&lt;='2. Saisie'!$AE$1,INDEX($D$25:$AG$124,$HI102,HR$21),"")</f>
        <v/>
      </c>
      <c r="HS102" s="17" t="str">
        <f>IF(HS$23&lt;='2. Saisie'!$AE$1,INDEX($D$25:$AG$124,$HI102,HS$21),"")</f>
        <v/>
      </c>
      <c r="HT102" s="17" t="str">
        <f>IF(HT$23&lt;='2. Saisie'!$AE$1,INDEX($D$25:$AG$124,$HI102,HT$21),"")</f>
        <v/>
      </c>
      <c r="HU102" s="17" t="str">
        <f>IF(HU$23&lt;='2. Saisie'!$AE$1,INDEX($D$25:$AG$124,$HI102,HU$21),"")</f>
        <v/>
      </c>
      <c r="HV102" s="17" t="str">
        <f>IF(HV$23&lt;='2. Saisie'!$AE$1,INDEX($D$25:$AG$124,$HI102,HV$21),"")</f>
        <v/>
      </c>
      <c r="HW102" s="17" t="str">
        <f>IF(HW$23&lt;='2. Saisie'!$AE$1,INDEX($D$25:$AG$124,$HI102,HW$21),"")</f>
        <v/>
      </c>
      <c r="HX102" s="17" t="str">
        <f>IF(HX$23&lt;='2. Saisie'!$AE$1,INDEX($D$25:$AG$124,$HI102,HX$21),"")</f>
        <v/>
      </c>
      <c r="HY102" s="17" t="str">
        <f>IF(HY$23&lt;='2. Saisie'!$AE$1,INDEX($D$25:$AG$124,$HI102,HY$21),"")</f>
        <v/>
      </c>
      <c r="HZ102" s="17" t="str">
        <f>IF(HZ$23&lt;='2. Saisie'!$AE$1,INDEX($D$25:$AG$124,$HI102,HZ$21),"")</f>
        <v/>
      </c>
      <c r="IA102" s="17" t="str">
        <f>IF(IA$23&lt;='2. Saisie'!$AE$1,INDEX($D$25:$AG$124,$HI102,IA$21),"")</f>
        <v/>
      </c>
      <c r="IB102" s="17" t="str">
        <f>IF(IB$23&lt;='2. Saisie'!$AE$1,INDEX($D$25:$AG$124,$HI102,IB$21),"")</f>
        <v/>
      </c>
      <c r="IC102" s="17" t="str">
        <f>IF(IC$23&lt;='2. Saisie'!$AE$1,INDEX($D$25:$AG$124,$HI102,IC$21),"")</f>
        <v/>
      </c>
      <c r="ID102" s="17" t="str">
        <f>IF(ID$23&lt;='2. Saisie'!$AE$1,INDEX($D$25:$AG$124,$HI102,ID$21),"")</f>
        <v/>
      </c>
      <c r="IE102" s="17" t="str">
        <f>IF(IE$23&lt;='2. Saisie'!$AE$1,INDEX($D$25:$AG$124,$HI102,IE$21),"")</f>
        <v/>
      </c>
      <c r="IF102" s="17" t="str">
        <f>IF(IF$23&lt;='2. Saisie'!$AE$1,INDEX($D$25:$AG$124,$HI102,IF$21),"")</f>
        <v/>
      </c>
      <c r="IG102" s="17" t="str">
        <f>IF(IG$23&lt;='2. Saisie'!$AE$1,INDEX($D$25:$AG$124,$HI102,IG$21),"")</f>
        <v/>
      </c>
      <c r="IH102" s="17" t="str">
        <f>IF(IH$23&lt;='2. Saisie'!$AE$1,INDEX($D$25:$AG$124,$HI102,IH$21),"")</f>
        <v/>
      </c>
      <c r="II102" s="17" t="str">
        <f>IF(II$23&lt;='2. Saisie'!$AE$1,INDEX($D$25:$AG$124,$HI102,II$21),"")</f>
        <v/>
      </c>
      <c r="IJ102" s="17" t="str">
        <f>IF(IJ$23&lt;='2. Saisie'!$AE$1,INDEX($D$25:$AG$124,$HI102,IJ$21),"")</f>
        <v/>
      </c>
      <c r="IK102" s="17" t="str">
        <f>IF(IK$23&lt;='2. Saisie'!$AE$1,INDEX($D$25:$AG$124,$HI102,IK$21),"")</f>
        <v/>
      </c>
      <c r="IL102" s="17" t="str">
        <f>IF(IL$23&lt;='2. Saisie'!$AE$1,INDEX($D$25:$AG$124,$HI102,IL$21),"")</f>
        <v/>
      </c>
      <c r="IM102" s="17" t="str">
        <f>IF(IM$23&lt;='2. Saisie'!$AE$1,INDEX($D$25:$AG$124,$HI102,IM$21),"")</f>
        <v/>
      </c>
      <c r="IN102" s="17" t="str">
        <f>IF(IN$23&lt;='2. Saisie'!$AE$1,INDEX($D$25:$AG$124,$HI102,IN$21),"")</f>
        <v/>
      </c>
      <c r="IO102" s="17" t="s">
        <v>139</v>
      </c>
      <c r="IR102" s="346" t="str">
        <f>IFERROR(IF(HK$23&lt;=$HH102,(1-'7. Rép.Inattendues'!J83)*HK$19,('7. Rép.Inattendues'!J83*HK$19)*-1),"")</f>
        <v/>
      </c>
      <c r="IS102" s="346" t="str">
        <f>IFERROR(IF(HL$23&lt;=$HH102,(1-'7. Rép.Inattendues'!K83)*HL$19,('7. Rép.Inattendues'!K83*HL$19)*-1),"")</f>
        <v/>
      </c>
      <c r="IT102" s="346" t="str">
        <f>IFERROR(IF(HM$23&lt;=$HH102,(1-'7. Rép.Inattendues'!L83)*HM$19,('7. Rép.Inattendues'!L83*HM$19)*-1),"")</f>
        <v/>
      </c>
      <c r="IU102" s="346" t="str">
        <f>IFERROR(IF(HN$23&lt;=$HH102,(1-'7. Rép.Inattendues'!M83)*HN$19,('7. Rép.Inattendues'!M83*HN$19)*-1),"")</f>
        <v/>
      </c>
      <c r="IV102" s="346" t="str">
        <f>IFERROR(IF(HO$23&lt;=$HH102,(1-'7. Rép.Inattendues'!N83)*HO$19,('7. Rép.Inattendues'!N83*HO$19)*-1),"")</f>
        <v/>
      </c>
      <c r="IW102" s="346" t="str">
        <f>IFERROR(IF(HP$23&lt;=$HH102,(1-'7. Rép.Inattendues'!O83)*HP$19,('7. Rép.Inattendues'!O83*HP$19)*-1),"")</f>
        <v/>
      </c>
      <c r="IX102" s="346" t="str">
        <f>IFERROR(IF(HQ$23&lt;=$HH102,(1-'7. Rép.Inattendues'!P83)*HQ$19,('7. Rép.Inattendues'!P83*HQ$19)*-1),"")</f>
        <v/>
      </c>
      <c r="IY102" s="346" t="str">
        <f>IFERROR(IF(HR$23&lt;=$HH102,(1-'7. Rép.Inattendues'!Q83)*HR$19,('7. Rép.Inattendues'!Q83*HR$19)*-1),"")</f>
        <v/>
      </c>
      <c r="IZ102" s="346" t="str">
        <f>IFERROR(IF(HS$23&lt;=$HH102,(1-'7. Rép.Inattendues'!R83)*HS$19,('7. Rép.Inattendues'!R83*HS$19)*-1),"")</f>
        <v/>
      </c>
      <c r="JA102" s="346" t="str">
        <f>IFERROR(IF(HT$23&lt;=$HH102,(1-'7. Rép.Inattendues'!S83)*HT$19,('7. Rép.Inattendues'!S83*HT$19)*-1),"")</f>
        <v/>
      </c>
      <c r="JB102" s="346" t="str">
        <f>IFERROR(IF(HU$23&lt;=$HH102,(1-'7. Rép.Inattendues'!T83)*HU$19,('7. Rép.Inattendues'!T83*HU$19)*-1),"")</f>
        <v/>
      </c>
      <c r="JC102" s="346" t="str">
        <f>IFERROR(IF(HV$23&lt;=$HH102,(1-'7. Rép.Inattendues'!U83)*HV$19,('7. Rép.Inattendues'!U83*HV$19)*-1),"")</f>
        <v/>
      </c>
      <c r="JD102" s="346" t="str">
        <f>IFERROR(IF(HW$23&lt;=$HH102,(1-'7. Rép.Inattendues'!V83)*HW$19,('7. Rép.Inattendues'!V83*HW$19)*-1),"")</f>
        <v/>
      </c>
      <c r="JE102" s="346" t="str">
        <f>IFERROR(IF(HX$23&lt;=$HH102,(1-'7. Rép.Inattendues'!W83)*HX$19,('7. Rép.Inattendues'!W83*HX$19)*-1),"")</f>
        <v/>
      </c>
      <c r="JF102" s="346" t="str">
        <f>IFERROR(IF(HY$23&lt;=$HH102,(1-'7. Rép.Inattendues'!X83)*HY$19,('7. Rép.Inattendues'!X83*HY$19)*-1),"")</f>
        <v/>
      </c>
      <c r="JG102" s="346" t="str">
        <f>IFERROR(IF(HZ$23&lt;=$HH102,(1-'7. Rép.Inattendues'!Y83)*HZ$19,('7. Rép.Inattendues'!Y83*HZ$19)*-1),"")</f>
        <v/>
      </c>
      <c r="JH102" s="346" t="str">
        <f>IFERROR(IF(IA$23&lt;=$HH102,(1-'7. Rép.Inattendues'!Z83)*IA$19,('7. Rép.Inattendues'!Z83*IA$19)*-1),"")</f>
        <v/>
      </c>
      <c r="JI102" s="346" t="str">
        <f>IFERROR(IF(IB$23&lt;=$HH102,(1-'7. Rép.Inattendues'!AA83)*IB$19,('7. Rép.Inattendues'!AA83*IB$19)*-1),"")</f>
        <v/>
      </c>
      <c r="JJ102" s="346" t="str">
        <f>IFERROR(IF(IC$23&lt;=$HH102,(1-'7. Rép.Inattendues'!AB83)*IC$19,('7. Rép.Inattendues'!AB83*IC$19)*-1),"")</f>
        <v/>
      </c>
      <c r="JK102" s="346" t="str">
        <f>IFERROR(IF(ID$23&lt;=$HH102,(1-'7. Rép.Inattendues'!AC83)*ID$19,('7. Rép.Inattendues'!AC83*ID$19)*-1),"")</f>
        <v/>
      </c>
      <c r="JL102" s="346" t="str">
        <f>IFERROR(IF(IE$23&lt;=$HH102,(1-'7. Rép.Inattendues'!AD83)*IE$19,('7. Rép.Inattendues'!AD83*IE$19)*-1),"")</f>
        <v/>
      </c>
      <c r="JM102" s="346" t="str">
        <f>IFERROR(IF(IF$23&lt;=$HH102,(1-'7. Rép.Inattendues'!AE83)*IF$19,('7. Rép.Inattendues'!AE83*IF$19)*-1),"")</f>
        <v/>
      </c>
      <c r="JN102" s="346" t="str">
        <f>IFERROR(IF(IG$23&lt;=$HH102,(1-'7. Rép.Inattendues'!AF83)*IG$19,('7. Rép.Inattendues'!AF83*IG$19)*-1),"")</f>
        <v/>
      </c>
      <c r="JO102" s="346" t="str">
        <f>IFERROR(IF(IH$23&lt;=$HH102,(1-'7. Rép.Inattendues'!AG83)*IH$19,('7. Rép.Inattendues'!AG83*IH$19)*-1),"")</f>
        <v/>
      </c>
      <c r="JP102" s="346" t="str">
        <f>IFERROR(IF(II$23&lt;=$HH102,(1-'7. Rép.Inattendues'!AH83)*II$19,('7. Rép.Inattendues'!AH83*II$19)*-1),"")</f>
        <v/>
      </c>
      <c r="JQ102" s="346" t="str">
        <f>IFERROR(IF(IJ$23&lt;=$HH102,(1-'7. Rép.Inattendues'!AI83)*IJ$19,('7. Rép.Inattendues'!AI83*IJ$19)*-1),"")</f>
        <v/>
      </c>
      <c r="JR102" s="346" t="str">
        <f>IFERROR(IF(IK$23&lt;=$HH102,(1-'7. Rép.Inattendues'!AJ83)*IK$19,('7. Rép.Inattendues'!AJ83*IK$19)*-1),"")</f>
        <v/>
      </c>
      <c r="JS102" s="346" t="str">
        <f>IFERROR(IF(IL$23&lt;=$HH102,(1-'7. Rép.Inattendues'!AK83)*IL$19,('7. Rép.Inattendues'!AK83*IL$19)*-1),"")</f>
        <v/>
      </c>
      <c r="JT102" s="346" t="str">
        <f>IFERROR(IF(IM$23&lt;=$HH102,(1-'7. Rép.Inattendues'!AL83)*IM$19,('7. Rép.Inattendues'!AL83*IM$19)*-1),"")</f>
        <v/>
      </c>
      <c r="JU102" s="346" t="str">
        <f>IFERROR(IF(IN$23&lt;=$HH102,(1-'7. Rép.Inattendues'!AM83)*IN$19,('7. Rép.Inattendues'!AM83*IN$19)*-1),"")</f>
        <v/>
      </c>
      <c r="JW102" s="347" t="str">
        <f t="shared" si="415"/>
        <v/>
      </c>
      <c r="JY102" s="346" t="str">
        <f t="shared" si="416"/>
        <v/>
      </c>
      <c r="JZ102" s="346" t="str">
        <f t="shared" si="417"/>
        <v/>
      </c>
      <c r="KA102" s="346" t="str">
        <f t="shared" si="418"/>
        <v/>
      </c>
      <c r="KB102" s="346" t="str">
        <f t="shared" si="419"/>
        <v/>
      </c>
      <c r="KC102" s="346" t="str">
        <f t="shared" si="420"/>
        <v/>
      </c>
      <c r="KD102" s="346" t="str">
        <f t="shared" si="421"/>
        <v/>
      </c>
      <c r="KE102" s="346" t="str">
        <f t="shared" si="422"/>
        <v/>
      </c>
      <c r="KF102" s="346" t="str">
        <f t="shared" si="423"/>
        <v/>
      </c>
      <c r="KG102" s="346" t="str">
        <f t="shared" si="424"/>
        <v/>
      </c>
      <c r="KH102" s="346" t="str">
        <f t="shared" si="425"/>
        <v/>
      </c>
      <c r="KI102" s="346" t="str">
        <f t="shared" si="426"/>
        <v/>
      </c>
      <c r="KJ102" s="346" t="str">
        <f t="shared" si="427"/>
        <v/>
      </c>
      <c r="KK102" s="346" t="str">
        <f t="shared" si="428"/>
        <v/>
      </c>
      <c r="KL102" s="346" t="str">
        <f t="shared" si="429"/>
        <v/>
      </c>
      <c r="KM102" s="346" t="str">
        <f t="shared" si="430"/>
        <v/>
      </c>
      <c r="KN102" s="346" t="str">
        <f t="shared" si="431"/>
        <v/>
      </c>
      <c r="KO102" s="346" t="str">
        <f t="shared" si="432"/>
        <v/>
      </c>
      <c r="KP102" s="346" t="str">
        <f t="shared" si="433"/>
        <v/>
      </c>
      <c r="KQ102" s="346" t="str">
        <f t="shared" si="434"/>
        <v/>
      </c>
      <c r="KR102" s="346" t="str">
        <f t="shared" si="435"/>
        <v/>
      </c>
      <c r="KS102" s="346" t="str">
        <f t="shared" si="436"/>
        <v/>
      </c>
      <c r="KT102" s="346" t="str">
        <f t="shared" si="437"/>
        <v/>
      </c>
      <c r="KU102" s="346" t="str">
        <f t="shared" si="438"/>
        <v/>
      </c>
      <c r="KV102" s="346" t="str">
        <f t="shared" si="439"/>
        <v/>
      </c>
      <c r="KW102" s="346" t="str">
        <f t="shared" si="440"/>
        <v/>
      </c>
      <c r="KX102" s="346" t="str">
        <f t="shared" si="441"/>
        <v/>
      </c>
      <c r="KY102" s="346" t="str">
        <f t="shared" si="442"/>
        <v/>
      </c>
      <c r="KZ102" s="346" t="str">
        <f t="shared" si="443"/>
        <v/>
      </c>
      <c r="LA102" s="346" t="str">
        <f t="shared" si="444"/>
        <v/>
      </c>
      <c r="LB102" s="346" t="str">
        <f t="shared" si="445"/>
        <v/>
      </c>
      <c r="LD102" s="348" t="str">
        <f t="shared" si="446"/>
        <v/>
      </c>
      <c r="LF102" s="346" t="str">
        <f t="shared" si="363"/>
        <v/>
      </c>
      <c r="LH102" s="346" t="str">
        <f t="shared" si="447"/>
        <v/>
      </c>
      <c r="LI102" s="346" t="str">
        <f t="shared" si="448"/>
        <v/>
      </c>
      <c r="LJ102" s="346" t="str">
        <f t="shared" si="449"/>
        <v/>
      </c>
      <c r="LK102" s="346" t="str">
        <f t="shared" si="450"/>
        <v/>
      </c>
      <c r="LL102" s="346" t="str">
        <f t="shared" si="451"/>
        <v/>
      </c>
      <c r="LM102" s="346" t="str">
        <f t="shared" si="452"/>
        <v/>
      </c>
      <c r="LN102" s="346" t="str">
        <f t="shared" si="453"/>
        <v/>
      </c>
      <c r="LO102" s="346" t="str">
        <f t="shared" si="454"/>
        <v/>
      </c>
      <c r="LP102" s="346" t="str">
        <f t="shared" si="455"/>
        <v/>
      </c>
      <c r="LQ102" s="346" t="str">
        <f t="shared" si="456"/>
        <v/>
      </c>
      <c r="LR102" s="346" t="str">
        <f t="shared" si="457"/>
        <v/>
      </c>
      <c r="LS102" s="346" t="str">
        <f t="shared" si="458"/>
        <v/>
      </c>
      <c r="LT102" s="346" t="str">
        <f t="shared" si="459"/>
        <v/>
      </c>
      <c r="LU102" s="346" t="str">
        <f t="shared" si="460"/>
        <v/>
      </c>
      <c r="LV102" s="346" t="str">
        <f t="shared" si="461"/>
        <v/>
      </c>
      <c r="LW102" s="346" t="str">
        <f t="shared" si="462"/>
        <v/>
      </c>
      <c r="LX102" s="346" t="str">
        <f t="shared" si="463"/>
        <v/>
      </c>
      <c r="LY102" s="346" t="str">
        <f t="shared" si="464"/>
        <v/>
      </c>
      <c r="LZ102" s="346" t="str">
        <f t="shared" si="465"/>
        <v/>
      </c>
      <c r="MA102" s="346" t="str">
        <f t="shared" si="466"/>
        <v/>
      </c>
      <c r="MB102" s="346" t="str">
        <f t="shared" si="467"/>
        <v/>
      </c>
      <c r="MC102" s="346" t="str">
        <f t="shared" si="468"/>
        <v/>
      </c>
      <c r="MD102" s="346" t="str">
        <f t="shared" si="469"/>
        <v/>
      </c>
      <c r="ME102" s="346" t="str">
        <f t="shared" si="470"/>
        <v/>
      </c>
      <c r="MF102" s="346" t="str">
        <f t="shared" si="471"/>
        <v/>
      </c>
      <c r="MG102" s="346" t="str">
        <f t="shared" si="472"/>
        <v/>
      </c>
      <c r="MH102" s="346" t="str">
        <f t="shared" si="473"/>
        <v/>
      </c>
      <c r="MI102" s="346" t="str">
        <f t="shared" si="474"/>
        <v/>
      </c>
      <c r="MJ102" s="346" t="str">
        <f t="shared" si="475"/>
        <v/>
      </c>
      <c r="MK102" s="346" t="str">
        <f t="shared" si="476"/>
        <v/>
      </c>
      <c r="MM102" s="348" t="str">
        <f t="shared" si="477"/>
        <v/>
      </c>
      <c r="MR102" s="483" t="s">
        <v>469</v>
      </c>
      <c r="MS102" s="305">
        <v>5</v>
      </c>
      <c r="MT102" s="401"/>
      <c r="MU102" s="15">
        <f>IF('8. Paramètres'!G140="Réussite",1,IF('8. Paramètres'!G140="À examiner (réussite)",2,IF('8. Paramètres'!G140="À examiner (échec)",3,IF('8. Paramètres'!G140="Échec",4,"err"))))</f>
        <v>4</v>
      </c>
      <c r="MV102" s="15">
        <f>IF('8. Paramètres'!H140="Cliquer pour modifier",MU102,IF('8. Paramètres'!H140="Réussite",1,IF('8. Paramètres'!H140="À examiner (réussite)",2,IF('8. Paramètres'!H140="À examiner (échec)",3,IF('8. Paramètres'!H140="Échec",4,"err")))))</f>
        <v>4</v>
      </c>
      <c r="MW102" s="15">
        <f t="shared" si="514"/>
        <v>4</v>
      </c>
      <c r="MY102" s="380" t="str">
        <f t="shared" si="515"/>
        <v>ok</v>
      </c>
    </row>
    <row r="103" spans="2:364" ht="18" x14ac:dyDescent="0.35">
      <c r="B103" s="38">
        <f t="shared" si="364"/>
        <v>0</v>
      </c>
      <c r="C103" s="4" t="s">
        <v>109</v>
      </c>
      <c r="D103" s="17" t="str">
        <f>IF(AND('2. Saisie'!$AF85&gt;=0,D$23&lt;='2. Saisie'!$AE$1,'2. Saisie'!$AL85&lt;=$B$11),IF(OR('2. Saisie'!B85="",'2. Saisie'!B85=9),0,'2. Saisie'!B85),"")</f>
        <v/>
      </c>
      <c r="E103" s="17" t="str">
        <f>IF(AND('2. Saisie'!$AF85&gt;=0,E$23&lt;='2. Saisie'!$AE$1,'2. Saisie'!$AL85&lt;=$B$11),IF(OR('2. Saisie'!C85="",'2. Saisie'!C85=9),0,'2. Saisie'!C85),"")</f>
        <v/>
      </c>
      <c r="F103" s="17" t="str">
        <f>IF(AND('2. Saisie'!$AF85&gt;=0,F$23&lt;='2. Saisie'!$AE$1,'2. Saisie'!$AL85&lt;=$B$11),IF(OR('2. Saisie'!D85="",'2. Saisie'!D85=9),0,'2. Saisie'!D85),"")</f>
        <v/>
      </c>
      <c r="G103" s="17" t="str">
        <f>IF(AND('2. Saisie'!$AF85&gt;=0,G$23&lt;='2. Saisie'!$AE$1,'2. Saisie'!$AL85&lt;=$B$11),IF(OR('2. Saisie'!E85="",'2. Saisie'!E85=9),0,'2. Saisie'!E85),"")</f>
        <v/>
      </c>
      <c r="H103" s="17" t="str">
        <f>IF(AND('2. Saisie'!$AF85&gt;=0,H$23&lt;='2. Saisie'!$AE$1,'2. Saisie'!$AL85&lt;=$B$11),IF(OR('2. Saisie'!F85="",'2. Saisie'!F85=9),0,'2. Saisie'!F85),"")</f>
        <v/>
      </c>
      <c r="I103" s="17" t="str">
        <f>IF(AND('2. Saisie'!$AF85&gt;=0,I$23&lt;='2. Saisie'!$AE$1,'2. Saisie'!$AL85&lt;=$B$11),IF(OR('2. Saisie'!G85="",'2. Saisie'!G85=9),0,'2. Saisie'!G85),"")</f>
        <v/>
      </c>
      <c r="J103" s="17" t="str">
        <f>IF(AND('2. Saisie'!$AF85&gt;=0,J$23&lt;='2. Saisie'!$AE$1,'2. Saisie'!$AL85&lt;=$B$11),IF(OR('2. Saisie'!H85="",'2. Saisie'!H85=9),0,'2. Saisie'!H85),"")</f>
        <v/>
      </c>
      <c r="K103" s="17" t="str">
        <f>IF(AND('2. Saisie'!$AF85&gt;=0,K$23&lt;='2. Saisie'!$AE$1,'2. Saisie'!$AL85&lt;=$B$11),IF(OR('2. Saisie'!I85="",'2. Saisie'!I85=9),0,'2. Saisie'!I85),"")</f>
        <v/>
      </c>
      <c r="L103" s="17" t="str">
        <f>IF(AND('2. Saisie'!$AF85&gt;=0,L$23&lt;='2. Saisie'!$AE$1,'2. Saisie'!$AL85&lt;=$B$11),IF(OR('2. Saisie'!J85="",'2. Saisie'!J85=9),0,'2. Saisie'!J85),"")</f>
        <v/>
      </c>
      <c r="M103" s="17" t="str">
        <f>IF(AND('2. Saisie'!$AF85&gt;=0,M$23&lt;='2. Saisie'!$AE$1,'2. Saisie'!$AL85&lt;=$B$11),IF(OR('2. Saisie'!K85="",'2. Saisie'!K85=9),0,'2. Saisie'!K85),"")</f>
        <v/>
      </c>
      <c r="N103" s="17" t="str">
        <f>IF(AND('2. Saisie'!$AF85&gt;=0,N$23&lt;='2. Saisie'!$AE$1,'2. Saisie'!$AL85&lt;=$B$11),IF(OR('2. Saisie'!L85="",'2. Saisie'!L85=9),0,'2. Saisie'!L85),"")</f>
        <v/>
      </c>
      <c r="O103" s="17" t="str">
        <f>IF(AND('2. Saisie'!$AF85&gt;=0,O$23&lt;='2. Saisie'!$AE$1,'2. Saisie'!$AL85&lt;=$B$11),IF(OR('2. Saisie'!M85="",'2. Saisie'!M85=9),0,'2. Saisie'!M85),"")</f>
        <v/>
      </c>
      <c r="P103" s="17" t="str">
        <f>IF(AND('2. Saisie'!$AF85&gt;=0,P$23&lt;='2. Saisie'!$AE$1,'2. Saisie'!$AL85&lt;=$B$11),IF(OR('2. Saisie'!N85="",'2. Saisie'!N85=9),0,'2. Saisie'!N85),"")</f>
        <v/>
      </c>
      <c r="Q103" s="17" t="str">
        <f>IF(AND('2. Saisie'!$AF85&gt;=0,Q$23&lt;='2. Saisie'!$AE$1,'2. Saisie'!$AL85&lt;=$B$11),IF(OR('2. Saisie'!O85="",'2. Saisie'!O85=9),0,'2. Saisie'!O85),"")</f>
        <v/>
      </c>
      <c r="R103" s="17" t="str">
        <f>IF(AND('2. Saisie'!$AF85&gt;=0,R$23&lt;='2. Saisie'!$AE$1,'2. Saisie'!$AL85&lt;=$B$11),IF(OR('2. Saisie'!P85="",'2. Saisie'!P85=9),0,'2. Saisie'!P85),"")</f>
        <v/>
      </c>
      <c r="S103" s="17" t="str">
        <f>IF(AND('2. Saisie'!$AF85&gt;=0,S$23&lt;='2. Saisie'!$AE$1,'2. Saisie'!$AL85&lt;=$B$11),IF(OR('2. Saisie'!Q85="",'2. Saisie'!Q85=9),0,'2. Saisie'!Q85),"")</f>
        <v/>
      </c>
      <c r="T103" s="17" t="str">
        <f>IF(AND('2. Saisie'!$AF85&gt;=0,T$23&lt;='2. Saisie'!$AE$1,'2. Saisie'!$AL85&lt;=$B$11),IF(OR('2. Saisie'!R85="",'2. Saisie'!R85=9),0,'2. Saisie'!R85),"")</f>
        <v/>
      </c>
      <c r="U103" s="17" t="str">
        <f>IF(AND('2. Saisie'!$AF85&gt;=0,U$23&lt;='2. Saisie'!$AE$1,'2. Saisie'!$AL85&lt;=$B$11),IF(OR('2. Saisie'!S85="",'2. Saisie'!S85=9),0,'2. Saisie'!S85),"")</f>
        <v/>
      </c>
      <c r="V103" s="17" t="str">
        <f>IF(AND('2. Saisie'!$AF85&gt;=0,V$23&lt;='2. Saisie'!$AE$1,'2. Saisie'!$AL85&lt;=$B$11),IF(OR('2. Saisie'!T85="",'2. Saisie'!T85=9),0,'2. Saisie'!T85),"")</f>
        <v/>
      </c>
      <c r="W103" s="17" t="str">
        <f>IF(AND('2. Saisie'!$AF85&gt;=0,W$23&lt;='2. Saisie'!$AE$1,'2. Saisie'!$AL85&lt;=$B$11),IF(OR('2. Saisie'!U85="",'2. Saisie'!U85=9),0,'2. Saisie'!U85),"")</f>
        <v/>
      </c>
      <c r="X103" s="17" t="str">
        <f>IF(AND('2. Saisie'!$AF85&gt;=0,X$23&lt;='2. Saisie'!$AE$1,'2. Saisie'!$AL85&lt;=$B$11),IF(OR('2. Saisie'!V85="",'2. Saisie'!V85=9),0,'2. Saisie'!V85),"")</f>
        <v/>
      </c>
      <c r="Y103" s="17" t="str">
        <f>IF(AND('2. Saisie'!$AF85&gt;=0,Y$23&lt;='2. Saisie'!$AE$1,'2. Saisie'!$AL85&lt;=$B$11),IF(OR('2. Saisie'!W85="",'2. Saisie'!W85=9),0,'2. Saisie'!W85),"")</f>
        <v/>
      </c>
      <c r="Z103" s="17" t="str">
        <f>IF(AND('2. Saisie'!$AF85&gt;=0,Z$23&lt;='2. Saisie'!$AE$1,'2. Saisie'!$AL85&lt;=$B$11),IF(OR('2. Saisie'!X85="",'2. Saisie'!X85=9),0,'2. Saisie'!X85),"")</f>
        <v/>
      </c>
      <c r="AA103" s="17" t="str">
        <f>IF(AND('2. Saisie'!$AF85&gt;=0,AA$23&lt;='2. Saisie'!$AE$1,'2. Saisie'!$AL85&lt;=$B$11),IF(OR('2. Saisie'!Y85="",'2. Saisie'!Y85=9),0,'2. Saisie'!Y85),"")</f>
        <v/>
      </c>
      <c r="AB103" s="17" t="str">
        <f>IF(AND('2. Saisie'!$AF85&gt;=0,AB$23&lt;='2. Saisie'!$AE$1,'2. Saisie'!$AL85&lt;=$B$11),IF(OR('2. Saisie'!Z85="",'2. Saisie'!Z85=9),0,'2. Saisie'!Z85),"")</f>
        <v/>
      </c>
      <c r="AC103" s="17" t="str">
        <f>IF(AND('2. Saisie'!$AF85&gt;=0,AC$23&lt;='2. Saisie'!$AE$1,'2. Saisie'!$AL85&lt;=$B$11),IF(OR('2. Saisie'!AA85="",'2. Saisie'!AA85=9),0,'2. Saisie'!AA85),"")</f>
        <v/>
      </c>
      <c r="AD103" s="17" t="str">
        <f>IF(AND('2. Saisie'!$AF85&gt;=0,AD$23&lt;='2. Saisie'!$AE$1,'2. Saisie'!$AL85&lt;=$B$11),IF(OR('2. Saisie'!AB85="",'2. Saisie'!AB85=9),0,'2. Saisie'!AB85),"")</f>
        <v/>
      </c>
      <c r="AE103" s="17" t="str">
        <f>IF(AND('2. Saisie'!$AF85&gt;=0,AE$23&lt;='2. Saisie'!$AE$1,'2. Saisie'!$AL85&lt;=$B$11),IF(OR('2. Saisie'!AC85="",'2. Saisie'!AC85=9),0,'2. Saisie'!AC85),"")</f>
        <v/>
      </c>
      <c r="AF103" s="17" t="str">
        <f>IF(AND('2. Saisie'!$AF85&gt;=0,AF$23&lt;='2. Saisie'!$AE$1,'2. Saisie'!$AL85&lt;=$B$11),IF(OR('2. Saisie'!AD85="",'2. Saisie'!AD85=9),0,'2. Saisie'!AD85),"")</f>
        <v/>
      </c>
      <c r="AG103" s="17" t="str">
        <f>IF(AND('2. Saisie'!$AF85&gt;=0,AG$23&lt;='2. Saisie'!$AE$1,'2. Saisie'!$AL85&lt;=$B$11),IF(OR('2. Saisie'!AE85="",'2. Saisie'!AE85=9),0,'2. Saisie'!AE85),"")</f>
        <v/>
      </c>
      <c r="AH103" s="17" t="s">
        <v>139</v>
      </c>
      <c r="AI103" s="330"/>
      <c r="AJ103" s="339" t="str">
        <f t="shared" si="365"/>
        <v/>
      </c>
      <c r="AK103" s="339" t="str">
        <f t="shared" si="366"/>
        <v/>
      </c>
      <c r="AL103" s="340" t="str">
        <f t="shared" si="324"/>
        <v/>
      </c>
      <c r="AM103" s="341">
        <v>79</v>
      </c>
      <c r="AN103" s="342" t="str">
        <f t="shared" si="325"/>
        <v/>
      </c>
      <c r="AO103" s="343" t="str">
        <f t="shared" si="326"/>
        <v/>
      </c>
      <c r="AP103" s="17" t="str">
        <f t="shared" si="367"/>
        <v/>
      </c>
      <c r="AQ103" s="17" t="str">
        <f t="shared" si="368"/>
        <v/>
      </c>
      <c r="AR103" s="17" t="str">
        <f t="shared" si="369"/>
        <v/>
      </c>
      <c r="AS103" s="17" t="str">
        <f t="shared" si="370"/>
        <v/>
      </c>
      <c r="AT103" s="17" t="str">
        <f t="shared" si="371"/>
        <v/>
      </c>
      <c r="AU103" s="17" t="str">
        <f t="shared" si="372"/>
        <v/>
      </c>
      <c r="AV103" s="17" t="str">
        <f t="shared" si="373"/>
        <v/>
      </c>
      <c r="AW103" s="17" t="str">
        <f t="shared" si="374"/>
        <v/>
      </c>
      <c r="AX103" s="17" t="str">
        <f t="shared" si="375"/>
        <v/>
      </c>
      <c r="AY103" s="17" t="str">
        <f t="shared" si="376"/>
        <v/>
      </c>
      <c r="AZ103" s="17" t="str">
        <f t="shared" si="377"/>
        <v/>
      </c>
      <c r="BA103" s="17" t="str">
        <f t="shared" si="378"/>
        <v/>
      </c>
      <c r="BB103" s="17" t="str">
        <f t="shared" si="379"/>
        <v/>
      </c>
      <c r="BC103" s="17" t="str">
        <f t="shared" si="380"/>
        <v/>
      </c>
      <c r="BD103" s="17" t="str">
        <f t="shared" si="381"/>
        <v/>
      </c>
      <c r="BE103" s="17" t="str">
        <f t="shared" si="382"/>
        <v/>
      </c>
      <c r="BF103" s="17" t="str">
        <f t="shared" si="383"/>
        <v/>
      </c>
      <c r="BG103" s="17" t="str">
        <f t="shared" si="384"/>
        <v/>
      </c>
      <c r="BH103" s="17" t="str">
        <f t="shared" si="385"/>
        <v/>
      </c>
      <c r="BI103" s="17" t="str">
        <f t="shared" si="386"/>
        <v/>
      </c>
      <c r="BJ103" s="17" t="str">
        <f t="shared" si="387"/>
        <v/>
      </c>
      <c r="BK103" s="17" t="str">
        <f t="shared" si="388"/>
        <v/>
      </c>
      <c r="BL103" s="17" t="str">
        <f t="shared" si="389"/>
        <v/>
      </c>
      <c r="BM103" s="17" t="str">
        <f t="shared" si="390"/>
        <v/>
      </c>
      <c r="BN103" s="17" t="str">
        <f t="shared" si="391"/>
        <v/>
      </c>
      <c r="BO103" s="17" t="str">
        <f t="shared" si="392"/>
        <v/>
      </c>
      <c r="BP103" s="17" t="str">
        <f t="shared" si="393"/>
        <v/>
      </c>
      <c r="BQ103" s="17" t="str">
        <f t="shared" si="394"/>
        <v/>
      </c>
      <c r="BR103" s="17" t="str">
        <f t="shared" si="395"/>
        <v/>
      </c>
      <c r="BS103" s="17" t="str">
        <f t="shared" si="396"/>
        <v/>
      </c>
      <c r="BT103" s="17" t="s">
        <v>139</v>
      </c>
      <c r="BV103" s="291" t="e">
        <f t="shared" si="327"/>
        <v>#VALUE!</v>
      </c>
      <c r="BW103" s="291" t="e">
        <f t="shared" si="397"/>
        <v>#VALUE!</v>
      </c>
      <c r="BX103" s="291" t="e">
        <f t="shared" si="478"/>
        <v>#VALUE!</v>
      </c>
      <c r="BY103" s="292" t="e">
        <f t="shared" si="328"/>
        <v>#VALUE!</v>
      </c>
      <c r="BZ103" s="292" t="e">
        <f t="shared" si="398"/>
        <v>#VALUE!</v>
      </c>
      <c r="CA103" s="294" t="str">
        <f t="shared" si="399"/>
        <v/>
      </c>
      <c r="CB103" s="293" t="e">
        <f t="shared" si="329"/>
        <v>#VALUE!</v>
      </c>
      <c r="CC103" s="291" t="e">
        <f t="shared" si="400"/>
        <v>#VALUE!</v>
      </c>
      <c r="CD103" s="291" t="e">
        <f t="shared" si="479"/>
        <v>#VALUE!</v>
      </c>
      <c r="CE103" s="292" t="e">
        <f t="shared" si="330"/>
        <v>#VALUE!</v>
      </c>
      <c r="CF103" s="292" t="e">
        <f t="shared" si="401"/>
        <v>#VALUE!</v>
      </c>
      <c r="CW103" s="330"/>
      <c r="CX103" s="341">
        <v>79</v>
      </c>
      <c r="CY103" s="58" t="str">
        <f t="shared" si="402"/>
        <v/>
      </c>
      <c r="CZ103" s="344" t="e">
        <f t="shared" si="513"/>
        <v>#N/A</v>
      </c>
      <c r="DA103" s="344" t="e">
        <f t="shared" si="513"/>
        <v>#N/A</v>
      </c>
      <c r="DB103" s="344" t="e">
        <f t="shared" si="513"/>
        <v>#N/A</v>
      </c>
      <c r="DC103" s="344" t="e">
        <f t="shared" si="513"/>
        <v>#N/A</v>
      </c>
      <c r="DD103" s="344" t="e">
        <f t="shared" si="513"/>
        <v>#N/A</v>
      </c>
      <c r="DE103" s="344" t="e">
        <f t="shared" si="513"/>
        <v>#N/A</v>
      </c>
      <c r="DF103" s="344" t="e">
        <f t="shared" si="513"/>
        <v>#N/A</v>
      </c>
      <c r="DG103" s="344" t="e">
        <f t="shared" si="513"/>
        <v>#N/A</v>
      </c>
      <c r="DH103" s="344" t="e">
        <f t="shared" si="513"/>
        <v>#N/A</v>
      </c>
      <c r="DI103" s="344" t="e">
        <f t="shared" si="513"/>
        <v>#N/A</v>
      </c>
      <c r="DJ103" s="344" t="e">
        <f t="shared" si="513"/>
        <v>#N/A</v>
      </c>
      <c r="DK103" s="344" t="e">
        <f t="shared" si="513"/>
        <v>#N/A</v>
      </c>
      <c r="DL103" s="344" t="e">
        <f t="shared" si="513"/>
        <v>#N/A</v>
      </c>
      <c r="DM103" s="344" t="e">
        <f t="shared" si="513"/>
        <v>#N/A</v>
      </c>
      <c r="DN103" s="344" t="e">
        <f t="shared" si="513"/>
        <v>#N/A</v>
      </c>
      <c r="DO103" s="344" t="e">
        <f t="shared" si="513"/>
        <v>#N/A</v>
      </c>
      <c r="DP103" s="344" t="e">
        <f t="shared" si="512"/>
        <v>#N/A</v>
      </c>
      <c r="DQ103" s="344" t="e">
        <f t="shared" si="512"/>
        <v>#N/A</v>
      </c>
      <c r="DR103" s="344" t="e">
        <f t="shared" si="512"/>
        <v>#N/A</v>
      </c>
      <c r="DS103" s="344" t="e">
        <f t="shared" si="512"/>
        <v>#N/A</v>
      </c>
      <c r="DT103" s="344" t="e">
        <f t="shared" si="512"/>
        <v>#N/A</v>
      </c>
      <c r="DU103" s="344" t="e">
        <f t="shared" si="512"/>
        <v>#N/A</v>
      </c>
      <c r="DV103" s="344" t="e">
        <f t="shared" si="512"/>
        <v>#N/A</v>
      </c>
      <c r="DW103" s="344" t="e">
        <f t="shared" si="512"/>
        <v>#N/A</v>
      </c>
      <c r="DX103" s="344" t="e">
        <f t="shared" si="512"/>
        <v>#N/A</v>
      </c>
      <c r="DY103" s="344" t="e">
        <f t="shared" si="512"/>
        <v>#N/A</v>
      </c>
      <c r="DZ103" s="344" t="e">
        <f t="shared" si="512"/>
        <v>#N/A</v>
      </c>
      <c r="EA103" s="344" t="e">
        <f t="shared" si="512"/>
        <v>#N/A</v>
      </c>
      <c r="EB103" s="344" t="e">
        <f t="shared" si="512"/>
        <v>#N/A</v>
      </c>
      <c r="EC103" s="344" t="e">
        <f t="shared" si="512"/>
        <v>#N/A</v>
      </c>
      <c r="ED103" s="59">
        <f t="shared" si="403"/>
        <v>0</v>
      </c>
      <c r="EE103" s="341">
        <v>79</v>
      </c>
      <c r="EF103" s="58" t="str">
        <f t="shared" si="404"/>
        <v/>
      </c>
      <c r="EG103" s="344" t="str">
        <f t="shared" si="480"/>
        <v/>
      </c>
      <c r="EH103" s="344" t="str">
        <f t="shared" si="481"/>
        <v/>
      </c>
      <c r="EI103" s="344" t="str">
        <f t="shared" si="482"/>
        <v/>
      </c>
      <c r="EJ103" s="344" t="str">
        <f t="shared" si="483"/>
        <v/>
      </c>
      <c r="EK103" s="344" t="str">
        <f t="shared" si="484"/>
        <v/>
      </c>
      <c r="EL103" s="344" t="str">
        <f t="shared" si="485"/>
        <v/>
      </c>
      <c r="EM103" s="344" t="str">
        <f t="shared" si="486"/>
        <v/>
      </c>
      <c r="EN103" s="344" t="str">
        <f t="shared" si="487"/>
        <v/>
      </c>
      <c r="EO103" s="344" t="str">
        <f t="shared" si="488"/>
        <v/>
      </c>
      <c r="EP103" s="344" t="str">
        <f t="shared" si="489"/>
        <v/>
      </c>
      <c r="EQ103" s="344" t="str">
        <f t="shared" si="490"/>
        <v/>
      </c>
      <c r="ER103" s="344" t="str">
        <f t="shared" si="491"/>
        <v/>
      </c>
      <c r="ES103" s="344" t="str">
        <f t="shared" si="492"/>
        <v/>
      </c>
      <c r="ET103" s="344" t="str">
        <f t="shared" si="493"/>
        <v/>
      </c>
      <c r="EU103" s="344" t="str">
        <f t="shared" si="494"/>
        <v/>
      </c>
      <c r="EV103" s="344" t="str">
        <f t="shared" si="495"/>
        <v/>
      </c>
      <c r="EW103" s="344" t="str">
        <f t="shared" si="496"/>
        <v/>
      </c>
      <c r="EX103" s="344" t="str">
        <f t="shared" si="497"/>
        <v/>
      </c>
      <c r="EY103" s="344" t="str">
        <f t="shared" si="498"/>
        <v/>
      </c>
      <c r="EZ103" s="344" t="str">
        <f t="shared" si="499"/>
        <v/>
      </c>
      <c r="FA103" s="344" t="str">
        <f t="shared" si="500"/>
        <v/>
      </c>
      <c r="FB103" s="344" t="str">
        <f t="shared" si="501"/>
        <v/>
      </c>
      <c r="FC103" s="344" t="str">
        <f t="shared" si="502"/>
        <v/>
      </c>
      <c r="FD103" s="344" t="str">
        <f t="shared" si="503"/>
        <v/>
      </c>
      <c r="FE103" s="344" t="str">
        <f t="shared" si="504"/>
        <v/>
      </c>
      <c r="FF103" s="344" t="str">
        <f t="shared" si="505"/>
        <v/>
      </c>
      <c r="FG103" s="344" t="str">
        <f t="shared" si="506"/>
        <v/>
      </c>
      <c r="FH103" s="344" t="str">
        <f t="shared" si="507"/>
        <v/>
      </c>
      <c r="FI103" s="344" t="str">
        <f t="shared" si="508"/>
        <v/>
      </c>
      <c r="FJ103" s="344" t="str">
        <f t="shared" si="509"/>
        <v/>
      </c>
      <c r="FK103" s="59">
        <f t="shared" si="405"/>
        <v>0</v>
      </c>
      <c r="FL103" s="345" t="str">
        <f t="shared" si="406"/>
        <v/>
      </c>
      <c r="FM103" s="3">
        <f t="shared" si="407"/>
        <v>0</v>
      </c>
      <c r="FO103" s="336" t="str">
        <f t="shared" si="331"/>
        <v/>
      </c>
      <c r="FP103" s="4" t="s">
        <v>109</v>
      </c>
      <c r="FQ103" s="17" t="str">
        <f t="shared" si="332"/>
        <v/>
      </c>
      <c r="FR103" s="17" t="str">
        <f t="shared" si="333"/>
        <v/>
      </c>
      <c r="FS103" s="17" t="str">
        <f t="shared" si="334"/>
        <v/>
      </c>
      <c r="FT103" s="17" t="str">
        <f t="shared" si="335"/>
        <v/>
      </c>
      <c r="FU103" s="17" t="str">
        <f t="shared" si="336"/>
        <v/>
      </c>
      <c r="FV103" s="17" t="str">
        <f t="shared" si="337"/>
        <v/>
      </c>
      <c r="FW103" s="17" t="str">
        <f t="shared" si="338"/>
        <v/>
      </c>
      <c r="FX103" s="17" t="str">
        <f t="shared" si="339"/>
        <v/>
      </c>
      <c r="FY103" s="17" t="str">
        <f t="shared" si="340"/>
        <v/>
      </c>
      <c r="FZ103" s="17" t="str">
        <f t="shared" si="341"/>
        <v/>
      </c>
      <c r="GA103" s="17" t="str">
        <f t="shared" si="342"/>
        <v/>
      </c>
      <c r="GB103" s="17" t="str">
        <f t="shared" si="343"/>
        <v/>
      </c>
      <c r="GC103" s="17" t="str">
        <f t="shared" si="344"/>
        <v/>
      </c>
      <c r="GD103" s="17" t="str">
        <f t="shared" si="345"/>
        <v/>
      </c>
      <c r="GE103" s="17" t="str">
        <f t="shared" si="346"/>
        <v/>
      </c>
      <c r="GF103" s="17" t="str">
        <f t="shared" si="347"/>
        <v/>
      </c>
      <c r="GG103" s="17" t="str">
        <f t="shared" si="348"/>
        <v/>
      </c>
      <c r="GH103" s="17" t="str">
        <f t="shared" si="349"/>
        <v/>
      </c>
      <c r="GI103" s="17" t="str">
        <f t="shared" si="350"/>
        <v/>
      </c>
      <c r="GJ103" s="17" t="str">
        <f t="shared" si="351"/>
        <v/>
      </c>
      <c r="GK103" s="17" t="str">
        <f t="shared" si="352"/>
        <v/>
      </c>
      <c r="GL103" s="17" t="str">
        <f t="shared" si="353"/>
        <v/>
      </c>
      <c r="GM103" s="17" t="str">
        <f t="shared" si="354"/>
        <v/>
      </c>
      <c r="GN103" s="17" t="str">
        <f t="shared" si="355"/>
        <v/>
      </c>
      <c r="GO103" s="17" t="str">
        <f t="shared" si="356"/>
        <v/>
      </c>
      <c r="GP103" s="17" t="str">
        <f t="shared" si="357"/>
        <v/>
      </c>
      <c r="GQ103" s="17" t="str">
        <f t="shared" si="358"/>
        <v/>
      </c>
      <c r="GR103" s="17" t="str">
        <f t="shared" si="359"/>
        <v/>
      </c>
      <c r="GS103" s="17" t="str">
        <f t="shared" si="360"/>
        <v/>
      </c>
      <c r="GT103" s="17" t="str">
        <f t="shared" si="361"/>
        <v/>
      </c>
      <c r="GU103" s="17" t="s">
        <v>139</v>
      </c>
      <c r="GV103" s="36"/>
      <c r="GW103" s="36" t="e">
        <f>RANK(AO103,AO$25:AO$124,0)+COUNTIF(AO$25:AO$103,AO103)-1</f>
        <v>#VALUE!</v>
      </c>
      <c r="GX103" s="36" t="s">
        <v>109</v>
      </c>
      <c r="GY103" s="3">
        <v>79</v>
      </c>
      <c r="GZ103" s="3" t="str">
        <f t="shared" si="362"/>
        <v/>
      </c>
      <c r="HA103" s="345" t="str">
        <f t="shared" si="408"/>
        <v/>
      </c>
      <c r="HB103" s="3">
        <f t="shared" si="409"/>
        <v>0</v>
      </c>
      <c r="HF103" s="3" t="e">
        <f t="shared" si="410"/>
        <v>#N/A</v>
      </c>
      <c r="HG103" s="3" t="e">
        <f t="shared" si="411"/>
        <v>#N/A</v>
      </c>
      <c r="HH103" s="294" t="e">
        <f t="shared" si="412"/>
        <v>#N/A</v>
      </c>
      <c r="HI103" s="336" t="e">
        <f t="shared" si="413"/>
        <v>#N/A</v>
      </c>
      <c r="HJ103" s="4" t="e">
        <f t="shared" si="414"/>
        <v>#N/A</v>
      </c>
      <c r="HK103" s="17" t="str">
        <f>IF(HK$23&lt;='2. Saisie'!$AE$1,INDEX($D$25:$AG$124,$HI103,HK$21),"")</f>
        <v/>
      </c>
      <c r="HL103" s="17" t="str">
        <f>IF(HL$23&lt;='2. Saisie'!$AE$1,INDEX($D$25:$AG$124,$HI103,HL$21),"")</f>
        <v/>
      </c>
      <c r="HM103" s="17" t="str">
        <f>IF(HM$23&lt;='2. Saisie'!$AE$1,INDEX($D$25:$AG$124,$HI103,HM$21),"")</f>
        <v/>
      </c>
      <c r="HN103" s="17" t="str">
        <f>IF(HN$23&lt;='2. Saisie'!$AE$1,INDEX($D$25:$AG$124,$HI103,HN$21),"")</f>
        <v/>
      </c>
      <c r="HO103" s="17" t="str">
        <f>IF(HO$23&lt;='2. Saisie'!$AE$1,INDEX($D$25:$AG$124,$HI103,HO$21),"")</f>
        <v/>
      </c>
      <c r="HP103" s="17" t="str">
        <f>IF(HP$23&lt;='2. Saisie'!$AE$1,INDEX($D$25:$AG$124,$HI103,HP$21),"")</f>
        <v/>
      </c>
      <c r="HQ103" s="17" t="str">
        <f>IF(HQ$23&lt;='2. Saisie'!$AE$1,INDEX($D$25:$AG$124,$HI103,HQ$21),"")</f>
        <v/>
      </c>
      <c r="HR103" s="17" t="str">
        <f>IF(HR$23&lt;='2. Saisie'!$AE$1,INDEX($D$25:$AG$124,$HI103,HR$21),"")</f>
        <v/>
      </c>
      <c r="HS103" s="17" t="str">
        <f>IF(HS$23&lt;='2. Saisie'!$AE$1,INDEX($D$25:$AG$124,$HI103,HS$21),"")</f>
        <v/>
      </c>
      <c r="HT103" s="17" t="str">
        <f>IF(HT$23&lt;='2. Saisie'!$AE$1,INDEX($D$25:$AG$124,$HI103,HT$21),"")</f>
        <v/>
      </c>
      <c r="HU103" s="17" t="str">
        <f>IF(HU$23&lt;='2. Saisie'!$AE$1,INDEX($D$25:$AG$124,$HI103,HU$21),"")</f>
        <v/>
      </c>
      <c r="HV103" s="17" t="str">
        <f>IF(HV$23&lt;='2. Saisie'!$AE$1,INDEX($D$25:$AG$124,$HI103,HV$21),"")</f>
        <v/>
      </c>
      <c r="HW103" s="17" t="str">
        <f>IF(HW$23&lt;='2. Saisie'!$AE$1,INDEX($D$25:$AG$124,$HI103,HW$21),"")</f>
        <v/>
      </c>
      <c r="HX103" s="17" t="str">
        <f>IF(HX$23&lt;='2. Saisie'!$AE$1,INDEX($D$25:$AG$124,$HI103,HX$21),"")</f>
        <v/>
      </c>
      <c r="HY103" s="17" t="str">
        <f>IF(HY$23&lt;='2. Saisie'!$AE$1,INDEX($D$25:$AG$124,$HI103,HY$21),"")</f>
        <v/>
      </c>
      <c r="HZ103" s="17" t="str">
        <f>IF(HZ$23&lt;='2. Saisie'!$AE$1,INDEX($D$25:$AG$124,$HI103,HZ$21),"")</f>
        <v/>
      </c>
      <c r="IA103" s="17" t="str">
        <f>IF(IA$23&lt;='2. Saisie'!$AE$1,INDEX($D$25:$AG$124,$HI103,IA$21),"")</f>
        <v/>
      </c>
      <c r="IB103" s="17" t="str">
        <f>IF(IB$23&lt;='2. Saisie'!$AE$1,INDEX($D$25:$AG$124,$HI103,IB$21),"")</f>
        <v/>
      </c>
      <c r="IC103" s="17" t="str">
        <f>IF(IC$23&lt;='2. Saisie'!$AE$1,INDEX($D$25:$AG$124,$HI103,IC$21),"")</f>
        <v/>
      </c>
      <c r="ID103" s="17" t="str">
        <f>IF(ID$23&lt;='2. Saisie'!$AE$1,INDEX($D$25:$AG$124,$HI103,ID$21),"")</f>
        <v/>
      </c>
      <c r="IE103" s="17" t="str">
        <f>IF(IE$23&lt;='2. Saisie'!$AE$1,INDEX($D$25:$AG$124,$HI103,IE$21),"")</f>
        <v/>
      </c>
      <c r="IF103" s="17" t="str">
        <f>IF(IF$23&lt;='2. Saisie'!$AE$1,INDEX($D$25:$AG$124,$HI103,IF$21),"")</f>
        <v/>
      </c>
      <c r="IG103" s="17" t="str">
        <f>IF(IG$23&lt;='2. Saisie'!$AE$1,INDEX($D$25:$AG$124,$HI103,IG$21),"")</f>
        <v/>
      </c>
      <c r="IH103" s="17" t="str">
        <f>IF(IH$23&lt;='2. Saisie'!$AE$1,INDEX($D$25:$AG$124,$HI103,IH$21),"")</f>
        <v/>
      </c>
      <c r="II103" s="17" t="str">
        <f>IF(II$23&lt;='2. Saisie'!$AE$1,INDEX($D$25:$AG$124,$HI103,II$21),"")</f>
        <v/>
      </c>
      <c r="IJ103" s="17" t="str">
        <f>IF(IJ$23&lt;='2. Saisie'!$AE$1,INDEX($D$25:$AG$124,$HI103,IJ$21),"")</f>
        <v/>
      </c>
      <c r="IK103" s="17" t="str">
        <f>IF(IK$23&lt;='2. Saisie'!$AE$1,INDEX($D$25:$AG$124,$HI103,IK$21),"")</f>
        <v/>
      </c>
      <c r="IL103" s="17" t="str">
        <f>IF(IL$23&lt;='2. Saisie'!$AE$1,INDEX($D$25:$AG$124,$HI103,IL$21),"")</f>
        <v/>
      </c>
      <c r="IM103" s="17" t="str">
        <f>IF(IM$23&lt;='2. Saisie'!$AE$1,INDEX($D$25:$AG$124,$HI103,IM$21),"")</f>
        <v/>
      </c>
      <c r="IN103" s="17" t="str">
        <f>IF(IN$23&lt;='2. Saisie'!$AE$1,INDEX($D$25:$AG$124,$HI103,IN$21),"")</f>
        <v/>
      </c>
      <c r="IO103" s="17" t="s">
        <v>139</v>
      </c>
      <c r="IR103" s="346" t="str">
        <f>IFERROR(IF(HK$23&lt;=$HH103,(1-'7. Rép.Inattendues'!J84)*HK$19,('7. Rép.Inattendues'!J84*HK$19)*-1),"")</f>
        <v/>
      </c>
      <c r="IS103" s="346" t="str">
        <f>IFERROR(IF(HL$23&lt;=$HH103,(1-'7. Rép.Inattendues'!K84)*HL$19,('7. Rép.Inattendues'!K84*HL$19)*-1),"")</f>
        <v/>
      </c>
      <c r="IT103" s="346" t="str">
        <f>IFERROR(IF(HM$23&lt;=$HH103,(1-'7. Rép.Inattendues'!L84)*HM$19,('7. Rép.Inattendues'!L84*HM$19)*-1),"")</f>
        <v/>
      </c>
      <c r="IU103" s="346" t="str">
        <f>IFERROR(IF(HN$23&lt;=$HH103,(1-'7. Rép.Inattendues'!M84)*HN$19,('7. Rép.Inattendues'!M84*HN$19)*-1),"")</f>
        <v/>
      </c>
      <c r="IV103" s="346" t="str">
        <f>IFERROR(IF(HO$23&lt;=$HH103,(1-'7. Rép.Inattendues'!N84)*HO$19,('7. Rép.Inattendues'!N84*HO$19)*-1),"")</f>
        <v/>
      </c>
      <c r="IW103" s="346" t="str">
        <f>IFERROR(IF(HP$23&lt;=$HH103,(1-'7. Rép.Inattendues'!O84)*HP$19,('7. Rép.Inattendues'!O84*HP$19)*-1),"")</f>
        <v/>
      </c>
      <c r="IX103" s="346" t="str">
        <f>IFERROR(IF(HQ$23&lt;=$HH103,(1-'7. Rép.Inattendues'!P84)*HQ$19,('7. Rép.Inattendues'!P84*HQ$19)*-1),"")</f>
        <v/>
      </c>
      <c r="IY103" s="346" t="str">
        <f>IFERROR(IF(HR$23&lt;=$HH103,(1-'7. Rép.Inattendues'!Q84)*HR$19,('7. Rép.Inattendues'!Q84*HR$19)*-1),"")</f>
        <v/>
      </c>
      <c r="IZ103" s="346" t="str">
        <f>IFERROR(IF(HS$23&lt;=$HH103,(1-'7. Rép.Inattendues'!R84)*HS$19,('7. Rép.Inattendues'!R84*HS$19)*-1),"")</f>
        <v/>
      </c>
      <c r="JA103" s="346" t="str">
        <f>IFERROR(IF(HT$23&lt;=$HH103,(1-'7. Rép.Inattendues'!S84)*HT$19,('7. Rép.Inattendues'!S84*HT$19)*-1),"")</f>
        <v/>
      </c>
      <c r="JB103" s="346" t="str">
        <f>IFERROR(IF(HU$23&lt;=$HH103,(1-'7. Rép.Inattendues'!T84)*HU$19,('7. Rép.Inattendues'!T84*HU$19)*-1),"")</f>
        <v/>
      </c>
      <c r="JC103" s="346" t="str">
        <f>IFERROR(IF(HV$23&lt;=$HH103,(1-'7. Rép.Inattendues'!U84)*HV$19,('7. Rép.Inattendues'!U84*HV$19)*-1),"")</f>
        <v/>
      </c>
      <c r="JD103" s="346" t="str">
        <f>IFERROR(IF(HW$23&lt;=$HH103,(1-'7. Rép.Inattendues'!V84)*HW$19,('7. Rép.Inattendues'!V84*HW$19)*-1),"")</f>
        <v/>
      </c>
      <c r="JE103" s="346" t="str">
        <f>IFERROR(IF(HX$23&lt;=$HH103,(1-'7. Rép.Inattendues'!W84)*HX$19,('7. Rép.Inattendues'!W84*HX$19)*-1),"")</f>
        <v/>
      </c>
      <c r="JF103" s="346" t="str">
        <f>IFERROR(IF(HY$23&lt;=$HH103,(1-'7. Rép.Inattendues'!X84)*HY$19,('7. Rép.Inattendues'!X84*HY$19)*-1),"")</f>
        <v/>
      </c>
      <c r="JG103" s="346" t="str">
        <f>IFERROR(IF(HZ$23&lt;=$HH103,(1-'7. Rép.Inattendues'!Y84)*HZ$19,('7. Rép.Inattendues'!Y84*HZ$19)*-1),"")</f>
        <v/>
      </c>
      <c r="JH103" s="346" t="str">
        <f>IFERROR(IF(IA$23&lt;=$HH103,(1-'7. Rép.Inattendues'!Z84)*IA$19,('7. Rép.Inattendues'!Z84*IA$19)*-1),"")</f>
        <v/>
      </c>
      <c r="JI103" s="346" t="str">
        <f>IFERROR(IF(IB$23&lt;=$HH103,(1-'7. Rép.Inattendues'!AA84)*IB$19,('7. Rép.Inattendues'!AA84*IB$19)*-1),"")</f>
        <v/>
      </c>
      <c r="JJ103" s="346" t="str">
        <f>IFERROR(IF(IC$23&lt;=$HH103,(1-'7. Rép.Inattendues'!AB84)*IC$19,('7. Rép.Inattendues'!AB84*IC$19)*-1),"")</f>
        <v/>
      </c>
      <c r="JK103" s="346" t="str">
        <f>IFERROR(IF(ID$23&lt;=$HH103,(1-'7. Rép.Inattendues'!AC84)*ID$19,('7. Rép.Inattendues'!AC84*ID$19)*-1),"")</f>
        <v/>
      </c>
      <c r="JL103" s="346" t="str">
        <f>IFERROR(IF(IE$23&lt;=$HH103,(1-'7. Rép.Inattendues'!AD84)*IE$19,('7. Rép.Inattendues'!AD84*IE$19)*-1),"")</f>
        <v/>
      </c>
      <c r="JM103" s="346" t="str">
        <f>IFERROR(IF(IF$23&lt;=$HH103,(1-'7. Rép.Inattendues'!AE84)*IF$19,('7. Rép.Inattendues'!AE84*IF$19)*-1),"")</f>
        <v/>
      </c>
      <c r="JN103" s="346" t="str">
        <f>IFERROR(IF(IG$23&lt;=$HH103,(1-'7. Rép.Inattendues'!AF84)*IG$19,('7. Rép.Inattendues'!AF84*IG$19)*-1),"")</f>
        <v/>
      </c>
      <c r="JO103" s="346" t="str">
        <f>IFERROR(IF(IH$23&lt;=$HH103,(1-'7. Rép.Inattendues'!AG84)*IH$19,('7. Rép.Inattendues'!AG84*IH$19)*-1),"")</f>
        <v/>
      </c>
      <c r="JP103" s="346" t="str">
        <f>IFERROR(IF(II$23&lt;=$HH103,(1-'7. Rép.Inattendues'!AH84)*II$19,('7. Rép.Inattendues'!AH84*II$19)*-1),"")</f>
        <v/>
      </c>
      <c r="JQ103" s="346" t="str">
        <f>IFERROR(IF(IJ$23&lt;=$HH103,(1-'7. Rép.Inattendues'!AI84)*IJ$19,('7. Rép.Inattendues'!AI84*IJ$19)*-1),"")</f>
        <v/>
      </c>
      <c r="JR103" s="346" t="str">
        <f>IFERROR(IF(IK$23&lt;=$HH103,(1-'7. Rép.Inattendues'!AJ84)*IK$19,('7. Rép.Inattendues'!AJ84*IK$19)*-1),"")</f>
        <v/>
      </c>
      <c r="JS103" s="346" t="str">
        <f>IFERROR(IF(IL$23&lt;=$HH103,(1-'7. Rép.Inattendues'!AK84)*IL$19,('7. Rép.Inattendues'!AK84*IL$19)*-1),"")</f>
        <v/>
      </c>
      <c r="JT103" s="346" t="str">
        <f>IFERROR(IF(IM$23&lt;=$HH103,(1-'7. Rép.Inattendues'!AL84)*IM$19,('7. Rép.Inattendues'!AL84*IM$19)*-1),"")</f>
        <v/>
      </c>
      <c r="JU103" s="346" t="str">
        <f>IFERROR(IF(IN$23&lt;=$HH103,(1-'7. Rép.Inattendues'!AM84)*IN$19,('7. Rép.Inattendues'!AM84*IN$19)*-1),"")</f>
        <v/>
      </c>
      <c r="JW103" s="347" t="str">
        <f t="shared" si="415"/>
        <v/>
      </c>
      <c r="JY103" s="346" t="str">
        <f t="shared" si="416"/>
        <v/>
      </c>
      <c r="JZ103" s="346" t="str">
        <f t="shared" si="417"/>
        <v/>
      </c>
      <c r="KA103" s="346" t="str">
        <f t="shared" si="418"/>
        <v/>
      </c>
      <c r="KB103" s="346" t="str">
        <f t="shared" si="419"/>
        <v/>
      </c>
      <c r="KC103" s="346" t="str">
        <f t="shared" si="420"/>
        <v/>
      </c>
      <c r="KD103" s="346" t="str">
        <f t="shared" si="421"/>
        <v/>
      </c>
      <c r="KE103" s="346" t="str">
        <f t="shared" si="422"/>
        <v/>
      </c>
      <c r="KF103" s="346" t="str">
        <f t="shared" si="423"/>
        <v/>
      </c>
      <c r="KG103" s="346" t="str">
        <f t="shared" si="424"/>
        <v/>
      </c>
      <c r="KH103" s="346" t="str">
        <f t="shared" si="425"/>
        <v/>
      </c>
      <c r="KI103" s="346" t="str">
        <f t="shared" si="426"/>
        <v/>
      </c>
      <c r="KJ103" s="346" t="str">
        <f t="shared" si="427"/>
        <v/>
      </c>
      <c r="KK103" s="346" t="str">
        <f t="shared" si="428"/>
        <v/>
      </c>
      <c r="KL103" s="346" t="str">
        <f t="shared" si="429"/>
        <v/>
      </c>
      <c r="KM103" s="346" t="str">
        <f t="shared" si="430"/>
        <v/>
      </c>
      <c r="KN103" s="346" t="str">
        <f t="shared" si="431"/>
        <v/>
      </c>
      <c r="KO103" s="346" t="str">
        <f t="shared" si="432"/>
        <v/>
      </c>
      <c r="KP103" s="346" t="str">
        <f t="shared" si="433"/>
        <v/>
      </c>
      <c r="KQ103" s="346" t="str">
        <f t="shared" si="434"/>
        <v/>
      </c>
      <c r="KR103" s="346" t="str">
        <f t="shared" si="435"/>
        <v/>
      </c>
      <c r="KS103" s="346" t="str">
        <f t="shared" si="436"/>
        <v/>
      </c>
      <c r="KT103" s="346" t="str">
        <f t="shared" si="437"/>
        <v/>
      </c>
      <c r="KU103" s="346" t="str">
        <f t="shared" si="438"/>
        <v/>
      </c>
      <c r="KV103" s="346" t="str">
        <f t="shared" si="439"/>
        <v/>
      </c>
      <c r="KW103" s="346" t="str">
        <f t="shared" si="440"/>
        <v/>
      </c>
      <c r="KX103" s="346" t="str">
        <f t="shared" si="441"/>
        <v/>
      </c>
      <c r="KY103" s="346" t="str">
        <f t="shared" si="442"/>
        <v/>
      </c>
      <c r="KZ103" s="346" t="str">
        <f t="shared" si="443"/>
        <v/>
      </c>
      <c r="LA103" s="346" t="str">
        <f t="shared" si="444"/>
        <v/>
      </c>
      <c r="LB103" s="346" t="str">
        <f t="shared" si="445"/>
        <v/>
      </c>
      <c r="LD103" s="348" t="str">
        <f t="shared" si="446"/>
        <v/>
      </c>
      <c r="LF103" s="346" t="str">
        <f t="shared" si="363"/>
        <v/>
      </c>
      <c r="LH103" s="346" t="str">
        <f t="shared" si="447"/>
        <v/>
      </c>
      <c r="LI103" s="346" t="str">
        <f t="shared" si="448"/>
        <v/>
      </c>
      <c r="LJ103" s="346" t="str">
        <f t="shared" si="449"/>
        <v/>
      </c>
      <c r="LK103" s="346" t="str">
        <f t="shared" si="450"/>
        <v/>
      </c>
      <c r="LL103" s="346" t="str">
        <f t="shared" si="451"/>
        <v/>
      </c>
      <c r="LM103" s="346" t="str">
        <f t="shared" si="452"/>
        <v/>
      </c>
      <c r="LN103" s="346" t="str">
        <f t="shared" si="453"/>
        <v/>
      </c>
      <c r="LO103" s="346" t="str">
        <f t="shared" si="454"/>
        <v/>
      </c>
      <c r="LP103" s="346" t="str">
        <f t="shared" si="455"/>
        <v/>
      </c>
      <c r="LQ103" s="346" t="str">
        <f t="shared" si="456"/>
        <v/>
      </c>
      <c r="LR103" s="346" t="str">
        <f t="shared" si="457"/>
        <v/>
      </c>
      <c r="LS103" s="346" t="str">
        <f t="shared" si="458"/>
        <v/>
      </c>
      <c r="LT103" s="346" t="str">
        <f t="shared" si="459"/>
        <v/>
      </c>
      <c r="LU103" s="346" t="str">
        <f t="shared" si="460"/>
        <v/>
      </c>
      <c r="LV103" s="346" t="str">
        <f t="shared" si="461"/>
        <v/>
      </c>
      <c r="LW103" s="346" t="str">
        <f t="shared" si="462"/>
        <v/>
      </c>
      <c r="LX103" s="346" t="str">
        <f t="shared" si="463"/>
        <v/>
      </c>
      <c r="LY103" s="346" t="str">
        <f t="shared" si="464"/>
        <v/>
      </c>
      <c r="LZ103" s="346" t="str">
        <f t="shared" si="465"/>
        <v/>
      </c>
      <c r="MA103" s="346" t="str">
        <f t="shared" si="466"/>
        <v/>
      </c>
      <c r="MB103" s="346" t="str">
        <f t="shared" si="467"/>
        <v/>
      </c>
      <c r="MC103" s="346" t="str">
        <f t="shared" si="468"/>
        <v/>
      </c>
      <c r="MD103" s="346" t="str">
        <f t="shared" si="469"/>
        <v/>
      </c>
      <c r="ME103" s="346" t="str">
        <f t="shared" si="470"/>
        <v/>
      </c>
      <c r="MF103" s="346" t="str">
        <f t="shared" si="471"/>
        <v/>
      </c>
      <c r="MG103" s="346" t="str">
        <f t="shared" si="472"/>
        <v/>
      </c>
      <c r="MH103" s="346" t="str">
        <f t="shared" si="473"/>
        <v/>
      </c>
      <c r="MI103" s="346" t="str">
        <f t="shared" si="474"/>
        <v/>
      </c>
      <c r="MJ103" s="346" t="str">
        <f t="shared" si="475"/>
        <v/>
      </c>
      <c r="MK103" s="346" t="str">
        <f t="shared" si="476"/>
        <v/>
      </c>
      <c r="MM103" s="348" t="str">
        <f t="shared" si="477"/>
        <v/>
      </c>
      <c r="MR103" s="483" t="s">
        <v>470</v>
      </c>
      <c r="MS103" s="305">
        <v>4</v>
      </c>
      <c r="MT103" s="401"/>
      <c r="MU103" s="15">
        <f>IF('8. Paramètres'!G141="Réussite",1,IF('8. Paramètres'!G141="À examiner (réussite)",2,IF('8. Paramètres'!G141="À examiner (échec)",3,IF('8. Paramètres'!G141="Échec",4,"err"))))</f>
        <v>4</v>
      </c>
      <c r="MV103" s="15">
        <f>IF('8. Paramètres'!H141="Cliquer pour modifier",MU103,IF('8. Paramètres'!H141="Réussite",1,IF('8. Paramètres'!H141="À examiner (réussite)",2,IF('8. Paramètres'!H141="À examiner (échec)",3,IF('8. Paramètres'!H141="Échec",4,"err")))))</f>
        <v>4</v>
      </c>
      <c r="MW103" s="15">
        <f t="shared" si="514"/>
        <v>4</v>
      </c>
      <c r="MY103" s="380" t="str">
        <f t="shared" si="515"/>
        <v>ok</v>
      </c>
    </row>
    <row r="104" spans="2:364" ht="18" x14ac:dyDescent="0.35">
      <c r="B104" s="38">
        <f t="shared" si="364"/>
        <v>0</v>
      </c>
      <c r="C104" s="4" t="s">
        <v>110</v>
      </c>
      <c r="D104" s="17" t="str">
        <f>IF(AND('2. Saisie'!$AF86&gt;=0,D$23&lt;='2. Saisie'!$AE$1,'2. Saisie'!$AL86&lt;=$B$11),IF(OR('2. Saisie'!B86="",'2. Saisie'!B86=9),0,'2. Saisie'!B86),"")</f>
        <v/>
      </c>
      <c r="E104" s="17" t="str">
        <f>IF(AND('2. Saisie'!$AF86&gt;=0,E$23&lt;='2. Saisie'!$AE$1,'2. Saisie'!$AL86&lt;=$B$11),IF(OR('2. Saisie'!C86="",'2. Saisie'!C86=9),0,'2. Saisie'!C86),"")</f>
        <v/>
      </c>
      <c r="F104" s="17" t="str">
        <f>IF(AND('2. Saisie'!$AF86&gt;=0,F$23&lt;='2. Saisie'!$AE$1,'2. Saisie'!$AL86&lt;=$B$11),IF(OR('2. Saisie'!D86="",'2. Saisie'!D86=9),0,'2. Saisie'!D86),"")</f>
        <v/>
      </c>
      <c r="G104" s="17" t="str">
        <f>IF(AND('2. Saisie'!$AF86&gt;=0,G$23&lt;='2. Saisie'!$AE$1,'2. Saisie'!$AL86&lt;=$B$11),IF(OR('2. Saisie'!E86="",'2. Saisie'!E86=9),0,'2. Saisie'!E86),"")</f>
        <v/>
      </c>
      <c r="H104" s="17" t="str">
        <f>IF(AND('2. Saisie'!$AF86&gt;=0,H$23&lt;='2. Saisie'!$AE$1,'2. Saisie'!$AL86&lt;=$B$11),IF(OR('2. Saisie'!F86="",'2. Saisie'!F86=9),0,'2. Saisie'!F86),"")</f>
        <v/>
      </c>
      <c r="I104" s="17" t="str">
        <f>IF(AND('2. Saisie'!$AF86&gt;=0,I$23&lt;='2. Saisie'!$AE$1,'2. Saisie'!$AL86&lt;=$B$11),IF(OR('2. Saisie'!G86="",'2. Saisie'!G86=9),0,'2. Saisie'!G86),"")</f>
        <v/>
      </c>
      <c r="J104" s="17" t="str">
        <f>IF(AND('2. Saisie'!$AF86&gt;=0,J$23&lt;='2. Saisie'!$AE$1,'2. Saisie'!$AL86&lt;=$B$11),IF(OR('2. Saisie'!H86="",'2. Saisie'!H86=9),0,'2. Saisie'!H86),"")</f>
        <v/>
      </c>
      <c r="K104" s="17" t="str">
        <f>IF(AND('2. Saisie'!$AF86&gt;=0,K$23&lt;='2. Saisie'!$AE$1,'2. Saisie'!$AL86&lt;=$B$11),IF(OR('2. Saisie'!I86="",'2. Saisie'!I86=9),0,'2. Saisie'!I86),"")</f>
        <v/>
      </c>
      <c r="L104" s="17" t="str">
        <f>IF(AND('2. Saisie'!$AF86&gt;=0,L$23&lt;='2. Saisie'!$AE$1,'2. Saisie'!$AL86&lt;=$B$11),IF(OR('2. Saisie'!J86="",'2. Saisie'!J86=9),0,'2. Saisie'!J86),"")</f>
        <v/>
      </c>
      <c r="M104" s="17" t="str">
        <f>IF(AND('2. Saisie'!$AF86&gt;=0,M$23&lt;='2. Saisie'!$AE$1,'2. Saisie'!$AL86&lt;=$B$11),IF(OR('2. Saisie'!K86="",'2. Saisie'!K86=9),0,'2. Saisie'!K86),"")</f>
        <v/>
      </c>
      <c r="N104" s="17" t="str">
        <f>IF(AND('2. Saisie'!$AF86&gt;=0,N$23&lt;='2. Saisie'!$AE$1,'2. Saisie'!$AL86&lt;=$B$11),IF(OR('2. Saisie'!L86="",'2. Saisie'!L86=9),0,'2. Saisie'!L86),"")</f>
        <v/>
      </c>
      <c r="O104" s="17" t="str">
        <f>IF(AND('2. Saisie'!$AF86&gt;=0,O$23&lt;='2. Saisie'!$AE$1,'2. Saisie'!$AL86&lt;=$B$11),IF(OR('2. Saisie'!M86="",'2. Saisie'!M86=9),0,'2. Saisie'!M86),"")</f>
        <v/>
      </c>
      <c r="P104" s="17" t="str">
        <f>IF(AND('2. Saisie'!$AF86&gt;=0,P$23&lt;='2. Saisie'!$AE$1,'2. Saisie'!$AL86&lt;=$B$11),IF(OR('2. Saisie'!N86="",'2. Saisie'!N86=9),0,'2. Saisie'!N86),"")</f>
        <v/>
      </c>
      <c r="Q104" s="17" t="str">
        <f>IF(AND('2. Saisie'!$AF86&gt;=0,Q$23&lt;='2. Saisie'!$AE$1,'2. Saisie'!$AL86&lt;=$B$11),IF(OR('2. Saisie'!O86="",'2. Saisie'!O86=9),0,'2. Saisie'!O86),"")</f>
        <v/>
      </c>
      <c r="R104" s="17" t="str">
        <f>IF(AND('2. Saisie'!$AF86&gt;=0,R$23&lt;='2. Saisie'!$AE$1,'2. Saisie'!$AL86&lt;=$B$11),IF(OR('2. Saisie'!P86="",'2. Saisie'!P86=9),0,'2. Saisie'!P86),"")</f>
        <v/>
      </c>
      <c r="S104" s="17" t="str">
        <f>IF(AND('2. Saisie'!$AF86&gt;=0,S$23&lt;='2. Saisie'!$AE$1,'2. Saisie'!$AL86&lt;=$B$11),IF(OR('2. Saisie'!Q86="",'2. Saisie'!Q86=9),0,'2. Saisie'!Q86),"")</f>
        <v/>
      </c>
      <c r="T104" s="17" t="str">
        <f>IF(AND('2. Saisie'!$AF86&gt;=0,T$23&lt;='2. Saisie'!$AE$1,'2. Saisie'!$AL86&lt;=$B$11),IF(OR('2. Saisie'!R86="",'2. Saisie'!R86=9),0,'2. Saisie'!R86),"")</f>
        <v/>
      </c>
      <c r="U104" s="17" t="str">
        <f>IF(AND('2. Saisie'!$AF86&gt;=0,U$23&lt;='2. Saisie'!$AE$1,'2. Saisie'!$AL86&lt;=$B$11),IF(OR('2. Saisie'!S86="",'2. Saisie'!S86=9),0,'2. Saisie'!S86),"")</f>
        <v/>
      </c>
      <c r="V104" s="17" t="str">
        <f>IF(AND('2. Saisie'!$AF86&gt;=0,V$23&lt;='2. Saisie'!$AE$1,'2. Saisie'!$AL86&lt;=$B$11),IF(OR('2. Saisie'!T86="",'2. Saisie'!T86=9),0,'2. Saisie'!T86),"")</f>
        <v/>
      </c>
      <c r="W104" s="17" t="str">
        <f>IF(AND('2. Saisie'!$AF86&gt;=0,W$23&lt;='2. Saisie'!$AE$1,'2. Saisie'!$AL86&lt;=$B$11),IF(OR('2. Saisie'!U86="",'2. Saisie'!U86=9),0,'2. Saisie'!U86),"")</f>
        <v/>
      </c>
      <c r="X104" s="17" t="str">
        <f>IF(AND('2. Saisie'!$AF86&gt;=0,X$23&lt;='2. Saisie'!$AE$1,'2. Saisie'!$AL86&lt;=$B$11),IF(OR('2. Saisie'!V86="",'2. Saisie'!V86=9),0,'2. Saisie'!V86),"")</f>
        <v/>
      </c>
      <c r="Y104" s="17" t="str">
        <f>IF(AND('2. Saisie'!$AF86&gt;=0,Y$23&lt;='2. Saisie'!$AE$1,'2. Saisie'!$AL86&lt;=$B$11),IF(OR('2. Saisie'!W86="",'2. Saisie'!W86=9),0,'2. Saisie'!W86),"")</f>
        <v/>
      </c>
      <c r="Z104" s="17" t="str">
        <f>IF(AND('2. Saisie'!$AF86&gt;=0,Z$23&lt;='2. Saisie'!$AE$1,'2. Saisie'!$AL86&lt;=$B$11),IF(OR('2. Saisie'!X86="",'2. Saisie'!X86=9),0,'2. Saisie'!X86),"")</f>
        <v/>
      </c>
      <c r="AA104" s="17" t="str">
        <f>IF(AND('2. Saisie'!$AF86&gt;=0,AA$23&lt;='2. Saisie'!$AE$1,'2. Saisie'!$AL86&lt;=$B$11),IF(OR('2. Saisie'!Y86="",'2. Saisie'!Y86=9),0,'2. Saisie'!Y86),"")</f>
        <v/>
      </c>
      <c r="AB104" s="17" t="str">
        <f>IF(AND('2. Saisie'!$AF86&gt;=0,AB$23&lt;='2. Saisie'!$AE$1,'2. Saisie'!$AL86&lt;=$B$11),IF(OR('2. Saisie'!Z86="",'2. Saisie'!Z86=9),0,'2. Saisie'!Z86),"")</f>
        <v/>
      </c>
      <c r="AC104" s="17" t="str">
        <f>IF(AND('2. Saisie'!$AF86&gt;=0,AC$23&lt;='2. Saisie'!$AE$1,'2. Saisie'!$AL86&lt;=$B$11),IF(OR('2. Saisie'!AA86="",'2. Saisie'!AA86=9),0,'2. Saisie'!AA86),"")</f>
        <v/>
      </c>
      <c r="AD104" s="17" t="str">
        <f>IF(AND('2. Saisie'!$AF86&gt;=0,AD$23&lt;='2. Saisie'!$AE$1,'2. Saisie'!$AL86&lt;=$B$11),IF(OR('2. Saisie'!AB86="",'2. Saisie'!AB86=9),0,'2. Saisie'!AB86),"")</f>
        <v/>
      </c>
      <c r="AE104" s="17" t="str">
        <f>IF(AND('2. Saisie'!$AF86&gt;=0,AE$23&lt;='2. Saisie'!$AE$1,'2. Saisie'!$AL86&lt;=$B$11),IF(OR('2. Saisie'!AC86="",'2. Saisie'!AC86=9),0,'2. Saisie'!AC86),"")</f>
        <v/>
      </c>
      <c r="AF104" s="17" t="str">
        <f>IF(AND('2. Saisie'!$AF86&gt;=0,AF$23&lt;='2. Saisie'!$AE$1,'2. Saisie'!$AL86&lt;=$B$11),IF(OR('2. Saisie'!AD86="",'2. Saisie'!AD86=9),0,'2. Saisie'!AD86),"")</f>
        <v/>
      </c>
      <c r="AG104" s="17" t="str">
        <f>IF(AND('2. Saisie'!$AF86&gt;=0,AG$23&lt;='2. Saisie'!$AE$1,'2. Saisie'!$AL86&lt;=$B$11),IF(OR('2. Saisie'!AE86="",'2. Saisie'!AE86=9),0,'2. Saisie'!AE86),"")</f>
        <v/>
      </c>
      <c r="AH104" s="17" t="s">
        <v>139</v>
      </c>
      <c r="AI104" s="330"/>
      <c r="AJ104" s="339" t="str">
        <f t="shared" si="365"/>
        <v/>
      </c>
      <c r="AK104" s="339" t="str">
        <f t="shared" si="366"/>
        <v/>
      </c>
      <c r="AL104" s="340" t="str">
        <f t="shared" si="324"/>
        <v/>
      </c>
      <c r="AM104" s="341">
        <v>80</v>
      </c>
      <c r="AN104" s="342" t="str">
        <f t="shared" si="325"/>
        <v/>
      </c>
      <c r="AO104" s="343" t="str">
        <f t="shared" si="326"/>
        <v/>
      </c>
      <c r="AP104" s="17" t="str">
        <f t="shared" si="367"/>
        <v/>
      </c>
      <c r="AQ104" s="17" t="str">
        <f t="shared" si="368"/>
        <v/>
      </c>
      <c r="AR104" s="17" t="str">
        <f t="shared" si="369"/>
        <v/>
      </c>
      <c r="AS104" s="17" t="str">
        <f t="shared" si="370"/>
        <v/>
      </c>
      <c r="AT104" s="17" t="str">
        <f t="shared" si="371"/>
        <v/>
      </c>
      <c r="AU104" s="17" t="str">
        <f t="shared" si="372"/>
        <v/>
      </c>
      <c r="AV104" s="17" t="str">
        <f t="shared" si="373"/>
        <v/>
      </c>
      <c r="AW104" s="17" t="str">
        <f t="shared" si="374"/>
        <v/>
      </c>
      <c r="AX104" s="17" t="str">
        <f t="shared" si="375"/>
        <v/>
      </c>
      <c r="AY104" s="17" t="str">
        <f t="shared" si="376"/>
        <v/>
      </c>
      <c r="AZ104" s="17" t="str">
        <f t="shared" si="377"/>
        <v/>
      </c>
      <c r="BA104" s="17" t="str">
        <f t="shared" si="378"/>
        <v/>
      </c>
      <c r="BB104" s="17" t="str">
        <f t="shared" si="379"/>
        <v/>
      </c>
      <c r="BC104" s="17" t="str">
        <f t="shared" si="380"/>
        <v/>
      </c>
      <c r="BD104" s="17" t="str">
        <f t="shared" si="381"/>
        <v/>
      </c>
      <c r="BE104" s="17" t="str">
        <f t="shared" si="382"/>
        <v/>
      </c>
      <c r="BF104" s="17" t="str">
        <f t="shared" si="383"/>
        <v/>
      </c>
      <c r="BG104" s="17" t="str">
        <f t="shared" si="384"/>
        <v/>
      </c>
      <c r="BH104" s="17" t="str">
        <f t="shared" si="385"/>
        <v/>
      </c>
      <c r="BI104" s="17" t="str">
        <f t="shared" si="386"/>
        <v/>
      </c>
      <c r="BJ104" s="17" t="str">
        <f t="shared" si="387"/>
        <v/>
      </c>
      <c r="BK104" s="17" t="str">
        <f t="shared" si="388"/>
        <v/>
      </c>
      <c r="BL104" s="17" t="str">
        <f t="shared" si="389"/>
        <v/>
      </c>
      <c r="BM104" s="17" t="str">
        <f t="shared" si="390"/>
        <v/>
      </c>
      <c r="BN104" s="17" t="str">
        <f t="shared" si="391"/>
        <v/>
      </c>
      <c r="BO104" s="17" t="str">
        <f t="shared" si="392"/>
        <v/>
      </c>
      <c r="BP104" s="17" t="str">
        <f t="shared" si="393"/>
        <v/>
      </c>
      <c r="BQ104" s="17" t="str">
        <f t="shared" si="394"/>
        <v/>
      </c>
      <c r="BR104" s="17" t="str">
        <f t="shared" si="395"/>
        <v/>
      </c>
      <c r="BS104" s="17" t="str">
        <f t="shared" si="396"/>
        <v/>
      </c>
      <c r="BT104" s="17" t="s">
        <v>139</v>
      </c>
      <c r="BV104" s="291" t="e">
        <f t="shared" si="327"/>
        <v>#VALUE!</v>
      </c>
      <c r="BW104" s="291" t="e">
        <f t="shared" si="397"/>
        <v>#VALUE!</v>
      </c>
      <c r="BX104" s="291" t="e">
        <f t="shared" si="478"/>
        <v>#VALUE!</v>
      </c>
      <c r="BY104" s="292" t="e">
        <f t="shared" si="328"/>
        <v>#VALUE!</v>
      </c>
      <c r="BZ104" s="292" t="e">
        <f t="shared" si="398"/>
        <v>#VALUE!</v>
      </c>
      <c r="CA104" s="294" t="str">
        <f t="shared" si="399"/>
        <v/>
      </c>
      <c r="CB104" s="293" t="e">
        <f t="shared" si="329"/>
        <v>#VALUE!</v>
      </c>
      <c r="CC104" s="291" t="e">
        <f t="shared" si="400"/>
        <v>#VALUE!</v>
      </c>
      <c r="CD104" s="291" t="e">
        <f t="shared" si="479"/>
        <v>#VALUE!</v>
      </c>
      <c r="CE104" s="292" t="e">
        <f t="shared" si="330"/>
        <v>#VALUE!</v>
      </c>
      <c r="CF104" s="292" t="e">
        <f t="shared" si="401"/>
        <v>#VALUE!</v>
      </c>
      <c r="CW104" s="330"/>
      <c r="CX104" s="341">
        <v>80</v>
      </c>
      <c r="CY104" s="58" t="str">
        <f t="shared" si="402"/>
        <v/>
      </c>
      <c r="CZ104" s="344" t="e">
        <f t="shared" si="513"/>
        <v>#N/A</v>
      </c>
      <c r="DA104" s="344" t="e">
        <f t="shared" si="513"/>
        <v>#N/A</v>
      </c>
      <c r="DB104" s="344" t="e">
        <f t="shared" si="513"/>
        <v>#N/A</v>
      </c>
      <c r="DC104" s="344" t="e">
        <f t="shared" si="513"/>
        <v>#N/A</v>
      </c>
      <c r="DD104" s="344" t="e">
        <f t="shared" si="513"/>
        <v>#N/A</v>
      </c>
      <c r="DE104" s="344" t="e">
        <f t="shared" si="513"/>
        <v>#N/A</v>
      </c>
      <c r="DF104" s="344" t="e">
        <f t="shared" si="513"/>
        <v>#N/A</v>
      </c>
      <c r="DG104" s="344" t="e">
        <f t="shared" si="513"/>
        <v>#N/A</v>
      </c>
      <c r="DH104" s="344" t="e">
        <f t="shared" si="513"/>
        <v>#N/A</v>
      </c>
      <c r="DI104" s="344" t="e">
        <f t="shared" si="513"/>
        <v>#N/A</v>
      </c>
      <c r="DJ104" s="344" t="e">
        <f t="shared" si="513"/>
        <v>#N/A</v>
      </c>
      <c r="DK104" s="344" t="e">
        <f t="shared" si="513"/>
        <v>#N/A</v>
      </c>
      <c r="DL104" s="344" t="e">
        <f t="shared" si="513"/>
        <v>#N/A</v>
      </c>
      <c r="DM104" s="344" t="e">
        <f t="shared" si="513"/>
        <v>#N/A</v>
      </c>
      <c r="DN104" s="344" t="e">
        <f t="shared" si="513"/>
        <v>#N/A</v>
      </c>
      <c r="DO104" s="344" t="e">
        <f t="shared" si="513"/>
        <v>#N/A</v>
      </c>
      <c r="DP104" s="344" t="e">
        <f t="shared" si="512"/>
        <v>#N/A</v>
      </c>
      <c r="DQ104" s="344" t="e">
        <f t="shared" si="512"/>
        <v>#N/A</v>
      </c>
      <c r="DR104" s="344" t="e">
        <f t="shared" si="512"/>
        <v>#N/A</v>
      </c>
      <c r="DS104" s="344" t="e">
        <f t="shared" si="512"/>
        <v>#N/A</v>
      </c>
      <c r="DT104" s="344" t="e">
        <f t="shared" si="512"/>
        <v>#N/A</v>
      </c>
      <c r="DU104" s="344" t="e">
        <f t="shared" si="512"/>
        <v>#N/A</v>
      </c>
      <c r="DV104" s="344" t="e">
        <f t="shared" si="512"/>
        <v>#N/A</v>
      </c>
      <c r="DW104" s="344" t="e">
        <f t="shared" si="512"/>
        <v>#N/A</v>
      </c>
      <c r="DX104" s="344" t="e">
        <f t="shared" si="512"/>
        <v>#N/A</v>
      </c>
      <c r="DY104" s="344" t="e">
        <f t="shared" si="512"/>
        <v>#N/A</v>
      </c>
      <c r="DZ104" s="344" t="e">
        <f t="shared" si="512"/>
        <v>#N/A</v>
      </c>
      <c r="EA104" s="344" t="e">
        <f t="shared" si="512"/>
        <v>#N/A</v>
      </c>
      <c r="EB104" s="344" t="e">
        <f t="shared" si="512"/>
        <v>#N/A</v>
      </c>
      <c r="EC104" s="344" t="e">
        <f t="shared" si="512"/>
        <v>#N/A</v>
      </c>
      <c r="ED104" s="59">
        <f t="shared" si="403"/>
        <v>0</v>
      </c>
      <c r="EE104" s="341">
        <v>80</v>
      </c>
      <c r="EF104" s="58" t="str">
        <f t="shared" si="404"/>
        <v/>
      </c>
      <c r="EG104" s="344" t="str">
        <f t="shared" si="480"/>
        <v/>
      </c>
      <c r="EH104" s="344" t="str">
        <f t="shared" si="481"/>
        <v/>
      </c>
      <c r="EI104" s="344" t="str">
        <f t="shared" si="482"/>
        <v/>
      </c>
      <c r="EJ104" s="344" t="str">
        <f t="shared" si="483"/>
        <v/>
      </c>
      <c r="EK104" s="344" t="str">
        <f t="shared" si="484"/>
        <v/>
      </c>
      <c r="EL104" s="344" t="str">
        <f t="shared" si="485"/>
        <v/>
      </c>
      <c r="EM104" s="344" t="str">
        <f t="shared" si="486"/>
        <v/>
      </c>
      <c r="EN104" s="344" t="str">
        <f t="shared" si="487"/>
        <v/>
      </c>
      <c r="EO104" s="344" t="str">
        <f t="shared" si="488"/>
        <v/>
      </c>
      <c r="EP104" s="344" t="str">
        <f t="shared" si="489"/>
        <v/>
      </c>
      <c r="EQ104" s="344" t="str">
        <f t="shared" si="490"/>
        <v/>
      </c>
      <c r="ER104" s="344" t="str">
        <f t="shared" si="491"/>
        <v/>
      </c>
      <c r="ES104" s="344" t="str">
        <f t="shared" si="492"/>
        <v/>
      </c>
      <c r="ET104" s="344" t="str">
        <f t="shared" si="493"/>
        <v/>
      </c>
      <c r="EU104" s="344" t="str">
        <f t="shared" si="494"/>
        <v/>
      </c>
      <c r="EV104" s="344" t="str">
        <f t="shared" si="495"/>
        <v/>
      </c>
      <c r="EW104" s="344" t="str">
        <f t="shared" si="496"/>
        <v/>
      </c>
      <c r="EX104" s="344" t="str">
        <f t="shared" si="497"/>
        <v/>
      </c>
      <c r="EY104" s="344" t="str">
        <f t="shared" si="498"/>
        <v/>
      </c>
      <c r="EZ104" s="344" t="str">
        <f t="shared" si="499"/>
        <v/>
      </c>
      <c r="FA104" s="344" t="str">
        <f t="shared" si="500"/>
        <v/>
      </c>
      <c r="FB104" s="344" t="str">
        <f t="shared" si="501"/>
        <v/>
      </c>
      <c r="FC104" s="344" t="str">
        <f t="shared" si="502"/>
        <v/>
      </c>
      <c r="FD104" s="344" t="str">
        <f t="shared" si="503"/>
        <v/>
      </c>
      <c r="FE104" s="344" t="str">
        <f t="shared" si="504"/>
        <v/>
      </c>
      <c r="FF104" s="344" t="str">
        <f t="shared" si="505"/>
        <v/>
      </c>
      <c r="FG104" s="344" t="str">
        <f t="shared" si="506"/>
        <v/>
      </c>
      <c r="FH104" s="344" t="str">
        <f t="shared" si="507"/>
        <v/>
      </c>
      <c r="FI104" s="344" t="str">
        <f t="shared" si="508"/>
        <v/>
      </c>
      <c r="FJ104" s="344" t="str">
        <f t="shared" si="509"/>
        <v/>
      </c>
      <c r="FK104" s="59">
        <f t="shared" si="405"/>
        <v>0</v>
      </c>
      <c r="FL104" s="345" t="str">
        <f t="shared" si="406"/>
        <v/>
      </c>
      <c r="FM104" s="3">
        <f t="shared" si="407"/>
        <v>0</v>
      </c>
      <c r="FO104" s="336" t="str">
        <f t="shared" si="331"/>
        <v/>
      </c>
      <c r="FP104" s="4" t="s">
        <v>110</v>
      </c>
      <c r="FQ104" s="17" t="str">
        <f t="shared" si="332"/>
        <v/>
      </c>
      <c r="FR104" s="17" t="str">
        <f t="shared" si="333"/>
        <v/>
      </c>
      <c r="FS104" s="17" t="str">
        <f t="shared" si="334"/>
        <v/>
      </c>
      <c r="FT104" s="17" t="str">
        <f t="shared" si="335"/>
        <v/>
      </c>
      <c r="FU104" s="17" t="str">
        <f t="shared" si="336"/>
        <v/>
      </c>
      <c r="FV104" s="17" t="str">
        <f t="shared" si="337"/>
        <v/>
      </c>
      <c r="FW104" s="17" t="str">
        <f t="shared" si="338"/>
        <v/>
      </c>
      <c r="FX104" s="17" t="str">
        <f t="shared" si="339"/>
        <v/>
      </c>
      <c r="FY104" s="17" t="str">
        <f t="shared" si="340"/>
        <v/>
      </c>
      <c r="FZ104" s="17" t="str">
        <f t="shared" si="341"/>
        <v/>
      </c>
      <c r="GA104" s="17" t="str">
        <f t="shared" si="342"/>
        <v/>
      </c>
      <c r="GB104" s="17" t="str">
        <f t="shared" si="343"/>
        <v/>
      </c>
      <c r="GC104" s="17" t="str">
        <f t="shared" si="344"/>
        <v/>
      </c>
      <c r="GD104" s="17" t="str">
        <f t="shared" si="345"/>
        <v/>
      </c>
      <c r="GE104" s="17" t="str">
        <f t="shared" si="346"/>
        <v/>
      </c>
      <c r="GF104" s="17" t="str">
        <f t="shared" si="347"/>
        <v/>
      </c>
      <c r="GG104" s="17" t="str">
        <f t="shared" si="348"/>
        <v/>
      </c>
      <c r="GH104" s="17" t="str">
        <f t="shared" si="349"/>
        <v/>
      </c>
      <c r="GI104" s="17" t="str">
        <f t="shared" si="350"/>
        <v/>
      </c>
      <c r="GJ104" s="17" t="str">
        <f t="shared" si="351"/>
        <v/>
      </c>
      <c r="GK104" s="17" t="str">
        <f t="shared" si="352"/>
        <v/>
      </c>
      <c r="GL104" s="17" t="str">
        <f t="shared" si="353"/>
        <v/>
      </c>
      <c r="GM104" s="17" t="str">
        <f t="shared" si="354"/>
        <v/>
      </c>
      <c r="GN104" s="17" t="str">
        <f t="shared" si="355"/>
        <v/>
      </c>
      <c r="GO104" s="17" t="str">
        <f t="shared" si="356"/>
        <v/>
      </c>
      <c r="GP104" s="17" t="str">
        <f t="shared" si="357"/>
        <v/>
      </c>
      <c r="GQ104" s="17" t="str">
        <f t="shared" si="358"/>
        <v/>
      </c>
      <c r="GR104" s="17" t="str">
        <f t="shared" si="359"/>
        <v/>
      </c>
      <c r="GS104" s="17" t="str">
        <f t="shared" si="360"/>
        <v/>
      </c>
      <c r="GT104" s="17" t="str">
        <f t="shared" si="361"/>
        <v/>
      </c>
      <c r="GU104" s="17" t="s">
        <v>139</v>
      </c>
      <c r="GV104" s="36"/>
      <c r="GW104" s="36" t="e">
        <f>RANK(AO104,AO$25:AO$124,0)+COUNTIF(AO$25:AO$104,AO104)-1</f>
        <v>#VALUE!</v>
      </c>
      <c r="GX104" s="36" t="s">
        <v>110</v>
      </c>
      <c r="GY104" s="3">
        <v>80</v>
      </c>
      <c r="GZ104" s="3" t="str">
        <f t="shared" si="362"/>
        <v/>
      </c>
      <c r="HA104" s="345" t="str">
        <f t="shared" si="408"/>
        <v/>
      </c>
      <c r="HB104" s="3">
        <f t="shared" si="409"/>
        <v>0</v>
      </c>
      <c r="HF104" s="3" t="e">
        <f t="shared" si="410"/>
        <v>#N/A</v>
      </c>
      <c r="HG104" s="3" t="e">
        <f t="shared" si="411"/>
        <v>#N/A</v>
      </c>
      <c r="HH104" s="294" t="e">
        <f t="shared" si="412"/>
        <v>#N/A</v>
      </c>
      <c r="HI104" s="336" t="e">
        <f t="shared" si="413"/>
        <v>#N/A</v>
      </c>
      <c r="HJ104" s="4" t="e">
        <f t="shared" si="414"/>
        <v>#N/A</v>
      </c>
      <c r="HK104" s="17" t="str">
        <f>IF(HK$23&lt;='2. Saisie'!$AE$1,INDEX($D$25:$AG$124,$HI104,HK$21),"")</f>
        <v/>
      </c>
      <c r="HL104" s="17" t="str">
        <f>IF(HL$23&lt;='2. Saisie'!$AE$1,INDEX($D$25:$AG$124,$HI104,HL$21),"")</f>
        <v/>
      </c>
      <c r="HM104" s="17" t="str">
        <f>IF(HM$23&lt;='2. Saisie'!$AE$1,INDEX($D$25:$AG$124,$HI104,HM$21),"")</f>
        <v/>
      </c>
      <c r="HN104" s="17" t="str">
        <f>IF(HN$23&lt;='2. Saisie'!$AE$1,INDEX($D$25:$AG$124,$HI104,HN$21),"")</f>
        <v/>
      </c>
      <c r="HO104" s="17" t="str">
        <f>IF(HO$23&lt;='2. Saisie'!$AE$1,INDEX($D$25:$AG$124,$HI104,HO$21),"")</f>
        <v/>
      </c>
      <c r="HP104" s="17" t="str">
        <f>IF(HP$23&lt;='2. Saisie'!$AE$1,INDEX($D$25:$AG$124,$HI104,HP$21),"")</f>
        <v/>
      </c>
      <c r="HQ104" s="17" t="str">
        <f>IF(HQ$23&lt;='2. Saisie'!$AE$1,INDEX($D$25:$AG$124,$HI104,HQ$21),"")</f>
        <v/>
      </c>
      <c r="HR104" s="17" t="str">
        <f>IF(HR$23&lt;='2. Saisie'!$AE$1,INDEX($D$25:$AG$124,$HI104,HR$21),"")</f>
        <v/>
      </c>
      <c r="HS104" s="17" t="str">
        <f>IF(HS$23&lt;='2. Saisie'!$AE$1,INDEX($D$25:$AG$124,$HI104,HS$21),"")</f>
        <v/>
      </c>
      <c r="HT104" s="17" t="str">
        <f>IF(HT$23&lt;='2. Saisie'!$AE$1,INDEX($D$25:$AG$124,$HI104,HT$21),"")</f>
        <v/>
      </c>
      <c r="HU104" s="17" t="str">
        <f>IF(HU$23&lt;='2. Saisie'!$AE$1,INDEX($D$25:$AG$124,$HI104,HU$21),"")</f>
        <v/>
      </c>
      <c r="HV104" s="17" t="str">
        <f>IF(HV$23&lt;='2. Saisie'!$AE$1,INDEX($D$25:$AG$124,$HI104,HV$21),"")</f>
        <v/>
      </c>
      <c r="HW104" s="17" t="str">
        <f>IF(HW$23&lt;='2. Saisie'!$AE$1,INDEX($D$25:$AG$124,$HI104,HW$21),"")</f>
        <v/>
      </c>
      <c r="HX104" s="17" t="str">
        <f>IF(HX$23&lt;='2. Saisie'!$AE$1,INDEX($D$25:$AG$124,$HI104,HX$21),"")</f>
        <v/>
      </c>
      <c r="HY104" s="17" t="str">
        <f>IF(HY$23&lt;='2. Saisie'!$AE$1,INDEX($D$25:$AG$124,$HI104,HY$21),"")</f>
        <v/>
      </c>
      <c r="HZ104" s="17" t="str">
        <f>IF(HZ$23&lt;='2. Saisie'!$AE$1,INDEX($D$25:$AG$124,$HI104,HZ$21),"")</f>
        <v/>
      </c>
      <c r="IA104" s="17" t="str">
        <f>IF(IA$23&lt;='2. Saisie'!$AE$1,INDEX($D$25:$AG$124,$HI104,IA$21),"")</f>
        <v/>
      </c>
      <c r="IB104" s="17" t="str">
        <f>IF(IB$23&lt;='2. Saisie'!$AE$1,INDEX($D$25:$AG$124,$HI104,IB$21),"")</f>
        <v/>
      </c>
      <c r="IC104" s="17" t="str">
        <f>IF(IC$23&lt;='2. Saisie'!$AE$1,INDEX($D$25:$AG$124,$HI104,IC$21),"")</f>
        <v/>
      </c>
      <c r="ID104" s="17" t="str">
        <f>IF(ID$23&lt;='2. Saisie'!$AE$1,INDEX($D$25:$AG$124,$HI104,ID$21),"")</f>
        <v/>
      </c>
      <c r="IE104" s="17" t="str">
        <f>IF(IE$23&lt;='2. Saisie'!$AE$1,INDEX($D$25:$AG$124,$HI104,IE$21),"")</f>
        <v/>
      </c>
      <c r="IF104" s="17" t="str">
        <f>IF(IF$23&lt;='2. Saisie'!$AE$1,INDEX($D$25:$AG$124,$HI104,IF$21),"")</f>
        <v/>
      </c>
      <c r="IG104" s="17" t="str">
        <f>IF(IG$23&lt;='2. Saisie'!$AE$1,INDEX($D$25:$AG$124,$HI104,IG$21),"")</f>
        <v/>
      </c>
      <c r="IH104" s="17" t="str">
        <f>IF(IH$23&lt;='2. Saisie'!$AE$1,INDEX($D$25:$AG$124,$HI104,IH$21),"")</f>
        <v/>
      </c>
      <c r="II104" s="17" t="str">
        <f>IF(II$23&lt;='2. Saisie'!$AE$1,INDEX($D$25:$AG$124,$HI104,II$21),"")</f>
        <v/>
      </c>
      <c r="IJ104" s="17" t="str">
        <f>IF(IJ$23&lt;='2. Saisie'!$AE$1,INDEX($D$25:$AG$124,$HI104,IJ$21),"")</f>
        <v/>
      </c>
      <c r="IK104" s="17" t="str">
        <f>IF(IK$23&lt;='2. Saisie'!$AE$1,INDEX($D$25:$AG$124,$HI104,IK$21),"")</f>
        <v/>
      </c>
      <c r="IL104" s="17" t="str">
        <f>IF(IL$23&lt;='2. Saisie'!$AE$1,INDEX($D$25:$AG$124,$HI104,IL$21),"")</f>
        <v/>
      </c>
      <c r="IM104" s="17" t="str">
        <f>IF(IM$23&lt;='2. Saisie'!$AE$1,INDEX($D$25:$AG$124,$HI104,IM$21),"")</f>
        <v/>
      </c>
      <c r="IN104" s="17" t="str">
        <f>IF(IN$23&lt;='2. Saisie'!$AE$1,INDEX($D$25:$AG$124,$HI104,IN$21),"")</f>
        <v/>
      </c>
      <c r="IO104" s="17" t="s">
        <v>139</v>
      </c>
      <c r="IR104" s="346" t="str">
        <f>IFERROR(IF(HK$23&lt;=$HH104,(1-'7. Rép.Inattendues'!J85)*HK$19,('7. Rép.Inattendues'!J85*HK$19)*-1),"")</f>
        <v/>
      </c>
      <c r="IS104" s="346" t="str">
        <f>IFERROR(IF(HL$23&lt;=$HH104,(1-'7. Rép.Inattendues'!K85)*HL$19,('7. Rép.Inattendues'!K85*HL$19)*-1),"")</f>
        <v/>
      </c>
      <c r="IT104" s="346" t="str">
        <f>IFERROR(IF(HM$23&lt;=$HH104,(1-'7. Rép.Inattendues'!L85)*HM$19,('7. Rép.Inattendues'!L85*HM$19)*-1),"")</f>
        <v/>
      </c>
      <c r="IU104" s="346" t="str">
        <f>IFERROR(IF(HN$23&lt;=$HH104,(1-'7. Rép.Inattendues'!M85)*HN$19,('7. Rép.Inattendues'!M85*HN$19)*-1),"")</f>
        <v/>
      </c>
      <c r="IV104" s="346" t="str">
        <f>IFERROR(IF(HO$23&lt;=$HH104,(1-'7. Rép.Inattendues'!N85)*HO$19,('7. Rép.Inattendues'!N85*HO$19)*-1),"")</f>
        <v/>
      </c>
      <c r="IW104" s="346" t="str">
        <f>IFERROR(IF(HP$23&lt;=$HH104,(1-'7. Rép.Inattendues'!O85)*HP$19,('7. Rép.Inattendues'!O85*HP$19)*-1),"")</f>
        <v/>
      </c>
      <c r="IX104" s="346" t="str">
        <f>IFERROR(IF(HQ$23&lt;=$HH104,(1-'7. Rép.Inattendues'!P85)*HQ$19,('7. Rép.Inattendues'!P85*HQ$19)*-1),"")</f>
        <v/>
      </c>
      <c r="IY104" s="346" t="str">
        <f>IFERROR(IF(HR$23&lt;=$HH104,(1-'7. Rép.Inattendues'!Q85)*HR$19,('7. Rép.Inattendues'!Q85*HR$19)*-1),"")</f>
        <v/>
      </c>
      <c r="IZ104" s="346" t="str">
        <f>IFERROR(IF(HS$23&lt;=$HH104,(1-'7. Rép.Inattendues'!R85)*HS$19,('7. Rép.Inattendues'!R85*HS$19)*-1),"")</f>
        <v/>
      </c>
      <c r="JA104" s="346" t="str">
        <f>IFERROR(IF(HT$23&lt;=$HH104,(1-'7. Rép.Inattendues'!S85)*HT$19,('7. Rép.Inattendues'!S85*HT$19)*-1),"")</f>
        <v/>
      </c>
      <c r="JB104" s="346" t="str">
        <f>IFERROR(IF(HU$23&lt;=$HH104,(1-'7. Rép.Inattendues'!T85)*HU$19,('7. Rép.Inattendues'!T85*HU$19)*-1),"")</f>
        <v/>
      </c>
      <c r="JC104" s="346" t="str">
        <f>IFERROR(IF(HV$23&lt;=$HH104,(1-'7. Rép.Inattendues'!U85)*HV$19,('7. Rép.Inattendues'!U85*HV$19)*-1),"")</f>
        <v/>
      </c>
      <c r="JD104" s="346" t="str">
        <f>IFERROR(IF(HW$23&lt;=$HH104,(1-'7. Rép.Inattendues'!V85)*HW$19,('7. Rép.Inattendues'!V85*HW$19)*-1),"")</f>
        <v/>
      </c>
      <c r="JE104" s="346" t="str">
        <f>IFERROR(IF(HX$23&lt;=$HH104,(1-'7. Rép.Inattendues'!W85)*HX$19,('7. Rép.Inattendues'!W85*HX$19)*-1),"")</f>
        <v/>
      </c>
      <c r="JF104" s="346" t="str">
        <f>IFERROR(IF(HY$23&lt;=$HH104,(1-'7. Rép.Inattendues'!X85)*HY$19,('7. Rép.Inattendues'!X85*HY$19)*-1),"")</f>
        <v/>
      </c>
      <c r="JG104" s="346" t="str">
        <f>IFERROR(IF(HZ$23&lt;=$HH104,(1-'7. Rép.Inattendues'!Y85)*HZ$19,('7. Rép.Inattendues'!Y85*HZ$19)*-1),"")</f>
        <v/>
      </c>
      <c r="JH104" s="346" t="str">
        <f>IFERROR(IF(IA$23&lt;=$HH104,(1-'7. Rép.Inattendues'!Z85)*IA$19,('7. Rép.Inattendues'!Z85*IA$19)*-1),"")</f>
        <v/>
      </c>
      <c r="JI104" s="346" t="str">
        <f>IFERROR(IF(IB$23&lt;=$HH104,(1-'7. Rép.Inattendues'!AA85)*IB$19,('7. Rép.Inattendues'!AA85*IB$19)*-1),"")</f>
        <v/>
      </c>
      <c r="JJ104" s="346" t="str">
        <f>IFERROR(IF(IC$23&lt;=$HH104,(1-'7. Rép.Inattendues'!AB85)*IC$19,('7. Rép.Inattendues'!AB85*IC$19)*-1),"")</f>
        <v/>
      </c>
      <c r="JK104" s="346" t="str">
        <f>IFERROR(IF(ID$23&lt;=$HH104,(1-'7. Rép.Inattendues'!AC85)*ID$19,('7. Rép.Inattendues'!AC85*ID$19)*-1),"")</f>
        <v/>
      </c>
      <c r="JL104" s="346" t="str">
        <f>IFERROR(IF(IE$23&lt;=$HH104,(1-'7. Rép.Inattendues'!AD85)*IE$19,('7. Rép.Inattendues'!AD85*IE$19)*-1),"")</f>
        <v/>
      </c>
      <c r="JM104" s="346" t="str">
        <f>IFERROR(IF(IF$23&lt;=$HH104,(1-'7. Rép.Inattendues'!AE85)*IF$19,('7. Rép.Inattendues'!AE85*IF$19)*-1),"")</f>
        <v/>
      </c>
      <c r="JN104" s="346" t="str">
        <f>IFERROR(IF(IG$23&lt;=$HH104,(1-'7. Rép.Inattendues'!AF85)*IG$19,('7. Rép.Inattendues'!AF85*IG$19)*-1),"")</f>
        <v/>
      </c>
      <c r="JO104" s="346" t="str">
        <f>IFERROR(IF(IH$23&lt;=$HH104,(1-'7. Rép.Inattendues'!AG85)*IH$19,('7. Rép.Inattendues'!AG85*IH$19)*-1),"")</f>
        <v/>
      </c>
      <c r="JP104" s="346" t="str">
        <f>IFERROR(IF(II$23&lt;=$HH104,(1-'7. Rép.Inattendues'!AH85)*II$19,('7. Rép.Inattendues'!AH85*II$19)*-1),"")</f>
        <v/>
      </c>
      <c r="JQ104" s="346" t="str">
        <f>IFERROR(IF(IJ$23&lt;=$HH104,(1-'7. Rép.Inattendues'!AI85)*IJ$19,('7. Rép.Inattendues'!AI85*IJ$19)*-1),"")</f>
        <v/>
      </c>
      <c r="JR104" s="346" t="str">
        <f>IFERROR(IF(IK$23&lt;=$HH104,(1-'7. Rép.Inattendues'!AJ85)*IK$19,('7. Rép.Inattendues'!AJ85*IK$19)*-1),"")</f>
        <v/>
      </c>
      <c r="JS104" s="346" t="str">
        <f>IFERROR(IF(IL$23&lt;=$HH104,(1-'7. Rép.Inattendues'!AK85)*IL$19,('7. Rép.Inattendues'!AK85*IL$19)*-1),"")</f>
        <v/>
      </c>
      <c r="JT104" s="346" t="str">
        <f>IFERROR(IF(IM$23&lt;=$HH104,(1-'7. Rép.Inattendues'!AL85)*IM$19,('7. Rép.Inattendues'!AL85*IM$19)*-1),"")</f>
        <v/>
      </c>
      <c r="JU104" s="346" t="str">
        <f>IFERROR(IF(IN$23&lt;=$HH104,(1-'7. Rép.Inattendues'!AM85)*IN$19,('7. Rép.Inattendues'!AM85*IN$19)*-1),"")</f>
        <v/>
      </c>
      <c r="JW104" s="347" t="str">
        <f t="shared" si="415"/>
        <v/>
      </c>
      <c r="JY104" s="346" t="str">
        <f t="shared" si="416"/>
        <v/>
      </c>
      <c r="JZ104" s="346" t="str">
        <f t="shared" si="417"/>
        <v/>
      </c>
      <c r="KA104" s="346" t="str">
        <f t="shared" si="418"/>
        <v/>
      </c>
      <c r="KB104" s="346" t="str">
        <f t="shared" si="419"/>
        <v/>
      </c>
      <c r="KC104" s="346" t="str">
        <f t="shared" si="420"/>
        <v/>
      </c>
      <c r="KD104" s="346" t="str">
        <f t="shared" si="421"/>
        <v/>
      </c>
      <c r="KE104" s="346" t="str">
        <f t="shared" si="422"/>
        <v/>
      </c>
      <c r="KF104" s="346" t="str">
        <f t="shared" si="423"/>
        <v/>
      </c>
      <c r="KG104" s="346" t="str">
        <f t="shared" si="424"/>
        <v/>
      </c>
      <c r="KH104" s="346" t="str">
        <f t="shared" si="425"/>
        <v/>
      </c>
      <c r="KI104" s="346" t="str">
        <f t="shared" si="426"/>
        <v/>
      </c>
      <c r="KJ104" s="346" t="str">
        <f t="shared" si="427"/>
        <v/>
      </c>
      <c r="KK104" s="346" t="str">
        <f t="shared" si="428"/>
        <v/>
      </c>
      <c r="KL104" s="346" t="str">
        <f t="shared" si="429"/>
        <v/>
      </c>
      <c r="KM104" s="346" t="str">
        <f t="shared" si="430"/>
        <v/>
      </c>
      <c r="KN104" s="346" t="str">
        <f t="shared" si="431"/>
        <v/>
      </c>
      <c r="KO104" s="346" t="str">
        <f t="shared" si="432"/>
        <v/>
      </c>
      <c r="KP104" s="346" t="str">
        <f t="shared" si="433"/>
        <v/>
      </c>
      <c r="KQ104" s="346" t="str">
        <f t="shared" si="434"/>
        <v/>
      </c>
      <c r="KR104" s="346" t="str">
        <f t="shared" si="435"/>
        <v/>
      </c>
      <c r="KS104" s="346" t="str">
        <f t="shared" si="436"/>
        <v/>
      </c>
      <c r="KT104" s="346" t="str">
        <f t="shared" si="437"/>
        <v/>
      </c>
      <c r="KU104" s="346" t="str">
        <f t="shared" si="438"/>
        <v/>
      </c>
      <c r="KV104" s="346" t="str">
        <f t="shared" si="439"/>
        <v/>
      </c>
      <c r="KW104" s="346" t="str">
        <f t="shared" si="440"/>
        <v/>
      </c>
      <c r="KX104" s="346" t="str">
        <f t="shared" si="441"/>
        <v/>
      </c>
      <c r="KY104" s="346" t="str">
        <f t="shared" si="442"/>
        <v/>
      </c>
      <c r="KZ104" s="346" t="str">
        <f t="shared" si="443"/>
        <v/>
      </c>
      <c r="LA104" s="346" t="str">
        <f t="shared" si="444"/>
        <v/>
      </c>
      <c r="LB104" s="346" t="str">
        <f t="shared" si="445"/>
        <v/>
      </c>
      <c r="LD104" s="348" t="str">
        <f t="shared" si="446"/>
        <v/>
      </c>
      <c r="LF104" s="346" t="str">
        <f t="shared" si="363"/>
        <v/>
      </c>
      <c r="LH104" s="346" t="str">
        <f t="shared" si="447"/>
        <v/>
      </c>
      <c r="LI104" s="346" t="str">
        <f t="shared" si="448"/>
        <v/>
      </c>
      <c r="LJ104" s="346" t="str">
        <f t="shared" si="449"/>
        <v/>
      </c>
      <c r="LK104" s="346" t="str">
        <f t="shared" si="450"/>
        <v/>
      </c>
      <c r="LL104" s="346" t="str">
        <f t="shared" si="451"/>
        <v/>
      </c>
      <c r="LM104" s="346" t="str">
        <f t="shared" si="452"/>
        <v/>
      </c>
      <c r="LN104" s="346" t="str">
        <f t="shared" si="453"/>
        <v/>
      </c>
      <c r="LO104" s="346" t="str">
        <f t="shared" si="454"/>
        <v/>
      </c>
      <c r="LP104" s="346" t="str">
        <f t="shared" si="455"/>
        <v/>
      </c>
      <c r="LQ104" s="346" t="str">
        <f t="shared" si="456"/>
        <v/>
      </c>
      <c r="LR104" s="346" t="str">
        <f t="shared" si="457"/>
        <v/>
      </c>
      <c r="LS104" s="346" t="str">
        <f t="shared" si="458"/>
        <v/>
      </c>
      <c r="LT104" s="346" t="str">
        <f t="shared" si="459"/>
        <v/>
      </c>
      <c r="LU104" s="346" t="str">
        <f t="shared" si="460"/>
        <v/>
      </c>
      <c r="LV104" s="346" t="str">
        <f t="shared" si="461"/>
        <v/>
      </c>
      <c r="LW104" s="346" t="str">
        <f t="shared" si="462"/>
        <v/>
      </c>
      <c r="LX104" s="346" t="str">
        <f t="shared" si="463"/>
        <v/>
      </c>
      <c r="LY104" s="346" t="str">
        <f t="shared" si="464"/>
        <v/>
      </c>
      <c r="LZ104" s="346" t="str">
        <f t="shared" si="465"/>
        <v/>
      </c>
      <c r="MA104" s="346" t="str">
        <f t="shared" si="466"/>
        <v/>
      </c>
      <c r="MB104" s="346" t="str">
        <f t="shared" si="467"/>
        <v/>
      </c>
      <c r="MC104" s="346" t="str">
        <f t="shared" si="468"/>
        <v/>
      </c>
      <c r="MD104" s="346" t="str">
        <f t="shared" si="469"/>
        <v/>
      </c>
      <c r="ME104" s="346" t="str">
        <f t="shared" si="470"/>
        <v/>
      </c>
      <c r="MF104" s="346" t="str">
        <f t="shared" si="471"/>
        <v/>
      </c>
      <c r="MG104" s="346" t="str">
        <f t="shared" si="472"/>
        <v/>
      </c>
      <c r="MH104" s="346" t="str">
        <f t="shared" si="473"/>
        <v/>
      </c>
      <c r="MI104" s="346" t="str">
        <f t="shared" si="474"/>
        <v/>
      </c>
      <c r="MJ104" s="346" t="str">
        <f t="shared" si="475"/>
        <v/>
      </c>
      <c r="MK104" s="346" t="str">
        <f t="shared" si="476"/>
        <v/>
      </c>
      <c r="MM104" s="348" t="str">
        <f t="shared" si="477"/>
        <v/>
      </c>
      <c r="MR104" s="483" t="s">
        <v>471</v>
      </c>
      <c r="MS104" s="305">
        <v>3</v>
      </c>
      <c r="MT104" s="401"/>
      <c r="MU104" s="15">
        <f>IF('8. Paramètres'!G142="Réussite",1,IF('8. Paramètres'!G142="À examiner (réussite)",2,IF('8. Paramètres'!G142="À examiner (échec)",3,IF('8. Paramètres'!G142="Échec",4,"err"))))</f>
        <v>4</v>
      </c>
      <c r="MV104" s="15">
        <f>IF('8. Paramètres'!H142="Cliquer pour modifier",MU104,IF('8. Paramètres'!H142="Réussite",1,IF('8. Paramètres'!H142="À examiner (réussite)",2,IF('8. Paramètres'!H142="À examiner (échec)",3,IF('8. Paramètres'!H142="Échec",4,"err")))))</f>
        <v>4</v>
      </c>
      <c r="MW104" s="15">
        <f t="shared" si="514"/>
        <v>4</v>
      </c>
      <c r="MY104" s="380" t="str">
        <f t="shared" si="515"/>
        <v>ok</v>
      </c>
    </row>
    <row r="105" spans="2:364" ht="18" x14ac:dyDescent="0.35">
      <c r="B105" s="38">
        <f t="shared" si="364"/>
        <v>0</v>
      </c>
      <c r="C105" s="4" t="s">
        <v>111</v>
      </c>
      <c r="D105" s="17" t="str">
        <f>IF(AND('2. Saisie'!$AF87&gt;=0,D$23&lt;='2. Saisie'!$AE$1,'2. Saisie'!$AL87&lt;=$B$11),IF(OR('2. Saisie'!B87="",'2. Saisie'!B87=9),0,'2. Saisie'!B87),"")</f>
        <v/>
      </c>
      <c r="E105" s="17" t="str">
        <f>IF(AND('2. Saisie'!$AF87&gt;=0,E$23&lt;='2. Saisie'!$AE$1,'2. Saisie'!$AL87&lt;=$B$11),IF(OR('2. Saisie'!C87="",'2. Saisie'!C87=9),0,'2. Saisie'!C87),"")</f>
        <v/>
      </c>
      <c r="F105" s="17" t="str">
        <f>IF(AND('2. Saisie'!$AF87&gt;=0,F$23&lt;='2. Saisie'!$AE$1,'2. Saisie'!$AL87&lt;=$B$11),IF(OR('2. Saisie'!D87="",'2. Saisie'!D87=9),0,'2. Saisie'!D87),"")</f>
        <v/>
      </c>
      <c r="G105" s="17" t="str">
        <f>IF(AND('2. Saisie'!$AF87&gt;=0,G$23&lt;='2. Saisie'!$AE$1,'2. Saisie'!$AL87&lt;=$B$11),IF(OR('2. Saisie'!E87="",'2. Saisie'!E87=9),0,'2. Saisie'!E87),"")</f>
        <v/>
      </c>
      <c r="H105" s="17" t="str">
        <f>IF(AND('2. Saisie'!$AF87&gt;=0,H$23&lt;='2. Saisie'!$AE$1,'2. Saisie'!$AL87&lt;=$B$11),IF(OR('2. Saisie'!F87="",'2. Saisie'!F87=9),0,'2. Saisie'!F87),"")</f>
        <v/>
      </c>
      <c r="I105" s="17" t="str">
        <f>IF(AND('2. Saisie'!$AF87&gt;=0,I$23&lt;='2. Saisie'!$AE$1,'2. Saisie'!$AL87&lt;=$B$11),IF(OR('2. Saisie'!G87="",'2. Saisie'!G87=9),0,'2. Saisie'!G87),"")</f>
        <v/>
      </c>
      <c r="J105" s="17" t="str">
        <f>IF(AND('2. Saisie'!$AF87&gt;=0,J$23&lt;='2. Saisie'!$AE$1,'2. Saisie'!$AL87&lt;=$B$11),IF(OR('2. Saisie'!H87="",'2. Saisie'!H87=9),0,'2. Saisie'!H87),"")</f>
        <v/>
      </c>
      <c r="K105" s="17" t="str">
        <f>IF(AND('2. Saisie'!$AF87&gt;=0,K$23&lt;='2. Saisie'!$AE$1,'2. Saisie'!$AL87&lt;=$B$11),IF(OR('2. Saisie'!I87="",'2. Saisie'!I87=9),0,'2. Saisie'!I87),"")</f>
        <v/>
      </c>
      <c r="L105" s="17" t="str">
        <f>IF(AND('2. Saisie'!$AF87&gt;=0,L$23&lt;='2. Saisie'!$AE$1,'2. Saisie'!$AL87&lt;=$B$11),IF(OR('2. Saisie'!J87="",'2. Saisie'!J87=9),0,'2. Saisie'!J87),"")</f>
        <v/>
      </c>
      <c r="M105" s="17" t="str">
        <f>IF(AND('2. Saisie'!$AF87&gt;=0,M$23&lt;='2. Saisie'!$AE$1,'2. Saisie'!$AL87&lt;=$B$11),IF(OR('2. Saisie'!K87="",'2. Saisie'!K87=9),0,'2. Saisie'!K87),"")</f>
        <v/>
      </c>
      <c r="N105" s="17" t="str">
        <f>IF(AND('2. Saisie'!$AF87&gt;=0,N$23&lt;='2. Saisie'!$AE$1,'2. Saisie'!$AL87&lt;=$B$11),IF(OR('2. Saisie'!L87="",'2. Saisie'!L87=9),0,'2. Saisie'!L87),"")</f>
        <v/>
      </c>
      <c r="O105" s="17" t="str">
        <f>IF(AND('2. Saisie'!$AF87&gt;=0,O$23&lt;='2. Saisie'!$AE$1,'2. Saisie'!$AL87&lt;=$B$11),IF(OR('2. Saisie'!M87="",'2. Saisie'!M87=9),0,'2. Saisie'!M87),"")</f>
        <v/>
      </c>
      <c r="P105" s="17" t="str">
        <f>IF(AND('2. Saisie'!$AF87&gt;=0,P$23&lt;='2. Saisie'!$AE$1,'2. Saisie'!$AL87&lt;=$B$11),IF(OR('2. Saisie'!N87="",'2. Saisie'!N87=9),0,'2. Saisie'!N87),"")</f>
        <v/>
      </c>
      <c r="Q105" s="17" t="str">
        <f>IF(AND('2. Saisie'!$AF87&gt;=0,Q$23&lt;='2. Saisie'!$AE$1,'2. Saisie'!$AL87&lt;=$B$11),IF(OR('2. Saisie'!O87="",'2. Saisie'!O87=9),0,'2. Saisie'!O87),"")</f>
        <v/>
      </c>
      <c r="R105" s="17" t="str">
        <f>IF(AND('2. Saisie'!$AF87&gt;=0,R$23&lt;='2. Saisie'!$AE$1,'2. Saisie'!$AL87&lt;=$B$11),IF(OR('2. Saisie'!P87="",'2. Saisie'!P87=9),0,'2. Saisie'!P87),"")</f>
        <v/>
      </c>
      <c r="S105" s="17" t="str">
        <f>IF(AND('2. Saisie'!$AF87&gt;=0,S$23&lt;='2. Saisie'!$AE$1,'2. Saisie'!$AL87&lt;=$B$11),IF(OR('2. Saisie'!Q87="",'2. Saisie'!Q87=9),0,'2. Saisie'!Q87),"")</f>
        <v/>
      </c>
      <c r="T105" s="17" t="str">
        <f>IF(AND('2. Saisie'!$AF87&gt;=0,T$23&lt;='2. Saisie'!$AE$1,'2. Saisie'!$AL87&lt;=$B$11),IF(OR('2. Saisie'!R87="",'2. Saisie'!R87=9),0,'2. Saisie'!R87),"")</f>
        <v/>
      </c>
      <c r="U105" s="17" t="str">
        <f>IF(AND('2. Saisie'!$AF87&gt;=0,U$23&lt;='2. Saisie'!$AE$1,'2. Saisie'!$AL87&lt;=$B$11),IF(OR('2. Saisie'!S87="",'2. Saisie'!S87=9),0,'2. Saisie'!S87),"")</f>
        <v/>
      </c>
      <c r="V105" s="17" t="str">
        <f>IF(AND('2. Saisie'!$AF87&gt;=0,V$23&lt;='2. Saisie'!$AE$1,'2. Saisie'!$AL87&lt;=$B$11),IF(OR('2. Saisie'!T87="",'2. Saisie'!T87=9),0,'2. Saisie'!T87),"")</f>
        <v/>
      </c>
      <c r="W105" s="17" t="str">
        <f>IF(AND('2. Saisie'!$AF87&gt;=0,W$23&lt;='2. Saisie'!$AE$1,'2. Saisie'!$AL87&lt;=$B$11),IF(OR('2. Saisie'!U87="",'2. Saisie'!U87=9),0,'2. Saisie'!U87),"")</f>
        <v/>
      </c>
      <c r="X105" s="17" t="str">
        <f>IF(AND('2. Saisie'!$AF87&gt;=0,X$23&lt;='2. Saisie'!$AE$1,'2. Saisie'!$AL87&lt;=$B$11),IF(OR('2. Saisie'!V87="",'2. Saisie'!V87=9),0,'2. Saisie'!V87),"")</f>
        <v/>
      </c>
      <c r="Y105" s="17" t="str">
        <f>IF(AND('2. Saisie'!$AF87&gt;=0,Y$23&lt;='2. Saisie'!$AE$1,'2. Saisie'!$AL87&lt;=$B$11),IF(OR('2. Saisie'!W87="",'2. Saisie'!W87=9),0,'2. Saisie'!W87),"")</f>
        <v/>
      </c>
      <c r="Z105" s="17" t="str">
        <f>IF(AND('2. Saisie'!$AF87&gt;=0,Z$23&lt;='2. Saisie'!$AE$1,'2. Saisie'!$AL87&lt;=$B$11),IF(OR('2. Saisie'!X87="",'2. Saisie'!X87=9),0,'2. Saisie'!X87),"")</f>
        <v/>
      </c>
      <c r="AA105" s="17" t="str">
        <f>IF(AND('2. Saisie'!$AF87&gt;=0,AA$23&lt;='2. Saisie'!$AE$1,'2. Saisie'!$AL87&lt;=$B$11),IF(OR('2. Saisie'!Y87="",'2. Saisie'!Y87=9),0,'2. Saisie'!Y87),"")</f>
        <v/>
      </c>
      <c r="AB105" s="17" t="str">
        <f>IF(AND('2. Saisie'!$AF87&gt;=0,AB$23&lt;='2. Saisie'!$AE$1,'2. Saisie'!$AL87&lt;=$B$11),IF(OR('2. Saisie'!Z87="",'2. Saisie'!Z87=9),0,'2. Saisie'!Z87),"")</f>
        <v/>
      </c>
      <c r="AC105" s="17" t="str">
        <f>IF(AND('2. Saisie'!$AF87&gt;=0,AC$23&lt;='2. Saisie'!$AE$1,'2. Saisie'!$AL87&lt;=$B$11),IF(OR('2. Saisie'!AA87="",'2. Saisie'!AA87=9),0,'2. Saisie'!AA87),"")</f>
        <v/>
      </c>
      <c r="AD105" s="17" t="str">
        <f>IF(AND('2. Saisie'!$AF87&gt;=0,AD$23&lt;='2. Saisie'!$AE$1,'2. Saisie'!$AL87&lt;=$B$11),IF(OR('2. Saisie'!AB87="",'2. Saisie'!AB87=9),0,'2. Saisie'!AB87),"")</f>
        <v/>
      </c>
      <c r="AE105" s="17" t="str">
        <f>IF(AND('2. Saisie'!$AF87&gt;=0,AE$23&lt;='2. Saisie'!$AE$1,'2. Saisie'!$AL87&lt;=$B$11),IF(OR('2. Saisie'!AC87="",'2. Saisie'!AC87=9),0,'2. Saisie'!AC87),"")</f>
        <v/>
      </c>
      <c r="AF105" s="17" t="str">
        <f>IF(AND('2. Saisie'!$AF87&gt;=0,AF$23&lt;='2. Saisie'!$AE$1,'2. Saisie'!$AL87&lt;=$B$11),IF(OR('2. Saisie'!AD87="",'2. Saisie'!AD87=9),0,'2. Saisie'!AD87),"")</f>
        <v/>
      </c>
      <c r="AG105" s="17" t="str">
        <f>IF(AND('2. Saisie'!$AF87&gt;=0,AG$23&lt;='2. Saisie'!$AE$1,'2. Saisie'!$AL87&lt;=$B$11),IF(OR('2. Saisie'!AE87="",'2. Saisie'!AE87=9),0,'2. Saisie'!AE87),"")</f>
        <v/>
      </c>
      <c r="AH105" s="17" t="s">
        <v>139</v>
      </c>
      <c r="AI105" s="330"/>
      <c r="AJ105" s="339" t="str">
        <f t="shared" si="365"/>
        <v/>
      </c>
      <c r="AK105" s="339" t="str">
        <f t="shared" si="366"/>
        <v/>
      </c>
      <c r="AL105" s="340" t="str">
        <f t="shared" si="324"/>
        <v/>
      </c>
      <c r="AM105" s="341">
        <v>81</v>
      </c>
      <c r="AN105" s="342" t="str">
        <f t="shared" si="325"/>
        <v/>
      </c>
      <c r="AO105" s="343" t="str">
        <f>IF(B105&lt;&gt;0,SUM(D105:AG105),"")</f>
        <v/>
      </c>
      <c r="AP105" s="17" t="str">
        <f t="shared" si="367"/>
        <v/>
      </c>
      <c r="AQ105" s="17" t="str">
        <f t="shared" si="368"/>
        <v/>
      </c>
      <c r="AR105" s="17" t="str">
        <f t="shared" si="369"/>
        <v/>
      </c>
      <c r="AS105" s="17" t="str">
        <f t="shared" si="370"/>
        <v/>
      </c>
      <c r="AT105" s="17" t="str">
        <f t="shared" si="371"/>
        <v/>
      </c>
      <c r="AU105" s="17" t="str">
        <f t="shared" si="372"/>
        <v/>
      </c>
      <c r="AV105" s="17" t="str">
        <f t="shared" si="373"/>
        <v/>
      </c>
      <c r="AW105" s="17" t="str">
        <f t="shared" si="374"/>
        <v/>
      </c>
      <c r="AX105" s="17" t="str">
        <f t="shared" si="375"/>
        <v/>
      </c>
      <c r="AY105" s="17" t="str">
        <f t="shared" si="376"/>
        <v/>
      </c>
      <c r="AZ105" s="17" t="str">
        <f t="shared" si="377"/>
        <v/>
      </c>
      <c r="BA105" s="17" t="str">
        <f t="shared" si="378"/>
        <v/>
      </c>
      <c r="BB105" s="17" t="str">
        <f t="shared" si="379"/>
        <v/>
      </c>
      <c r="BC105" s="17" t="str">
        <f t="shared" si="380"/>
        <v/>
      </c>
      <c r="BD105" s="17" t="str">
        <f t="shared" si="381"/>
        <v/>
      </c>
      <c r="BE105" s="17" t="str">
        <f t="shared" si="382"/>
        <v/>
      </c>
      <c r="BF105" s="17" t="str">
        <f t="shared" si="383"/>
        <v/>
      </c>
      <c r="BG105" s="17" t="str">
        <f t="shared" si="384"/>
        <v/>
      </c>
      <c r="BH105" s="17" t="str">
        <f t="shared" si="385"/>
        <v/>
      </c>
      <c r="BI105" s="17" t="str">
        <f t="shared" si="386"/>
        <v/>
      </c>
      <c r="BJ105" s="17" t="str">
        <f t="shared" si="387"/>
        <v/>
      </c>
      <c r="BK105" s="17" t="str">
        <f t="shared" si="388"/>
        <v/>
      </c>
      <c r="BL105" s="17" t="str">
        <f t="shared" si="389"/>
        <v/>
      </c>
      <c r="BM105" s="17" t="str">
        <f t="shared" si="390"/>
        <v/>
      </c>
      <c r="BN105" s="17" t="str">
        <f t="shared" si="391"/>
        <v/>
      </c>
      <c r="BO105" s="17" t="str">
        <f t="shared" si="392"/>
        <v/>
      </c>
      <c r="BP105" s="17" t="str">
        <f t="shared" si="393"/>
        <v/>
      </c>
      <c r="BQ105" s="17" t="str">
        <f t="shared" si="394"/>
        <v/>
      </c>
      <c r="BR105" s="17" t="str">
        <f t="shared" si="395"/>
        <v/>
      </c>
      <c r="BS105" s="17" t="str">
        <f t="shared" si="396"/>
        <v/>
      </c>
      <c r="BT105" s="17" t="s">
        <v>139</v>
      </c>
      <c r="BV105" s="291" t="e">
        <f t="shared" si="327"/>
        <v>#VALUE!</v>
      </c>
      <c r="BW105" s="291" t="e">
        <f t="shared" si="397"/>
        <v>#VALUE!</v>
      </c>
      <c r="BX105" s="291" t="e">
        <f t="shared" si="478"/>
        <v>#VALUE!</v>
      </c>
      <c r="BY105" s="292" t="e">
        <f t="shared" si="328"/>
        <v>#VALUE!</v>
      </c>
      <c r="BZ105" s="292" t="e">
        <f t="shared" si="398"/>
        <v>#VALUE!</v>
      </c>
      <c r="CA105" s="294" t="str">
        <f t="shared" si="399"/>
        <v/>
      </c>
      <c r="CB105" s="293" t="e">
        <f t="shared" si="329"/>
        <v>#VALUE!</v>
      </c>
      <c r="CC105" s="291" t="e">
        <f t="shared" si="400"/>
        <v>#VALUE!</v>
      </c>
      <c r="CD105" s="291" t="e">
        <f t="shared" si="479"/>
        <v>#VALUE!</v>
      </c>
      <c r="CE105" s="292" t="e">
        <f t="shared" si="330"/>
        <v>#VALUE!</v>
      </c>
      <c r="CF105" s="292" t="e">
        <f t="shared" si="401"/>
        <v>#VALUE!</v>
      </c>
      <c r="CW105" s="330"/>
      <c r="CX105" s="341">
        <v>81</v>
      </c>
      <c r="CY105" s="58" t="str">
        <f t="shared" si="402"/>
        <v/>
      </c>
      <c r="CZ105" s="344" t="e">
        <f t="shared" si="513"/>
        <v>#N/A</v>
      </c>
      <c r="DA105" s="344" t="e">
        <f t="shared" si="513"/>
        <v>#N/A</v>
      </c>
      <c r="DB105" s="344" t="e">
        <f t="shared" si="513"/>
        <v>#N/A</v>
      </c>
      <c r="DC105" s="344" t="e">
        <f t="shared" si="513"/>
        <v>#N/A</v>
      </c>
      <c r="DD105" s="344" t="e">
        <f t="shared" si="513"/>
        <v>#N/A</v>
      </c>
      <c r="DE105" s="344" t="e">
        <f t="shared" si="513"/>
        <v>#N/A</v>
      </c>
      <c r="DF105" s="344" t="e">
        <f t="shared" si="513"/>
        <v>#N/A</v>
      </c>
      <c r="DG105" s="344" t="e">
        <f t="shared" si="513"/>
        <v>#N/A</v>
      </c>
      <c r="DH105" s="344" t="e">
        <f t="shared" si="513"/>
        <v>#N/A</v>
      </c>
      <c r="DI105" s="344" t="e">
        <f t="shared" si="513"/>
        <v>#N/A</v>
      </c>
      <c r="DJ105" s="344" t="e">
        <f t="shared" si="513"/>
        <v>#N/A</v>
      </c>
      <c r="DK105" s="344" t="e">
        <f t="shared" si="513"/>
        <v>#N/A</v>
      </c>
      <c r="DL105" s="344" t="e">
        <f t="shared" si="513"/>
        <v>#N/A</v>
      </c>
      <c r="DM105" s="344" t="e">
        <f t="shared" si="513"/>
        <v>#N/A</v>
      </c>
      <c r="DN105" s="344" t="e">
        <f t="shared" si="513"/>
        <v>#N/A</v>
      </c>
      <c r="DO105" s="344" t="e">
        <f t="shared" si="513"/>
        <v>#N/A</v>
      </c>
      <c r="DP105" s="344" t="e">
        <f t="shared" si="512"/>
        <v>#N/A</v>
      </c>
      <c r="DQ105" s="344" t="e">
        <f t="shared" si="512"/>
        <v>#N/A</v>
      </c>
      <c r="DR105" s="344" t="e">
        <f t="shared" si="512"/>
        <v>#N/A</v>
      </c>
      <c r="DS105" s="344" t="e">
        <f t="shared" si="512"/>
        <v>#N/A</v>
      </c>
      <c r="DT105" s="344" t="e">
        <f t="shared" si="512"/>
        <v>#N/A</v>
      </c>
      <c r="DU105" s="344" t="e">
        <f t="shared" si="512"/>
        <v>#N/A</v>
      </c>
      <c r="DV105" s="344" t="e">
        <f t="shared" si="512"/>
        <v>#N/A</v>
      </c>
      <c r="DW105" s="344" t="e">
        <f t="shared" si="512"/>
        <v>#N/A</v>
      </c>
      <c r="DX105" s="344" t="e">
        <f t="shared" si="512"/>
        <v>#N/A</v>
      </c>
      <c r="DY105" s="344" t="e">
        <f t="shared" si="512"/>
        <v>#N/A</v>
      </c>
      <c r="DZ105" s="344" t="e">
        <f t="shared" si="512"/>
        <v>#N/A</v>
      </c>
      <c r="EA105" s="344" t="e">
        <f t="shared" si="512"/>
        <v>#N/A</v>
      </c>
      <c r="EB105" s="344" t="e">
        <f t="shared" si="512"/>
        <v>#N/A</v>
      </c>
      <c r="EC105" s="344" t="e">
        <f t="shared" si="512"/>
        <v>#N/A</v>
      </c>
      <c r="ED105" s="59">
        <f t="shared" si="403"/>
        <v>0</v>
      </c>
      <c r="EE105" s="341">
        <v>81</v>
      </c>
      <c r="EF105" s="58" t="str">
        <f t="shared" si="404"/>
        <v/>
      </c>
      <c r="EG105" s="344" t="str">
        <f t="shared" si="480"/>
        <v/>
      </c>
      <c r="EH105" s="344" t="str">
        <f t="shared" si="481"/>
        <v/>
      </c>
      <c r="EI105" s="344" t="str">
        <f t="shared" si="482"/>
        <v/>
      </c>
      <c r="EJ105" s="344" t="str">
        <f t="shared" si="483"/>
        <v/>
      </c>
      <c r="EK105" s="344" t="str">
        <f t="shared" si="484"/>
        <v/>
      </c>
      <c r="EL105" s="344" t="str">
        <f t="shared" si="485"/>
        <v/>
      </c>
      <c r="EM105" s="344" t="str">
        <f t="shared" si="486"/>
        <v/>
      </c>
      <c r="EN105" s="344" t="str">
        <f t="shared" si="487"/>
        <v/>
      </c>
      <c r="EO105" s="344" t="str">
        <f t="shared" si="488"/>
        <v/>
      </c>
      <c r="EP105" s="344" t="str">
        <f t="shared" si="489"/>
        <v/>
      </c>
      <c r="EQ105" s="344" t="str">
        <f t="shared" si="490"/>
        <v/>
      </c>
      <c r="ER105" s="344" t="str">
        <f t="shared" si="491"/>
        <v/>
      </c>
      <c r="ES105" s="344" t="str">
        <f t="shared" si="492"/>
        <v/>
      </c>
      <c r="ET105" s="344" t="str">
        <f t="shared" si="493"/>
        <v/>
      </c>
      <c r="EU105" s="344" t="str">
        <f t="shared" si="494"/>
        <v/>
      </c>
      <c r="EV105" s="344" t="str">
        <f t="shared" si="495"/>
        <v/>
      </c>
      <c r="EW105" s="344" t="str">
        <f t="shared" si="496"/>
        <v/>
      </c>
      <c r="EX105" s="344" t="str">
        <f t="shared" si="497"/>
        <v/>
      </c>
      <c r="EY105" s="344" t="str">
        <f t="shared" si="498"/>
        <v/>
      </c>
      <c r="EZ105" s="344" t="str">
        <f t="shared" si="499"/>
        <v/>
      </c>
      <c r="FA105" s="344" t="str">
        <f t="shared" si="500"/>
        <v/>
      </c>
      <c r="FB105" s="344" t="str">
        <f t="shared" si="501"/>
        <v/>
      </c>
      <c r="FC105" s="344" t="str">
        <f t="shared" si="502"/>
        <v/>
      </c>
      <c r="FD105" s="344" t="str">
        <f t="shared" si="503"/>
        <v/>
      </c>
      <c r="FE105" s="344" t="str">
        <f t="shared" si="504"/>
        <v/>
      </c>
      <c r="FF105" s="344" t="str">
        <f t="shared" si="505"/>
        <v/>
      </c>
      <c r="FG105" s="344" t="str">
        <f t="shared" si="506"/>
        <v/>
      </c>
      <c r="FH105" s="344" t="str">
        <f t="shared" si="507"/>
        <v/>
      </c>
      <c r="FI105" s="344" t="str">
        <f t="shared" si="508"/>
        <v/>
      </c>
      <c r="FJ105" s="344" t="str">
        <f t="shared" si="509"/>
        <v/>
      </c>
      <c r="FK105" s="59">
        <f t="shared" si="405"/>
        <v>0</v>
      </c>
      <c r="FL105" s="345" t="str">
        <f t="shared" si="406"/>
        <v/>
      </c>
      <c r="FM105" s="3">
        <f t="shared" si="407"/>
        <v>0</v>
      </c>
      <c r="FO105" s="336" t="str">
        <f t="shared" si="331"/>
        <v/>
      </c>
      <c r="FP105" s="4" t="s">
        <v>111</v>
      </c>
      <c r="FQ105" s="17" t="str">
        <f t="shared" si="332"/>
        <v/>
      </c>
      <c r="FR105" s="17" t="str">
        <f t="shared" si="333"/>
        <v/>
      </c>
      <c r="FS105" s="17" t="str">
        <f t="shared" si="334"/>
        <v/>
      </c>
      <c r="FT105" s="17" t="str">
        <f t="shared" si="335"/>
        <v/>
      </c>
      <c r="FU105" s="17" t="str">
        <f t="shared" si="336"/>
        <v/>
      </c>
      <c r="FV105" s="17" t="str">
        <f t="shared" si="337"/>
        <v/>
      </c>
      <c r="FW105" s="17" t="str">
        <f t="shared" si="338"/>
        <v/>
      </c>
      <c r="FX105" s="17" t="str">
        <f t="shared" si="339"/>
        <v/>
      </c>
      <c r="FY105" s="17" t="str">
        <f t="shared" si="340"/>
        <v/>
      </c>
      <c r="FZ105" s="17" t="str">
        <f t="shared" si="341"/>
        <v/>
      </c>
      <c r="GA105" s="17" t="str">
        <f t="shared" si="342"/>
        <v/>
      </c>
      <c r="GB105" s="17" t="str">
        <f t="shared" si="343"/>
        <v/>
      </c>
      <c r="GC105" s="17" t="str">
        <f t="shared" si="344"/>
        <v/>
      </c>
      <c r="GD105" s="17" t="str">
        <f t="shared" si="345"/>
        <v/>
      </c>
      <c r="GE105" s="17" t="str">
        <f t="shared" si="346"/>
        <v/>
      </c>
      <c r="GF105" s="17" t="str">
        <f t="shared" si="347"/>
        <v/>
      </c>
      <c r="GG105" s="17" t="str">
        <f t="shared" si="348"/>
        <v/>
      </c>
      <c r="GH105" s="17" t="str">
        <f t="shared" si="349"/>
        <v/>
      </c>
      <c r="GI105" s="17" t="str">
        <f t="shared" si="350"/>
        <v/>
      </c>
      <c r="GJ105" s="17" t="str">
        <f t="shared" si="351"/>
        <v/>
      </c>
      <c r="GK105" s="17" t="str">
        <f t="shared" si="352"/>
        <v/>
      </c>
      <c r="GL105" s="17" t="str">
        <f t="shared" si="353"/>
        <v/>
      </c>
      <c r="GM105" s="17" t="str">
        <f t="shared" si="354"/>
        <v/>
      </c>
      <c r="GN105" s="17" t="str">
        <f t="shared" si="355"/>
        <v/>
      </c>
      <c r="GO105" s="17" t="str">
        <f t="shared" si="356"/>
        <v/>
      </c>
      <c r="GP105" s="17" t="str">
        <f t="shared" si="357"/>
        <v/>
      </c>
      <c r="GQ105" s="17" t="str">
        <f t="shared" si="358"/>
        <v/>
      </c>
      <c r="GR105" s="17" t="str">
        <f t="shared" si="359"/>
        <v/>
      </c>
      <c r="GS105" s="17" t="str">
        <f t="shared" si="360"/>
        <v/>
      </c>
      <c r="GT105" s="17" t="str">
        <f t="shared" si="361"/>
        <v/>
      </c>
      <c r="GU105" s="17" t="s">
        <v>139</v>
      </c>
      <c r="GV105" s="36"/>
      <c r="GW105" s="36" t="e">
        <f>RANK(AO105,AO$25:AO$124,0)+COUNTIF(AO$25:AO$105,AO105)-1</f>
        <v>#VALUE!</v>
      </c>
      <c r="GX105" s="36" t="s">
        <v>111</v>
      </c>
      <c r="GY105" s="3">
        <v>81</v>
      </c>
      <c r="GZ105" s="3" t="str">
        <f t="shared" si="362"/>
        <v/>
      </c>
      <c r="HA105" s="345" t="str">
        <f t="shared" si="408"/>
        <v/>
      </c>
      <c r="HB105" s="3">
        <f t="shared" si="409"/>
        <v>0</v>
      </c>
      <c r="HF105" s="3" t="e">
        <f t="shared" si="410"/>
        <v>#N/A</v>
      </c>
      <c r="HG105" s="3" t="e">
        <f t="shared" si="411"/>
        <v>#N/A</v>
      </c>
      <c r="HH105" s="294" t="e">
        <f t="shared" si="412"/>
        <v>#N/A</v>
      </c>
      <c r="HI105" s="336" t="e">
        <f t="shared" si="413"/>
        <v>#N/A</v>
      </c>
      <c r="HJ105" s="4" t="e">
        <f t="shared" si="414"/>
        <v>#N/A</v>
      </c>
      <c r="HK105" s="17" t="str">
        <f>IF(HK$23&lt;='2. Saisie'!$AE$1,INDEX($D$25:$AG$124,$HI105,HK$21),"")</f>
        <v/>
      </c>
      <c r="HL105" s="17" t="str">
        <f>IF(HL$23&lt;='2. Saisie'!$AE$1,INDEX($D$25:$AG$124,$HI105,HL$21),"")</f>
        <v/>
      </c>
      <c r="HM105" s="17" t="str">
        <f>IF(HM$23&lt;='2. Saisie'!$AE$1,INDEX($D$25:$AG$124,$HI105,HM$21),"")</f>
        <v/>
      </c>
      <c r="HN105" s="17" t="str">
        <f>IF(HN$23&lt;='2. Saisie'!$AE$1,INDEX($D$25:$AG$124,$HI105,HN$21),"")</f>
        <v/>
      </c>
      <c r="HO105" s="17" t="str">
        <f>IF(HO$23&lt;='2. Saisie'!$AE$1,INDEX($D$25:$AG$124,$HI105,HO$21),"")</f>
        <v/>
      </c>
      <c r="HP105" s="17" t="str">
        <f>IF(HP$23&lt;='2. Saisie'!$AE$1,INDEX($D$25:$AG$124,$HI105,HP$21),"")</f>
        <v/>
      </c>
      <c r="HQ105" s="17" t="str">
        <f>IF(HQ$23&lt;='2. Saisie'!$AE$1,INDEX($D$25:$AG$124,$HI105,HQ$21),"")</f>
        <v/>
      </c>
      <c r="HR105" s="17" t="str">
        <f>IF(HR$23&lt;='2. Saisie'!$AE$1,INDEX($D$25:$AG$124,$HI105,HR$21),"")</f>
        <v/>
      </c>
      <c r="HS105" s="17" t="str">
        <f>IF(HS$23&lt;='2. Saisie'!$AE$1,INDEX($D$25:$AG$124,$HI105,HS$21),"")</f>
        <v/>
      </c>
      <c r="HT105" s="17" t="str">
        <f>IF(HT$23&lt;='2. Saisie'!$AE$1,INDEX($D$25:$AG$124,$HI105,HT$21),"")</f>
        <v/>
      </c>
      <c r="HU105" s="17" t="str">
        <f>IF(HU$23&lt;='2. Saisie'!$AE$1,INDEX($D$25:$AG$124,$HI105,HU$21),"")</f>
        <v/>
      </c>
      <c r="HV105" s="17" t="str">
        <f>IF(HV$23&lt;='2. Saisie'!$AE$1,INDEX($D$25:$AG$124,$HI105,HV$21),"")</f>
        <v/>
      </c>
      <c r="HW105" s="17" t="str">
        <f>IF(HW$23&lt;='2. Saisie'!$AE$1,INDEX($D$25:$AG$124,$HI105,HW$21),"")</f>
        <v/>
      </c>
      <c r="HX105" s="17" t="str">
        <f>IF(HX$23&lt;='2. Saisie'!$AE$1,INDEX($D$25:$AG$124,$HI105,HX$21),"")</f>
        <v/>
      </c>
      <c r="HY105" s="17" t="str">
        <f>IF(HY$23&lt;='2. Saisie'!$AE$1,INDEX($D$25:$AG$124,$HI105,HY$21),"")</f>
        <v/>
      </c>
      <c r="HZ105" s="17" t="str">
        <f>IF(HZ$23&lt;='2. Saisie'!$AE$1,INDEX($D$25:$AG$124,$HI105,HZ$21),"")</f>
        <v/>
      </c>
      <c r="IA105" s="17" t="str">
        <f>IF(IA$23&lt;='2. Saisie'!$AE$1,INDEX($D$25:$AG$124,$HI105,IA$21),"")</f>
        <v/>
      </c>
      <c r="IB105" s="17" t="str">
        <f>IF(IB$23&lt;='2. Saisie'!$AE$1,INDEX($D$25:$AG$124,$HI105,IB$21),"")</f>
        <v/>
      </c>
      <c r="IC105" s="17" t="str">
        <f>IF(IC$23&lt;='2. Saisie'!$AE$1,INDEX($D$25:$AG$124,$HI105,IC$21),"")</f>
        <v/>
      </c>
      <c r="ID105" s="17" t="str">
        <f>IF(ID$23&lt;='2. Saisie'!$AE$1,INDEX($D$25:$AG$124,$HI105,ID$21),"")</f>
        <v/>
      </c>
      <c r="IE105" s="17" t="str">
        <f>IF(IE$23&lt;='2. Saisie'!$AE$1,INDEX($D$25:$AG$124,$HI105,IE$21),"")</f>
        <v/>
      </c>
      <c r="IF105" s="17" t="str">
        <f>IF(IF$23&lt;='2. Saisie'!$AE$1,INDEX($D$25:$AG$124,$HI105,IF$21),"")</f>
        <v/>
      </c>
      <c r="IG105" s="17" t="str">
        <f>IF(IG$23&lt;='2. Saisie'!$AE$1,INDEX($D$25:$AG$124,$HI105,IG$21),"")</f>
        <v/>
      </c>
      <c r="IH105" s="17" t="str">
        <f>IF(IH$23&lt;='2. Saisie'!$AE$1,INDEX($D$25:$AG$124,$HI105,IH$21),"")</f>
        <v/>
      </c>
      <c r="II105" s="17" t="str">
        <f>IF(II$23&lt;='2. Saisie'!$AE$1,INDEX($D$25:$AG$124,$HI105,II$21),"")</f>
        <v/>
      </c>
      <c r="IJ105" s="17" t="str">
        <f>IF(IJ$23&lt;='2. Saisie'!$AE$1,INDEX($D$25:$AG$124,$HI105,IJ$21),"")</f>
        <v/>
      </c>
      <c r="IK105" s="17" t="str">
        <f>IF(IK$23&lt;='2. Saisie'!$AE$1,INDEX($D$25:$AG$124,$HI105,IK$21),"")</f>
        <v/>
      </c>
      <c r="IL105" s="17" t="str">
        <f>IF(IL$23&lt;='2. Saisie'!$AE$1,INDEX($D$25:$AG$124,$HI105,IL$21),"")</f>
        <v/>
      </c>
      <c r="IM105" s="17" t="str">
        <f>IF(IM$23&lt;='2. Saisie'!$AE$1,INDEX($D$25:$AG$124,$HI105,IM$21),"")</f>
        <v/>
      </c>
      <c r="IN105" s="17" t="str">
        <f>IF(IN$23&lt;='2. Saisie'!$AE$1,INDEX($D$25:$AG$124,$HI105,IN$21),"")</f>
        <v/>
      </c>
      <c r="IO105" s="17" t="s">
        <v>139</v>
      </c>
      <c r="IR105" s="346" t="str">
        <f>IFERROR(IF(HK$23&lt;=$HH105,(1-'7. Rép.Inattendues'!J86)*HK$19,('7. Rép.Inattendues'!J86*HK$19)*-1),"")</f>
        <v/>
      </c>
      <c r="IS105" s="346" t="str">
        <f>IFERROR(IF(HL$23&lt;=$HH105,(1-'7. Rép.Inattendues'!K86)*HL$19,('7. Rép.Inattendues'!K86*HL$19)*-1),"")</f>
        <v/>
      </c>
      <c r="IT105" s="346" t="str">
        <f>IFERROR(IF(HM$23&lt;=$HH105,(1-'7. Rép.Inattendues'!L86)*HM$19,('7. Rép.Inattendues'!L86*HM$19)*-1),"")</f>
        <v/>
      </c>
      <c r="IU105" s="346" t="str">
        <f>IFERROR(IF(HN$23&lt;=$HH105,(1-'7. Rép.Inattendues'!M86)*HN$19,('7. Rép.Inattendues'!M86*HN$19)*-1),"")</f>
        <v/>
      </c>
      <c r="IV105" s="346" t="str">
        <f>IFERROR(IF(HO$23&lt;=$HH105,(1-'7. Rép.Inattendues'!N86)*HO$19,('7. Rép.Inattendues'!N86*HO$19)*-1),"")</f>
        <v/>
      </c>
      <c r="IW105" s="346" t="str">
        <f>IFERROR(IF(HP$23&lt;=$HH105,(1-'7. Rép.Inattendues'!O86)*HP$19,('7. Rép.Inattendues'!O86*HP$19)*-1),"")</f>
        <v/>
      </c>
      <c r="IX105" s="346" t="str">
        <f>IFERROR(IF(HQ$23&lt;=$HH105,(1-'7. Rép.Inattendues'!P86)*HQ$19,('7. Rép.Inattendues'!P86*HQ$19)*-1),"")</f>
        <v/>
      </c>
      <c r="IY105" s="346" t="str">
        <f>IFERROR(IF(HR$23&lt;=$HH105,(1-'7. Rép.Inattendues'!Q86)*HR$19,('7. Rép.Inattendues'!Q86*HR$19)*-1),"")</f>
        <v/>
      </c>
      <c r="IZ105" s="346" t="str">
        <f>IFERROR(IF(HS$23&lt;=$HH105,(1-'7. Rép.Inattendues'!R86)*HS$19,('7. Rép.Inattendues'!R86*HS$19)*-1),"")</f>
        <v/>
      </c>
      <c r="JA105" s="346" t="str">
        <f>IFERROR(IF(HT$23&lt;=$HH105,(1-'7. Rép.Inattendues'!S86)*HT$19,('7. Rép.Inattendues'!S86*HT$19)*-1),"")</f>
        <v/>
      </c>
      <c r="JB105" s="346" t="str">
        <f>IFERROR(IF(HU$23&lt;=$HH105,(1-'7. Rép.Inattendues'!T86)*HU$19,('7. Rép.Inattendues'!T86*HU$19)*-1),"")</f>
        <v/>
      </c>
      <c r="JC105" s="346" t="str">
        <f>IFERROR(IF(HV$23&lt;=$HH105,(1-'7. Rép.Inattendues'!U86)*HV$19,('7. Rép.Inattendues'!U86*HV$19)*-1),"")</f>
        <v/>
      </c>
      <c r="JD105" s="346" t="str">
        <f>IFERROR(IF(HW$23&lt;=$HH105,(1-'7. Rép.Inattendues'!V86)*HW$19,('7. Rép.Inattendues'!V86*HW$19)*-1),"")</f>
        <v/>
      </c>
      <c r="JE105" s="346" t="str">
        <f>IFERROR(IF(HX$23&lt;=$HH105,(1-'7. Rép.Inattendues'!W86)*HX$19,('7. Rép.Inattendues'!W86*HX$19)*-1),"")</f>
        <v/>
      </c>
      <c r="JF105" s="346" t="str">
        <f>IFERROR(IF(HY$23&lt;=$HH105,(1-'7. Rép.Inattendues'!X86)*HY$19,('7. Rép.Inattendues'!X86*HY$19)*-1),"")</f>
        <v/>
      </c>
      <c r="JG105" s="346" t="str">
        <f>IFERROR(IF(HZ$23&lt;=$HH105,(1-'7. Rép.Inattendues'!Y86)*HZ$19,('7. Rép.Inattendues'!Y86*HZ$19)*-1),"")</f>
        <v/>
      </c>
      <c r="JH105" s="346" t="str">
        <f>IFERROR(IF(IA$23&lt;=$HH105,(1-'7. Rép.Inattendues'!Z86)*IA$19,('7. Rép.Inattendues'!Z86*IA$19)*-1),"")</f>
        <v/>
      </c>
      <c r="JI105" s="346" t="str">
        <f>IFERROR(IF(IB$23&lt;=$HH105,(1-'7. Rép.Inattendues'!AA86)*IB$19,('7. Rép.Inattendues'!AA86*IB$19)*-1),"")</f>
        <v/>
      </c>
      <c r="JJ105" s="346" t="str">
        <f>IFERROR(IF(IC$23&lt;=$HH105,(1-'7. Rép.Inattendues'!AB86)*IC$19,('7. Rép.Inattendues'!AB86*IC$19)*-1),"")</f>
        <v/>
      </c>
      <c r="JK105" s="346" t="str">
        <f>IFERROR(IF(ID$23&lt;=$HH105,(1-'7. Rép.Inattendues'!AC86)*ID$19,('7. Rép.Inattendues'!AC86*ID$19)*-1),"")</f>
        <v/>
      </c>
      <c r="JL105" s="346" t="str">
        <f>IFERROR(IF(IE$23&lt;=$HH105,(1-'7. Rép.Inattendues'!AD86)*IE$19,('7. Rép.Inattendues'!AD86*IE$19)*-1),"")</f>
        <v/>
      </c>
      <c r="JM105" s="346" t="str">
        <f>IFERROR(IF(IF$23&lt;=$HH105,(1-'7. Rép.Inattendues'!AE86)*IF$19,('7. Rép.Inattendues'!AE86*IF$19)*-1),"")</f>
        <v/>
      </c>
      <c r="JN105" s="346" t="str">
        <f>IFERROR(IF(IG$23&lt;=$HH105,(1-'7. Rép.Inattendues'!AF86)*IG$19,('7. Rép.Inattendues'!AF86*IG$19)*-1),"")</f>
        <v/>
      </c>
      <c r="JO105" s="346" t="str">
        <f>IFERROR(IF(IH$23&lt;=$HH105,(1-'7. Rép.Inattendues'!AG86)*IH$19,('7. Rép.Inattendues'!AG86*IH$19)*-1),"")</f>
        <v/>
      </c>
      <c r="JP105" s="346" t="str">
        <f>IFERROR(IF(II$23&lt;=$HH105,(1-'7. Rép.Inattendues'!AH86)*II$19,('7. Rép.Inattendues'!AH86*II$19)*-1),"")</f>
        <v/>
      </c>
      <c r="JQ105" s="346" t="str">
        <f>IFERROR(IF(IJ$23&lt;=$HH105,(1-'7. Rép.Inattendues'!AI86)*IJ$19,('7. Rép.Inattendues'!AI86*IJ$19)*-1),"")</f>
        <v/>
      </c>
      <c r="JR105" s="346" t="str">
        <f>IFERROR(IF(IK$23&lt;=$HH105,(1-'7. Rép.Inattendues'!AJ86)*IK$19,('7. Rép.Inattendues'!AJ86*IK$19)*-1),"")</f>
        <v/>
      </c>
      <c r="JS105" s="346" t="str">
        <f>IFERROR(IF(IL$23&lt;=$HH105,(1-'7. Rép.Inattendues'!AK86)*IL$19,('7. Rép.Inattendues'!AK86*IL$19)*-1),"")</f>
        <v/>
      </c>
      <c r="JT105" s="346" t="str">
        <f>IFERROR(IF(IM$23&lt;=$HH105,(1-'7. Rép.Inattendues'!AL86)*IM$19,('7. Rép.Inattendues'!AL86*IM$19)*-1),"")</f>
        <v/>
      </c>
      <c r="JU105" s="346" t="str">
        <f>IFERROR(IF(IN$23&lt;=$HH105,(1-'7. Rép.Inattendues'!AM86)*IN$19,('7. Rép.Inattendues'!AM86*IN$19)*-1),"")</f>
        <v/>
      </c>
      <c r="JW105" s="347" t="str">
        <f t="shared" si="415"/>
        <v/>
      </c>
      <c r="JY105" s="346" t="str">
        <f t="shared" si="416"/>
        <v/>
      </c>
      <c r="JZ105" s="346" t="str">
        <f t="shared" si="417"/>
        <v/>
      </c>
      <c r="KA105" s="346" t="str">
        <f t="shared" si="418"/>
        <v/>
      </c>
      <c r="KB105" s="346" t="str">
        <f t="shared" si="419"/>
        <v/>
      </c>
      <c r="KC105" s="346" t="str">
        <f t="shared" si="420"/>
        <v/>
      </c>
      <c r="KD105" s="346" t="str">
        <f t="shared" si="421"/>
        <v/>
      </c>
      <c r="KE105" s="346" t="str">
        <f t="shared" si="422"/>
        <v/>
      </c>
      <c r="KF105" s="346" t="str">
        <f t="shared" si="423"/>
        <v/>
      </c>
      <c r="KG105" s="346" t="str">
        <f t="shared" si="424"/>
        <v/>
      </c>
      <c r="KH105" s="346" t="str">
        <f t="shared" si="425"/>
        <v/>
      </c>
      <c r="KI105" s="346" t="str">
        <f t="shared" si="426"/>
        <v/>
      </c>
      <c r="KJ105" s="346" t="str">
        <f t="shared" si="427"/>
        <v/>
      </c>
      <c r="KK105" s="346" t="str">
        <f t="shared" si="428"/>
        <v/>
      </c>
      <c r="KL105" s="346" t="str">
        <f t="shared" si="429"/>
        <v/>
      </c>
      <c r="KM105" s="346" t="str">
        <f t="shared" si="430"/>
        <v/>
      </c>
      <c r="KN105" s="346" t="str">
        <f t="shared" si="431"/>
        <v/>
      </c>
      <c r="KO105" s="346" t="str">
        <f t="shared" si="432"/>
        <v/>
      </c>
      <c r="KP105" s="346" t="str">
        <f t="shared" si="433"/>
        <v/>
      </c>
      <c r="KQ105" s="346" t="str">
        <f t="shared" si="434"/>
        <v/>
      </c>
      <c r="KR105" s="346" t="str">
        <f t="shared" si="435"/>
        <v/>
      </c>
      <c r="KS105" s="346" t="str">
        <f t="shared" si="436"/>
        <v/>
      </c>
      <c r="KT105" s="346" t="str">
        <f t="shared" si="437"/>
        <v/>
      </c>
      <c r="KU105" s="346" t="str">
        <f t="shared" si="438"/>
        <v/>
      </c>
      <c r="KV105" s="346" t="str">
        <f t="shared" si="439"/>
        <v/>
      </c>
      <c r="KW105" s="346" t="str">
        <f t="shared" si="440"/>
        <v/>
      </c>
      <c r="KX105" s="346" t="str">
        <f t="shared" si="441"/>
        <v/>
      </c>
      <c r="KY105" s="346" t="str">
        <f t="shared" si="442"/>
        <v/>
      </c>
      <c r="KZ105" s="346" t="str">
        <f t="shared" si="443"/>
        <v/>
      </c>
      <c r="LA105" s="346" t="str">
        <f t="shared" si="444"/>
        <v/>
      </c>
      <c r="LB105" s="346" t="str">
        <f t="shared" si="445"/>
        <v/>
      </c>
      <c r="LD105" s="348" t="str">
        <f t="shared" si="446"/>
        <v/>
      </c>
      <c r="LF105" s="346" t="str">
        <f t="shared" si="363"/>
        <v/>
      </c>
      <c r="LH105" s="346" t="str">
        <f t="shared" si="447"/>
        <v/>
      </c>
      <c r="LI105" s="346" t="str">
        <f t="shared" si="448"/>
        <v/>
      </c>
      <c r="LJ105" s="346" t="str">
        <f t="shared" si="449"/>
        <v/>
      </c>
      <c r="LK105" s="346" t="str">
        <f t="shared" si="450"/>
        <v/>
      </c>
      <c r="LL105" s="346" t="str">
        <f t="shared" si="451"/>
        <v/>
      </c>
      <c r="LM105" s="346" t="str">
        <f t="shared" si="452"/>
        <v/>
      </c>
      <c r="LN105" s="346" t="str">
        <f t="shared" si="453"/>
        <v/>
      </c>
      <c r="LO105" s="346" t="str">
        <f t="shared" si="454"/>
        <v/>
      </c>
      <c r="LP105" s="346" t="str">
        <f t="shared" si="455"/>
        <v/>
      </c>
      <c r="LQ105" s="346" t="str">
        <f t="shared" si="456"/>
        <v/>
      </c>
      <c r="LR105" s="346" t="str">
        <f t="shared" si="457"/>
        <v/>
      </c>
      <c r="LS105" s="346" t="str">
        <f t="shared" si="458"/>
        <v/>
      </c>
      <c r="LT105" s="346" t="str">
        <f t="shared" si="459"/>
        <v/>
      </c>
      <c r="LU105" s="346" t="str">
        <f t="shared" si="460"/>
        <v/>
      </c>
      <c r="LV105" s="346" t="str">
        <f t="shared" si="461"/>
        <v/>
      </c>
      <c r="LW105" s="346" t="str">
        <f t="shared" si="462"/>
        <v/>
      </c>
      <c r="LX105" s="346" t="str">
        <f t="shared" si="463"/>
        <v/>
      </c>
      <c r="LY105" s="346" t="str">
        <f t="shared" si="464"/>
        <v/>
      </c>
      <c r="LZ105" s="346" t="str">
        <f t="shared" si="465"/>
        <v/>
      </c>
      <c r="MA105" s="346" t="str">
        <f t="shared" si="466"/>
        <v/>
      </c>
      <c r="MB105" s="346" t="str">
        <f t="shared" si="467"/>
        <v/>
      </c>
      <c r="MC105" s="346" t="str">
        <f t="shared" si="468"/>
        <v/>
      </c>
      <c r="MD105" s="346" t="str">
        <f t="shared" si="469"/>
        <v/>
      </c>
      <c r="ME105" s="346" t="str">
        <f t="shared" si="470"/>
        <v/>
      </c>
      <c r="MF105" s="346" t="str">
        <f t="shared" si="471"/>
        <v/>
      </c>
      <c r="MG105" s="346" t="str">
        <f t="shared" si="472"/>
        <v/>
      </c>
      <c r="MH105" s="346" t="str">
        <f t="shared" si="473"/>
        <v/>
      </c>
      <c r="MI105" s="346" t="str">
        <f t="shared" si="474"/>
        <v/>
      </c>
      <c r="MJ105" s="346" t="str">
        <f t="shared" si="475"/>
        <v/>
      </c>
      <c r="MK105" s="346" t="str">
        <f t="shared" si="476"/>
        <v/>
      </c>
      <c r="MM105" s="348" t="str">
        <f t="shared" si="477"/>
        <v/>
      </c>
      <c r="MR105" s="483" t="s">
        <v>472</v>
      </c>
      <c r="MS105" s="305">
        <v>2</v>
      </c>
      <c r="MT105" s="401"/>
      <c r="MU105" s="15">
        <f>IF('8. Paramètres'!G143="Réussite",1,IF('8. Paramètres'!G143="À examiner (réussite)",2,IF('8. Paramètres'!G143="À examiner (échec)",3,IF('8. Paramètres'!G143="Échec",4,"err"))))</f>
        <v>4</v>
      </c>
      <c r="MV105" s="15">
        <f>IF('8. Paramètres'!H143="Cliquer pour modifier",MU105,IF('8. Paramètres'!H143="Réussite",1,IF('8. Paramètres'!H143="À examiner (réussite)",2,IF('8. Paramètres'!H143="À examiner (échec)",3,IF('8. Paramètres'!H143="Échec",4,"err")))))</f>
        <v>4</v>
      </c>
      <c r="MW105" s="15">
        <f t="shared" si="514"/>
        <v>4</v>
      </c>
      <c r="MY105" s="380" t="str">
        <f t="shared" si="515"/>
        <v>ok</v>
      </c>
    </row>
    <row r="106" spans="2:364" ht="18" x14ac:dyDescent="0.35">
      <c r="B106" s="38">
        <f t="shared" si="364"/>
        <v>0</v>
      </c>
      <c r="C106" s="4" t="s">
        <v>112</v>
      </c>
      <c r="D106" s="17" t="str">
        <f>IF(AND('2. Saisie'!$AF88&gt;=0,D$23&lt;='2. Saisie'!$AE$1,'2. Saisie'!$AL88&lt;=$B$11),IF(OR('2. Saisie'!B88="",'2. Saisie'!B88=9),0,'2. Saisie'!B88),"")</f>
        <v/>
      </c>
      <c r="E106" s="17" t="str">
        <f>IF(AND('2. Saisie'!$AF88&gt;=0,E$23&lt;='2. Saisie'!$AE$1,'2. Saisie'!$AL88&lt;=$B$11),IF(OR('2. Saisie'!C88="",'2. Saisie'!C88=9),0,'2. Saisie'!C88),"")</f>
        <v/>
      </c>
      <c r="F106" s="17" t="str">
        <f>IF(AND('2. Saisie'!$AF88&gt;=0,F$23&lt;='2. Saisie'!$AE$1,'2. Saisie'!$AL88&lt;=$B$11),IF(OR('2. Saisie'!D88="",'2. Saisie'!D88=9),0,'2. Saisie'!D88),"")</f>
        <v/>
      </c>
      <c r="G106" s="17" t="str">
        <f>IF(AND('2. Saisie'!$AF88&gt;=0,G$23&lt;='2. Saisie'!$AE$1,'2. Saisie'!$AL88&lt;=$B$11),IF(OR('2. Saisie'!E88="",'2. Saisie'!E88=9),0,'2. Saisie'!E88),"")</f>
        <v/>
      </c>
      <c r="H106" s="17" t="str">
        <f>IF(AND('2. Saisie'!$AF88&gt;=0,H$23&lt;='2. Saisie'!$AE$1,'2. Saisie'!$AL88&lt;=$B$11),IF(OR('2. Saisie'!F88="",'2. Saisie'!F88=9),0,'2. Saisie'!F88),"")</f>
        <v/>
      </c>
      <c r="I106" s="17" t="str">
        <f>IF(AND('2. Saisie'!$AF88&gt;=0,I$23&lt;='2. Saisie'!$AE$1,'2. Saisie'!$AL88&lt;=$B$11),IF(OR('2. Saisie'!G88="",'2. Saisie'!G88=9),0,'2. Saisie'!G88),"")</f>
        <v/>
      </c>
      <c r="J106" s="17" t="str">
        <f>IF(AND('2. Saisie'!$AF88&gt;=0,J$23&lt;='2. Saisie'!$AE$1,'2. Saisie'!$AL88&lt;=$B$11),IF(OR('2. Saisie'!H88="",'2. Saisie'!H88=9),0,'2. Saisie'!H88),"")</f>
        <v/>
      </c>
      <c r="K106" s="17" t="str">
        <f>IF(AND('2. Saisie'!$AF88&gt;=0,K$23&lt;='2. Saisie'!$AE$1,'2. Saisie'!$AL88&lt;=$B$11),IF(OR('2. Saisie'!I88="",'2. Saisie'!I88=9),0,'2. Saisie'!I88),"")</f>
        <v/>
      </c>
      <c r="L106" s="17" t="str">
        <f>IF(AND('2. Saisie'!$AF88&gt;=0,L$23&lt;='2. Saisie'!$AE$1,'2. Saisie'!$AL88&lt;=$B$11),IF(OR('2. Saisie'!J88="",'2. Saisie'!J88=9),0,'2. Saisie'!J88),"")</f>
        <v/>
      </c>
      <c r="M106" s="17" t="str">
        <f>IF(AND('2. Saisie'!$AF88&gt;=0,M$23&lt;='2. Saisie'!$AE$1,'2. Saisie'!$AL88&lt;=$B$11),IF(OR('2. Saisie'!K88="",'2. Saisie'!K88=9),0,'2. Saisie'!K88),"")</f>
        <v/>
      </c>
      <c r="N106" s="17" t="str">
        <f>IF(AND('2. Saisie'!$AF88&gt;=0,N$23&lt;='2. Saisie'!$AE$1,'2. Saisie'!$AL88&lt;=$B$11),IF(OR('2. Saisie'!L88="",'2. Saisie'!L88=9),0,'2. Saisie'!L88),"")</f>
        <v/>
      </c>
      <c r="O106" s="17" t="str">
        <f>IF(AND('2. Saisie'!$AF88&gt;=0,O$23&lt;='2. Saisie'!$AE$1,'2. Saisie'!$AL88&lt;=$B$11),IF(OR('2. Saisie'!M88="",'2. Saisie'!M88=9),0,'2. Saisie'!M88),"")</f>
        <v/>
      </c>
      <c r="P106" s="17" t="str">
        <f>IF(AND('2. Saisie'!$AF88&gt;=0,P$23&lt;='2. Saisie'!$AE$1,'2. Saisie'!$AL88&lt;=$B$11),IF(OR('2. Saisie'!N88="",'2. Saisie'!N88=9),0,'2. Saisie'!N88),"")</f>
        <v/>
      </c>
      <c r="Q106" s="17" t="str">
        <f>IF(AND('2. Saisie'!$AF88&gt;=0,Q$23&lt;='2. Saisie'!$AE$1,'2. Saisie'!$AL88&lt;=$B$11),IF(OR('2. Saisie'!O88="",'2. Saisie'!O88=9),0,'2. Saisie'!O88),"")</f>
        <v/>
      </c>
      <c r="R106" s="17" t="str">
        <f>IF(AND('2. Saisie'!$AF88&gt;=0,R$23&lt;='2. Saisie'!$AE$1,'2. Saisie'!$AL88&lt;=$B$11),IF(OR('2. Saisie'!P88="",'2. Saisie'!P88=9),0,'2. Saisie'!P88),"")</f>
        <v/>
      </c>
      <c r="S106" s="17" t="str">
        <f>IF(AND('2. Saisie'!$AF88&gt;=0,S$23&lt;='2. Saisie'!$AE$1,'2. Saisie'!$AL88&lt;=$B$11),IF(OR('2. Saisie'!Q88="",'2. Saisie'!Q88=9),0,'2. Saisie'!Q88),"")</f>
        <v/>
      </c>
      <c r="T106" s="17" t="str">
        <f>IF(AND('2. Saisie'!$AF88&gt;=0,T$23&lt;='2. Saisie'!$AE$1,'2. Saisie'!$AL88&lt;=$B$11),IF(OR('2. Saisie'!R88="",'2. Saisie'!R88=9),0,'2. Saisie'!R88),"")</f>
        <v/>
      </c>
      <c r="U106" s="17" t="str">
        <f>IF(AND('2. Saisie'!$AF88&gt;=0,U$23&lt;='2. Saisie'!$AE$1,'2. Saisie'!$AL88&lt;=$B$11),IF(OR('2. Saisie'!S88="",'2. Saisie'!S88=9),0,'2. Saisie'!S88),"")</f>
        <v/>
      </c>
      <c r="V106" s="17" t="str">
        <f>IF(AND('2. Saisie'!$AF88&gt;=0,V$23&lt;='2. Saisie'!$AE$1,'2. Saisie'!$AL88&lt;=$B$11),IF(OR('2. Saisie'!T88="",'2. Saisie'!T88=9),0,'2. Saisie'!T88),"")</f>
        <v/>
      </c>
      <c r="W106" s="17" t="str">
        <f>IF(AND('2. Saisie'!$AF88&gt;=0,W$23&lt;='2. Saisie'!$AE$1,'2. Saisie'!$AL88&lt;=$B$11),IF(OR('2. Saisie'!U88="",'2. Saisie'!U88=9),0,'2. Saisie'!U88),"")</f>
        <v/>
      </c>
      <c r="X106" s="17" t="str">
        <f>IF(AND('2. Saisie'!$AF88&gt;=0,X$23&lt;='2. Saisie'!$AE$1,'2. Saisie'!$AL88&lt;=$B$11),IF(OR('2. Saisie'!V88="",'2. Saisie'!V88=9),0,'2. Saisie'!V88),"")</f>
        <v/>
      </c>
      <c r="Y106" s="17" t="str">
        <f>IF(AND('2. Saisie'!$AF88&gt;=0,Y$23&lt;='2. Saisie'!$AE$1,'2. Saisie'!$AL88&lt;=$B$11),IF(OR('2. Saisie'!W88="",'2. Saisie'!W88=9),0,'2. Saisie'!W88),"")</f>
        <v/>
      </c>
      <c r="Z106" s="17" t="str">
        <f>IF(AND('2. Saisie'!$AF88&gt;=0,Z$23&lt;='2. Saisie'!$AE$1,'2. Saisie'!$AL88&lt;=$B$11),IF(OR('2. Saisie'!X88="",'2. Saisie'!X88=9),0,'2. Saisie'!X88),"")</f>
        <v/>
      </c>
      <c r="AA106" s="17" t="str">
        <f>IF(AND('2. Saisie'!$AF88&gt;=0,AA$23&lt;='2. Saisie'!$AE$1,'2. Saisie'!$AL88&lt;=$B$11),IF(OR('2. Saisie'!Y88="",'2. Saisie'!Y88=9),0,'2. Saisie'!Y88),"")</f>
        <v/>
      </c>
      <c r="AB106" s="17" t="str">
        <f>IF(AND('2. Saisie'!$AF88&gt;=0,AB$23&lt;='2. Saisie'!$AE$1,'2. Saisie'!$AL88&lt;=$B$11),IF(OR('2. Saisie'!Z88="",'2. Saisie'!Z88=9),0,'2. Saisie'!Z88),"")</f>
        <v/>
      </c>
      <c r="AC106" s="17" t="str">
        <f>IF(AND('2. Saisie'!$AF88&gt;=0,AC$23&lt;='2. Saisie'!$AE$1,'2. Saisie'!$AL88&lt;=$B$11),IF(OR('2. Saisie'!AA88="",'2. Saisie'!AA88=9),0,'2. Saisie'!AA88),"")</f>
        <v/>
      </c>
      <c r="AD106" s="17" t="str">
        <f>IF(AND('2. Saisie'!$AF88&gt;=0,AD$23&lt;='2. Saisie'!$AE$1,'2. Saisie'!$AL88&lt;=$B$11),IF(OR('2. Saisie'!AB88="",'2. Saisie'!AB88=9),0,'2. Saisie'!AB88),"")</f>
        <v/>
      </c>
      <c r="AE106" s="17" t="str">
        <f>IF(AND('2. Saisie'!$AF88&gt;=0,AE$23&lt;='2. Saisie'!$AE$1,'2. Saisie'!$AL88&lt;=$B$11),IF(OR('2. Saisie'!AC88="",'2. Saisie'!AC88=9),0,'2. Saisie'!AC88),"")</f>
        <v/>
      </c>
      <c r="AF106" s="17" t="str">
        <f>IF(AND('2. Saisie'!$AF88&gt;=0,AF$23&lt;='2. Saisie'!$AE$1,'2. Saisie'!$AL88&lt;=$B$11),IF(OR('2. Saisie'!AD88="",'2. Saisie'!AD88=9),0,'2. Saisie'!AD88),"")</f>
        <v/>
      </c>
      <c r="AG106" s="17" t="str">
        <f>IF(AND('2. Saisie'!$AF88&gt;=0,AG$23&lt;='2. Saisie'!$AE$1,'2. Saisie'!$AL88&lt;=$B$11),IF(OR('2. Saisie'!AE88="",'2. Saisie'!AE88=9),0,'2. Saisie'!AE88),"")</f>
        <v/>
      </c>
      <c r="AH106" s="17" t="s">
        <v>139</v>
      </c>
      <c r="AI106" s="330"/>
      <c r="AJ106" s="339" t="str">
        <f t="shared" si="365"/>
        <v/>
      </c>
      <c r="AK106" s="339" t="str">
        <f t="shared" si="366"/>
        <v/>
      </c>
      <c r="AL106" s="340" t="str">
        <f t="shared" si="324"/>
        <v/>
      </c>
      <c r="AM106" s="341">
        <v>82</v>
      </c>
      <c r="AN106" s="342" t="str">
        <f t="shared" si="325"/>
        <v/>
      </c>
      <c r="AO106" s="343" t="str">
        <f t="shared" ref="AO106:AO124" si="516">IF(B106&lt;&gt;0,SUM(D106:AG106),"")</f>
        <v/>
      </c>
      <c r="AP106" s="17" t="str">
        <f t="shared" si="367"/>
        <v/>
      </c>
      <c r="AQ106" s="17" t="str">
        <f t="shared" si="368"/>
        <v/>
      </c>
      <c r="AR106" s="17" t="str">
        <f t="shared" si="369"/>
        <v/>
      </c>
      <c r="AS106" s="17" t="str">
        <f t="shared" si="370"/>
        <v/>
      </c>
      <c r="AT106" s="17" t="str">
        <f t="shared" si="371"/>
        <v/>
      </c>
      <c r="AU106" s="17" t="str">
        <f t="shared" si="372"/>
        <v/>
      </c>
      <c r="AV106" s="17" t="str">
        <f t="shared" si="373"/>
        <v/>
      </c>
      <c r="AW106" s="17" t="str">
        <f t="shared" si="374"/>
        <v/>
      </c>
      <c r="AX106" s="17" t="str">
        <f t="shared" si="375"/>
        <v/>
      </c>
      <c r="AY106" s="17" t="str">
        <f t="shared" si="376"/>
        <v/>
      </c>
      <c r="AZ106" s="17" t="str">
        <f t="shared" si="377"/>
        <v/>
      </c>
      <c r="BA106" s="17" t="str">
        <f t="shared" si="378"/>
        <v/>
      </c>
      <c r="BB106" s="17" t="str">
        <f t="shared" si="379"/>
        <v/>
      </c>
      <c r="BC106" s="17" t="str">
        <f t="shared" si="380"/>
        <v/>
      </c>
      <c r="BD106" s="17" t="str">
        <f t="shared" si="381"/>
        <v/>
      </c>
      <c r="BE106" s="17" t="str">
        <f t="shared" si="382"/>
        <v/>
      </c>
      <c r="BF106" s="17" t="str">
        <f t="shared" si="383"/>
        <v/>
      </c>
      <c r="BG106" s="17" t="str">
        <f t="shared" si="384"/>
        <v/>
      </c>
      <c r="BH106" s="17" t="str">
        <f t="shared" si="385"/>
        <v/>
      </c>
      <c r="BI106" s="17" t="str">
        <f t="shared" si="386"/>
        <v/>
      </c>
      <c r="BJ106" s="17" t="str">
        <f t="shared" si="387"/>
        <v/>
      </c>
      <c r="BK106" s="17" t="str">
        <f t="shared" si="388"/>
        <v/>
      </c>
      <c r="BL106" s="17" t="str">
        <f t="shared" si="389"/>
        <v/>
      </c>
      <c r="BM106" s="17" t="str">
        <f t="shared" si="390"/>
        <v/>
      </c>
      <c r="BN106" s="17" t="str">
        <f t="shared" si="391"/>
        <v/>
      </c>
      <c r="BO106" s="17" t="str">
        <f t="shared" si="392"/>
        <v/>
      </c>
      <c r="BP106" s="17" t="str">
        <f t="shared" si="393"/>
        <v/>
      </c>
      <c r="BQ106" s="17" t="str">
        <f t="shared" si="394"/>
        <v/>
      </c>
      <c r="BR106" s="17" t="str">
        <f t="shared" si="395"/>
        <v/>
      </c>
      <c r="BS106" s="17" t="str">
        <f t="shared" si="396"/>
        <v/>
      </c>
      <c r="BT106" s="17" t="s">
        <v>139</v>
      </c>
      <c r="BV106" s="291" t="e">
        <f t="shared" si="327"/>
        <v>#VALUE!</v>
      </c>
      <c r="BW106" s="291" t="e">
        <f t="shared" si="397"/>
        <v>#VALUE!</v>
      </c>
      <c r="BX106" s="291" t="e">
        <f t="shared" si="478"/>
        <v>#VALUE!</v>
      </c>
      <c r="BY106" s="292" t="e">
        <f t="shared" si="328"/>
        <v>#VALUE!</v>
      </c>
      <c r="BZ106" s="292" t="e">
        <f t="shared" si="398"/>
        <v>#VALUE!</v>
      </c>
      <c r="CA106" s="294" t="str">
        <f t="shared" si="399"/>
        <v/>
      </c>
      <c r="CB106" s="293" t="e">
        <f t="shared" si="329"/>
        <v>#VALUE!</v>
      </c>
      <c r="CC106" s="291" t="e">
        <f t="shared" si="400"/>
        <v>#VALUE!</v>
      </c>
      <c r="CD106" s="291" t="e">
        <f t="shared" si="479"/>
        <v>#VALUE!</v>
      </c>
      <c r="CE106" s="292" t="e">
        <f t="shared" si="330"/>
        <v>#VALUE!</v>
      </c>
      <c r="CF106" s="292" t="e">
        <f t="shared" si="401"/>
        <v>#VALUE!</v>
      </c>
      <c r="CW106" s="330"/>
      <c r="CX106" s="341">
        <v>82</v>
      </c>
      <c r="CY106" s="58" t="str">
        <f t="shared" si="402"/>
        <v/>
      </c>
      <c r="CZ106" s="344" t="e">
        <f t="shared" si="513"/>
        <v>#N/A</v>
      </c>
      <c r="DA106" s="344" t="e">
        <f t="shared" si="513"/>
        <v>#N/A</v>
      </c>
      <c r="DB106" s="344" t="e">
        <f t="shared" si="513"/>
        <v>#N/A</v>
      </c>
      <c r="DC106" s="344" t="e">
        <f t="shared" si="513"/>
        <v>#N/A</v>
      </c>
      <c r="DD106" s="344" t="e">
        <f t="shared" si="513"/>
        <v>#N/A</v>
      </c>
      <c r="DE106" s="344" t="e">
        <f t="shared" si="513"/>
        <v>#N/A</v>
      </c>
      <c r="DF106" s="344" t="e">
        <f t="shared" si="513"/>
        <v>#N/A</v>
      </c>
      <c r="DG106" s="344" t="e">
        <f t="shared" si="513"/>
        <v>#N/A</v>
      </c>
      <c r="DH106" s="344" t="e">
        <f t="shared" si="513"/>
        <v>#N/A</v>
      </c>
      <c r="DI106" s="344" t="e">
        <f t="shared" si="513"/>
        <v>#N/A</v>
      </c>
      <c r="DJ106" s="344" t="e">
        <f t="shared" si="513"/>
        <v>#N/A</v>
      </c>
      <c r="DK106" s="344" t="e">
        <f t="shared" si="513"/>
        <v>#N/A</v>
      </c>
      <c r="DL106" s="344" t="e">
        <f t="shared" si="513"/>
        <v>#N/A</v>
      </c>
      <c r="DM106" s="344" t="e">
        <f t="shared" si="513"/>
        <v>#N/A</v>
      </c>
      <c r="DN106" s="344" t="e">
        <f t="shared" si="513"/>
        <v>#N/A</v>
      </c>
      <c r="DO106" s="344" t="e">
        <f t="shared" si="513"/>
        <v>#N/A</v>
      </c>
      <c r="DP106" s="344" t="e">
        <f t="shared" si="512"/>
        <v>#N/A</v>
      </c>
      <c r="DQ106" s="344" t="e">
        <f t="shared" si="512"/>
        <v>#N/A</v>
      </c>
      <c r="DR106" s="344" t="e">
        <f t="shared" si="512"/>
        <v>#N/A</v>
      </c>
      <c r="DS106" s="344" t="e">
        <f t="shared" si="512"/>
        <v>#N/A</v>
      </c>
      <c r="DT106" s="344" t="e">
        <f t="shared" si="512"/>
        <v>#N/A</v>
      </c>
      <c r="DU106" s="344" t="e">
        <f t="shared" si="512"/>
        <v>#N/A</v>
      </c>
      <c r="DV106" s="344" t="e">
        <f t="shared" si="512"/>
        <v>#N/A</v>
      </c>
      <c r="DW106" s="344" t="e">
        <f t="shared" si="512"/>
        <v>#N/A</v>
      </c>
      <c r="DX106" s="344" t="e">
        <f t="shared" si="512"/>
        <v>#N/A</v>
      </c>
      <c r="DY106" s="344" t="e">
        <f t="shared" si="512"/>
        <v>#N/A</v>
      </c>
      <c r="DZ106" s="344" t="e">
        <f t="shared" si="512"/>
        <v>#N/A</v>
      </c>
      <c r="EA106" s="344" t="e">
        <f t="shared" si="512"/>
        <v>#N/A</v>
      </c>
      <c r="EB106" s="344" t="e">
        <f t="shared" si="512"/>
        <v>#N/A</v>
      </c>
      <c r="EC106" s="344" t="e">
        <f t="shared" si="512"/>
        <v>#N/A</v>
      </c>
      <c r="ED106" s="59">
        <f t="shared" si="403"/>
        <v>0</v>
      </c>
      <c r="EE106" s="341">
        <v>82</v>
      </c>
      <c r="EF106" s="58" t="str">
        <f t="shared" si="404"/>
        <v/>
      </c>
      <c r="EG106" s="344" t="str">
        <f t="shared" si="480"/>
        <v/>
      </c>
      <c r="EH106" s="344" t="str">
        <f t="shared" si="481"/>
        <v/>
      </c>
      <c r="EI106" s="344" t="str">
        <f t="shared" si="482"/>
        <v/>
      </c>
      <c r="EJ106" s="344" t="str">
        <f t="shared" si="483"/>
        <v/>
      </c>
      <c r="EK106" s="344" t="str">
        <f t="shared" si="484"/>
        <v/>
      </c>
      <c r="EL106" s="344" t="str">
        <f t="shared" si="485"/>
        <v/>
      </c>
      <c r="EM106" s="344" t="str">
        <f t="shared" si="486"/>
        <v/>
      </c>
      <c r="EN106" s="344" t="str">
        <f t="shared" si="487"/>
        <v/>
      </c>
      <c r="EO106" s="344" t="str">
        <f t="shared" si="488"/>
        <v/>
      </c>
      <c r="EP106" s="344" t="str">
        <f t="shared" si="489"/>
        <v/>
      </c>
      <c r="EQ106" s="344" t="str">
        <f t="shared" si="490"/>
        <v/>
      </c>
      <c r="ER106" s="344" t="str">
        <f t="shared" si="491"/>
        <v/>
      </c>
      <c r="ES106" s="344" t="str">
        <f t="shared" si="492"/>
        <v/>
      </c>
      <c r="ET106" s="344" t="str">
        <f t="shared" si="493"/>
        <v/>
      </c>
      <c r="EU106" s="344" t="str">
        <f t="shared" si="494"/>
        <v/>
      </c>
      <c r="EV106" s="344" t="str">
        <f t="shared" si="495"/>
        <v/>
      </c>
      <c r="EW106" s="344" t="str">
        <f t="shared" si="496"/>
        <v/>
      </c>
      <c r="EX106" s="344" t="str">
        <f t="shared" si="497"/>
        <v/>
      </c>
      <c r="EY106" s="344" t="str">
        <f t="shared" si="498"/>
        <v/>
      </c>
      <c r="EZ106" s="344" t="str">
        <f t="shared" si="499"/>
        <v/>
      </c>
      <c r="FA106" s="344" t="str">
        <f t="shared" si="500"/>
        <v/>
      </c>
      <c r="FB106" s="344" t="str">
        <f t="shared" si="501"/>
        <v/>
      </c>
      <c r="FC106" s="344" t="str">
        <f t="shared" si="502"/>
        <v/>
      </c>
      <c r="FD106" s="344" t="str">
        <f t="shared" si="503"/>
        <v/>
      </c>
      <c r="FE106" s="344" t="str">
        <f t="shared" si="504"/>
        <v/>
      </c>
      <c r="FF106" s="344" t="str">
        <f t="shared" si="505"/>
        <v/>
      </c>
      <c r="FG106" s="344" t="str">
        <f t="shared" si="506"/>
        <v/>
      </c>
      <c r="FH106" s="344" t="str">
        <f t="shared" si="507"/>
        <v/>
      </c>
      <c r="FI106" s="344" t="str">
        <f t="shared" si="508"/>
        <v/>
      </c>
      <c r="FJ106" s="344" t="str">
        <f t="shared" si="509"/>
        <v/>
      </c>
      <c r="FK106" s="59">
        <f t="shared" si="405"/>
        <v>0</v>
      </c>
      <c r="FL106" s="345" t="str">
        <f t="shared" si="406"/>
        <v/>
      </c>
      <c r="FM106" s="3">
        <f t="shared" si="407"/>
        <v>0</v>
      </c>
      <c r="FO106" s="336" t="str">
        <f t="shared" si="331"/>
        <v/>
      </c>
      <c r="FP106" s="4" t="s">
        <v>112</v>
      </c>
      <c r="FQ106" s="17" t="str">
        <f t="shared" si="332"/>
        <v/>
      </c>
      <c r="FR106" s="17" t="str">
        <f t="shared" si="333"/>
        <v/>
      </c>
      <c r="FS106" s="17" t="str">
        <f t="shared" si="334"/>
        <v/>
      </c>
      <c r="FT106" s="17" t="str">
        <f t="shared" si="335"/>
        <v/>
      </c>
      <c r="FU106" s="17" t="str">
        <f t="shared" si="336"/>
        <v/>
      </c>
      <c r="FV106" s="17" t="str">
        <f t="shared" si="337"/>
        <v/>
      </c>
      <c r="FW106" s="17" t="str">
        <f t="shared" si="338"/>
        <v/>
      </c>
      <c r="FX106" s="17" t="str">
        <f t="shared" si="339"/>
        <v/>
      </c>
      <c r="FY106" s="17" t="str">
        <f t="shared" si="340"/>
        <v/>
      </c>
      <c r="FZ106" s="17" t="str">
        <f t="shared" si="341"/>
        <v/>
      </c>
      <c r="GA106" s="17" t="str">
        <f t="shared" si="342"/>
        <v/>
      </c>
      <c r="GB106" s="17" t="str">
        <f t="shared" si="343"/>
        <v/>
      </c>
      <c r="GC106" s="17" t="str">
        <f t="shared" si="344"/>
        <v/>
      </c>
      <c r="GD106" s="17" t="str">
        <f t="shared" si="345"/>
        <v/>
      </c>
      <c r="GE106" s="17" t="str">
        <f t="shared" si="346"/>
        <v/>
      </c>
      <c r="GF106" s="17" t="str">
        <f t="shared" si="347"/>
        <v/>
      </c>
      <c r="GG106" s="17" t="str">
        <f t="shared" si="348"/>
        <v/>
      </c>
      <c r="GH106" s="17" t="str">
        <f t="shared" si="349"/>
        <v/>
      </c>
      <c r="GI106" s="17" t="str">
        <f t="shared" si="350"/>
        <v/>
      </c>
      <c r="GJ106" s="17" t="str">
        <f t="shared" si="351"/>
        <v/>
      </c>
      <c r="GK106" s="17" t="str">
        <f t="shared" si="352"/>
        <v/>
      </c>
      <c r="GL106" s="17" t="str">
        <f t="shared" si="353"/>
        <v/>
      </c>
      <c r="GM106" s="17" t="str">
        <f t="shared" si="354"/>
        <v/>
      </c>
      <c r="GN106" s="17" t="str">
        <f t="shared" si="355"/>
        <v/>
      </c>
      <c r="GO106" s="17" t="str">
        <f t="shared" si="356"/>
        <v/>
      </c>
      <c r="GP106" s="17" t="str">
        <f t="shared" si="357"/>
        <v/>
      </c>
      <c r="GQ106" s="17" t="str">
        <f t="shared" si="358"/>
        <v/>
      </c>
      <c r="GR106" s="17" t="str">
        <f t="shared" si="359"/>
        <v/>
      </c>
      <c r="GS106" s="17" t="str">
        <f t="shared" si="360"/>
        <v/>
      </c>
      <c r="GT106" s="17" t="str">
        <f t="shared" si="361"/>
        <v/>
      </c>
      <c r="GU106" s="17" t="s">
        <v>139</v>
      </c>
      <c r="GV106" s="36"/>
      <c r="GW106" s="36" t="e">
        <f>RANK(AO106,AO$25:AO$124,0)+COUNTIF(AO$25:AO$106,AO106)-1</f>
        <v>#VALUE!</v>
      </c>
      <c r="GX106" s="36" t="s">
        <v>112</v>
      </c>
      <c r="GY106" s="3">
        <v>82</v>
      </c>
      <c r="GZ106" s="3" t="str">
        <f t="shared" si="362"/>
        <v/>
      </c>
      <c r="HA106" s="345" t="str">
        <f t="shared" si="408"/>
        <v/>
      </c>
      <c r="HB106" s="3">
        <f t="shared" si="409"/>
        <v>0</v>
      </c>
      <c r="HF106" s="3" t="e">
        <f t="shared" si="410"/>
        <v>#N/A</v>
      </c>
      <c r="HG106" s="3" t="e">
        <f t="shared" si="411"/>
        <v>#N/A</v>
      </c>
      <c r="HH106" s="294" t="e">
        <f t="shared" si="412"/>
        <v>#N/A</v>
      </c>
      <c r="HI106" s="336" t="e">
        <f t="shared" si="413"/>
        <v>#N/A</v>
      </c>
      <c r="HJ106" s="4" t="e">
        <f t="shared" si="414"/>
        <v>#N/A</v>
      </c>
      <c r="HK106" s="17" t="str">
        <f>IF(HK$23&lt;='2. Saisie'!$AE$1,INDEX($D$25:$AG$124,$HI106,HK$21),"")</f>
        <v/>
      </c>
      <c r="HL106" s="17" t="str">
        <f>IF(HL$23&lt;='2. Saisie'!$AE$1,INDEX($D$25:$AG$124,$HI106,HL$21),"")</f>
        <v/>
      </c>
      <c r="HM106" s="17" t="str">
        <f>IF(HM$23&lt;='2. Saisie'!$AE$1,INDEX($D$25:$AG$124,$HI106,HM$21),"")</f>
        <v/>
      </c>
      <c r="HN106" s="17" t="str">
        <f>IF(HN$23&lt;='2. Saisie'!$AE$1,INDEX($D$25:$AG$124,$HI106,HN$21),"")</f>
        <v/>
      </c>
      <c r="HO106" s="17" t="str">
        <f>IF(HO$23&lt;='2. Saisie'!$AE$1,INDEX($D$25:$AG$124,$HI106,HO$21),"")</f>
        <v/>
      </c>
      <c r="HP106" s="17" t="str">
        <f>IF(HP$23&lt;='2. Saisie'!$AE$1,INDEX($D$25:$AG$124,$HI106,HP$21),"")</f>
        <v/>
      </c>
      <c r="HQ106" s="17" t="str">
        <f>IF(HQ$23&lt;='2. Saisie'!$AE$1,INDEX($D$25:$AG$124,$HI106,HQ$21),"")</f>
        <v/>
      </c>
      <c r="HR106" s="17" t="str">
        <f>IF(HR$23&lt;='2. Saisie'!$AE$1,INDEX($D$25:$AG$124,$HI106,HR$21),"")</f>
        <v/>
      </c>
      <c r="HS106" s="17" t="str">
        <f>IF(HS$23&lt;='2. Saisie'!$AE$1,INDEX($D$25:$AG$124,$HI106,HS$21),"")</f>
        <v/>
      </c>
      <c r="HT106" s="17" t="str">
        <f>IF(HT$23&lt;='2. Saisie'!$AE$1,INDEX($D$25:$AG$124,$HI106,HT$21),"")</f>
        <v/>
      </c>
      <c r="HU106" s="17" t="str">
        <f>IF(HU$23&lt;='2. Saisie'!$AE$1,INDEX($D$25:$AG$124,$HI106,HU$21),"")</f>
        <v/>
      </c>
      <c r="HV106" s="17" t="str">
        <f>IF(HV$23&lt;='2. Saisie'!$AE$1,INDEX($D$25:$AG$124,$HI106,HV$21),"")</f>
        <v/>
      </c>
      <c r="HW106" s="17" t="str">
        <f>IF(HW$23&lt;='2. Saisie'!$AE$1,INDEX($D$25:$AG$124,$HI106,HW$21),"")</f>
        <v/>
      </c>
      <c r="HX106" s="17" t="str">
        <f>IF(HX$23&lt;='2. Saisie'!$AE$1,INDEX($D$25:$AG$124,$HI106,HX$21),"")</f>
        <v/>
      </c>
      <c r="HY106" s="17" t="str">
        <f>IF(HY$23&lt;='2. Saisie'!$AE$1,INDEX($D$25:$AG$124,$HI106,HY$21),"")</f>
        <v/>
      </c>
      <c r="HZ106" s="17" t="str">
        <f>IF(HZ$23&lt;='2. Saisie'!$AE$1,INDEX($D$25:$AG$124,$HI106,HZ$21),"")</f>
        <v/>
      </c>
      <c r="IA106" s="17" t="str">
        <f>IF(IA$23&lt;='2. Saisie'!$AE$1,INDEX($D$25:$AG$124,$HI106,IA$21),"")</f>
        <v/>
      </c>
      <c r="IB106" s="17" t="str">
        <f>IF(IB$23&lt;='2. Saisie'!$AE$1,INDEX($D$25:$AG$124,$HI106,IB$21),"")</f>
        <v/>
      </c>
      <c r="IC106" s="17" t="str">
        <f>IF(IC$23&lt;='2. Saisie'!$AE$1,INDEX($D$25:$AG$124,$HI106,IC$21),"")</f>
        <v/>
      </c>
      <c r="ID106" s="17" t="str">
        <f>IF(ID$23&lt;='2. Saisie'!$AE$1,INDEX($D$25:$AG$124,$HI106,ID$21),"")</f>
        <v/>
      </c>
      <c r="IE106" s="17" t="str">
        <f>IF(IE$23&lt;='2. Saisie'!$AE$1,INDEX($D$25:$AG$124,$HI106,IE$21),"")</f>
        <v/>
      </c>
      <c r="IF106" s="17" t="str">
        <f>IF(IF$23&lt;='2. Saisie'!$AE$1,INDEX($D$25:$AG$124,$HI106,IF$21),"")</f>
        <v/>
      </c>
      <c r="IG106" s="17" t="str">
        <f>IF(IG$23&lt;='2. Saisie'!$AE$1,INDEX($D$25:$AG$124,$HI106,IG$21),"")</f>
        <v/>
      </c>
      <c r="IH106" s="17" t="str">
        <f>IF(IH$23&lt;='2. Saisie'!$AE$1,INDEX($D$25:$AG$124,$HI106,IH$21),"")</f>
        <v/>
      </c>
      <c r="II106" s="17" t="str">
        <f>IF(II$23&lt;='2. Saisie'!$AE$1,INDEX($D$25:$AG$124,$HI106,II$21),"")</f>
        <v/>
      </c>
      <c r="IJ106" s="17" t="str">
        <f>IF(IJ$23&lt;='2. Saisie'!$AE$1,INDEX($D$25:$AG$124,$HI106,IJ$21),"")</f>
        <v/>
      </c>
      <c r="IK106" s="17" t="str">
        <f>IF(IK$23&lt;='2. Saisie'!$AE$1,INDEX($D$25:$AG$124,$HI106,IK$21),"")</f>
        <v/>
      </c>
      <c r="IL106" s="17" t="str">
        <f>IF(IL$23&lt;='2. Saisie'!$AE$1,INDEX($D$25:$AG$124,$HI106,IL$21),"")</f>
        <v/>
      </c>
      <c r="IM106" s="17" t="str">
        <f>IF(IM$23&lt;='2. Saisie'!$AE$1,INDEX($D$25:$AG$124,$HI106,IM$21),"")</f>
        <v/>
      </c>
      <c r="IN106" s="17" t="str">
        <f>IF(IN$23&lt;='2. Saisie'!$AE$1,INDEX($D$25:$AG$124,$HI106,IN$21),"")</f>
        <v/>
      </c>
      <c r="IO106" s="17" t="s">
        <v>139</v>
      </c>
      <c r="IR106" s="346" t="str">
        <f>IFERROR(IF(HK$23&lt;=$HH106,(1-'7. Rép.Inattendues'!J87)*HK$19,('7. Rép.Inattendues'!J87*HK$19)*-1),"")</f>
        <v/>
      </c>
      <c r="IS106" s="346" t="str">
        <f>IFERROR(IF(HL$23&lt;=$HH106,(1-'7. Rép.Inattendues'!K87)*HL$19,('7. Rép.Inattendues'!K87*HL$19)*-1),"")</f>
        <v/>
      </c>
      <c r="IT106" s="346" t="str">
        <f>IFERROR(IF(HM$23&lt;=$HH106,(1-'7. Rép.Inattendues'!L87)*HM$19,('7. Rép.Inattendues'!L87*HM$19)*-1),"")</f>
        <v/>
      </c>
      <c r="IU106" s="346" t="str">
        <f>IFERROR(IF(HN$23&lt;=$HH106,(1-'7. Rép.Inattendues'!M87)*HN$19,('7. Rép.Inattendues'!M87*HN$19)*-1),"")</f>
        <v/>
      </c>
      <c r="IV106" s="346" t="str">
        <f>IFERROR(IF(HO$23&lt;=$HH106,(1-'7. Rép.Inattendues'!N87)*HO$19,('7. Rép.Inattendues'!N87*HO$19)*-1),"")</f>
        <v/>
      </c>
      <c r="IW106" s="346" t="str">
        <f>IFERROR(IF(HP$23&lt;=$HH106,(1-'7. Rép.Inattendues'!O87)*HP$19,('7. Rép.Inattendues'!O87*HP$19)*-1),"")</f>
        <v/>
      </c>
      <c r="IX106" s="346" t="str">
        <f>IFERROR(IF(HQ$23&lt;=$HH106,(1-'7. Rép.Inattendues'!P87)*HQ$19,('7. Rép.Inattendues'!P87*HQ$19)*-1),"")</f>
        <v/>
      </c>
      <c r="IY106" s="346" t="str">
        <f>IFERROR(IF(HR$23&lt;=$HH106,(1-'7. Rép.Inattendues'!Q87)*HR$19,('7. Rép.Inattendues'!Q87*HR$19)*-1),"")</f>
        <v/>
      </c>
      <c r="IZ106" s="346" t="str">
        <f>IFERROR(IF(HS$23&lt;=$HH106,(1-'7. Rép.Inattendues'!R87)*HS$19,('7. Rép.Inattendues'!R87*HS$19)*-1),"")</f>
        <v/>
      </c>
      <c r="JA106" s="346" t="str">
        <f>IFERROR(IF(HT$23&lt;=$HH106,(1-'7. Rép.Inattendues'!S87)*HT$19,('7. Rép.Inattendues'!S87*HT$19)*-1),"")</f>
        <v/>
      </c>
      <c r="JB106" s="346" t="str">
        <f>IFERROR(IF(HU$23&lt;=$HH106,(1-'7. Rép.Inattendues'!T87)*HU$19,('7. Rép.Inattendues'!T87*HU$19)*-1),"")</f>
        <v/>
      </c>
      <c r="JC106" s="346" t="str">
        <f>IFERROR(IF(HV$23&lt;=$HH106,(1-'7. Rép.Inattendues'!U87)*HV$19,('7. Rép.Inattendues'!U87*HV$19)*-1),"")</f>
        <v/>
      </c>
      <c r="JD106" s="346" t="str">
        <f>IFERROR(IF(HW$23&lt;=$HH106,(1-'7. Rép.Inattendues'!V87)*HW$19,('7. Rép.Inattendues'!V87*HW$19)*-1),"")</f>
        <v/>
      </c>
      <c r="JE106" s="346" t="str">
        <f>IFERROR(IF(HX$23&lt;=$HH106,(1-'7. Rép.Inattendues'!W87)*HX$19,('7. Rép.Inattendues'!W87*HX$19)*-1),"")</f>
        <v/>
      </c>
      <c r="JF106" s="346" t="str">
        <f>IFERROR(IF(HY$23&lt;=$HH106,(1-'7. Rép.Inattendues'!X87)*HY$19,('7. Rép.Inattendues'!X87*HY$19)*-1),"")</f>
        <v/>
      </c>
      <c r="JG106" s="346" t="str">
        <f>IFERROR(IF(HZ$23&lt;=$HH106,(1-'7. Rép.Inattendues'!Y87)*HZ$19,('7. Rép.Inattendues'!Y87*HZ$19)*-1),"")</f>
        <v/>
      </c>
      <c r="JH106" s="346" t="str">
        <f>IFERROR(IF(IA$23&lt;=$HH106,(1-'7. Rép.Inattendues'!Z87)*IA$19,('7. Rép.Inattendues'!Z87*IA$19)*-1),"")</f>
        <v/>
      </c>
      <c r="JI106" s="346" t="str">
        <f>IFERROR(IF(IB$23&lt;=$HH106,(1-'7. Rép.Inattendues'!AA87)*IB$19,('7. Rép.Inattendues'!AA87*IB$19)*-1),"")</f>
        <v/>
      </c>
      <c r="JJ106" s="346" t="str">
        <f>IFERROR(IF(IC$23&lt;=$HH106,(1-'7. Rép.Inattendues'!AB87)*IC$19,('7. Rép.Inattendues'!AB87*IC$19)*-1),"")</f>
        <v/>
      </c>
      <c r="JK106" s="346" t="str">
        <f>IFERROR(IF(ID$23&lt;=$HH106,(1-'7. Rép.Inattendues'!AC87)*ID$19,('7. Rép.Inattendues'!AC87*ID$19)*-1),"")</f>
        <v/>
      </c>
      <c r="JL106" s="346" t="str">
        <f>IFERROR(IF(IE$23&lt;=$HH106,(1-'7. Rép.Inattendues'!AD87)*IE$19,('7. Rép.Inattendues'!AD87*IE$19)*-1),"")</f>
        <v/>
      </c>
      <c r="JM106" s="346" t="str">
        <f>IFERROR(IF(IF$23&lt;=$HH106,(1-'7. Rép.Inattendues'!AE87)*IF$19,('7. Rép.Inattendues'!AE87*IF$19)*-1),"")</f>
        <v/>
      </c>
      <c r="JN106" s="346" t="str">
        <f>IFERROR(IF(IG$23&lt;=$HH106,(1-'7. Rép.Inattendues'!AF87)*IG$19,('7. Rép.Inattendues'!AF87*IG$19)*-1),"")</f>
        <v/>
      </c>
      <c r="JO106" s="346" t="str">
        <f>IFERROR(IF(IH$23&lt;=$HH106,(1-'7. Rép.Inattendues'!AG87)*IH$19,('7. Rép.Inattendues'!AG87*IH$19)*-1),"")</f>
        <v/>
      </c>
      <c r="JP106" s="346" t="str">
        <f>IFERROR(IF(II$23&lt;=$HH106,(1-'7. Rép.Inattendues'!AH87)*II$19,('7. Rép.Inattendues'!AH87*II$19)*-1),"")</f>
        <v/>
      </c>
      <c r="JQ106" s="346" t="str">
        <f>IFERROR(IF(IJ$23&lt;=$HH106,(1-'7. Rép.Inattendues'!AI87)*IJ$19,('7. Rép.Inattendues'!AI87*IJ$19)*-1),"")</f>
        <v/>
      </c>
      <c r="JR106" s="346" t="str">
        <f>IFERROR(IF(IK$23&lt;=$HH106,(1-'7. Rép.Inattendues'!AJ87)*IK$19,('7. Rép.Inattendues'!AJ87*IK$19)*-1),"")</f>
        <v/>
      </c>
      <c r="JS106" s="346" t="str">
        <f>IFERROR(IF(IL$23&lt;=$HH106,(1-'7. Rép.Inattendues'!AK87)*IL$19,('7. Rép.Inattendues'!AK87*IL$19)*-1),"")</f>
        <v/>
      </c>
      <c r="JT106" s="346" t="str">
        <f>IFERROR(IF(IM$23&lt;=$HH106,(1-'7. Rép.Inattendues'!AL87)*IM$19,('7. Rép.Inattendues'!AL87*IM$19)*-1),"")</f>
        <v/>
      </c>
      <c r="JU106" s="346" t="str">
        <f>IFERROR(IF(IN$23&lt;=$HH106,(1-'7. Rép.Inattendues'!AM87)*IN$19,('7. Rép.Inattendues'!AM87*IN$19)*-1),"")</f>
        <v/>
      </c>
      <c r="JW106" s="347" t="str">
        <f t="shared" si="415"/>
        <v/>
      </c>
      <c r="JY106" s="346" t="str">
        <f t="shared" si="416"/>
        <v/>
      </c>
      <c r="JZ106" s="346" t="str">
        <f t="shared" si="417"/>
        <v/>
      </c>
      <c r="KA106" s="346" t="str">
        <f t="shared" si="418"/>
        <v/>
      </c>
      <c r="KB106" s="346" t="str">
        <f t="shared" si="419"/>
        <v/>
      </c>
      <c r="KC106" s="346" t="str">
        <f t="shared" si="420"/>
        <v/>
      </c>
      <c r="KD106" s="346" t="str">
        <f t="shared" si="421"/>
        <v/>
      </c>
      <c r="KE106" s="346" t="str">
        <f t="shared" si="422"/>
        <v/>
      </c>
      <c r="KF106" s="346" t="str">
        <f t="shared" si="423"/>
        <v/>
      </c>
      <c r="KG106" s="346" t="str">
        <f t="shared" si="424"/>
        <v/>
      </c>
      <c r="KH106" s="346" t="str">
        <f t="shared" si="425"/>
        <v/>
      </c>
      <c r="KI106" s="346" t="str">
        <f t="shared" si="426"/>
        <v/>
      </c>
      <c r="KJ106" s="346" t="str">
        <f t="shared" si="427"/>
        <v/>
      </c>
      <c r="KK106" s="346" t="str">
        <f t="shared" si="428"/>
        <v/>
      </c>
      <c r="KL106" s="346" t="str">
        <f t="shared" si="429"/>
        <v/>
      </c>
      <c r="KM106" s="346" t="str">
        <f t="shared" si="430"/>
        <v/>
      </c>
      <c r="KN106" s="346" t="str">
        <f t="shared" si="431"/>
        <v/>
      </c>
      <c r="KO106" s="346" t="str">
        <f t="shared" si="432"/>
        <v/>
      </c>
      <c r="KP106" s="346" t="str">
        <f t="shared" si="433"/>
        <v/>
      </c>
      <c r="KQ106" s="346" t="str">
        <f t="shared" si="434"/>
        <v/>
      </c>
      <c r="KR106" s="346" t="str">
        <f t="shared" si="435"/>
        <v/>
      </c>
      <c r="KS106" s="346" t="str">
        <f t="shared" si="436"/>
        <v/>
      </c>
      <c r="KT106" s="346" t="str">
        <f t="shared" si="437"/>
        <v/>
      </c>
      <c r="KU106" s="346" t="str">
        <f t="shared" si="438"/>
        <v/>
      </c>
      <c r="KV106" s="346" t="str">
        <f t="shared" si="439"/>
        <v/>
      </c>
      <c r="KW106" s="346" t="str">
        <f t="shared" si="440"/>
        <v/>
      </c>
      <c r="KX106" s="346" t="str">
        <f t="shared" si="441"/>
        <v/>
      </c>
      <c r="KY106" s="346" t="str">
        <f t="shared" si="442"/>
        <v/>
      </c>
      <c r="KZ106" s="346" t="str">
        <f t="shared" si="443"/>
        <v/>
      </c>
      <c r="LA106" s="346" t="str">
        <f t="shared" si="444"/>
        <v/>
      </c>
      <c r="LB106" s="346" t="str">
        <f t="shared" si="445"/>
        <v/>
      </c>
      <c r="LD106" s="348" t="str">
        <f t="shared" si="446"/>
        <v/>
      </c>
      <c r="LF106" s="346" t="str">
        <f t="shared" si="363"/>
        <v/>
      </c>
      <c r="LH106" s="346" t="str">
        <f t="shared" si="447"/>
        <v/>
      </c>
      <c r="LI106" s="346" t="str">
        <f t="shared" si="448"/>
        <v/>
      </c>
      <c r="LJ106" s="346" t="str">
        <f t="shared" si="449"/>
        <v/>
      </c>
      <c r="LK106" s="346" t="str">
        <f t="shared" si="450"/>
        <v/>
      </c>
      <c r="LL106" s="346" t="str">
        <f t="shared" si="451"/>
        <v/>
      </c>
      <c r="LM106" s="346" t="str">
        <f t="shared" si="452"/>
        <v/>
      </c>
      <c r="LN106" s="346" t="str">
        <f t="shared" si="453"/>
        <v/>
      </c>
      <c r="LO106" s="346" t="str">
        <f t="shared" si="454"/>
        <v/>
      </c>
      <c r="LP106" s="346" t="str">
        <f t="shared" si="455"/>
        <v/>
      </c>
      <c r="LQ106" s="346" t="str">
        <f t="shared" si="456"/>
        <v/>
      </c>
      <c r="LR106" s="346" t="str">
        <f t="shared" si="457"/>
        <v/>
      </c>
      <c r="LS106" s="346" t="str">
        <f t="shared" si="458"/>
        <v/>
      </c>
      <c r="LT106" s="346" t="str">
        <f t="shared" si="459"/>
        <v/>
      </c>
      <c r="LU106" s="346" t="str">
        <f t="shared" si="460"/>
        <v/>
      </c>
      <c r="LV106" s="346" t="str">
        <f t="shared" si="461"/>
        <v/>
      </c>
      <c r="LW106" s="346" t="str">
        <f t="shared" si="462"/>
        <v/>
      </c>
      <c r="LX106" s="346" t="str">
        <f t="shared" si="463"/>
        <v/>
      </c>
      <c r="LY106" s="346" t="str">
        <f t="shared" si="464"/>
        <v/>
      </c>
      <c r="LZ106" s="346" t="str">
        <f t="shared" si="465"/>
        <v/>
      </c>
      <c r="MA106" s="346" t="str">
        <f t="shared" si="466"/>
        <v/>
      </c>
      <c r="MB106" s="346" t="str">
        <f t="shared" si="467"/>
        <v/>
      </c>
      <c r="MC106" s="346" t="str">
        <f t="shared" si="468"/>
        <v/>
      </c>
      <c r="MD106" s="346" t="str">
        <f t="shared" si="469"/>
        <v/>
      </c>
      <c r="ME106" s="346" t="str">
        <f t="shared" si="470"/>
        <v/>
      </c>
      <c r="MF106" s="346" t="str">
        <f t="shared" si="471"/>
        <v/>
      </c>
      <c r="MG106" s="346" t="str">
        <f t="shared" si="472"/>
        <v/>
      </c>
      <c r="MH106" s="346" t="str">
        <f t="shared" si="473"/>
        <v/>
      </c>
      <c r="MI106" s="346" t="str">
        <f t="shared" si="474"/>
        <v/>
      </c>
      <c r="MJ106" s="346" t="str">
        <f t="shared" si="475"/>
        <v/>
      </c>
      <c r="MK106" s="346" t="str">
        <f t="shared" si="476"/>
        <v/>
      </c>
      <c r="MM106" s="348" t="str">
        <f t="shared" si="477"/>
        <v/>
      </c>
      <c r="MR106" s="483" t="s">
        <v>473</v>
      </c>
      <c r="MS106" s="294">
        <v>1</v>
      </c>
      <c r="MT106" s="401"/>
      <c r="MU106" s="15">
        <f>IF('8. Paramètres'!G144="Réussite",1,IF('8. Paramètres'!G144="À examiner (réussite)",2,IF('8. Paramètres'!G144="À examiner (échec)",3,IF('8. Paramètres'!G144="Échec",4,"err"))))</f>
        <v>4</v>
      </c>
      <c r="MV106" s="15">
        <f>IF('8. Paramètres'!H144="Cliquer pour modifier",MU106,IF('8. Paramètres'!H144="Réussite",1,IF('8. Paramètres'!H144="À examiner (réussite)",2,IF('8. Paramètres'!H144="À examiner (échec)",3,IF('8. Paramètres'!H144="Échec",4,"err")))))</f>
        <v>4</v>
      </c>
      <c r="MW106" s="15">
        <f t="shared" si="514"/>
        <v>4</v>
      </c>
      <c r="MY106" s="380" t="str">
        <f t="shared" si="515"/>
        <v>ok</v>
      </c>
    </row>
    <row r="107" spans="2:364" ht="18" x14ac:dyDescent="0.3">
      <c r="B107" s="38">
        <f t="shared" si="364"/>
        <v>0</v>
      </c>
      <c r="C107" s="4" t="s">
        <v>113</v>
      </c>
      <c r="D107" s="17" t="str">
        <f>IF(AND('2. Saisie'!$AF89&gt;=0,D$23&lt;='2. Saisie'!$AE$1,'2. Saisie'!$AL89&lt;=$B$11),IF(OR('2. Saisie'!B89="",'2. Saisie'!B89=9),0,'2. Saisie'!B89),"")</f>
        <v/>
      </c>
      <c r="E107" s="17" t="str">
        <f>IF(AND('2. Saisie'!$AF89&gt;=0,E$23&lt;='2. Saisie'!$AE$1,'2. Saisie'!$AL89&lt;=$B$11),IF(OR('2. Saisie'!C89="",'2. Saisie'!C89=9),0,'2. Saisie'!C89),"")</f>
        <v/>
      </c>
      <c r="F107" s="17" t="str">
        <f>IF(AND('2. Saisie'!$AF89&gt;=0,F$23&lt;='2. Saisie'!$AE$1,'2. Saisie'!$AL89&lt;=$B$11),IF(OR('2. Saisie'!D89="",'2. Saisie'!D89=9),0,'2. Saisie'!D89),"")</f>
        <v/>
      </c>
      <c r="G107" s="17" t="str">
        <f>IF(AND('2. Saisie'!$AF89&gt;=0,G$23&lt;='2. Saisie'!$AE$1,'2. Saisie'!$AL89&lt;=$B$11),IF(OR('2. Saisie'!E89="",'2. Saisie'!E89=9),0,'2. Saisie'!E89),"")</f>
        <v/>
      </c>
      <c r="H107" s="17" t="str">
        <f>IF(AND('2. Saisie'!$AF89&gt;=0,H$23&lt;='2. Saisie'!$AE$1,'2. Saisie'!$AL89&lt;=$B$11),IF(OR('2. Saisie'!F89="",'2. Saisie'!F89=9),0,'2. Saisie'!F89),"")</f>
        <v/>
      </c>
      <c r="I107" s="17" t="str">
        <f>IF(AND('2. Saisie'!$AF89&gt;=0,I$23&lt;='2. Saisie'!$AE$1,'2. Saisie'!$AL89&lt;=$B$11),IF(OR('2. Saisie'!G89="",'2. Saisie'!G89=9),0,'2. Saisie'!G89),"")</f>
        <v/>
      </c>
      <c r="J107" s="17" t="str">
        <f>IF(AND('2. Saisie'!$AF89&gt;=0,J$23&lt;='2. Saisie'!$AE$1,'2. Saisie'!$AL89&lt;=$B$11),IF(OR('2. Saisie'!H89="",'2. Saisie'!H89=9),0,'2. Saisie'!H89),"")</f>
        <v/>
      </c>
      <c r="K107" s="17" t="str">
        <f>IF(AND('2. Saisie'!$AF89&gt;=0,K$23&lt;='2. Saisie'!$AE$1,'2. Saisie'!$AL89&lt;=$B$11),IF(OR('2. Saisie'!I89="",'2. Saisie'!I89=9),0,'2. Saisie'!I89),"")</f>
        <v/>
      </c>
      <c r="L107" s="17" t="str">
        <f>IF(AND('2. Saisie'!$AF89&gt;=0,L$23&lt;='2. Saisie'!$AE$1,'2. Saisie'!$AL89&lt;=$B$11),IF(OR('2. Saisie'!J89="",'2. Saisie'!J89=9),0,'2. Saisie'!J89),"")</f>
        <v/>
      </c>
      <c r="M107" s="17" t="str">
        <f>IF(AND('2. Saisie'!$AF89&gt;=0,M$23&lt;='2. Saisie'!$AE$1,'2. Saisie'!$AL89&lt;=$B$11),IF(OR('2. Saisie'!K89="",'2. Saisie'!K89=9),0,'2. Saisie'!K89),"")</f>
        <v/>
      </c>
      <c r="N107" s="17" t="str">
        <f>IF(AND('2. Saisie'!$AF89&gt;=0,N$23&lt;='2. Saisie'!$AE$1,'2. Saisie'!$AL89&lt;=$B$11),IF(OR('2. Saisie'!L89="",'2. Saisie'!L89=9),0,'2. Saisie'!L89),"")</f>
        <v/>
      </c>
      <c r="O107" s="17" t="str">
        <f>IF(AND('2. Saisie'!$AF89&gt;=0,O$23&lt;='2. Saisie'!$AE$1,'2. Saisie'!$AL89&lt;=$B$11),IF(OR('2. Saisie'!M89="",'2. Saisie'!M89=9),0,'2. Saisie'!M89),"")</f>
        <v/>
      </c>
      <c r="P107" s="17" t="str">
        <f>IF(AND('2. Saisie'!$AF89&gt;=0,P$23&lt;='2. Saisie'!$AE$1,'2. Saisie'!$AL89&lt;=$B$11),IF(OR('2. Saisie'!N89="",'2. Saisie'!N89=9),0,'2. Saisie'!N89),"")</f>
        <v/>
      </c>
      <c r="Q107" s="17" t="str">
        <f>IF(AND('2. Saisie'!$AF89&gt;=0,Q$23&lt;='2. Saisie'!$AE$1,'2. Saisie'!$AL89&lt;=$B$11),IF(OR('2. Saisie'!O89="",'2. Saisie'!O89=9),0,'2. Saisie'!O89),"")</f>
        <v/>
      </c>
      <c r="R107" s="17" t="str">
        <f>IF(AND('2. Saisie'!$AF89&gt;=0,R$23&lt;='2. Saisie'!$AE$1,'2. Saisie'!$AL89&lt;=$B$11),IF(OR('2. Saisie'!P89="",'2. Saisie'!P89=9),0,'2. Saisie'!P89),"")</f>
        <v/>
      </c>
      <c r="S107" s="17" t="str">
        <f>IF(AND('2. Saisie'!$AF89&gt;=0,S$23&lt;='2. Saisie'!$AE$1,'2. Saisie'!$AL89&lt;=$B$11),IF(OR('2. Saisie'!Q89="",'2. Saisie'!Q89=9),0,'2. Saisie'!Q89),"")</f>
        <v/>
      </c>
      <c r="T107" s="17" t="str">
        <f>IF(AND('2. Saisie'!$AF89&gt;=0,T$23&lt;='2. Saisie'!$AE$1,'2. Saisie'!$AL89&lt;=$B$11),IF(OR('2. Saisie'!R89="",'2. Saisie'!R89=9),0,'2. Saisie'!R89),"")</f>
        <v/>
      </c>
      <c r="U107" s="17" t="str">
        <f>IF(AND('2. Saisie'!$AF89&gt;=0,U$23&lt;='2. Saisie'!$AE$1,'2. Saisie'!$AL89&lt;=$B$11),IF(OR('2. Saisie'!S89="",'2. Saisie'!S89=9),0,'2. Saisie'!S89),"")</f>
        <v/>
      </c>
      <c r="V107" s="17" t="str">
        <f>IF(AND('2. Saisie'!$AF89&gt;=0,V$23&lt;='2. Saisie'!$AE$1,'2. Saisie'!$AL89&lt;=$B$11),IF(OR('2. Saisie'!T89="",'2. Saisie'!T89=9),0,'2. Saisie'!T89),"")</f>
        <v/>
      </c>
      <c r="W107" s="17" t="str">
        <f>IF(AND('2. Saisie'!$AF89&gt;=0,W$23&lt;='2. Saisie'!$AE$1,'2. Saisie'!$AL89&lt;=$B$11),IF(OR('2. Saisie'!U89="",'2. Saisie'!U89=9),0,'2. Saisie'!U89),"")</f>
        <v/>
      </c>
      <c r="X107" s="17" t="str">
        <f>IF(AND('2. Saisie'!$AF89&gt;=0,X$23&lt;='2. Saisie'!$AE$1,'2. Saisie'!$AL89&lt;=$B$11),IF(OR('2. Saisie'!V89="",'2. Saisie'!V89=9),0,'2. Saisie'!V89),"")</f>
        <v/>
      </c>
      <c r="Y107" s="17" t="str">
        <f>IF(AND('2. Saisie'!$AF89&gt;=0,Y$23&lt;='2. Saisie'!$AE$1,'2. Saisie'!$AL89&lt;=$B$11),IF(OR('2. Saisie'!W89="",'2. Saisie'!W89=9),0,'2. Saisie'!W89),"")</f>
        <v/>
      </c>
      <c r="Z107" s="17" t="str">
        <f>IF(AND('2. Saisie'!$AF89&gt;=0,Z$23&lt;='2. Saisie'!$AE$1,'2. Saisie'!$AL89&lt;=$B$11),IF(OR('2. Saisie'!X89="",'2. Saisie'!X89=9),0,'2. Saisie'!X89),"")</f>
        <v/>
      </c>
      <c r="AA107" s="17" t="str">
        <f>IF(AND('2. Saisie'!$AF89&gt;=0,AA$23&lt;='2. Saisie'!$AE$1,'2. Saisie'!$AL89&lt;=$B$11),IF(OR('2. Saisie'!Y89="",'2. Saisie'!Y89=9),0,'2. Saisie'!Y89),"")</f>
        <v/>
      </c>
      <c r="AB107" s="17" t="str">
        <f>IF(AND('2. Saisie'!$AF89&gt;=0,AB$23&lt;='2. Saisie'!$AE$1,'2. Saisie'!$AL89&lt;=$B$11),IF(OR('2. Saisie'!Z89="",'2. Saisie'!Z89=9),0,'2. Saisie'!Z89),"")</f>
        <v/>
      </c>
      <c r="AC107" s="17" t="str">
        <f>IF(AND('2. Saisie'!$AF89&gt;=0,AC$23&lt;='2. Saisie'!$AE$1,'2. Saisie'!$AL89&lt;=$B$11),IF(OR('2. Saisie'!AA89="",'2. Saisie'!AA89=9),0,'2. Saisie'!AA89),"")</f>
        <v/>
      </c>
      <c r="AD107" s="17" t="str">
        <f>IF(AND('2. Saisie'!$AF89&gt;=0,AD$23&lt;='2. Saisie'!$AE$1,'2. Saisie'!$AL89&lt;=$B$11),IF(OR('2. Saisie'!AB89="",'2. Saisie'!AB89=9),0,'2. Saisie'!AB89),"")</f>
        <v/>
      </c>
      <c r="AE107" s="17" t="str">
        <f>IF(AND('2. Saisie'!$AF89&gt;=0,AE$23&lt;='2. Saisie'!$AE$1,'2. Saisie'!$AL89&lt;=$B$11),IF(OR('2. Saisie'!AC89="",'2. Saisie'!AC89=9),0,'2. Saisie'!AC89),"")</f>
        <v/>
      </c>
      <c r="AF107" s="17" t="str">
        <f>IF(AND('2. Saisie'!$AF89&gt;=0,AF$23&lt;='2. Saisie'!$AE$1,'2. Saisie'!$AL89&lt;=$B$11),IF(OR('2. Saisie'!AD89="",'2. Saisie'!AD89=9),0,'2. Saisie'!AD89),"")</f>
        <v/>
      </c>
      <c r="AG107" s="17" t="str">
        <f>IF(AND('2. Saisie'!$AF89&gt;=0,AG$23&lt;='2. Saisie'!$AE$1,'2. Saisie'!$AL89&lt;=$B$11),IF(OR('2. Saisie'!AE89="",'2. Saisie'!AE89=9),0,'2. Saisie'!AE89),"")</f>
        <v/>
      </c>
      <c r="AH107" s="17" t="s">
        <v>139</v>
      </c>
      <c r="AI107" s="330"/>
      <c r="AJ107" s="339" t="str">
        <f t="shared" si="365"/>
        <v/>
      </c>
      <c r="AK107" s="339" t="str">
        <f t="shared" si="366"/>
        <v/>
      </c>
      <c r="AL107" s="340" t="str">
        <f t="shared" si="324"/>
        <v/>
      </c>
      <c r="AM107" s="341">
        <v>83</v>
      </c>
      <c r="AN107" s="342" t="str">
        <f t="shared" si="325"/>
        <v/>
      </c>
      <c r="AO107" s="343" t="str">
        <f t="shared" si="516"/>
        <v/>
      </c>
      <c r="AP107" s="17" t="str">
        <f t="shared" si="367"/>
        <v/>
      </c>
      <c r="AQ107" s="17" t="str">
        <f t="shared" si="368"/>
        <v/>
      </c>
      <c r="AR107" s="17" t="str">
        <f t="shared" si="369"/>
        <v/>
      </c>
      <c r="AS107" s="17" t="str">
        <f t="shared" si="370"/>
        <v/>
      </c>
      <c r="AT107" s="17" t="str">
        <f t="shared" si="371"/>
        <v/>
      </c>
      <c r="AU107" s="17" t="str">
        <f t="shared" si="372"/>
        <v/>
      </c>
      <c r="AV107" s="17" t="str">
        <f t="shared" si="373"/>
        <v/>
      </c>
      <c r="AW107" s="17" t="str">
        <f t="shared" si="374"/>
        <v/>
      </c>
      <c r="AX107" s="17" t="str">
        <f t="shared" si="375"/>
        <v/>
      </c>
      <c r="AY107" s="17" t="str">
        <f t="shared" si="376"/>
        <v/>
      </c>
      <c r="AZ107" s="17" t="str">
        <f t="shared" si="377"/>
        <v/>
      </c>
      <c r="BA107" s="17" t="str">
        <f t="shared" si="378"/>
        <v/>
      </c>
      <c r="BB107" s="17" t="str">
        <f t="shared" si="379"/>
        <v/>
      </c>
      <c r="BC107" s="17" t="str">
        <f t="shared" si="380"/>
        <v/>
      </c>
      <c r="BD107" s="17" t="str">
        <f t="shared" si="381"/>
        <v/>
      </c>
      <c r="BE107" s="17" t="str">
        <f t="shared" si="382"/>
        <v/>
      </c>
      <c r="BF107" s="17" t="str">
        <f t="shared" si="383"/>
        <v/>
      </c>
      <c r="BG107" s="17" t="str">
        <f t="shared" si="384"/>
        <v/>
      </c>
      <c r="BH107" s="17" t="str">
        <f t="shared" si="385"/>
        <v/>
      </c>
      <c r="BI107" s="17" t="str">
        <f t="shared" si="386"/>
        <v/>
      </c>
      <c r="BJ107" s="17" t="str">
        <f t="shared" si="387"/>
        <v/>
      </c>
      <c r="BK107" s="17" t="str">
        <f t="shared" si="388"/>
        <v/>
      </c>
      <c r="BL107" s="17" t="str">
        <f t="shared" si="389"/>
        <v/>
      </c>
      <c r="BM107" s="17" t="str">
        <f t="shared" si="390"/>
        <v/>
      </c>
      <c r="BN107" s="17" t="str">
        <f t="shared" si="391"/>
        <v/>
      </c>
      <c r="BO107" s="17" t="str">
        <f t="shared" si="392"/>
        <v/>
      </c>
      <c r="BP107" s="17" t="str">
        <f t="shared" si="393"/>
        <v/>
      </c>
      <c r="BQ107" s="17" t="str">
        <f t="shared" si="394"/>
        <v/>
      </c>
      <c r="BR107" s="17" t="str">
        <f t="shared" si="395"/>
        <v/>
      </c>
      <c r="BS107" s="17" t="str">
        <f t="shared" si="396"/>
        <v/>
      </c>
      <c r="BT107" s="17" t="s">
        <v>139</v>
      </c>
      <c r="BV107" s="291" t="e">
        <f t="shared" si="327"/>
        <v>#VALUE!</v>
      </c>
      <c r="BW107" s="291" t="e">
        <f t="shared" si="397"/>
        <v>#VALUE!</v>
      </c>
      <c r="BX107" s="291" t="e">
        <f t="shared" si="478"/>
        <v>#VALUE!</v>
      </c>
      <c r="BY107" s="292" t="e">
        <f t="shared" si="328"/>
        <v>#VALUE!</v>
      </c>
      <c r="BZ107" s="292" t="e">
        <f t="shared" si="398"/>
        <v>#VALUE!</v>
      </c>
      <c r="CA107" s="294" t="str">
        <f t="shared" si="399"/>
        <v/>
      </c>
      <c r="CB107" s="293" t="e">
        <f t="shared" si="329"/>
        <v>#VALUE!</v>
      </c>
      <c r="CC107" s="291" t="e">
        <f t="shared" si="400"/>
        <v>#VALUE!</v>
      </c>
      <c r="CD107" s="291" t="e">
        <f t="shared" si="479"/>
        <v>#VALUE!</v>
      </c>
      <c r="CE107" s="292" t="e">
        <f t="shared" si="330"/>
        <v>#VALUE!</v>
      </c>
      <c r="CF107" s="292" t="e">
        <f t="shared" si="401"/>
        <v>#VALUE!</v>
      </c>
      <c r="CW107" s="330"/>
      <c r="CX107" s="341">
        <v>83</v>
      </c>
      <c r="CY107" s="58" t="str">
        <f t="shared" si="402"/>
        <v/>
      </c>
      <c r="CZ107" s="344" t="e">
        <f t="shared" si="513"/>
        <v>#N/A</v>
      </c>
      <c r="DA107" s="344" t="e">
        <f t="shared" si="513"/>
        <v>#N/A</v>
      </c>
      <c r="DB107" s="344" t="e">
        <f t="shared" si="513"/>
        <v>#N/A</v>
      </c>
      <c r="DC107" s="344" t="e">
        <f t="shared" si="513"/>
        <v>#N/A</v>
      </c>
      <c r="DD107" s="344" t="e">
        <f t="shared" si="513"/>
        <v>#N/A</v>
      </c>
      <c r="DE107" s="344" t="e">
        <f t="shared" si="513"/>
        <v>#N/A</v>
      </c>
      <c r="DF107" s="344" t="e">
        <f t="shared" si="513"/>
        <v>#N/A</v>
      </c>
      <c r="DG107" s="344" t="e">
        <f t="shared" si="513"/>
        <v>#N/A</v>
      </c>
      <c r="DH107" s="344" t="e">
        <f t="shared" si="513"/>
        <v>#N/A</v>
      </c>
      <c r="DI107" s="344" t="e">
        <f t="shared" si="513"/>
        <v>#N/A</v>
      </c>
      <c r="DJ107" s="344" t="e">
        <f t="shared" si="513"/>
        <v>#N/A</v>
      </c>
      <c r="DK107" s="344" t="e">
        <f t="shared" si="513"/>
        <v>#N/A</v>
      </c>
      <c r="DL107" s="344" t="e">
        <f t="shared" si="513"/>
        <v>#N/A</v>
      </c>
      <c r="DM107" s="344" t="e">
        <f t="shared" si="513"/>
        <v>#N/A</v>
      </c>
      <c r="DN107" s="344" t="e">
        <f t="shared" si="513"/>
        <v>#N/A</v>
      </c>
      <c r="DO107" s="344" t="e">
        <f t="shared" si="513"/>
        <v>#N/A</v>
      </c>
      <c r="DP107" s="344" t="e">
        <f t="shared" si="512"/>
        <v>#N/A</v>
      </c>
      <c r="DQ107" s="344" t="e">
        <f t="shared" si="512"/>
        <v>#N/A</v>
      </c>
      <c r="DR107" s="344" t="e">
        <f t="shared" si="512"/>
        <v>#N/A</v>
      </c>
      <c r="DS107" s="344" t="e">
        <f t="shared" si="512"/>
        <v>#N/A</v>
      </c>
      <c r="DT107" s="344" t="e">
        <f t="shared" si="512"/>
        <v>#N/A</v>
      </c>
      <c r="DU107" s="344" t="e">
        <f t="shared" si="512"/>
        <v>#N/A</v>
      </c>
      <c r="DV107" s="344" t="e">
        <f t="shared" si="512"/>
        <v>#N/A</v>
      </c>
      <c r="DW107" s="344" t="e">
        <f t="shared" si="512"/>
        <v>#N/A</v>
      </c>
      <c r="DX107" s="344" t="e">
        <f t="shared" si="512"/>
        <v>#N/A</v>
      </c>
      <c r="DY107" s="344" t="e">
        <f t="shared" si="512"/>
        <v>#N/A</v>
      </c>
      <c r="DZ107" s="344" t="e">
        <f t="shared" si="512"/>
        <v>#N/A</v>
      </c>
      <c r="EA107" s="344" t="e">
        <f t="shared" si="512"/>
        <v>#N/A</v>
      </c>
      <c r="EB107" s="344" t="e">
        <f t="shared" si="512"/>
        <v>#N/A</v>
      </c>
      <c r="EC107" s="344" t="e">
        <f t="shared" si="512"/>
        <v>#N/A</v>
      </c>
      <c r="ED107" s="59">
        <f t="shared" si="403"/>
        <v>0</v>
      </c>
      <c r="EE107" s="341">
        <v>83</v>
      </c>
      <c r="EF107" s="58" t="str">
        <f t="shared" si="404"/>
        <v/>
      </c>
      <c r="EG107" s="344" t="str">
        <f t="shared" si="480"/>
        <v/>
      </c>
      <c r="EH107" s="344" t="str">
        <f t="shared" si="481"/>
        <v/>
      </c>
      <c r="EI107" s="344" t="str">
        <f t="shared" si="482"/>
        <v/>
      </c>
      <c r="EJ107" s="344" t="str">
        <f t="shared" si="483"/>
        <v/>
      </c>
      <c r="EK107" s="344" t="str">
        <f t="shared" si="484"/>
        <v/>
      </c>
      <c r="EL107" s="344" t="str">
        <f t="shared" si="485"/>
        <v/>
      </c>
      <c r="EM107" s="344" t="str">
        <f t="shared" si="486"/>
        <v/>
      </c>
      <c r="EN107" s="344" t="str">
        <f t="shared" si="487"/>
        <v/>
      </c>
      <c r="EO107" s="344" t="str">
        <f t="shared" si="488"/>
        <v/>
      </c>
      <c r="EP107" s="344" t="str">
        <f t="shared" si="489"/>
        <v/>
      </c>
      <c r="EQ107" s="344" t="str">
        <f t="shared" si="490"/>
        <v/>
      </c>
      <c r="ER107" s="344" t="str">
        <f t="shared" si="491"/>
        <v/>
      </c>
      <c r="ES107" s="344" t="str">
        <f t="shared" si="492"/>
        <v/>
      </c>
      <c r="ET107" s="344" t="str">
        <f t="shared" si="493"/>
        <v/>
      </c>
      <c r="EU107" s="344" t="str">
        <f t="shared" si="494"/>
        <v/>
      </c>
      <c r="EV107" s="344" t="str">
        <f t="shared" si="495"/>
        <v/>
      </c>
      <c r="EW107" s="344" t="str">
        <f t="shared" si="496"/>
        <v/>
      </c>
      <c r="EX107" s="344" t="str">
        <f t="shared" si="497"/>
        <v/>
      </c>
      <c r="EY107" s="344" t="str">
        <f t="shared" si="498"/>
        <v/>
      </c>
      <c r="EZ107" s="344" t="str">
        <f t="shared" si="499"/>
        <v/>
      </c>
      <c r="FA107" s="344" t="str">
        <f t="shared" si="500"/>
        <v/>
      </c>
      <c r="FB107" s="344" t="str">
        <f t="shared" si="501"/>
        <v/>
      </c>
      <c r="FC107" s="344" t="str">
        <f t="shared" si="502"/>
        <v/>
      </c>
      <c r="FD107" s="344" t="str">
        <f t="shared" si="503"/>
        <v/>
      </c>
      <c r="FE107" s="344" t="str">
        <f t="shared" si="504"/>
        <v/>
      </c>
      <c r="FF107" s="344" t="str">
        <f t="shared" si="505"/>
        <v/>
      </c>
      <c r="FG107" s="344" t="str">
        <f t="shared" si="506"/>
        <v/>
      </c>
      <c r="FH107" s="344" t="str">
        <f t="shared" si="507"/>
        <v/>
      </c>
      <c r="FI107" s="344" t="str">
        <f t="shared" si="508"/>
        <v/>
      </c>
      <c r="FJ107" s="344" t="str">
        <f t="shared" si="509"/>
        <v/>
      </c>
      <c r="FK107" s="59">
        <f t="shared" si="405"/>
        <v>0</v>
      </c>
      <c r="FL107" s="345" t="str">
        <f t="shared" si="406"/>
        <v/>
      </c>
      <c r="FM107" s="3">
        <f t="shared" si="407"/>
        <v>0</v>
      </c>
      <c r="FO107" s="336" t="str">
        <f t="shared" si="331"/>
        <v/>
      </c>
      <c r="FP107" s="4" t="s">
        <v>113</v>
      </c>
      <c r="FQ107" s="17" t="str">
        <f t="shared" si="332"/>
        <v/>
      </c>
      <c r="FR107" s="17" t="str">
        <f t="shared" si="333"/>
        <v/>
      </c>
      <c r="FS107" s="17" t="str">
        <f t="shared" si="334"/>
        <v/>
      </c>
      <c r="FT107" s="17" t="str">
        <f t="shared" si="335"/>
        <v/>
      </c>
      <c r="FU107" s="17" t="str">
        <f t="shared" si="336"/>
        <v/>
      </c>
      <c r="FV107" s="17" t="str">
        <f t="shared" si="337"/>
        <v/>
      </c>
      <c r="FW107" s="17" t="str">
        <f t="shared" si="338"/>
        <v/>
      </c>
      <c r="FX107" s="17" t="str">
        <f t="shared" si="339"/>
        <v/>
      </c>
      <c r="FY107" s="17" t="str">
        <f t="shared" si="340"/>
        <v/>
      </c>
      <c r="FZ107" s="17" t="str">
        <f t="shared" si="341"/>
        <v/>
      </c>
      <c r="GA107" s="17" t="str">
        <f t="shared" si="342"/>
        <v/>
      </c>
      <c r="GB107" s="17" t="str">
        <f t="shared" si="343"/>
        <v/>
      </c>
      <c r="GC107" s="17" t="str">
        <f t="shared" si="344"/>
        <v/>
      </c>
      <c r="GD107" s="17" t="str">
        <f t="shared" si="345"/>
        <v/>
      </c>
      <c r="GE107" s="17" t="str">
        <f t="shared" si="346"/>
        <v/>
      </c>
      <c r="GF107" s="17" t="str">
        <f t="shared" si="347"/>
        <v/>
      </c>
      <c r="GG107" s="17" t="str">
        <f t="shared" si="348"/>
        <v/>
      </c>
      <c r="GH107" s="17" t="str">
        <f t="shared" si="349"/>
        <v/>
      </c>
      <c r="GI107" s="17" t="str">
        <f t="shared" si="350"/>
        <v/>
      </c>
      <c r="GJ107" s="17" t="str">
        <f t="shared" si="351"/>
        <v/>
      </c>
      <c r="GK107" s="17" t="str">
        <f t="shared" si="352"/>
        <v/>
      </c>
      <c r="GL107" s="17" t="str">
        <f t="shared" si="353"/>
        <v/>
      </c>
      <c r="GM107" s="17" t="str">
        <f t="shared" si="354"/>
        <v/>
      </c>
      <c r="GN107" s="17" t="str">
        <f t="shared" si="355"/>
        <v/>
      </c>
      <c r="GO107" s="17" t="str">
        <f t="shared" si="356"/>
        <v/>
      </c>
      <c r="GP107" s="17" t="str">
        <f t="shared" si="357"/>
        <v/>
      </c>
      <c r="GQ107" s="17" t="str">
        <f t="shared" si="358"/>
        <v/>
      </c>
      <c r="GR107" s="17" t="str">
        <f t="shared" si="359"/>
        <v/>
      </c>
      <c r="GS107" s="17" t="str">
        <f t="shared" si="360"/>
        <v/>
      </c>
      <c r="GT107" s="17" t="str">
        <f t="shared" si="361"/>
        <v/>
      </c>
      <c r="GU107" s="17" t="s">
        <v>139</v>
      </c>
      <c r="GV107" s="36"/>
      <c r="GW107" s="36" t="e">
        <f>RANK(AO107,AO$25:AO$124,0)+COUNTIF(AO$25:AO$107,AO107)-1</f>
        <v>#VALUE!</v>
      </c>
      <c r="GX107" s="36" t="s">
        <v>113</v>
      </c>
      <c r="GY107" s="3">
        <v>83</v>
      </c>
      <c r="GZ107" s="3" t="str">
        <f t="shared" si="362"/>
        <v/>
      </c>
      <c r="HA107" s="345" t="str">
        <f t="shared" si="408"/>
        <v/>
      </c>
      <c r="HB107" s="3">
        <f t="shared" si="409"/>
        <v>0</v>
      </c>
      <c r="HF107" s="3" t="e">
        <f t="shared" si="410"/>
        <v>#N/A</v>
      </c>
      <c r="HG107" s="3" t="e">
        <f t="shared" si="411"/>
        <v>#N/A</v>
      </c>
      <c r="HH107" s="294" t="e">
        <f t="shared" si="412"/>
        <v>#N/A</v>
      </c>
      <c r="HI107" s="336" t="e">
        <f t="shared" si="413"/>
        <v>#N/A</v>
      </c>
      <c r="HJ107" s="4" t="e">
        <f t="shared" si="414"/>
        <v>#N/A</v>
      </c>
      <c r="HK107" s="17" t="str">
        <f>IF(HK$23&lt;='2. Saisie'!$AE$1,INDEX($D$25:$AG$124,$HI107,HK$21),"")</f>
        <v/>
      </c>
      <c r="HL107" s="17" t="str">
        <f>IF(HL$23&lt;='2. Saisie'!$AE$1,INDEX($D$25:$AG$124,$HI107,HL$21),"")</f>
        <v/>
      </c>
      <c r="HM107" s="17" t="str">
        <f>IF(HM$23&lt;='2. Saisie'!$AE$1,INDEX($D$25:$AG$124,$HI107,HM$21),"")</f>
        <v/>
      </c>
      <c r="HN107" s="17" t="str">
        <f>IF(HN$23&lt;='2. Saisie'!$AE$1,INDEX($D$25:$AG$124,$HI107,HN$21),"")</f>
        <v/>
      </c>
      <c r="HO107" s="17" t="str">
        <f>IF(HO$23&lt;='2. Saisie'!$AE$1,INDEX($D$25:$AG$124,$HI107,HO$21),"")</f>
        <v/>
      </c>
      <c r="HP107" s="17" t="str">
        <f>IF(HP$23&lt;='2. Saisie'!$AE$1,INDEX($D$25:$AG$124,$HI107,HP$21),"")</f>
        <v/>
      </c>
      <c r="HQ107" s="17" t="str">
        <f>IF(HQ$23&lt;='2. Saisie'!$AE$1,INDEX($D$25:$AG$124,$HI107,HQ$21),"")</f>
        <v/>
      </c>
      <c r="HR107" s="17" t="str">
        <f>IF(HR$23&lt;='2. Saisie'!$AE$1,INDEX($D$25:$AG$124,$HI107,HR$21),"")</f>
        <v/>
      </c>
      <c r="HS107" s="17" t="str">
        <f>IF(HS$23&lt;='2. Saisie'!$AE$1,INDEX($D$25:$AG$124,$HI107,HS$21),"")</f>
        <v/>
      </c>
      <c r="HT107" s="17" t="str">
        <f>IF(HT$23&lt;='2. Saisie'!$AE$1,INDEX($D$25:$AG$124,$HI107,HT$21),"")</f>
        <v/>
      </c>
      <c r="HU107" s="17" t="str">
        <f>IF(HU$23&lt;='2. Saisie'!$AE$1,INDEX($D$25:$AG$124,$HI107,HU$21),"")</f>
        <v/>
      </c>
      <c r="HV107" s="17" t="str">
        <f>IF(HV$23&lt;='2. Saisie'!$AE$1,INDEX($D$25:$AG$124,$HI107,HV$21),"")</f>
        <v/>
      </c>
      <c r="HW107" s="17" t="str">
        <f>IF(HW$23&lt;='2. Saisie'!$AE$1,INDEX($D$25:$AG$124,$HI107,HW$21),"")</f>
        <v/>
      </c>
      <c r="HX107" s="17" t="str">
        <f>IF(HX$23&lt;='2. Saisie'!$AE$1,INDEX($D$25:$AG$124,$HI107,HX$21),"")</f>
        <v/>
      </c>
      <c r="HY107" s="17" t="str">
        <f>IF(HY$23&lt;='2. Saisie'!$AE$1,INDEX($D$25:$AG$124,$HI107,HY$21),"")</f>
        <v/>
      </c>
      <c r="HZ107" s="17" t="str">
        <f>IF(HZ$23&lt;='2. Saisie'!$AE$1,INDEX($D$25:$AG$124,$HI107,HZ$21),"")</f>
        <v/>
      </c>
      <c r="IA107" s="17" t="str">
        <f>IF(IA$23&lt;='2. Saisie'!$AE$1,INDEX($D$25:$AG$124,$HI107,IA$21),"")</f>
        <v/>
      </c>
      <c r="IB107" s="17" t="str">
        <f>IF(IB$23&lt;='2. Saisie'!$AE$1,INDEX($D$25:$AG$124,$HI107,IB$21),"")</f>
        <v/>
      </c>
      <c r="IC107" s="17" t="str">
        <f>IF(IC$23&lt;='2. Saisie'!$AE$1,INDEX($D$25:$AG$124,$HI107,IC$21),"")</f>
        <v/>
      </c>
      <c r="ID107" s="17" t="str">
        <f>IF(ID$23&lt;='2. Saisie'!$AE$1,INDEX($D$25:$AG$124,$HI107,ID$21),"")</f>
        <v/>
      </c>
      <c r="IE107" s="17" t="str">
        <f>IF(IE$23&lt;='2. Saisie'!$AE$1,INDEX($D$25:$AG$124,$HI107,IE$21),"")</f>
        <v/>
      </c>
      <c r="IF107" s="17" t="str">
        <f>IF(IF$23&lt;='2. Saisie'!$AE$1,INDEX($D$25:$AG$124,$HI107,IF$21),"")</f>
        <v/>
      </c>
      <c r="IG107" s="17" t="str">
        <f>IF(IG$23&lt;='2. Saisie'!$AE$1,INDEX($D$25:$AG$124,$HI107,IG$21),"")</f>
        <v/>
      </c>
      <c r="IH107" s="17" t="str">
        <f>IF(IH$23&lt;='2. Saisie'!$AE$1,INDEX($D$25:$AG$124,$HI107,IH$21),"")</f>
        <v/>
      </c>
      <c r="II107" s="17" t="str">
        <f>IF(II$23&lt;='2. Saisie'!$AE$1,INDEX($D$25:$AG$124,$HI107,II$21),"")</f>
        <v/>
      </c>
      <c r="IJ107" s="17" t="str">
        <f>IF(IJ$23&lt;='2. Saisie'!$AE$1,INDEX($D$25:$AG$124,$HI107,IJ$21),"")</f>
        <v/>
      </c>
      <c r="IK107" s="17" t="str">
        <f>IF(IK$23&lt;='2. Saisie'!$AE$1,INDEX($D$25:$AG$124,$HI107,IK$21),"")</f>
        <v/>
      </c>
      <c r="IL107" s="17" t="str">
        <f>IF(IL$23&lt;='2. Saisie'!$AE$1,INDEX($D$25:$AG$124,$HI107,IL$21),"")</f>
        <v/>
      </c>
      <c r="IM107" s="17" t="str">
        <f>IF(IM$23&lt;='2. Saisie'!$AE$1,INDEX($D$25:$AG$124,$HI107,IM$21),"")</f>
        <v/>
      </c>
      <c r="IN107" s="17" t="str">
        <f>IF(IN$23&lt;='2. Saisie'!$AE$1,INDEX($D$25:$AG$124,$HI107,IN$21),"")</f>
        <v/>
      </c>
      <c r="IO107" s="17" t="s">
        <v>139</v>
      </c>
      <c r="IR107" s="346" t="str">
        <f>IFERROR(IF(HK$23&lt;=$HH107,(1-'7. Rép.Inattendues'!J88)*HK$19,('7. Rép.Inattendues'!J88*HK$19)*-1),"")</f>
        <v/>
      </c>
      <c r="IS107" s="346" t="str">
        <f>IFERROR(IF(HL$23&lt;=$HH107,(1-'7. Rép.Inattendues'!K88)*HL$19,('7. Rép.Inattendues'!K88*HL$19)*-1),"")</f>
        <v/>
      </c>
      <c r="IT107" s="346" t="str">
        <f>IFERROR(IF(HM$23&lt;=$HH107,(1-'7. Rép.Inattendues'!L88)*HM$19,('7. Rép.Inattendues'!L88*HM$19)*-1),"")</f>
        <v/>
      </c>
      <c r="IU107" s="346" t="str">
        <f>IFERROR(IF(HN$23&lt;=$HH107,(1-'7. Rép.Inattendues'!M88)*HN$19,('7. Rép.Inattendues'!M88*HN$19)*-1),"")</f>
        <v/>
      </c>
      <c r="IV107" s="346" t="str">
        <f>IFERROR(IF(HO$23&lt;=$HH107,(1-'7. Rép.Inattendues'!N88)*HO$19,('7. Rép.Inattendues'!N88*HO$19)*-1),"")</f>
        <v/>
      </c>
      <c r="IW107" s="346" t="str">
        <f>IFERROR(IF(HP$23&lt;=$HH107,(1-'7. Rép.Inattendues'!O88)*HP$19,('7. Rép.Inattendues'!O88*HP$19)*-1),"")</f>
        <v/>
      </c>
      <c r="IX107" s="346" t="str">
        <f>IFERROR(IF(HQ$23&lt;=$HH107,(1-'7. Rép.Inattendues'!P88)*HQ$19,('7. Rép.Inattendues'!P88*HQ$19)*-1),"")</f>
        <v/>
      </c>
      <c r="IY107" s="346" t="str">
        <f>IFERROR(IF(HR$23&lt;=$HH107,(1-'7. Rép.Inattendues'!Q88)*HR$19,('7. Rép.Inattendues'!Q88*HR$19)*-1),"")</f>
        <v/>
      </c>
      <c r="IZ107" s="346" t="str">
        <f>IFERROR(IF(HS$23&lt;=$HH107,(1-'7. Rép.Inattendues'!R88)*HS$19,('7. Rép.Inattendues'!R88*HS$19)*-1),"")</f>
        <v/>
      </c>
      <c r="JA107" s="346" t="str">
        <f>IFERROR(IF(HT$23&lt;=$HH107,(1-'7. Rép.Inattendues'!S88)*HT$19,('7. Rép.Inattendues'!S88*HT$19)*-1),"")</f>
        <v/>
      </c>
      <c r="JB107" s="346" t="str">
        <f>IFERROR(IF(HU$23&lt;=$HH107,(1-'7. Rép.Inattendues'!T88)*HU$19,('7. Rép.Inattendues'!T88*HU$19)*-1),"")</f>
        <v/>
      </c>
      <c r="JC107" s="346" t="str">
        <f>IFERROR(IF(HV$23&lt;=$HH107,(1-'7. Rép.Inattendues'!U88)*HV$19,('7. Rép.Inattendues'!U88*HV$19)*-1),"")</f>
        <v/>
      </c>
      <c r="JD107" s="346" t="str">
        <f>IFERROR(IF(HW$23&lt;=$HH107,(1-'7. Rép.Inattendues'!V88)*HW$19,('7. Rép.Inattendues'!V88*HW$19)*-1),"")</f>
        <v/>
      </c>
      <c r="JE107" s="346" t="str">
        <f>IFERROR(IF(HX$23&lt;=$HH107,(1-'7. Rép.Inattendues'!W88)*HX$19,('7. Rép.Inattendues'!W88*HX$19)*-1),"")</f>
        <v/>
      </c>
      <c r="JF107" s="346" t="str">
        <f>IFERROR(IF(HY$23&lt;=$HH107,(1-'7. Rép.Inattendues'!X88)*HY$19,('7. Rép.Inattendues'!X88*HY$19)*-1),"")</f>
        <v/>
      </c>
      <c r="JG107" s="346" t="str">
        <f>IFERROR(IF(HZ$23&lt;=$HH107,(1-'7. Rép.Inattendues'!Y88)*HZ$19,('7. Rép.Inattendues'!Y88*HZ$19)*-1),"")</f>
        <v/>
      </c>
      <c r="JH107" s="346" t="str">
        <f>IFERROR(IF(IA$23&lt;=$HH107,(1-'7. Rép.Inattendues'!Z88)*IA$19,('7. Rép.Inattendues'!Z88*IA$19)*-1),"")</f>
        <v/>
      </c>
      <c r="JI107" s="346" t="str">
        <f>IFERROR(IF(IB$23&lt;=$HH107,(1-'7. Rép.Inattendues'!AA88)*IB$19,('7. Rép.Inattendues'!AA88*IB$19)*-1),"")</f>
        <v/>
      </c>
      <c r="JJ107" s="346" t="str">
        <f>IFERROR(IF(IC$23&lt;=$HH107,(1-'7. Rép.Inattendues'!AB88)*IC$19,('7. Rép.Inattendues'!AB88*IC$19)*-1),"")</f>
        <v/>
      </c>
      <c r="JK107" s="346" t="str">
        <f>IFERROR(IF(ID$23&lt;=$HH107,(1-'7. Rép.Inattendues'!AC88)*ID$19,('7. Rép.Inattendues'!AC88*ID$19)*-1),"")</f>
        <v/>
      </c>
      <c r="JL107" s="346" t="str">
        <f>IFERROR(IF(IE$23&lt;=$HH107,(1-'7. Rép.Inattendues'!AD88)*IE$19,('7. Rép.Inattendues'!AD88*IE$19)*-1),"")</f>
        <v/>
      </c>
      <c r="JM107" s="346" t="str">
        <f>IFERROR(IF(IF$23&lt;=$HH107,(1-'7. Rép.Inattendues'!AE88)*IF$19,('7. Rép.Inattendues'!AE88*IF$19)*-1),"")</f>
        <v/>
      </c>
      <c r="JN107" s="346" t="str">
        <f>IFERROR(IF(IG$23&lt;=$HH107,(1-'7. Rép.Inattendues'!AF88)*IG$19,('7. Rép.Inattendues'!AF88*IG$19)*-1),"")</f>
        <v/>
      </c>
      <c r="JO107" s="346" t="str">
        <f>IFERROR(IF(IH$23&lt;=$HH107,(1-'7. Rép.Inattendues'!AG88)*IH$19,('7. Rép.Inattendues'!AG88*IH$19)*-1),"")</f>
        <v/>
      </c>
      <c r="JP107" s="346" t="str">
        <f>IFERROR(IF(II$23&lt;=$HH107,(1-'7. Rép.Inattendues'!AH88)*II$19,('7. Rép.Inattendues'!AH88*II$19)*-1),"")</f>
        <v/>
      </c>
      <c r="JQ107" s="346" t="str">
        <f>IFERROR(IF(IJ$23&lt;=$HH107,(1-'7. Rép.Inattendues'!AI88)*IJ$19,('7. Rép.Inattendues'!AI88*IJ$19)*-1),"")</f>
        <v/>
      </c>
      <c r="JR107" s="346" t="str">
        <f>IFERROR(IF(IK$23&lt;=$HH107,(1-'7. Rép.Inattendues'!AJ88)*IK$19,('7. Rép.Inattendues'!AJ88*IK$19)*-1),"")</f>
        <v/>
      </c>
      <c r="JS107" s="346" t="str">
        <f>IFERROR(IF(IL$23&lt;=$HH107,(1-'7. Rép.Inattendues'!AK88)*IL$19,('7. Rép.Inattendues'!AK88*IL$19)*-1),"")</f>
        <v/>
      </c>
      <c r="JT107" s="346" t="str">
        <f>IFERROR(IF(IM$23&lt;=$HH107,(1-'7. Rép.Inattendues'!AL88)*IM$19,('7. Rép.Inattendues'!AL88*IM$19)*-1),"")</f>
        <v/>
      </c>
      <c r="JU107" s="346" t="str">
        <f>IFERROR(IF(IN$23&lt;=$HH107,(1-'7. Rép.Inattendues'!AM88)*IN$19,('7. Rép.Inattendues'!AM88*IN$19)*-1),"")</f>
        <v/>
      </c>
      <c r="JW107" s="347" t="str">
        <f t="shared" si="415"/>
        <v/>
      </c>
      <c r="JY107" s="346" t="str">
        <f t="shared" si="416"/>
        <v/>
      </c>
      <c r="JZ107" s="346" t="str">
        <f t="shared" si="417"/>
        <v/>
      </c>
      <c r="KA107" s="346" t="str">
        <f t="shared" si="418"/>
        <v/>
      </c>
      <c r="KB107" s="346" t="str">
        <f t="shared" si="419"/>
        <v/>
      </c>
      <c r="KC107" s="346" t="str">
        <f t="shared" si="420"/>
        <v/>
      </c>
      <c r="KD107" s="346" t="str">
        <f t="shared" si="421"/>
        <v/>
      </c>
      <c r="KE107" s="346" t="str">
        <f t="shared" si="422"/>
        <v/>
      </c>
      <c r="KF107" s="346" t="str">
        <f t="shared" si="423"/>
        <v/>
      </c>
      <c r="KG107" s="346" t="str">
        <f t="shared" si="424"/>
        <v/>
      </c>
      <c r="KH107" s="346" t="str">
        <f t="shared" si="425"/>
        <v/>
      </c>
      <c r="KI107" s="346" t="str">
        <f t="shared" si="426"/>
        <v/>
      </c>
      <c r="KJ107" s="346" t="str">
        <f t="shared" si="427"/>
        <v/>
      </c>
      <c r="KK107" s="346" t="str">
        <f t="shared" si="428"/>
        <v/>
      </c>
      <c r="KL107" s="346" t="str">
        <f t="shared" si="429"/>
        <v/>
      </c>
      <c r="KM107" s="346" t="str">
        <f t="shared" si="430"/>
        <v/>
      </c>
      <c r="KN107" s="346" t="str">
        <f t="shared" si="431"/>
        <v/>
      </c>
      <c r="KO107" s="346" t="str">
        <f t="shared" si="432"/>
        <v/>
      </c>
      <c r="KP107" s="346" t="str">
        <f t="shared" si="433"/>
        <v/>
      </c>
      <c r="KQ107" s="346" t="str">
        <f t="shared" si="434"/>
        <v/>
      </c>
      <c r="KR107" s="346" t="str">
        <f t="shared" si="435"/>
        <v/>
      </c>
      <c r="KS107" s="346" t="str">
        <f t="shared" si="436"/>
        <v/>
      </c>
      <c r="KT107" s="346" t="str">
        <f t="shared" si="437"/>
        <v/>
      </c>
      <c r="KU107" s="346" t="str">
        <f t="shared" si="438"/>
        <v/>
      </c>
      <c r="KV107" s="346" t="str">
        <f t="shared" si="439"/>
        <v/>
      </c>
      <c r="KW107" s="346" t="str">
        <f t="shared" si="440"/>
        <v/>
      </c>
      <c r="KX107" s="346" t="str">
        <f t="shared" si="441"/>
        <v/>
      </c>
      <c r="KY107" s="346" t="str">
        <f t="shared" si="442"/>
        <v/>
      </c>
      <c r="KZ107" s="346" t="str">
        <f t="shared" si="443"/>
        <v/>
      </c>
      <c r="LA107" s="346" t="str">
        <f t="shared" si="444"/>
        <v/>
      </c>
      <c r="LB107" s="346" t="str">
        <f t="shared" si="445"/>
        <v/>
      </c>
      <c r="LD107" s="348" t="str">
        <f t="shared" si="446"/>
        <v/>
      </c>
      <c r="LF107" s="346" t="str">
        <f t="shared" si="363"/>
        <v/>
      </c>
      <c r="LH107" s="346" t="str">
        <f t="shared" si="447"/>
        <v/>
      </c>
      <c r="LI107" s="346" t="str">
        <f t="shared" si="448"/>
        <v/>
      </c>
      <c r="LJ107" s="346" t="str">
        <f t="shared" si="449"/>
        <v/>
      </c>
      <c r="LK107" s="346" t="str">
        <f t="shared" si="450"/>
        <v/>
      </c>
      <c r="LL107" s="346" t="str">
        <f t="shared" si="451"/>
        <v/>
      </c>
      <c r="LM107" s="346" t="str">
        <f t="shared" si="452"/>
        <v/>
      </c>
      <c r="LN107" s="346" t="str">
        <f t="shared" si="453"/>
        <v/>
      </c>
      <c r="LO107" s="346" t="str">
        <f t="shared" si="454"/>
        <v/>
      </c>
      <c r="LP107" s="346" t="str">
        <f t="shared" si="455"/>
        <v/>
      </c>
      <c r="LQ107" s="346" t="str">
        <f t="shared" si="456"/>
        <v/>
      </c>
      <c r="LR107" s="346" t="str">
        <f t="shared" si="457"/>
        <v/>
      </c>
      <c r="LS107" s="346" t="str">
        <f t="shared" si="458"/>
        <v/>
      </c>
      <c r="LT107" s="346" t="str">
        <f t="shared" si="459"/>
        <v/>
      </c>
      <c r="LU107" s="346" t="str">
        <f t="shared" si="460"/>
        <v/>
      </c>
      <c r="LV107" s="346" t="str">
        <f t="shared" si="461"/>
        <v/>
      </c>
      <c r="LW107" s="346" t="str">
        <f t="shared" si="462"/>
        <v/>
      </c>
      <c r="LX107" s="346" t="str">
        <f t="shared" si="463"/>
        <v/>
      </c>
      <c r="LY107" s="346" t="str">
        <f t="shared" si="464"/>
        <v/>
      </c>
      <c r="LZ107" s="346" t="str">
        <f t="shared" si="465"/>
        <v/>
      </c>
      <c r="MA107" s="346" t="str">
        <f t="shared" si="466"/>
        <v/>
      </c>
      <c r="MB107" s="346" t="str">
        <f t="shared" si="467"/>
        <v/>
      </c>
      <c r="MC107" s="346" t="str">
        <f t="shared" si="468"/>
        <v/>
      </c>
      <c r="MD107" s="346" t="str">
        <f t="shared" si="469"/>
        <v/>
      </c>
      <c r="ME107" s="346" t="str">
        <f t="shared" si="470"/>
        <v/>
      </c>
      <c r="MF107" s="346" t="str">
        <f t="shared" si="471"/>
        <v/>
      </c>
      <c r="MG107" s="346" t="str">
        <f t="shared" si="472"/>
        <v/>
      </c>
      <c r="MH107" s="346" t="str">
        <f t="shared" si="473"/>
        <v/>
      </c>
      <c r="MI107" s="346" t="str">
        <f t="shared" si="474"/>
        <v/>
      </c>
      <c r="MJ107" s="346" t="str">
        <f t="shared" si="475"/>
        <v/>
      </c>
      <c r="MK107" s="346" t="str">
        <f t="shared" si="476"/>
        <v/>
      </c>
      <c r="MM107" s="348" t="str">
        <f t="shared" si="477"/>
        <v/>
      </c>
    </row>
    <row r="108" spans="2:364" ht="42" x14ac:dyDescent="0.3">
      <c r="B108" s="38">
        <f t="shared" si="364"/>
        <v>0</v>
      </c>
      <c r="C108" s="4" t="s">
        <v>114</v>
      </c>
      <c r="D108" s="17" t="str">
        <f>IF(AND('2. Saisie'!$AF90&gt;=0,D$23&lt;='2. Saisie'!$AE$1,'2. Saisie'!$AL90&lt;=$B$11),IF(OR('2. Saisie'!B90="",'2. Saisie'!B90=9),0,'2. Saisie'!B90),"")</f>
        <v/>
      </c>
      <c r="E108" s="17" t="str">
        <f>IF(AND('2. Saisie'!$AF90&gt;=0,E$23&lt;='2. Saisie'!$AE$1,'2. Saisie'!$AL90&lt;=$B$11),IF(OR('2. Saisie'!C90="",'2. Saisie'!C90=9),0,'2. Saisie'!C90),"")</f>
        <v/>
      </c>
      <c r="F108" s="17" t="str">
        <f>IF(AND('2. Saisie'!$AF90&gt;=0,F$23&lt;='2. Saisie'!$AE$1,'2. Saisie'!$AL90&lt;=$B$11),IF(OR('2. Saisie'!D90="",'2. Saisie'!D90=9),0,'2. Saisie'!D90),"")</f>
        <v/>
      </c>
      <c r="G108" s="17" t="str">
        <f>IF(AND('2. Saisie'!$AF90&gt;=0,G$23&lt;='2. Saisie'!$AE$1,'2. Saisie'!$AL90&lt;=$B$11),IF(OR('2. Saisie'!E90="",'2. Saisie'!E90=9),0,'2. Saisie'!E90),"")</f>
        <v/>
      </c>
      <c r="H108" s="17" t="str">
        <f>IF(AND('2. Saisie'!$AF90&gt;=0,H$23&lt;='2. Saisie'!$AE$1,'2. Saisie'!$AL90&lt;=$B$11),IF(OR('2. Saisie'!F90="",'2. Saisie'!F90=9),0,'2. Saisie'!F90),"")</f>
        <v/>
      </c>
      <c r="I108" s="17" t="str">
        <f>IF(AND('2. Saisie'!$AF90&gt;=0,I$23&lt;='2. Saisie'!$AE$1,'2. Saisie'!$AL90&lt;=$B$11),IF(OR('2. Saisie'!G90="",'2. Saisie'!G90=9),0,'2. Saisie'!G90),"")</f>
        <v/>
      </c>
      <c r="J108" s="17" t="str">
        <f>IF(AND('2. Saisie'!$AF90&gt;=0,J$23&lt;='2. Saisie'!$AE$1,'2. Saisie'!$AL90&lt;=$B$11),IF(OR('2. Saisie'!H90="",'2. Saisie'!H90=9),0,'2. Saisie'!H90),"")</f>
        <v/>
      </c>
      <c r="K108" s="17" t="str">
        <f>IF(AND('2. Saisie'!$AF90&gt;=0,K$23&lt;='2. Saisie'!$AE$1,'2. Saisie'!$AL90&lt;=$B$11),IF(OR('2. Saisie'!I90="",'2. Saisie'!I90=9),0,'2. Saisie'!I90),"")</f>
        <v/>
      </c>
      <c r="L108" s="17" t="str">
        <f>IF(AND('2. Saisie'!$AF90&gt;=0,L$23&lt;='2. Saisie'!$AE$1,'2. Saisie'!$AL90&lt;=$B$11),IF(OR('2. Saisie'!J90="",'2. Saisie'!J90=9),0,'2. Saisie'!J90),"")</f>
        <v/>
      </c>
      <c r="M108" s="17" t="str">
        <f>IF(AND('2. Saisie'!$AF90&gt;=0,M$23&lt;='2. Saisie'!$AE$1,'2. Saisie'!$AL90&lt;=$B$11),IF(OR('2. Saisie'!K90="",'2. Saisie'!K90=9),0,'2. Saisie'!K90),"")</f>
        <v/>
      </c>
      <c r="N108" s="17" t="str">
        <f>IF(AND('2. Saisie'!$AF90&gt;=0,N$23&lt;='2. Saisie'!$AE$1,'2. Saisie'!$AL90&lt;=$B$11),IF(OR('2. Saisie'!L90="",'2. Saisie'!L90=9),0,'2. Saisie'!L90),"")</f>
        <v/>
      </c>
      <c r="O108" s="17" t="str">
        <f>IF(AND('2. Saisie'!$AF90&gt;=0,O$23&lt;='2. Saisie'!$AE$1,'2. Saisie'!$AL90&lt;=$B$11),IF(OR('2. Saisie'!M90="",'2. Saisie'!M90=9),0,'2. Saisie'!M90),"")</f>
        <v/>
      </c>
      <c r="P108" s="17" t="str">
        <f>IF(AND('2. Saisie'!$AF90&gt;=0,P$23&lt;='2. Saisie'!$AE$1,'2. Saisie'!$AL90&lt;=$B$11),IF(OR('2. Saisie'!N90="",'2. Saisie'!N90=9),0,'2. Saisie'!N90),"")</f>
        <v/>
      </c>
      <c r="Q108" s="17" t="str">
        <f>IF(AND('2. Saisie'!$AF90&gt;=0,Q$23&lt;='2. Saisie'!$AE$1,'2. Saisie'!$AL90&lt;=$B$11),IF(OR('2. Saisie'!O90="",'2. Saisie'!O90=9),0,'2. Saisie'!O90),"")</f>
        <v/>
      </c>
      <c r="R108" s="17" t="str">
        <f>IF(AND('2. Saisie'!$AF90&gt;=0,R$23&lt;='2. Saisie'!$AE$1,'2. Saisie'!$AL90&lt;=$B$11),IF(OR('2. Saisie'!P90="",'2. Saisie'!P90=9),0,'2. Saisie'!P90),"")</f>
        <v/>
      </c>
      <c r="S108" s="17" t="str">
        <f>IF(AND('2. Saisie'!$AF90&gt;=0,S$23&lt;='2. Saisie'!$AE$1,'2. Saisie'!$AL90&lt;=$B$11),IF(OR('2. Saisie'!Q90="",'2. Saisie'!Q90=9),0,'2. Saisie'!Q90),"")</f>
        <v/>
      </c>
      <c r="T108" s="17" t="str">
        <f>IF(AND('2. Saisie'!$AF90&gt;=0,T$23&lt;='2. Saisie'!$AE$1,'2. Saisie'!$AL90&lt;=$B$11),IF(OR('2. Saisie'!R90="",'2. Saisie'!R90=9),0,'2. Saisie'!R90),"")</f>
        <v/>
      </c>
      <c r="U108" s="17" t="str">
        <f>IF(AND('2. Saisie'!$AF90&gt;=0,U$23&lt;='2. Saisie'!$AE$1,'2. Saisie'!$AL90&lt;=$B$11),IF(OR('2. Saisie'!S90="",'2. Saisie'!S90=9),0,'2. Saisie'!S90),"")</f>
        <v/>
      </c>
      <c r="V108" s="17" t="str">
        <f>IF(AND('2. Saisie'!$AF90&gt;=0,V$23&lt;='2. Saisie'!$AE$1,'2. Saisie'!$AL90&lt;=$B$11),IF(OR('2. Saisie'!T90="",'2. Saisie'!T90=9),0,'2. Saisie'!T90),"")</f>
        <v/>
      </c>
      <c r="W108" s="17" t="str">
        <f>IF(AND('2. Saisie'!$AF90&gt;=0,W$23&lt;='2. Saisie'!$AE$1,'2. Saisie'!$AL90&lt;=$B$11),IF(OR('2. Saisie'!U90="",'2. Saisie'!U90=9),0,'2. Saisie'!U90),"")</f>
        <v/>
      </c>
      <c r="X108" s="17" t="str">
        <f>IF(AND('2. Saisie'!$AF90&gt;=0,X$23&lt;='2. Saisie'!$AE$1,'2. Saisie'!$AL90&lt;=$B$11),IF(OR('2. Saisie'!V90="",'2. Saisie'!V90=9),0,'2. Saisie'!V90),"")</f>
        <v/>
      </c>
      <c r="Y108" s="17" t="str">
        <f>IF(AND('2. Saisie'!$AF90&gt;=0,Y$23&lt;='2. Saisie'!$AE$1,'2. Saisie'!$AL90&lt;=$B$11),IF(OR('2. Saisie'!W90="",'2. Saisie'!W90=9),0,'2. Saisie'!W90),"")</f>
        <v/>
      </c>
      <c r="Z108" s="17" t="str">
        <f>IF(AND('2. Saisie'!$AF90&gt;=0,Z$23&lt;='2. Saisie'!$AE$1,'2. Saisie'!$AL90&lt;=$B$11),IF(OR('2. Saisie'!X90="",'2. Saisie'!X90=9),0,'2. Saisie'!X90),"")</f>
        <v/>
      </c>
      <c r="AA108" s="17" t="str">
        <f>IF(AND('2. Saisie'!$AF90&gt;=0,AA$23&lt;='2. Saisie'!$AE$1,'2. Saisie'!$AL90&lt;=$B$11),IF(OR('2. Saisie'!Y90="",'2. Saisie'!Y90=9),0,'2. Saisie'!Y90),"")</f>
        <v/>
      </c>
      <c r="AB108" s="17" t="str">
        <f>IF(AND('2. Saisie'!$AF90&gt;=0,AB$23&lt;='2. Saisie'!$AE$1,'2. Saisie'!$AL90&lt;=$B$11),IF(OR('2. Saisie'!Z90="",'2. Saisie'!Z90=9),0,'2. Saisie'!Z90),"")</f>
        <v/>
      </c>
      <c r="AC108" s="17" t="str">
        <f>IF(AND('2. Saisie'!$AF90&gt;=0,AC$23&lt;='2. Saisie'!$AE$1,'2. Saisie'!$AL90&lt;=$B$11),IF(OR('2. Saisie'!AA90="",'2. Saisie'!AA90=9),0,'2. Saisie'!AA90),"")</f>
        <v/>
      </c>
      <c r="AD108" s="17" t="str">
        <f>IF(AND('2. Saisie'!$AF90&gt;=0,AD$23&lt;='2. Saisie'!$AE$1,'2. Saisie'!$AL90&lt;=$B$11),IF(OR('2. Saisie'!AB90="",'2. Saisie'!AB90=9),0,'2. Saisie'!AB90),"")</f>
        <v/>
      </c>
      <c r="AE108" s="17" t="str">
        <f>IF(AND('2. Saisie'!$AF90&gt;=0,AE$23&lt;='2. Saisie'!$AE$1,'2. Saisie'!$AL90&lt;=$B$11),IF(OR('2. Saisie'!AC90="",'2. Saisie'!AC90=9),0,'2. Saisie'!AC90),"")</f>
        <v/>
      </c>
      <c r="AF108" s="17" t="str">
        <f>IF(AND('2. Saisie'!$AF90&gt;=0,AF$23&lt;='2. Saisie'!$AE$1,'2. Saisie'!$AL90&lt;=$B$11),IF(OR('2. Saisie'!AD90="",'2. Saisie'!AD90=9),0,'2. Saisie'!AD90),"")</f>
        <v/>
      </c>
      <c r="AG108" s="17" t="str">
        <f>IF(AND('2. Saisie'!$AF90&gt;=0,AG$23&lt;='2. Saisie'!$AE$1,'2. Saisie'!$AL90&lt;=$B$11),IF(OR('2. Saisie'!AE90="",'2. Saisie'!AE90=9),0,'2. Saisie'!AE90),"")</f>
        <v/>
      </c>
      <c r="AH108" s="17" t="s">
        <v>139</v>
      </c>
      <c r="AI108" s="330"/>
      <c r="AJ108" s="339" t="str">
        <f t="shared" si="365"/>
        <v/>
      </c>
      <c r="AK108" s="339" t="str">
        <f t="shared" si="366"/>
        <v/>
      </c>
      <c r="AL108" s="340" t="str">
        <f t="shared" si="324"/>
        <v/>
      </c>
      <c r="AM108" s="341">
        <v>84</v>
      </c>
      <c r="AN108" s="342" t="str">
        <f t="shared" si="325"/>
        <v/>
      </c>
      <c r="AO108" s="343" t="str">
        <f t="shared" si="516"/>
        <v/>
      </c>
      <c r="AP108" s="17" t="str">
        <f t="shared" si="367"/>
        <v/>
      </c>
      <c r="AQ108" s="17" t="str">
        <f t="shared" si="368"/>
        <v/>
      </c>
      <c r="AR108" s="17" t="str">
        <f t="shared" si="369"/>
        <v/>
      </c>
      <c r="AS108" s="17" t="str">
        <f t="shared" si="370"/>
        <v/>
      </c>
      <c r="AT108" s="17" t="str">
        <f t="shared" si="371"/>
        <v/>
      </c>
      <c r="AU108" s="17" t="str">
        <f t="shared" si="372"/>
        <v/>
      </c>
      <c r="AV108" s="17" t="str">
        <f t="shared" si="373"/>
        <v/>
      </c>
      <c r="AW108" s="17" t="str">
        <f t="shared" si="374"/>
        <v/>
      </c>
      <c r="AX108" s="17" t="str">
        <f t="shared" si="375"/>
        <v/>
      </c>
      <c r="AY108" s="17" t="str">
        <f t="shared" si="376"/>
        <v/>
      </c>
      <c r="AZ108" s="17" t="str">
        <f t="shared" si="377"/>
        <v/>
      </c>
      <c r="BA108" s="17" t="str">
        <f t="shared" si="378"/>
        <v/>
      </c>
      <c r="BB108" s="17" t="str">
        <f t="shared" si="379"/>
        <v/>
      </c>
      <c r="BC108" s="17" t="str">
        <f t="shared" si="380"/>
        <v/>
      </c>
      <c r="BD108" s="17" t="str">
        <f t="shared" si="381"/>
        <v/>
      </c>
      <c r="BE108" s="17" t="str">
        <f t="shared" si="382"/>
        <v/>
      </c>
      <c r="BF108" s="17" t="str">
        <f t="shared" si="383"/>
        <v/>
      </c>
      <c r="BG108" s="17" t="str">
        <f t="shared" si="384"/>
        <v/>
      </c>
      <c r="BH108" s="17" t="str">
        <f t="shared" si="385"/>
        <v/>
      </c>
      <c r="BI108" s="17" t="str">
        <f t="shared" si="386"/>
        <v/>
      </c>
      <c r="BJ108" s="17" t="str">
        <f t="shared" si="387"/>
        <v/>
      </c>
      <c r="BK108" s="17" t="str">
        <f t="shared" si="388"/>
        <v/>
      </c>
      <c r="BL108" s="17" t="str">
        <f t="shared" si="389"/>
        <v/>
      </c>
      <c r="BM108" s="17" t="str">
        <f t="shared" si="390"/>
        <v/>
      </c>
      <c r="BN108" s="17" t="str">
        <f t="shared" si="391"/>
        <v/>
      </c>
      <c r="BO108" s="17" t="str">
        <f t="shared" si="392"/>
        <v/>
      </c>
      <c r="BP108" s="17" t="str">
        <f t="shared" si="393"/>
        <v/>
      </c>
      <c r="BQ108" s="17" t="str">
        <f t="shared" si="394"/>
        <v/>
      </c>
      <c r="BR108" s="17" t="str">
        <f t="shared" si="395"/>
        <v/>
      </c>
      <c r="BS108" s="17" t="str">
        <f t="shared" si="396"/>
        <v/>
      </c>
      <c r="BT108" s="17" t="s">
        <v>139</v>
      </c>
      <c r="BV108" s="291" t="e">
        <f t="shared" si="327"/>
        <v>#VALUE!</v>
      </c>
      <c r="BW108" s="291" t="e">
        <f t="shared" si="397"/>
        <v>#VALUE!</v>
      </c>
      <c r="BX108" s="291" t="e">
        <f t="shared" si="478"/>
        <v>#VALUE!</v>
      </c>
      <c r="BY108" s="292" t="e">
        <f t="shared" si="328"/>
        <v>#VALUE!</v>
      </c>
      <c r="BZ108" s="292" t="e">
        <f t="shared" si="398"/>
        <v>#VALUE!</v>
      </c>
      <c r="CA108" s="294" t="str">
        <f t="shared" si="399"/>
        <v/>
      </c>
      <c r="CB108" s="293" t="e">
        <f t="shared" si="329"/>
        <v>#VALUE!</v>
      </c>
      <c r="CC108" s="291" t="e">
        <f t="shared" si="400"/>
        <v>#VALUE!</v>
      </c>
      <c r="CD108" s="291" t="e">
        <f t="shared" si="479"/>
        <v>#VALUE!</v>
      </c>
      <c r="CE108" s="292" t="e">
        <f t="shared" si="330"/>
        <v>#VALUE!</v>
      </c>
      <c r="CF108" s="292" t="e">
        <f t="shared" si="401"/>
        <v>#VALUE!</v>
      </c>
      <c r="CW108" s="330"/>
      <c r="CX108" s="341">
        <v>84</v>
      </c>
      <c r="CY108" s="58" t="str">
        <f t="shared" si="402"/>
        <v/>
      </c>
      <c r="CZ108" s="344" t="e">
        <f t="shared" si="513"/>
        <v>#N/A</v>
      </c>
      <c r="DA108" s="344" t="e">
        <f t="shared" si="513"/>
        <v>#N/A</v>
      </c>
      <c r="DB108" s="344" t="e">
        <f t="shared" si="513"/>
        <v>#N/A</v>
      </c>
      <c r="DC108" s="344" t="e">
        <f t="shared" si="513"/>
        <v>#N/A</v>
      </c>
      <c r="DD108" s="344" t="e">
        <f t="shared" si="513"/>
        <v>#N/A</v>
      </c>
      <c r="DE108" s="344" t="e">
        <f t="shared" si="513"/>
        <v>#N/A</v>
      </c>
      <c r="DF108" s="344" t="e">
        <f t="shared" si="513"/>
        <v>#N/A</v>
      </c>
      <c r="DG108" s="344" t="e">
        <f t="shared" si="513"/>
        <v>#N/A</v>
      </c>
      <c r="DH108" s="344" t="e">
        <f t="shared" si="513"/>
        <v>#N/A</v>
      </c>
      <c r="DI108" s="344" t="e">
        <f t="shared" si="513"/>
        <v>#N/A</v>
      </c>
      <c r="DJ108" s="344" t="e">
        <f t="shared" si="513"/>
        <v>#N/A</v>
      </c>
      <c r="DK108" s="344" t="e">
        <f t="shared" si="513"/>
        <v>#N/A</v>
      </c>
      <c r="DL108" s="344" t="e">
        <f t="shared" si="513"/>
        <v>#N/A</v>
      </c>
      <c r="DM108" s="344" t="e">
        <f t="shared" si="513"/>
        <v>#N/A</v>
      </c>
      <c r="DN108" s="344" t="e">
        <f t="shared" si="513"/>
        <v>#N/A</v>
      </c>
      <c r="DO108" s="344" t="e">
        <f t="shared" si="513"/>
        <v>#N/A</v>
      </c>
      <c r="DP108" s="344" t="e">
        <f t="shared" si="512"/>
        <v>#N/A</v>
      </c>
      <c r="DQ108" s="344" t="e">
        <f t="shared" si="512"/>
        <v>#N/A</v>
      </c>
      <c r="DR108" s="344" t="e">
        <f t="shared" si="512"/>
        <v>#N/A</v>
      </c>
      <c r="DS108" s="344" t="e">
        <f t="shared" si="512"/>
        <v>#N/A</v>
      </c>
      <c r="DT108" s="344" t="e">
        <f t="shared" si="512"/>
        <v>#N/A</v>
      </c>
      <c r="DU108" s="344" t="e">
        <f t="shared" si="512"/>
        <v>#N/A</v>
      </c>
      <c r="DV108" s="344" t="e">
        <f t="shared" si="512"/>
        <v>#N/A</v>
      </c>
      <c r="DW108" s="344" t="e">
        <f t="shared" si="512"/>
        <v>#N/A</v>
      </c>
      <c r="DX108" s="344" t="e">
        <f t="shared" si="512"/>
        <v>#N/A</v>
      </c>
      <c r="DY108" s="344" t="e">
        <f t="shared" si="512"/>
        <v>#N/A</v>
      </c>
      <c r="DZ108" s="344" t="e">
        <f t="shared" si="512"/>
        <v>#N/A</v>
      </c>
      <c r="EA108" s="344" t="e">
        <f t="shared" si="512"/>
        <v>#N/A</v>
      </c>
      <c r="EB108" s="344" t="e">
        <f t="shared" si="512"/>
        <v>#N/A</v>
      </c>
      <c r="EC108" s="344" t="e">
        <f t="shared" si="512"/>
        <v>#N/A</v>
      </c>
      <c r="ED108" s="59">
        <f t="shared" si="403"/>
        <v>0</v>
      </c>
      <c r="EE108" s="341">
        <v>84</v>
      </c>
      <c r="EF108" s="58" t="str">
        <f t="shared" si="404"/>
        <v/>
      </c>
      <c r="EG108" s="344" t="str">
        <f t="shared" si="480"/>
        <v/>
      </c>
      <c r="EH108" s="344" t="str">
        <f t="shared" si="481"/>
        <v/>
      </c>
      <c r="EI108" s="344" t="str">
        <f t="shared" si="482"/>
        <v/>
      </c>
      <c r="EJ108" s="344" t="str">
        <f t="shared" si="483"/>
        <v/>
      </c>
      <c r="EK108" s="344" t="str">
        <f t="shared" si="484"/>
        <v/>
      </c>
      <c r="EL108" s="344" t="str">
        <f t="shared" si="485"/>
        <v/>
      </c>
      <c r="EM108" s="344" t="str">
        <f t="shared" si="486"/>
        <v/>
      </c>
      <c r="EN108" s="344" t="str">
        <f t="shared" si="487"/>
        <v/>
      </c>
      <c r="EO108" s="344" t="str">
        <f t="shared" si="488"/>
        <v/>
      </c>
      <c r="EP108" s="344" t="str">
        <f t="shared" si="489"/>
        <v/>
      </c>
      <c r="EQ108" s="344" t="str">
        <f t="shared" si="490"/>
        <v/>
      </c>
      <c r="ER108" s="344" t="str">
        <f t="shared" si="491"/>
        <v/>
      </c>
      <c r="ES108" s="344" t="str">
        <f t="shared" si="492"/>
        <v/>
      </c>
      <c r="ET108" s="344" t="str">
        <f t="shared" si="493"/>
        <v/>
      </c>
      <c r="EU108" s="344" t="str">
        <f t="shared" si="494"/>
        <v/>
      </c>
      <c r="EV108" s="344" t="str">
        <f t="shared" si="495"/>
        <v/>
      </c>
      <c r="EW108" s="344" t="str">
        <f t="shared" si="496"/>
        <v/>
      </c>
      <c r="EX108" s="344" t="str">
        <f t="shared" si="497"/>
        <v/>
      </c>
      <c r="EY108" s="344" t="str">
        <f t="shared" si="498"/>
        <v/>
      </c>
      <c r="EZ108" s="344" t="str">
        <f t="shared" si="499"/>
        <v/>
      </c>
      <c r="FA108" s="344" t="str">
        <f t="shared" si="500"/>
        <v/>
      </c>
      <c r="FB108" s="344" t="str">
        <f t="shared" si="501"/>
        <v/>
      </c>
      <c r="FC108" s="344" t="str">
        <f t="shared" si="502"/>
        <v/>
      </c>
      <c r="FD108" s="344" t="str">
        <f t="shared" si="503"/>
        <v/>
      </c>
      <c r="FE108" s="344" t="str">
        <f t="shared" si="504"/>
        <v/>
      </c>
      <c r="FF108" s="344" t="str">
        <f t="shared" si="505"/>
        <v/>
      </c>
      <c r="FG108" s="344" t="str">
        <f t="shared" si="506"/>
        <v/>
      </c>
      <c r="FH108" s="344" t="str">
        <f t="shared" si="507"/>
        <v/>
      </c>
      <c r="FI108" s="344" t="str">
        <f t="shared" si="508"/>
        <v/>
      </c>
      <c r="FJ108" s="344" t="str">
        <f t="shared" si="509"/>
        <v/>
      </c>
      <c r="FK108" s="59">
        <f t="shared" si="405"/>
        <v>0</v>
      </c>
      <c r="FL108" s="345" t="str">
        <f t="shared" si="406"/>
        <v/>
      </c>
      <c r="FM108" s="3">
        <f t="shared" si="407"/>
        <v>0</v>
      </c>
      <c r="FO108" s="336" t="str">
        <f t="shared" si="331"/>
        <v/>
      </c>
      <c r="FP108" s="4" t="s">
        <v>114</v>
      </c>
      <c r="FQ108" s="17" t="str">
        <f t="shared" si="332"/>
        <v/>
      </c>
      <c r="FR108" s="17" t="str">
        <f t="shared" si="333"/>
        <v/>
      </c>
      <c r="FS108" s="17" t="str">
        <f t="shared" si="334"/>
        <v/>
      </c>
      <c r="FT108" s="17" t="str">
        <f t="shared" si="335"/>
        <v/>
      </c>
      <c r="FU108" s="17" t="str">
        <f t="shared" si="336"/>
        <v/>
      </c>
      <c r="FV108" s="17" t="str">
        <f t="shared" si="337"/>
        <v/>
      </c>
      <c r="FW108" s="17" t="str">
        <f t="shared" si="338"/>
        <v/>
      </c>
      <c r="FX108" s="17" t="str">
        <f t="shared" si="339"/>
        <v/>
      </c>
      <c r="FY108" s="17" t="str">
        <f t="shared" si="340"/>
        <v/>
      </c>
      <c r="FZ108" s="17" t="str">
        <f t="shared" si="341"/>
        <v/>
      </c>
      <c r="GA108" s="17" t="str">
        <f t="shared" si="342"/>
        <v/>
      </c>
      <c r="GB108" s="17" t="str">
        <f t="shared" si="343"/>
        <v/>
      </c>
      <c r="GC108" s="17" t="str">
        <f t="shared" si="344"/>
        <v/>
      </c>
      <c r="GD108" s="17" t="str">
        <f t="shared" si="345"/>
        <v/>
      </c>
      <c r="GE108" s="17" t="str">
        <f t="shared" si="346"/>
        <v/>
      </c>
      <c r="GF108" s="17" t="str">
        <f t="shared" si="347"/>
        <v/>
      </c>
      <c r="GG108" s="17" t="str">
        <f t="shared" si="348"/>
        <v/>
      </c>
      <c r="GH108" s="17" t="str">
        <f t="shared" si="349"/>
        <v/>
      </c>
      <c r="GI108" s="17" t="str">
        <f t="shared" si="350"/>
        <v/>
      </c>
      <c r="GJ108" s="17" t="str">
        <f t="shared" si="351"/>
        <v/>
      </c>
      <c r="GK108" s="17" t="str">
        <f t="shared" si="352"/>
        <v/>
      </c>
      <c r="GL108" s="17" t="str">
        <f t="shared" si="353"/>
        <v/>
      </c>
      <c r="GM108" s="17" t="str">
        <f t="shared" si="354"/>
        <v/>
      </c>
      <c r="GN108" s="17" t="str">
        <f t="shared" si="355"/>
        <v/>
      </c>
      <c r="GO108" s="17" t="str">
        <f t="shared" si="356"/>
        <v/>
      </c>
      <c r="GP108" s="17" t="str">
        <f t="shared" si="357"/>
        <v/>
      </c>
      <c r="GQ108" s="17" t="str">
        <f t="shared" si="358"/>
        <v/>
      </c>
      <c r="GR108" s="17" t="str">
        <f t="shared" si="359"/>
        <v/>
      </c>
      <c r="GS108" s="17" t="str">
        <f t="shared" si="360"/>
        <v/>
      </c>
      <c r="GT108" s="17" t="str">
        <f t="shared" si="361"/>
        <v/>
      </c>
      <c r="GU108" s="17" t="s">
        <v>139</v>
      </c>
      <c r="GV108" s="36"/>
      <c r="GW108" s="36" t="e">
        <f>RANK(AO108,AO$25:AO$124,0)+COUNTIF(AO$25:AO$108,AO108)-1</f>
        <v>#VALUE!</v>
      </c>
      <c r="GX108" s="36" t="s">
        <v>114</v>
      </c>
      <c r="GY108" s="3">
        <v>84</v>
      </c>
      <c r="GZ108" s="3" t="str">
        <f t="shared" si="362"/>
        <v/>
      </c>
      <c r="HA108" s="345" t="str">
        <f t="shared" si="408"/>
        <v/>
      </c>
      <c r="HB108" s="3">
        <f t="shared" si="409"/>
        <v>0</v>
      </c>
      <c r="HF108" s="3" t="e">
        <f t="shared" si="410"/>
        <v>#N/A</v>
      </c>
      <c r="HG108" s="3" t="e">
        <f t="shared" si="411"/>
        <v>#N/A</v>
      </c>
      <c r="HH108" s="294" t="e">
        <f t="shared" si="412"/>
        <v>#N/A</v>
      </c>
      <c r="HI108" s="336" t="e">
        <f t="shared" si="413"/>
        <v>#N/A</v>
      </c>
      <c r="HJ108" s="4" t="e">
        <f t="shared" si="414"/>
        <v>#N/A</v>
      </c>
      <c r="HK108" s="17" t="str">
        <f>IF(HK$23&lt;='2. Saisie'!$AE$1,INDEX($D$25:$AG$124,$HI108,HK$21),"")</f>
        <v/>
      </c>
      <c r="HL108" s="17" t="str">
        <f>IF(HL$23&lt;='2. Saisie'!$AE$1,INDEX($D$25:$AG$124,$HI108,HL$21),"")</f>
        <v/>
      </c>
      <c r="HM108" s="17" t="str">
        <f>IF(HM$23&lt;='2. Saisie'!$AE$1,INDEX($D$25:$AG$124,$HI108,HM$21),"")</f>
        <v/>
      </c>
      <c r="HN108" s="17" t="str">
        <f>IF(HN$23&lt;='2. Saisie'!$AE$1,INDEX($D$25:$AG$124,$HI108,HN$21),"")</f>
        <v/>
      </c>
      <c r="HO108" s="17" t="str">
        <f>IF(HO$23&lt;='2. Saisie'!$AE$1,INDEX($D$25:$AG$124,$HI108,HO$21),"")</f>
        <v/>
      </c>
      <c r="HP108" s="17" t="str">
        <f>IF(HP$23&lt;='2. Saisie'!$AE$1,INDEX($D$25:$AG$124,$HI108,HP$21),"")</f>
        <v/>
      </c>
      <c r="HQ108" s="17" t="str">
        <f>IF(HQ$23&lt;='2. Saisie'!$AE$1,INDEX($D$25:$AG$124,$HI108,HQ$21),"")</f>
        <v/>
      </c>
      <c r="HR108" s="17" t="str">
        <f>IF(HR$23&lt;='2. Saisie'!$AE$1,INDEX($D$25:$AG$124,$HI108,HR$21),"")</f>
        <v/>
      </c>
      <c r="HS108" s="17" t="str">
        <f>IF(HS$23&lt;='2. Saisie'!$AE$1,INDEX($D$25:$AG$124,$HI108,HS$21),"")</f>
        <v/>
      </c>
      <c r="HT108" s="17" t="str">
        <f>IF(HT$23&lt;='2. Saisie'!$AE$1,INDEX($D$25:$AG$124,$HI108,HT$21),"")</f>
        <v/>
      </c>
      <c r="HU108" s="17" t="str">
        <f>IF(HU$23&lt;='2. Saisie'!$AE$1,INDEX($D$25:$AG$124,$HI108,HU$21),"")</f>
        <v/>
      </c>
      <c r="HV108" s="17" t="str">
        <f>IF(HV$23&lt;='2. Saisie'!$AE$1,INDEX($D$25:$AG$124,$HI108,HV$21),"")</f>
        <v/>
      </c>
      <c r="HW108" s="17" t="str">
        <f>IF(HW$23&lt;='2. Saisie'!$AE$1,INDEX($D$25:$AG$124,$HI108,HW$21),"")</f>
        <v/>
      </c>
      <c r="HX108" s="17" t="str">
        <f>IF(HX$23&lt;='2. Saisie'!$AE$1,INDEX($D$25:$AG$124,$HI108,HX$21),"")</f>
        <v/>
      </c>
      <c r="HY108" s="17" t="str">
        <f>IF(HY$23&lt;='2. Saisie'!$AE$1,INDEX($D$25:$AG$124,$HI108,HY$21),"")</f>
        <v/>
      </c>
      <c r="HZ108" s="17" t="str">
        <f>IF(HZ$23&lt;='2. Saisie'!$AE$1,INDEX($D$25:$AG$124,$HI108,HZ$21),"")</f>
        <v/>
      </c>
      <c r="IA108" s="17" t="str">
        <f>IF(IA$23&lt;='2. Saisie'!$AE$1,INDEX($D$25:$AG$124,$HI108,IA$21),"")</f>
        <v/>
      </c>
      <c r="IB108" s="17" t="str">
        <f>IF(IB$23&lt;='2. Saisie'!$AE$1,INDEX($D$25:$AG$124,$HI108,IB$21),"")</f>
        <v/>
      </c>
      <c r="IC108" s="17" t="str">
        <f>IF(IC$23&lt;='2. Saisie'!$AE$1,INDEX($D$25:$AG$124,$HI108,IC$21),"")</f>
        <v/>
      </c>
      <c r="ID108" s="17" t="str">
        <f>IF(ID$23&lt;='2. Saisie'!$AE$1,INDEX($D$25:$AG$124,$HI108,ID$21),"")</f>
        <v/>
      </c>
      <c r="IE108" s="17" t="str">
        <f>IF(IE$23&lt;='2. Saisie'!$AE$1,INDEX($D$25:$AG$124,$HI108,IE$21),"")</f>
        <v/>
      </c>
      <c r="IF108" s="17" t="str">
        <f>IF(IF$23&lt;='2. Saisie'!$AE$1,INDEX($D$25:$AG$124,$HI108,IF$21),"")</f>
        <v/>
      </c>
      <c r="IG108" s="17" t="str">
        <f>IF(IG$23&lt;='2. Saisie'!$AE$1,INDEX($D$25:$AG$124,$HI108,IG$21),"")</f>
        <v/>
      </c>
      <c r="IH108" s="17" t="str">
        <f>IF(IH$23&lt;='2. Saisie'!$AE$1,INDEX($D$25:$AG$124,$HI108,IH$21),"")</f>
        <v/>
      </c>
      <c r="II108" s="17" t="str">
        <f>IF(II$23&lt;='2. Saisie'!$AE$1,INDEX($D$25:$AG$124,$HI108,II$21),"")</f>
        <v/>
      </c>
      <c r="IJ108" s="17" t="str">
        <f>IF(IJ$23&lt;='2. Saisie'!$AE$1,INDEX($D$25:$AG$124,$HI108,IJ$21),"")</f>
        <v/>
      </c>
      <c r="IK108" s="17" t="str">
        <f>IF(IK$23&lt;='2. Saisie'!$AE$1,INDEX($D$25:$AG$124,$HI108,IK$21),"")</f>
        <v/>
      </c>
      <c r="IL108" s="17" t="str">
        <f>IF(IL$23&lt;='2. Saisie'!$AE$1,INDEX($D$25:$AG$124,$HI108,IL$21),"")</f>
        <v/>
      </c>
      <c r="IM108" s="17" t="str">
        <f>IF(IM$23&lt;='2. Saisie'!$AE$1,INDEX($D$25:$AG$124,$HI108,IM$21),"")</f>
        <v/>
      </c>
      <c r="IN108" s="17" t="str">
        <f>IF(IN$23&lt;='2. Saisie'!$AE$1,INDEX($D$25:$AG$124,$HI108,IN$21),"")</f>
        <v/>
      </c>
      <c r="IO108" s="17" t="s">
        <v>139</v>
      </c>
      <c r="IR108" s="346" t="str">
        <f>IFERROR(IF(HK$23&lt;=$HH108,(1-'7. Rép.Inattendues'!J89)*HK$19,('7. Rép.Inattendues'!J89*HK$19)*-1),"")</f>
        <v/>
      </c>
      <c r="IS108" s="346" t="str">
        <f>IFERROR(IF(HL$23&lt;=$HH108,(1-'7. Rép.Inattendues'!K89)*HL$19,('7. Rép.Inattendues'!K89*HL$19)*-1),"")</f>
        <v/>
      </c>
      <c r="IT108" s="346" t="str">
        <f>IFERROR(IF(HM$23&lt;=$HH108,(1-'7. Rép.Inattendues'!L89)*HM$19,('7. Rép.Inattendues'!L89*HM$19)*-1),"")</f>
        <v/>
      </c>
      <c r="IU108" s="346" t="str">
        <f>IFERROR(IF(HN$23&lt;=$HH108,(1-'7. Rép.Inattendues'!M89)*HN$19,('7. Rép.Inattendues'!M89*HN$19)*-1),"")</f>
        <v/>
      </c>
      <c r="IV108" s="346" t="str">
        <f>IFERROR(IF(HO$23&lt;=$HH108,(1-'7. Rép.Inattendues'!N89)*HO$19,('7. Rép.Inattendues'!N89*HO$19)*-1),"")</f>
        <v/>
      </c>
      <c r="IW108" s="346" t="str">
        <f>IFERROR(IF(HP$23&lt;=$HH108,(1-'7. Rép.Inattendues'!O89)*HP$19,('7. Rép.Inattendues'!O89*HP$19)*-1),"")</f>
        <v/>
      </c>
      <c r="IX108" s="346" t="str">
        <f>IFERROR(IF(HQ$23&lt;=$HH108,(1-'7. Rép.Inattendues'!P89)*HQ$19,('7. Rép.Inattendues'!P89*HQ$19)*-1),"")</f>
        <v/>
      </c>
      <c r="IY108" s="346" t="str">
        <f>IFERROR(IF(HR$23&lt;=$HH108,(1-'7. Rép.Inattendues'!Q89)*HR$19,('7. Rép.Inattendues'!Q89*HR$19)*-1),"")</f>
        <v/>
      </c>
      <c r="IZ108" s="346" t="str">
        <f>IFERROR(IF(HS$23&lt;=$HH108,(1-'7. Rép.Inattendues'!R89)*HS$19,('7. Rép.Inattendues'!R89*HS$19)*-1),"")</f>
        <v/>
      </c>
      <c r="JA108" s="346" t="str">
        <f>IFERROR(IF(HT$23&lt;=$HH108,(1-'7. Rép.Inattendues'!S89)*HT$19,('7. Rép.Inattendues'!S89*HT$19)*-1),"")</f>
        <v/>
      </c>
      <c r="JB108" s="346" t="str">
        <f>IFERROR(IF(HU$23&lt;=$HH108,(1-'7. Rép.Inattendues'!T89)*HU$19,('7. Rép.Inattendues'!T89*HU$19)*-1),"")</f>
        <v/>
      </c>
      <c r="JC108" s="346" t="str">
        <f>IFERROR(IF(HV$23&lt;=$HH108,(1-'7. Rép.Inattendues'!U89)*HV$19,('7. Rép.Inattendues'!U89*HV$19)*-1),"")</f>
        <v/>
      </c>
      <c r="JD108" s="346" t="str">
        <f>IFERROR(IF(HW$23&lt;=$HH108,(1-'7. Rép.Inattendues'!V89)*HW$19,('7. Rép.Inattendues'!V89*HW$19)*-1),"")</f>
        <v/>
      </c>
      <c r="JE108" s="346" t="str">
        <f>IFERROR(IF(HX$23&lt;=$HH108,(1-'7. Rép.Inattendues'!W89)*HX$19,('7. Rép.Inattendues'!W89*HX$19)*-1),"")</f>
        <v/>
      </c>
      <c r="JF108" s="346" t="str">
        <f>IFERROR(IF(HY$23&lt;=$HH108,(1-'7. Rép.Inattendues'!X89)*HY$19,('7. Rép.Inattendues'!X89*HY$19)*-1),"")</f>
        <v/>
      </c>
      <c r="JG108" s="346" t="str">
        <f>IFERROR(IF(HZ$23&lt;=$HH108,(1-'7. Rép.Inattendues'!Y89)*HZ$19,('7. Rép.Inattendues'!Y89*HZ$19)*-1),"")</f>
        <v/>
      </c>
      <c r="JH108" s="346" t="str">
        <f>IFERROR(IF(IA$23&lt;=$HH108,(1-'7. Rép.Inattendues'!Z89)*IA$19,('7. Rép.Inattendues'!Z89*IA$19)*-1),"")</f>
        <v/>
      </c>
      <c r="JI108" s="346" t="str">
        <f>IFERROR(IF(IB$23&lt;=$HH108,(1-'7. Rép.Inattendues'!AA89)*IB$19,('7. Rép.Inattendues'!AA89*IB$19)*-1),"")</f>
        <v/>
      </c>
      <c r="JJ108" s="346" t="str">
        <f>IFERROR(IF(IC$23&lt;=$HH108,(1-'7. Rép.Inattendues'!AB89)*IC$19,('7. Rép.Inattendues'!AB89*IC$19)*-1),"")</f>
        <v/>
      </c>
      <c r="JK108" s="346" t="str">
        <f>IFERROR(IF(ID$23&lt;=$HH108,(1-'7. Rép.Inattendues'!AC89)*ID$19,('7. Rép.Inattendues'!AC89*ID$19)*-1),"")</f>
        <v/>
      </c>
      <c r="JL108" s="346" t="str">
        <f>IFERROR(IF(IE$23&lt;=$HH108,(1-'7. Rép.Inattendues'!AD89)*IE$19,('7. Rép.Inattendues'!AD89*IE$19)*-1),"")</f>
        <v/>
      </c>
      <c r="JM108" s="346" t="str">
        <f>IFERROR(IF(IF$23&lt;=$HH108,(1-'7. Rép.Inattendues'!AE89)*IF$19,('7. Rép.Inattendues'!AE89*IF$19)*-1),"")</f>
        <v/>
      </c>
      <c r="JN108" s="346" t="str">
        <f>IFERROR(IF(IG$23&lt;=$HH108,(1-'7. Rép.Inattendues'!AF89)*IG$19,('7. Rép.Inattendues'!AF89*IG$19)*-1),"")</f>
        <v/>
      </c>
      <c r="JO108" s="346" t="str">
        <f>IFERROR(IF(IH$23&lt;=$HH108,(1-'7. Rép.Inattendues'!AG89)*IH$19,('7. Rép.Inattendues'!AG89*IH$19)*-1),"")</f>
        <v/>
      </c>
      <c r="JP108" s="346" t="str">
        <f>IFERROR(IF(II$23&lt;=$HH108,(1-'7. Rép.Inattendues'!AH89)*II$19,('7. Rép.Inattendues'!AH89*II$19)*-1),"")</f>
        <v/>
      </c>
      <c r="JQ108" s="346" t="str">
        <f>IFERROR(IF(IJ$23&lt;=$HH108,(1-'7. Rép.Inattendues'!AI89)*IJ$19,('7. Rép.Inattendues'!AI89*IJ$19)*-1),"")</f>
        <v/>
      </c>
      <c r="JR108" s="346" t="str">
        <f>IFERROR(IF(IK$23&lt;=$HH108,(1-'7. Rép.Inattendues'!AJ89)*IK$19,('7. Rép.Inattendues'!AJ89*IK$19)*-1),"")</f>
        <v/>
      </c>
      <c r="JS108" s="346" t="str">
        <f>IFERROR(IF(IL$23&lt;=$HH108,(1-'7. Rép.Inattendues'!AK89)*IL$19,('7. Rép.Inattendues'!AK89*IL$19)*-1),"")</f>
        <v/>
      </c>
      <c r="JT108" s="346" t="str">
        <f>IFERROR(IF(IM$23&lt;=$HH108,(1-'7. Rép.Inattendues'!AL89)*IM$19,('7. Rép.Inattendues'!AL89*IM$19)*-1),"")</f>
        <v/>
      </c>
      <c r="JU108" s="346" t="str">
        <f>IFERROR(IF(IN$23&lt;=$HH108,(1-'7. Rép.Inattendues'!AM89)*IN$19,('7. Rép.Inattendues'!AM89*IN$19)*-1),"")</f>
        <v/>
      </c>
      <c r="JW108" s="347" t="str">
        <f t="shared" si="415"/>
        <v/>
      </c>
      <c r="JY108" s="346" t="str">
        <f t="shared" si="416"/>
        <v/>
      </c>
      <c r="JZ108" s="346" t="str">
        <f t="shared" si="417"/>
        <v/>
      </c>
      <c r="KA108" s="346" t="str">
        <f t="shared" si="418"/>
        <v/>
      </c>
      <c r="KB108" s="346" t="str">
        <f t="shared" si="419"/>
        <v/>
      </c>
      <c r="KC108" s="346" t="str">
        <f t="shared" si="420"/>
        <v/>
      </c>
      <c r="KD108" s="346" t="str">
        <f t="shared" si="421"/>
        <v/>
      </c>
      <c r="KE108" s="346" t="str">
        <f t="shared" si="422"/>
        <v/>
      </c>
      <c r="KF108" s="346" t="str">
        <f t="shared" si="423"/>
        <v/>
      </c>
      <c r="KG108" s="346" t="str">
        <f t="shared" si="424"/>
        <v/>
      </c>
      <c r="KH108" s="346" t="str">
        <f t="shared" si="425"/>
        <v/>
      </c>
      <c r="KI108" s="346" t="str">
        <f t="shared" si="426"/>
        <v/>
      </c>
      <c r="KJ108" s="346" t="str">
        <f t="shared" si="427"/>
        <v/>
      </c>
      <c r="KK108" s="346" t="str">
        <f t="shared" si="428"/>
        <v/>
      </c>
      <c r="KL108" s="346" t="str">
        <f t="shared" si="429"/>
        <v/>
      </c>
      <c r="KM108" s="346" t="str">
        <f t="shared" si="430"/>
        <v/>
      </c>
      <c r="KN108" s="346" t="str">
        <f t="shared" si="431"/>
        <v/>
      </c>
      <c r="KO108" s="346" t="str">
        <f t="shared" si="432"/>
        <v/>
      </c>
      <c r="KP108" s="346" t="str">
        <f t="shared" si="433"/>
        <v/>
      </c>
      <c r="KQ108" s="346" t="str">
        <f t="shared" si="434"/>
        <v/>
      </c>
      <c r="KR108" s="346" t="str">
        <f t="shared" si="435"/>
        <v/>
      </c>
      <c r="KS108" s="346" t="str">
        <f t="shared" si="436"/>
        <v/>
      </c>
      <c r="KT108" s="346" t="str">
        <f t="shared" si="437"/>
        <v/>
      </c>
      <c r="KU108" s="346" t="str">
        <f t="shared" si="438"/>
        <v/>
      </c>
      <c r="KV108" s="346" t="str">
        <f t="shared" si="439"/>
        <v/>
      </c>
      <c r="KW108" s="346" t="str">
        <f t="shared" si="440"/>
        <v/>
      </c>
      <c r="KX108" s="346" t="str">
        <f t="shared" si="441"/>
        <v/>
      </c>
      <c r="KY108" s="346" t="str">
        <f t="shared" si="442"/>
        <v/>
      </c>
      <c r="KZ108" s="346" t="str">
        <f t="shared" si="443"/>
        <v/>
      </c>
      <c r="LA108" s="346" t="str">
        <f t="shared" si="444"/>
        <v/>
      </c>
      <c r="LB108" s="346" t="str">
        <f t="shared" si="445"/>
        <v/>
      </c>
      <c r="LD108" s="348" t="str">
        <f t="shared" si="446"/>
        <v/>
      </c>
      <c r="LF108" s="346" t="str">
        <f t="shared" si="363"/>
        <v/>
      </c>
      <c r="LH108" s="346" t="str">
        <f t="shared" si="447"/>
        <v/>
      </c>
      <c r="LI108" s="346" t="str">
        <f t="shared" si="448"/>
        <v/>
      </c>
      <c r="LJ108" s="346" t="str">
        <f t="shared" si="449"/>
        <v/>
      </c>
      <c r="LK108" s="346" t="str">
        <f t="shared" si="450"/>
        <v/>
      </c>
      <c r="LL108" s="346" t="str">
        <f t="shared" si="451"/>
        <v/>
      </c>
      <c r="LM108" s="346" t="str">
        <f t="shared" si="452"/>
        <v/>
      </c>
      <c r="LN108" s="346" t="str">
        <f t="shared" si="453"/>
        <v/>
      </c>
      <c r="LO108" s="346" t="str">
        <f t="shared" si="454"/>
        <v/>
      </c>
      <c r="LP108" s="346" t="str">
        <f t="shared" si="455"/>
        <v/>
      </c>
      <c r="LQ108" s="346" t="str">
        <f t="shared" si="456"/>
        <v/>
      </c>
      <c r="LR108" s="346" t="str">
        <f t="shared" si="457"/>
        <v/>
      </c>
      <c r="LS108" s="346" t="str">
        <f t="shared" si="458"/>
        <v/>
      </c>
      <c r="LT108" s="346" t="str">
        <f t="shared" si="459"/>
        <v/>
      </c>
      <c r="LU108" s="346" t="str">
        <f t="shared" si="460"/>
        <v/>
      </c>
      <c r="LV108" s="346" t="str">
        <f t="shared" si="461"/>
        <v/>
      </c>
      <c r="LW108" s="346" t="str">
        <f t="shared" si="462"/>
        <v/>
      </c>
      <c r="LX108" s="346" t="str">
        <f t="shared" si="463"/>
        <v/>
      </c>
      <c r="LY108" s="346" t="str">
        <f t="shared" si="464"/>
        <v/>
      </c>
      <c r="LZ108" s="346" t="str">
        <f t="shared" si="465"/>
        <v/>
      </c>
      <c r="MA108" s="346" t="str">
        <f t="shared" si="466"/>
        <v/>
      </c>
      <c r="MB108" s="346" t="str">
        <f t="shared" si="467"/>
        <v/>
      </c>
      <c r="MC108" s="346" t="str">
        <f t="shared" si="468"/>
        <v/>
      </c>
      <c r="MD108" s="346" t="str">
        <f t="shared" si="469"/>
        <v/>
      </c>
      <c r="ME108" s="346" t="str">
        <f t="shared" si="470"/>
        <v/>
      </c>
      <c r="MF108" s="346" t="str">
        <f t="shared" si="471"/>
        <v/>
      </c>
      <c r="MG108" s="346" t="str">
        <f t="shared" si="472"/>
        <v/>
      </c>
      <c r="MH108" s="346" t="str">
        <f t="shared" si="473"/>
        <v/>
      </c>
      <c r="MI108" s="346" t="str">
        <f t="shared" si="474"/>
        <v/>
      </c>
      <c r="MJ108" s="346" t="str">
        <f t="shared" si="475"/>
        <v/>
      </c>
      <c r="MK108" s="346" t="str">
        <f t="shared" si="476"/>
        <v/>
      </c>
      <c r="MM108" s="348" t="str">
        <f t="shared" si="477"/>
        <v/>
      </c>
      <c r="MT108" s="402" t="s">
        <v>494</v>
      </c>
      <c r="MU108" s="384" t="s">
        <v>475</v>
      </c>
      <c r="MV108" s="384" t="s">
        <v>476</v>
      </c>
      <c r="MW108" s="384" t="s">
        <v>479</v>
      </c>
      <c r="MY108" s="384" t="s">
        <v>494</v>
      </c>
    </row>
    <row r="109" spans="2:364" ht="18" x14ac:dyDescent="0.3">
      <c r="B109" s="38">
        <f t="shared" si="364"/>
        <v>0</v>
      </c>
      <c r="C109" s="4" t="s">
        <v>115</v>
      </c>
      <c r="D109" s="17" t="str">
        <f>IF(AND('2. Saisie'!$AF91&gt;=0,D$23&lt;='2. Saisie'!$AE$1,'2. Saisie'!$AL91&lt;=$B$11),IF(OR('2. Saisie'!B91="",'2. Saisie'!B91=9),0,'2. Saisie'!B91),"")</f>
        <v/>
      </c>
      <c r="E109" s="17" t="str">
        <f>IF(AND('2. Saisie'!$AF91&gt;=0,E$23&lt;='2. Saisie'!$AE$1,'2. Saisie'!$AL91&lt;=$B$11),IF(OR('2. Saisie'!C91="",'2. Saisie'!C91=9),0,'2. Saisie'!C91),"")</f>
        <v/>
      </c>
      <c r="F109" s="17" t="str">
        <f>IF(AND('2. Saisie'!$AF91&gt;=0,F$23&lt;='2. Saisie'!$AE$1,'2. Saisie'!$AL91&lt;=$B$11),IF(OR('2. Saisie'!D91="",'2. Saisie'!D91=9),0,'2. Saisie'!D91),"")</f>
        <v/>
      </c>
      <c r="G109" s="17" t="str">
        <f>IF(AND('2. Saisie'!$AF91&gt;=0,G$23&lt;='2. Saisie'!$AE$1,'2. Saisie'!$AL91&lt;=$B$11),IF(OR('2. Saisie'!E91="",'2. Saisie'!E91=9),0,'2. Saisie'!E91),"")</f>
        <v/>
      </c>
      <c r="H109" s="17" t="str">
        <f>IF(AND('2. Saisie'!$AF91&gt;=0,H$23&lt;='2. Saisie'!$AE$1,'2. Saisie'!$AL91&lt;=$B$11),IF(OR('2. Saisie'!F91="",'2. Saisie'!F91=9),0,'2. Saisie'!F91),"")</f>
        <v/>
      </c>
      <c r="I109" s="17" t="str">
        <f>IF(AND('2. Saisie'!$AF91&gt;=0,I$23&lt;='2. Saisie'!$AE$1,'2. Saisie'!$AL91&lt;=$B$11),IF(OR('2. Saisie'!G91="",'2. Saisie'!G91=9),0,'2. Saisie'!G91),"")</f>
        <v/>
      </c>
      <c r="J109" s="17" t="str">
        <f>IF(AND('2. Saisie'!$AF91&gt;=0,J$23&lt;='2. Saisie'!$AE$1,'2. Saisie'!$AL91&lt;=$B$11),IF(OR('2. Saisie'!H91="",'2. Saisie'!H91=9),0,'2. Saisie'!H91),"")</f>
        <v/>
      </c>
      <c r="K109" s="17" t="str">
        <f>IF(AND('2. Saisie'!$AF91&gt;=0,K$23&lt;='2. Saisie'!$AE$1,'2. Saisie'!$AL91&lt;=$B$11),IF(OR('2. Saisie'!I91="",'2. Saisie'!I91=9),0,'2. Saisie'!I91),"")</f>
        <v/>
      </c>
      <c r="L109" s="17" t="str">
        <f>IF(AND('2. Saisie'!$AF91&gt;=0,L$23&lt;='2. Saisie'!$AE$1,'2. Saisie'!$AL91&lt;=$B$11),IF(OR('2. Saisie'!J91="",'2. Saisie'!J91=9),0,'2. Saisie'!J91),"")</f>
        <v/>
      </c>
      <c r="M109" s="17" t="str">
        <f>IF(AND('2. Saisie'!$AF91&gt;=0,M$23&lt;='2. Saisie'!$AE$1,'2. Saisie'!$AL91&lt;=$B$11),IF(OR('2. Saisie'!K91="",'2. Saisie'!K91=9),0,'2. Saisie'!K91),"")</f>
        <v/>
      </c>
      <c r="N109" s="17" t="str">
        <f>IF(AND('2. Saisie'!$AF91&gt;=0,N$23&lt;='2. Saisie'!$AE$1,'2. Saisie'!$AL91&lt;=$B$11),IF(OR('2. Saisie'!L91="",'2. Saisie'!L91=9),0,'2. Saisie'!L91),"")</f>
        <v/>
      </c>
      <c r="O109" s="17" t="str">
        <f>IF(AND('2. Saisie'!$AF91&gt;=0,O$23&lt;='2. Saisie'!$AE$1,'2. Saisie'!$AL91&lt;=$B$11),IF(OR('2. Saisie'!M91="",'2. Saisie'!M91=9),0,'2. Saisie'!M91),"")</f>
        <v/>
      </c>
      <c r="P109" s="17" t="str">
        <f>IF(AND('2. Saisie'!$AF91&gt;=0,P$23&lt;='2. Saisie'!$AE$1,'2. Saisie'!$AL91&lt;=$B$11),IF(OR('2. Saisie'!N91="",'2. Saisie'!N91=9),0,'2. Saisie'!N91),"")</f>
        <v/>
      </c>
      <c r="Q109" s="17" t="str">
        <f>IF(AND('2. Saisie'!$AF91&gt;=0,Q$23&lt;='2. Saisie'!$AE$1,'2. Saisie'!$AL91&lt;=$B$11),IF(OR('2. Saisie'!O91="",'2. Saisie'!O91=9),0,'2. Saisie'!O91),"")</f>
        <v/>
      </c>
      <c r="R109" s="17" t="str">
        <f>IF(AND('2. Saisie'!$AF91&gt;=0,R$23&lt;='2. Saisie'!$AE$1,'2. Saisie'!$AL91&lt;=$B$11),IF(OR('2. Saisie'!P91="",'2. Saisie'!P91=9),0,'2. Saisie'!P91),"")</f>
        <v/>
      </c>
      <c r="S109" s="17" t="str">
        <f>IF(AND('2. Saisie'!$AF91&gt;=0,S$23&lt;='2. Saisie'!$AE$1,'2. Saisie'!$AL91&lt;=$B$11),IF(OR('2. Saisie'!Q91="",'2. Saisie'!Q91=9),0,'2. Saisie'!Q91),"")</f>
        <v/>
      </c>
      <c r="T109" s="17" t="str">
        <f>IF(AND('2. Saisie'!$AF91&gt;=0,T$23&lt;='2. Saisie'!$AE$1,'2. Saisie'!$AL91&lt;=$B$11),IF(OR('2. Saisie'!R91="",'2. Saisie'!R91=9),0,'2. Saisie'!R91),"")</f>
        <v/>
      </c>
      <c r="U109" s="17" t="str">
        <f>IF(AND('2. Saisie'!$AF91&gt;=0,U$23&lt;='2. Saisie'!$AE$1,'2. Saisie'!$AL91&lt;=$B$11),IF(OR('2. Saisie'!S91="",'2. Saisie'!S91=9),0,'2. Saisie'!S91),"")</f>
        <v/>
      </c>
      <c r="V109" s="17" t="str">
        <f>IF(AND('2. Saisie'!$AF91&gt;=0,V$23&lt;='2. Saisie'!$AE$1,'2. Saisie'!$AL91&lt;=$B$11),IF(OR('2. Saisie'!T91="",'2. Saisie'!T91=9),0,'2. Saisie'!T91),"")</f>
        <v/>
      </c>
      <c r="W109" s="17" t="str">
        <f>IF(AND('2. Saisie'!$AF91&gt;=0,W$23&lt;='2. Saisie'!$AE$1,'2. Saisie'!$AL91&lt;=$B$11),IF(OR('2. Saisie'!U91="",'2. Saisie'!U91=9),0,'2. Saisie'!U91),"")</f>
        <v/>
      </c>
      <c r="X109" s="17" t="str">
        <f>IF(AND('2. Saisie'!$AF91&gt;=0,X$23&lt;='2. Saisie'!$AE$1,'2. Saisie'!$AL91&lt;=$B$11),IF(OR('2. Saisie'!V91="",'2. Saisie'!V91=9),0,'2. Saisie'!V91),"")</f>
        <v/>
      </c>
      <c r="Y109" s="17" t="str">
        <f>IF(AND('2. Saisie'!$AF91&gt;=0,Y$23&lt;='2. Saisie'!$AE$1,'2. Saisie'!$AL91&lt;=$B$11),IF(OR('2. Saisie'!W91="",'2. Saisie'!W91=9),0,'2. Saisie'!W91),"")</f>
        <v/>
      </c>
      <c r="Z109" s="17" t="str">
        <f>IF(AND('2. Saisie'!$AF91&gt;=0,Z$23&lt;='2. Saisie'!$AE$1,'2. Saisie'!$AL91&lt;=$B$11),IF(OR('2. Saisie'!X91="",'2. Saisie'!X91=9),0,'2. Saisie'!X91),"")</f>
        <v/>
      </c>
      <c r="AA109" s="17" t="str">
        <f>IF(AND('2. Saisie'!$AF91&gt;=0,AA$23&lt;='2. Saisie'!$AE$1,'2. Saisie'!$AL91&lt;=$B$11),IF(OR('2. Saisie'!Y91="",'2. Saisie'!Y91=9),0,'2. Saisie'!Y91),"")</f>
        <v/>
      </c>
      <c r="AB109" s="17" t="str">
        <f>IF(AND('2. Saisie'!$AF91&gt;=0,AB$23&lt;='2. Saisie'!$AE$1,'2. Saisie'!$AL91&lt;=$B$11),IF(OR('2. Saisie'!Z91="",'2. Saisie'!Z91=9),0,'2. Saisie'!Z91),"")</f>
        <v/>
      </c>
      <c r="AC109" s="17" t="str">
        <f>IF(AND('2. Saisie'!$AF91&gt;=0,AC$23&lt;='2. Saisie'!$AE$1,'2. Saisie'!$AL91&lt;=$B$11),IF(OR('2. Saisie'!AA91="",'2. Saisie'!AA91=9),0,'2. Saisie'!AA91),"")</f>
        <v/>
      </c>
      <c r="AD109" s="17" t="str">
        <f>IF(AND('2. Saisie'!$AF91&gt;=0,AD$23&lt;='2. Saisie'!$AE$1,'2. Saisie'!$AL91&lt;=$B$11),IF(OR('2. Saisie'!AB91="",'2. Saisie'!AB91=9),0,'2. Saisie'!AB91),"")</f>
        <v/>
      </c>
      <c r="AE109" s="17" t="str">
        <f>IF(AND('2. Saisie'!$AF91&gt;=0,AE$23&lt;='2. Saisie'!$AE$1,'2. Saisie'!$AL91&lt;=$B$11),IF(OR('2. Saisie'!AC91="",'2. Saisie'!AC91=9),0,'2. Saisie'!AC91),"")</f>
        <v/>
      </c>
      <c r="AF109" s="17" t="str">
        <f>IF(AND('2. Saisie'!$AF91&gt;=0,AF$23&lt;='2. Saisie'!$AE$1,'2. Saisie'!$AL91&lt;=$B$11),IF(OR('2. Saisie'!AD91="",'2. Saisie'!AD91=9),0,'2. Saisie'!AD91),"")</f>
        <v/>
      </c>
      <c r="AG109" s="17" t="str">
        <f>IF(AND('2. Saisie'!$AF91&gt;=0,AG$23&lt;='2. Saisie'!$AE$1,'2. Saisie'!$AL91&lt;=$B$11),IF(OR('2. Saisie'!AE91="",'2. Saisie'!AE91=9),0,'2. Saisie'!AE91),"")</f>
        <v/>
      </c>
      <c r="AH109" s="17" t="s">
        <v>139</v>
      </c>
      <c r="AI109" s="330"/>
      <c r="AJ109" s="339" t="str">
        <f t="shared" si="365"/>
        <v/>
      </c>
      <c r="AK109" s="339" t="str">
        <f t="shared" si="366"/>
        <v/>
      </c>
      <c r="AL109" s="340" t="str">
        <f t="shared" si="324"/>
        <v/>
      </c>
      <c r="AM109" s="341">
        <v>85</v>
      </c>
      <c r="AN109" s="342" t="str">
        <f t="shared" si="325"/>
        <v/>
      </c>
      <c r="AO109" s="343" t="str">
        <f t="shared" si="516"/>
        <v/>
      </c>
      <c r="AP109" s="17" t="str">
        <f t="shared" si="367"/>
        <v/>
      </c>
      <c r="AQ109" s="17" t="str">
        <f t="shared" si="368"/>
        <v/>
      </c>
      <c r="AR109" s="17" t="str">
        <f t="shared" si="369"/>
        <v/>
      </c>
      <c r="AS109" s="17" t="str">
        <f t="shared" si="370"/>
        <v/>
      </c>
      <c r="AT109" s="17" t="str">
        <f t="shared" si="371"/>
        <v/>
      </c>
      <c r="AU109" s="17" t="str">
        <f t="shared" si="372"/>
        <v/>
      </c>
      <c r="AV109" s="17" t="str">
        <f t="shared" si="373"/>
        <v/>
      </c>
      <c r="AW109" s="17" t="str">
        <f t="shared" si="374"/>
        <v/>
      </c>
      <c r="AX109" s="17" t="str">
        <f t="shared" si="375"/>
        <v/>
      </c>
      <c r="AY109" s="17" t="str">
        <f t="shared" si="376"/>
        <v/>
      </c>
      <c r="AZ109" s="17" t="str">
        <f t="shared" si="377"/>
        <v/>
      </c>
      <c r="BA109" s="17" t="str">
        <f t="shared" si="378"/>
        <v/>
      </c>
      <c r="BB109" s="17" t="str">
        <f t="shared" si="379"/>
        <v/>
      </c>
      <c r="BC109" s="17" t="str">
        <f t="shared" si="380"/>
        <v/>
      </c>
      <c r="BD109" s="17" t="str">
        <f t="shared" si="381"/>
        <v/>
      </c>
      <c r="BE109" s="17" t="str">
        <f t="shared" si="382"/>
        <v/>
      </c>
      <c r="BF109" s="17" t="str">
        <f t="shared" si="383"/>
        <v/>
      </c>
      <c r="BG109" s="17" t="str">
        <f t="shared" si="384"/>
        <v/>
      </c>
      <c r="BH109" s="17" t="str">
        <f t="shared" si="385"/>
        <v/>
      </c>
      <c r="BI109" s="17" t="str">
        <f t="shared" si="386"/>
        <v/>
      </c>
      <c r="BJ109" s="17" t="str">
        <f t="shared" si="387"/>
        <v/>
      </c>
      <c r="BK109" s="17" t="str">
        <f t="shared" si="388"/>
        <v/>
      </c>
      <c r="BL109" s="17" t="str">
        <f t="shared" si="389"/>
        <v/>
      </c>
      <c r="BM109" s="17" t="str">
        <f t="shared" si="390"/>
        <v/>
      </c>
      <c r="BN109" s="17" t="str">
        <f t="shared" si="391"/>
        <v/>
      </c>
      <c r="BO109" s="17" t="str">
        <f t="shared" si="392"/>
        <v/>
      </c>
      <c r="BP109" s="17" t="str">
        <f t="shared" si="393"/>
        <v/>
      </c>
      <c r="BQ109" s="17" t="str">
        <f t="shared" si="394"/>
        <v/>
      </c>
      <c r="BR109" s="17" t="str">
        <f t="shared" si="395"/>
        <v/>
      </c>
      <c r="BS109" s="17" t="str">
        <f t="shared" si="396"/>
        <v/>
      </c>
      <c r="BT109" s="17" t="s">
        <v>139</v>
      </c>
      <c r="BV109" s="291" t="e">
        <f t="shared" si="327"/>
        <v>#VALUE!</v>
      </c>
      <c r="BW109" s="291" t="e">
        <f t="shared" si="397"/>
        <v>#VALUE!</v>
      </c>
      <c r="BX109" s="291" t="e">
        <f t="shared" si="478"/>
        <v>#VALUE!</v>
      </c>
      <c r="BY109" s="292" t="e">
        <f t="shared" si="328"/>
        <v>#VALUE!</v>
      </c>
      <c r="BZ109" s="292" t="e">
        <f t="shared" si="398"/>
        <v>#VALUE!</v>
      </c>
      <c r="CA109" s="294" t="str">
        <f t="shared" si="399"/>
        <v/>
      </c>
      <c r="CB109" s="293" t="e">
        <f t="shared" si="329"/>
        <v>#VALUE!</v>
      </c>
      <c r="CC109" s="291" t="e">
        <f t="shared" si="400"/>
        <v>#VALUE!</v>
      </c>
      <c r="CD109" s="291" t="e">
        <f t="shared" si="479"/>
        <v>#VALUE!</v>
      </c>
      <c r="CE109" s="292" t="e">
        <f t="shared" si="330"/>
        <v>#VALUE!</v>
      </c>
      <c r="CF109" s="292" t="e">
        <f t="shared" si="401"/>
        <v>#VALUE!</v>
      </c>
      <c r="CW109" s="330"/>
      <c r="CX109" s="341">
        <v>85</v>
      </c>
      <c r="CY109" s="58" t="str">
        <f t="shared" si="402"/>
        <v/>
      </c>
      <c r="CZ109" s="344" t="e">
        <f t="shared" si="513"/>
        <v>#N/A</v>
      </c>
      <c r="DA109" s="344" t="e">
        <f t="shared" si="513"/>
        <v>#N/A</v>
      </c>
      <c r="DB109" s="344" t="e">
        <f t="shared" si="513"/>
        <v>#N/A</v>
      </c>
      <c r="DC109" s="344" t="e">
        <f t="shared" si="513"/>
        <v>#N/A</v>
      </c>
      <c r="DD109" s="344" t="e">
        <f t="shared" si="513"/>
        <v>#N/A</v>
      </c>
      <c r="DE109" s="344" t="e">
        <f t="shared" si="513"/>
        <v>#N/A</v>
      </c>
      <c r="DF109" s="344" t="e">
        <f t="shared" si="513"/>
        <v>#N/A</v>
      </c>
      <c r="DG109" s="344" t="e">
        <f t="shared" si="513"/>
        <v>#N/A</v>
      </c>
      <c r="DH109" s="344" t="e">
        <f t="shared" si="513"/>
        <v>#N/A</v>
      </c>
      <c r="DI109" s="344" t="e">
        <f t="shared" si="513"/>
        <v>#N/A</v>
      </c>
      <c r="DJ109" s="344" t="e">
        <f t="shared" si="513"/>
        <v>#N/A</v>
      </c>
      <c r="DK109" s="344" t="e">
        <f t="shared" si="513"/>
        <v>#N/A</v>
      </c>
      <c r="DL109" s="344" t="e">
        <f t="shared" si="513"/>
        <v>#N/A</v>
      </c>
      <c r="DM109" s="344" t="e">
        <f t="shared" si="513"/>
        <v>#N/A</v>
      </c>
      <c r="DN109" s="344" t="e">
        <f t="shared" si="513"/>
        <v>#N/A</v>
      </c>
      <c r="DO109" s="344" t="e">
        <f t="shared" si="513"/>
        <v>#N/A</v>
      </c>
      <c r="DP109" s="344" t="e">
        <f t="shared" si="512"/>
        <v>#N/A</v>
      </c>
      <c r="DQ109" s="344" t="e">
        <f t="shared" si="512"/>
        <v>#N/A</v>
      </c>
      <c r="DR109" s="344" t="e">
        <f t="shared" si="512"/>
        <v>#N/A</v>
      </c>
      <c r="DS109" s="344" t="e">
        <f t="shared" si="512"/>
        <v>#N/A</v>
      </c>
      <c r="DT109" s="344" t="e">
        <f t="shared" si="512"/>
        <v>#N/A</v>
      </c>
      <c r="DU109" s="344" t="e">
        <f t="shared" si="512"/>
        <v>#N/A</v>
      </c>
      <c r="DV109" s="344" t="e">
        <f t="shared" si="512"/>
        <v>#N/A</v>
      </c>
      <c r="DW109" s="344" t="e">
        <f t="shared" si="512"/>
        <v>#N/A</v>
      </c>
      <c r="DX109" s="344" t="e">
        <f t="shared" si="512"/>
        <v>#N/A</v>
      </c>
      <c r="DY109" s="344" t="e">
        <f t="shared" si="512"/>
        <v>#N/A</v>
      </c>
      <c r="DZ109" s="344" t="e">
        <f t="shared" si="512"/>
        <v>#N/A</v>
      </c>
      <c r="EA109" s="344" t="e">
        <f t="shared" si="512"/>
        <v>#N/A</v>
      </c>
      <c r="EB109" s="344" t="e">
        <f t="shared" si="512"/>
        <v>#N/A</v>
      </c>
      <c r="EC109" s="344" t="e">
        <f t="shared" si="512"/>
        <v>#N/A</v>
      </c>
      <c r="ED109" s="59">
        <f t="shared" si="403"/>
        <v>0</v>
      </c>
      <c r="EE109" s="341">
        <v>85</v>
      </c>
      <c r="EF109" s="58" t="str">
        <f t="shared" si="404"/>
        <v/>
      </c>
      <c r="EG109" s="344" t="str">
        <f t="shared" si="480"/>
        <v/>
      </c>
      <c r="EH109" s="344" t="str">
        <f t="shared" si="481"/>
        <v/>
      </c>
      <c r="EI109" s="344" t="str">
        <f t="shared" si="482"/>
        <v/>
      </c>
      <c r="EJ109" s="344" t="str">
        <f t="shared" si="483"/>
        <v/>
      </c>
      <c r="EK109" s="344" t="str">
        <f t="shared" si="484"/>
        <v/>
      </c>
      <c r="EL109" s="344" t="str">
        <f t="shared" si="485"/>
        <v/>
      </c>
      <c r="EM109" s="344" t="str">
        <f t="shared" si="486"/>
        <v/>
      </c>
      <c r="EN109" s="344" t="str">
        <f t="shared" si="487"/>
        <v/>
      </c>
      <c r="EO109" s="344" t="str">
        <f t="shared" si="488"/>
        <v/>
      </c>
      <c r="EP109" s="344" t="str">
        <f t="shared" si="489"/>
        <v/>
      </c>
      <c r="EQ109" s="344" t="str">
        <f t="shared" si="490"/>
        <v/>
      </c>
      <c r="ER109" s="344" t="str">
        <f t="shared" si="491"/>
        <v/>
      </c>
      <c r="ES109" s="344" t="str">
        <f t="shared" si="492"/>
        <v/>
      </c>
      <c r="ET109" s="344" t="str">
        <f t="shared" si="493"/>
        <v/>
      </c>
      <c r="EU109" s="344" t="str">
        <f t="shared" si="494"/>
        <v/>
      </c>
      <c r="EV109" s="344" t="str">
        <f t="shared" si="495"/>
        <v/>
      </c>
      <c r="EW109" s="344" t="str">
        <f t="shared" si="496"/>
        <v/>
      </c>
      <c r="EX109" s="344" t="str">
        <f t="shared" si="497"/>
        <v/>
      </c>
      <c r="EY109" s="344" t="str">
        <f t="shared" si="498"/>
        <v/>
      </c>
      <c r="EZ109" s="344" t="str">
        <f t="shared" si="499"/>
        <v/>
      </c>
      <c r="FA109" s="344" t="str">
        <f t="shared" si="500"/>
        <v/>
      </c>
      <c r="FB109" s="344" t="str">
        <f t="shared" si="501"/>
        <v/>
      </c>
      <c r="FC109" s="344" t="str">
        <f t="shared" si="502"/>
        <v/>
      </c>
      <c r="FD109" s="344" t="str">
        <f t="shared" si="503"/>
        <v/>
      </c>
      <c r="FE109" s="344" t="str">
        <f t="shared" si="504"/>
        <v/>
      </c>
      <c r="FF109" s="344" t="str">
        <f t="shared" si="505"/>
        <v/>
      </c>
      <c r="FG109" s="344" t="str">
        <f t="shared" si="506"/>
        <v/>
      </c>
      <c r="FH109" s="344" t="str">
        <f t="shared" si="507"/>
        <v/>
      </c>
      <c r="FI109" s="344" t="str">
        <f t="shared" si="508"/>
        <v/>
      </c>
      <c r="FJ109" s="344" t="str">
        <f t="shared" si="509"/>
        <v/>
      </c>
      <c r="FK109" s="59">
        <f t="shared" si="405"/>
        <v>0</v>
      </c>
      <c r="FL109" s="345" t="str">
        <f t="shared" si="406"/>
        <v/>
      </c>
      <c r="FM109" s="3">
        <f t="shared" si="407"/>
        <v>0</v>
      </c>
      <c r="FO109" s="336" t="str">
        <f t="shared" si="331"/>
        <v/>
      </c>
      <c r="FP109" s="4" t="s">
        <v>115</v>
      </c>
      <c r="FQ109" s="17" t="str">
        <f t="shared" si="332"/>
        <v/>
      </c>
      <c r="FR109" s="17" t="str">
        <f t="shared" si="333"/>
        <v/>
      </c>
      <c r="FS109" s="17" t="str">
        <f t="shared" si="334"/>
        <v/>
      </c>
      <c r="FT109" s="17" t="str">
        <f t="shared" si="335"/>
        <v/>
      </c>
      <c r="FU109" s="17" t="str">
        <f t="shared" si="336"/>
        <v/>
      </c>
      <c r="FV109" s="17" t="str">
        <f t="shared" si="337"/>
        <v/>
      </c>
      <c r="FW109" s="17" t="str">
        <f t="shared" si="338"/>
        <v/>
      </c>
      <c r="FX109" s="17" t="str">
        <f t="shared" si="339"/>
        <v/>
      </c>
      <c r="FY109" s="17" t="str">
        <f t="shared" si="340"/>
        <v/>
      </c>
      <c r="FZ109" s="17" t="str">
        <f t="shared" si="341"/>
        <v/>
      </c>
      <c r="GA109" s="17" t="str">
        <f t="shared" si="342"/>
        <v/>
      </c>
      <c r="GB109" s="17" t="str">
        <f t="shared" si="343"/>
        <v/>
      </c>
      <c r="GC109" s="17" t="str">
        <f t="shared" si="344"/>
        <v/>
      </c>
      <c r="GD109" s="17" t="str">
        <f t="shared" si="345"/>
        <v/>
      </c>
      <c r="GE109" s="17" t="str">
        <f t="shared" si="346"/>
        <v/>
      </c>
      <c r="GF109" s="17" t="str">
        <f t="shared" si="347"/>
        <v/>
      </c>
      <c r="GG109" s="17" t="str">
        <f t="shared" si="348"/>
        <v/>
      </c>
      <c r="GH109" s="17" t="str">
        <f t="shared" si="349"/>
        <v/>
      </c>
      <c r="GI109" s="17" t="str">
        <f t="shared" si="350"/>
        <v/>
      </c>
      <c r="GJ109" s="17" t="str">
        <f t="shared" si="351"/>
        <v/>
      </c>
      <c r="GK109" s="17" t="str">
        <f t="shared" si="352"/>
        <v/>
      </c>
      <c r="GL109" s="17" t="str">
        <f t="shared" si="353"/>
        <v/>
      </c>
      <c r="GM109" s="17" t="str">
        <f t="shared" si="354"/>
        <v/>
      </c>
      <c r="GN109" s="17" t="str">
        <f t="shared" si="355"/>
        <v/>
      </c>
      <c r="GO109" s="17" t="str">
        <f t="shared" si="356"/>
        <v/>
      </c>
      <c r="GP109" s="17" t="str">
        <f t="shared" si="357"/>
        <v/>
      </c>
      <c r="GQ109" s="17" t="str">
        <f t="shared" si="358"/>
        <v/>
      </c>
      <c r="GR109" s="17" t="str">
        <f t="shared" si="359"/>
        <v/>
      </c>
      <c r="GS109" s="17" t="str">
        <f t="shared" si="360"/>
        <v/>
      </c>
      <c r="GT109" s="17" t="str">
        <f t="shared" si="361"/>
        <v/>
      </c>
      <c r="GU109" s="17" t="s">
        <v>139</v>
      </c>
      <c r="GV109" s="36"/>
      <c r="GW109" s="36" t="e">
        <f>RANK(AO109,AO$25:AO$124,0)+COUNTIF(AO$25:AO$109,AO109)-1</f>
        <v>#VALUE!</v>
      </c>
      <c r="GX109" s="36" t="s">
        <v>115</v>
      </c>
      <c r="GY109" s="3">
        <v>85</v>
      </c>
      <c r="GZ109" s="3" t="str">
        <f t="shared" si="362"/>
        <v/>
      </c>
      <c r="HA109" s="345" t="str">
        <f t="shared" si="408"/>
        <v/>
      </c>
      <c r="HB109" s="3">
        <f t="shared" si="409"/>
        <v>0</v>
      </c>
      <c r="HF109" s="3" t="e">
        <f t="shared" si="410"/>
        <v>#N/A</v>
      </c>
      <c r="HG109" s="3" t="e">
        <f t="shared" si="411"/>
        <v>#N/A</v>
      </c>
      <c r="HH109" s="294" t="e">
        <f t="shared" si="412"/>
        <v>#N/A</v>
      </c>
      <c r="HI109" s="336" t="e">
        <f t="shared" si="413"/>
        <v>#N/A</v>
      </c>
      <c r="HJ109" s="4" t="e">
        <f t="shared" si="414"/>
        <v>#N/A</v>
      </c>
      <c r="HK109" s="17" t="str">
        <f>IF(HK$23&lt;='2. Saisie'!$AE$1,INDEX($D$25:$AG$124,$HI109,HK$21),"")</f>
        <v/>
      </c>
      <c r="HL109" s="17" t="str">
        <f>IF(HL$23&lt;='2. Saisie'!$AE$1,INDEX($D$25:$AG$124,$HI109,HL$21),"")</f>
        <v/>
      </c>
      <c r="HM109" s="17" t="str">
        <f>IF(HM$23&lt;='2. Saisie'!$AE$1,INDEX($D$25:$AG$124,$HI109,HM$21),"")</f>
        <v/>
      </c>
      <c r="HN109" s="17" t="str">
        <f>IF(HN$23&lt;='2. Saisie'!$AE$1,INDEX($D$25:$AG$124,$HI109,HN$21),"")</f>
        <v/>
      </c>
      <c r="HO109" s="17" t="str">
        <f>IF(HO$23&lt;='2. Saisie'!$AE$1,INDEX($D$25:$AG$124,$HI109,HO$21),"")</f>
        <v/>
      </c>
      <c r="HP109" s="17" t="str">
        <f>IF(HP$23&lt;='2. Saisie'!$AE$1,INDEX($D$25:$AG$124,$HI109,HP$21),"")</f>
        <v/>
      </c>
      <c r="HQ109" s="17" t="str">
        <f>IF(HQ$23&lt;='2. Saisie'!$AE$1,INDEX($D$25:$AG$124,$HI109,HQ$21),"")</f>
        <v/>
      </c>
      <c r="HR109" s="17" t="str">
        <f>IF(HR$23&lt;='2. Saisie'!$AE$1,INDEX($D$25:$AG$124,$HI109,HR$21),"")</f>
        <v/>
      </c>
      <c r="HS109" s="17" t="str">
        <f>IF(HS$23&lt;='2. Saisie'!$AE$1,INDEX($D$25:$AG$124,$HI109,HS$21),"")</f>
        <v/>
      </c>
      <c r="HT109" s="17" t="str">
        <f>IF(HT$23&lt;='2. Saisie'!$AE$1,INDEX($D$25:$AG$124,$HI109,HT$21),"")</f>
        <v/>
      </c>
      <c r="HU109" s="17" t="str">
        <f>IF(HU$23&lt;='2. Saisie'!$AE$1,INDEX($D$25:$AG$124,$HI109,HU$21),"")</f>
        <v/>
      </c>
      <c r="HV109" s="17" t="str">
        <f>IF(HV$23&lt;='2. Saisie'!$AE$1,INDEX($D$25:$AG$124,$HI109,HV$21),"")</f>
        <v/>
      </c>
      <c r="HW109" s="17" t="str">
        <f>IF(HW$23&lt;='2. Saisie'!$AE$1,INDEX($D$25:$AG$124,$HI109,HW$21),"")</f>
        <v/>
      </c>
      <c r="HX109" s="17" t="str">
        <f>IF(HX$23&lt;='2. Saisie'!$AE$1,INDEX($D$25:$AG$124,$HI109,HX$21),"")</f>
        <v/>
      </c>
      <c r="HY109" s="17" t="str">
        <f>IF(HY$23&lt;='2. Saisie'!$AE$1,INDEX($D$25:$AG$124,$HI109,HY$21),"")</f>
        <v/>
      </c>
      <c r="HZ109" s="17" t="str">
        <f>IF(HZ$23&lt;='2. Saisie'!$AE$1,INDEX($D$25:$AG$124,$HI109,HZ$21),"")</f>
        <v/>
      </c>
      <c r="IA109" s="17" t="str">
        <f>IF(IA$23&lt;='2. Saisie'!$AE$1,INDEX($D$25:$AG$124,$HI109,IA$21),"")</f>
        <v/>
      </c>
      <c r="IB109" s="17" t="str">
        <f>IF(IB$23&lt;='2. Saisie'!$AE$1,INDEX($D$25:$AG$124,$HI109,IB$21),"")</f>
        <v/>
      </c>
      <c r="IC109" s="17" t="str">
        <f>IF(IC$23&lt;='2. Saisie'!$AE$1,INDEX($D$25:$AG$124,$HI109,IC$21),"")</f>
        <v/>
      </c>
      <c r="ID109" s="17" t="str">
        <f>IF(ID$23&lt;='2. Saisie'!$AE$1,INDEX($D$25:$AG$124,$HI109,ID$21),"")</f>
        <v/>
      </c>
      <c r="IE109" s="17" t="str">
        <f>IF(IE$23&lt;='2. Saisie'!$AE$1,INDEX($D$25:$AG$124,$HI109,IE$21),"")</f>
        <v/>
      </c>
      <c r="IF109" s="17" t="str">
        <f>IF(IF$23&lt;='2. Saisie'!$AE$1,INDEX($D$25:$AG$124,$HI109,IF$21),"")</f>
        <v/>
      </c>
      <c r="IG109" s="17" t="str">
        <f>IF(IG$23&lt;='2. Saisie'!$AE$1,INDEX($D$25:$AG$124,$HI109,IG$21),"")</f>
        <v/>
      </c>
      <c r="IH109" s="17" t="str">
        <f>IF(IH$23&lt;='2. Saisie'!$AE$1,INDEX($D$25:$AG$124,$HI109,IH$21),"")</f>
        <v/>
      </c>
      <c r="II109" s="17" t="str">
        <f>IF(II$23&lt;='2. Saisie'!$AE$1,INDEX($D$25:$AG$124,$HI109,II$21),"")</f>
        <v/>
      </c>
      <c r="IJ109" s="17" t="str">
        <f>IF(IJ$23&lt;='2. Saisie'!$AE$1,INDEX($D$25:$AG$124,$HI109,IJ$21),"")</f>
        <v/>
      </c>
      <c r="IK109" s="17" t="str">
        <f>IF(IK$23&lt;='2. Saisie'!$AE$1,INDEX($D$25:$AG$124,$HI109,IK$21),"")</f>
        <v/>
      </c>
      <c r="IL109" s="17" t="str">
        <f>IF(IL$23&lt;='2. Saisie'!$AE$1,INDEX($D$25:$AG$124,$HI109,IL$21),"")</f>
        <v/>
      </c>
      <c r="IM109" s="17" t="str">
        <f>IF(IM$23&lt;='2. Saisie'!$AE$1,INDEX($D$25:$AG$124,$HI109,IM$21),"")</f>
        <v/>
      </c>
      <c r="IN109" s="17" t="str">
        <f>IF(IN$23&lt;='2. Saisie'!$AE$1,INDEX($D$25:$AG$124,$HI109,IN$21),"")</f>
        <v/>
      </c>
      <c r="IO109" s="17" t="s">
        <v>139</v>
      </c>
      <c r="IR109" s="346" t="str">
        <f>IFERROR(IF(HK$23&lt;=$HH109,(1-'7. Rép.Inattendues'!J90)*HK$19,('7. Rép.Inattendues'!J90*HK$19)*-1),"")</f>
        <v/>
      </c>
      <c r="IS109" s="346" t="str">
        <f>IFERROR(IF(HL$23&lt;=$HH109,(1-'7. Rép.Inattendues'!K90)*HL$19,('7. Rép.Inattendues'!K90*HL$19)*-1),"")</f>
        <v/>
      </c>
      <c r="IT109" s="346" t="str">
        <f>IFERROR(IF(HM$23&lt;=$HH109,(1-'7. Rép.Inattendues'!L90)*HM$19,('7. Rép.Inattendues'!L90*HM$19)*-1),"")</f>
        <v/>
      </c>
      <c r="IU109" s="346" t="str">
        <f>IFERROR(IF(HN$23&lt;=$HH109,(1-'7. Rép.Inattendues'!M90)*HN$19,('7. Rép.Inattendues'!M90*HN$19)*-1),"")</f>
        <v/>
      </c>
      <c r="IV109" s="346" t="str">
        <f>IFERROR(IF(HO$23&lt;=$HH109,(1-'7. Rép.Inattendues'!N90)*HO$19,('7. Rép.Inattendues'!N90*HO$19)*-1),"")</f>
        <v/>
      </c>
      <c r="IW109" s="346" t="str">
        <f>IFERROR(IF(HP$23&lt;=$HH109,(1-'7. Rép.Inattendues'!O90)*HP$19,('7. Rép.Inattendues'!O90*HP$19)*-1),"")</f>
        <v/>
      </c>
      <c r="IX109" s="346" t="str">
        <f>IFERROR(IF(HQ$23&lt;=$HH109,(1-'7. Rép.Inattendues'!P90)*HQ$19,('7. Rép.Inattendues'!P90*HQ$19)*-1),"")</f>
        <v/>
      </c>
      <c r="IY109" s="346" t="str">
        <f>IFERROR(IF(HR$23&lt;=$HH109,(1-'7. Rép.Inattendues'!Q90)*HR$19,('7. Rép.Inattendues'!Q90*HR$19)*-1),"")</f>
        <v/>
      </c>
      <c r="IZ109" s="346" t="str">
        <f>IFERROR(IF(HS$23&lt;=$HH109,(1-'7. Rép.Inattendues'!R90)*HS$19,('7. Rép.Inattendues'!R90*HS$19)*-1),"")</f>
        <v/>
      </c>
      <c r="JA109" s="346" t="str">
        <f>IFERROR(IF(HT$23&lt;=$HH109,(1-'7. Rép.Inattendues'!S90)*HT$19,('7. Rép.Inattendues'!S90*HT$19)*-1),"")</f>
        <v/>
      </c>
      <c r="JB109" s="346" t="str">
        <f>IFERROR(IF(HU$23&lt;=$HH109,(1-'7. Rép.Inattendues'!T90)*HU$19,('7. Rép.Inattendues'!T90*HU$19)*-1),"")</f>
        <v/>
      </c>
      <c r="JC109" s="346" t="str">
        <f>IFERROR(IF(HV$23&lt;=$HH109,(1-'7. Rép.Inattendues'!U90)*HV$19,('7. Rép.Inattendues'!U90*HV$19)*-1),"")</f>
        <v/>
      </c>
      <c r="JD109" s="346" t="str">
        <f>IFERROR(IF(HW$23&lt;=$HH109,(1-'7. Rép.Inattendues'!V90)*HW$19,('7. Rép.Inattendues'!V90*HW$19)*-1),"")</f>
        <v/>
      </c>
      <c r="JE109" s="346" t="str">
        <f>IFERROR(IF(HX$23&lt;=$HH109,(1-'7. Rép.Inattendues'!W90)*HX$19,('7. Rép.Inattendues'!W90*HX$19)*-1),"")</f>
        <v/>
      </c>
      <c r="JF109" s="346" t="str">
        <f>IFERROR(IF(HY$23&lt;=$HH109,(1-'7. Rép.Inattendues'!X90)*HY$19,('7. Rép.Inattendues'!X90*HY$19)*-1),"")</f>
        <v/>
      </c>
      <c r="JG109" s="346" t="str">
        <f>IFERROR(IF(HZ$23&lt;=$HH109,(1-'7. Rép.Inattendues'!Y90)*HZ$19,('7. Rép.Inattendues'!Y90*HZ$19)*-1),"")</f>
        <v/>
      </c>
      <c r="JH109" s="346" t="str">
        <f>IFERROR(IF(IA$23&lt;=$HH109,(1-'7. Rép.Inattendues'!Z90)*IA$19,('7. Rép.Inattendues'!Z90*IA$19)*-1),"")</f>
        <v/>
      </c>
      <c r="JI109" s="346" t="str">
        <f>IFERROR(IF(IB$23&lt;=$HH109,(1-'7. Rép.Inattendues'!AA90)*IB$19,('7. Rép.Inattendues'!AA90*IB$19)*-1),"")</f>
        <v/>
      </c>
      <c r="JJ109" s="346" t="str">
        <f>IFERROR(IF(IC$23&lt;=$HH109,(1-'7. Rép.Inattendues'!AB90)*IC$19,('7. Rép.Inattendues'!AB90*IC$19)*-1),"")</f>
        <v/>
      </c>
      <c r="JK109" s="346" t="str">
        <f>IFERROR(IF(ID$23&lt;=$HH109,(1-'7. Rép.Inattendues'!AC90)*ID$19,('7. Rép.Inattendues'!AC90*ID$19)*-1),"")</f>
        <v/>
      </c>
      <c r="JL109" s="346" t="str">
        <f>IFERROR(IF(IE$23&lt;=$HH109,(1-'7. Rép.Inattendues'!AD90)*IE$19,('7. Rép.Inattendues'!AD90*IE$19)*-1),"")</f>
        <v/>
      </c>
      <c r="JM109" s="346" t="str">
        <f>IFERROR(IF(IF$23&lt;=$HH109,(1-'7. Rép.Inattendues'!AE90)*IF$19,('7. Rép.Inattendues'!AE90*IF$19)*-1),"")</f>
        <v/>
      </c>
      <c r="JN109" s="346" t="str">
        <f>IFERROR(IF(IG$23&lt;=$HH109,(1-'7. Rép.Inattendues'!AF90)*IG$19,('7. Rép.Inattendues'!AF90*IG$19)*-1),"")</f>
        <v/>
      </c>
      <c r="JO109" s="346" t="str">
        <f>IFERROR(IF(IH$23&lt;=$HH109,(1-'7. Rép.Inattendues'!AG90)*IH$19,('7. Rép.Inattendues'!AG90*IH$19)*-1),"")</f>
        <v/>
      </c>
      <c r="JP109" s="346" t="str">
        <f>IFERROR(IF(II$23&lt;=$HH109,(1-'7. Rép.Inattendues'!AH90)*II$19,('7. Rép.Inattendues'!AH90*II$19)*-1),"")</f>
        <v/>
      </c>
      <c r="JQ109" s="346" t="str">
        <f>IFERROR(IF(IJ$23&lt;=$HH109,(1-'7. Rép.Inattendues'!AI90)*IJ$19,('7. Rép.Inattendues'!AI90*IJ$19)*-1),"")</f>
        <v/>
      </c>
      <c r="JR109" s="346" t="str">
        <f>IFERROR(IF(IK$23&lt;=$HH109,(1-'7. Rép.Inattendues'!AJ90)*IK$19,('7. Rép.Inattendues'!AJ90*IK$19)*-1),"")</f>
        <v/>
      </c>
      <c r="JS109" s="346" t="str">
        <f>IFERROR(IF(IL$23&lt;=$HH109,(1-'7. Rép.Inattendues'!AK90)*IL$19,('7. Rép.Inattendues'!AK90*IL$19)*-1),"")</f>
        <v/>
      </c>
      <c r="JT109" s="346" t="str">
        <f>IFERROR(IF(IM$23&lt;=$HH109,(1-'7. Rép.Inattendues'!AL90)*IM$19,('7. Rép.Inattendues'!AL90*IM$19)*-1),"")</f>
        <v/>
      </c>
      <c r="JU109" s="346" t="str">
        <f>IFERROR(IF(IN$23&lt;=$HH109,(1-'7. Rép.Inattendues'!AM90)*IN$19,('7. Rép.Inattendues'!AM90*IN$19)*-1),"")</f>
        <v/>
      </c>
      <c r="JW109" s="347" t="str">
        <f t="shared" si="415"/>
        <v/>
      </c>
      <c r="JY109" s="346" t="str">
        <f t="shared" si="416"/>
        <v/>
      </c>
      <c r="JZ109" s="346" t="str">
        <f t="shared" si="417"/>
        <v/>
      </c>
      <c r="KA109" s="346" t="str">
        <f t="shared" si="418"/>
        <v/>
      </c>
      <c r="KB109" s="346" t="str">
        <f t="shared" si="419"/>
        <v/>
      </c>
      <c r="KC109" s="346" t="str">
        <f t="shared" si="420"/>
        <v/>
      </c>
      <c r="KD109" s="346" t="str">
        <f t="shared" si="421"/>
        <v/>
      </c>
      <c r="KE109" s="346" t="str">
        <f t="shared" si="422"/>
        <v/>
      </c>
      <c r="KF109" s="346" t="str">
        <f t="shared" si="423"/>
        <v/>
      </c>
      <c r="KG109" s="346" t="str">
        <f t="shared" si="424"/>
        <v/>
      </c>
      <c r="KH109" s="346" t="str">
        <f t="shared" si="425"/>
        <v/>
      </c>
      <c r="KI109" s="346" t="str">
        <f t="shared" si="426"/>
        <v/>
      </c>
      <c r="KJ109" s="346" t="str">
        <f t="shared" si="427"/>
        <v/>
      </c>
      <c r="KK109" s="346" t="str">
        <f t="shared" si="428"/>
        <v/>
      </c>
      <c r="KL109" s="346" t="str">
        <f t="shared" si="429"/>
        <v/>
      </c>
      <c r="KM109" s="346" t="str">
        <f t="shared" si="430"/>
        <v/>
      </c>
      <c r="KN109" s="346" t="str">
        <f t="shared" si="431"/>
        <v/>
      </c>
      <c r="KO109" s="346" t="str">
        <f t="shared" si="432"/>
        <v/>
      </c>
      <c r="KP109" s="346" t="str">
        <f t="shared" si="433"/>
        <v/>
      </c>
      <c r="KQ109" s="346" t="str">
        <f t="shared" si="434"/>
        <v/>
      </c>
      <c r="KR109" s="346" t="str">
        <f t="shared" si="435"/>
        <v/>
      </c>
      <c r="KS109" s="346" t="str">
        <f t="shared" si="436"/>
        <v/>
      </c>
      <c r="KT109" s="346" t="str">
        <f t="shared" si="437"/>
        <v/>
      </c>
      <c r="KU109" s="346" t="str">
        <f t="shared" si="438"/>
        <v/>
      </c>
      <c r="KV109" s="346" t="str">
        <f t="shared" si="439"/>
        <v/>
      </c>
      <c r="KW109" s="346" t="str">
        <f t="shared" si="440"/>
        <v/>
      </c>
      <c r="KX109" s="346" t="str">
        <f t="shared" si="441"/>
        <v/>
      </c>
      <c r="KY109" s="346" t="str">
        <f t="shared" si="442"/>
        <v/>
      </c>
      <c r="KZ109" s="346" t="str">
        <f t="shared" si="443"/>
        <v/>
      </c>
      <c r="LA109" s="346" t="str">
        <f t="shared" si="444"/>
        <v/>
      </c>
      <c r="LB109" s="346" t="str">
        <f t="shared" si="445"/>
        <v/>
      </c>
      <c r="LD109" s="348" t="str">
        <f t="shared" si="446"/>
        <v/>
      </c>
      <c r="LF109" s="346" t="str">
        <f t="shared" si="363"/>
        <v/>
      </c>
      <c r="LH109" s="346" t="str">
        <f t="shared" si="447"/>
        <v/>
      </c>
      <c r="LI109" s="346" t="str">
        <f t="shared" si="448"/>
        <v/>
      </c>
      <c r="LJ109" s="346" t="str">
        <f t="shared" si="449"/>
        <v/>
      </c>
      <c r="LK109" s="346" t="str">
        <f t="shared" si="450"/>
        <v/>
      </c>
      <c r="LL109" s="346" t="str">
        <f t="shared" si="451"/>
        <v/>
      </c>
      <c r="LM109" s="346" t="str">
        <f t="shared" si="452"/>
        <v/>
      </c>
      <c r="LN109" s="346" t="str">
        <f t="shared" si="453"/>
        <v/>
      </c>
      <c r="LO109" s="346" t="str">
        <f t="shared" si="454"/>
        <v/>
      </c>
      <c r="LP109" s="346" t="str">
        <f t="shared" si="455"/>
        <v/>
      </c>
      <c r="LQ109" s="346" t="str">
        <f t="shared" si="456"/>
        <v/>
      </c>
      <c r="LR109" s="346" t="str">
        <f t="shared" si="457"/>
        <v/>
      </c>
      <c r="LS109" s="346" t="str">
        <f t="shared" si="458"/>
        <v/>
      </c>
      <c r="LT109" s="346" t="str">
        <f t="shared" si="459"/>
        <v/>
      </c>
      <c r="LU109" s="346" t="str">
        <f t="shared" si="460"/>
        <v/>
      </c>
      <c r="LV109" s="346" t="str">
        <f t="shared" si="461"/>
        <v/>
      </c>
      <c r="LW109" s="346" t="str">
        <f t="shared" si="462"/>
        <v/>
      </c>
      <c r="LX109" s="346" t="str">
        <f t="shared" si="463"/>
        <v/>
      </c>
      <c r="LY109" s="346" t="str">
        <f t="shared" si="464"/>
        <v/>
      </c>
      <c r="LZ109" s="346" t="str">
        <f t="shared" si="465"/>
        <v/>
      </c>
      <c r="MA109" s="346" t="str">
        <f t="shared" si="466"/>
        <v/>
      </c>
      <c r="MB109" s="346" t="str">
        <f t="shared" si="467"/>
        <v/>
      </c>
      <c r="MC109" s="346" t="str">
        <f t="shared" si="468"/>
        <v/>
      </c>
      <c r="MD109" s="346" t="str">
        <f t="shared" si="469"/>
        <v/>
      </c>
      <c r="ME109" s="346" t="str">
        <f t="shared" si="470"/>
        <v/>
      </c>
      <c r="MF109" s="346" t="str">
        <f t="shared" si="471"/>
        <v/>
      </c>
      <c r="MG109" s="346" t="str">
        <f t="shared" si="472"/>
        <v/>
      </c>
      <c r="MH109" s="346" t="str">
        <f t="shared" si="473"/>
        <v/>
      </c>
      <c r="MI109" s="346" t="str">
        <f t="shared" si="474"/>
        <v/>
      </c>
      <c r="MJ109" s="346" t="str">
        <f t="shared" si="475"/>
        <v/>
      </c>
      <c r="MK109" s="346" t="str">
        <f t="shared" si="476"/>
        <v/>
      </c>
      <c r="MM109" s="348" t="str">
        <f t="shared" si="477"/>
        <v/>
      </c>
      <c r="MR109" s="483" t="s">
        <v>464</v>
      </c>
      <c r="MS109" s="305">
        <v>10</v>
      </c>
      <c r="MT109" s="395" t="s">
        <v>278</v>
      </c>
      <c r="MU109" s="15">
        <f>IF('8. Paramètres'!G147="Modérée à forte",1,IF('8. Paramètres'!G147="Faible",2,IF('8. Paramètres'!G147="Négligeable",3,IF('8. Paramètres'!G147="Problématique",4,"err"))))</f>
        <v>1</v>
      </c>
      <c r="MV109" s="15">
        <f>IF('8. Paramètres'!H147="Cliquer pour modifier",MU109,IF('8. Paramètres'!H147="Modérée à forte",1,IF('8. Paramètres'!H147="Faible",2,IF('8. Paramètres'!H147="Négligeable",3,IF('8. Paramètres'!H147="Problématique",4,"err")))))</f>
        <v>1</v>
      </c>
      <c r="MW109" s="15">
        <f>IF(MU$3=1,MU109,IF(MU$3=2,MV109,"err"))</f>
        <v>1</v>
      </c>
      <c r="MY109" s="380" t="str">
        <f>IF(MW109&gt;MW110,"err","ok")</f>
        <v>ok</v>
      </c>
      <c r="MZ109" s="296">
        <f>COUNTIF(MY109:MY119,"=err")</f>
        <v>0</v>
      </c>
    </row>
    <row r="110" spans="2:364" ht="18" x14ac:dyDescent="0.3">
      <c r="B110" s="38">
        <f t="shared" si="364"/>
        <v>0</v>
      </c>
      <c r="C110" s="4" t="s">
        <v>116</v>
      </c>
      <c r="D110" s="17" t="str">
        <f>IF(AND('2. Saisie'!$AF92&gt;=0,D$23&lt;='2. Saisie'!$AE$1,'2. Saisie'!$AL92&lt;=$B$11),IF(OR('2. Saisie'!B92="",'2. Saisie'!B92=9),0,'2. Saisie'!B92),"")</f>
        <v/>
      </c>
      <c r="E110" s="17" t="str">
        <f>IF(AND('2. Saisie'!$AF92&gt;=0,E$23&lt;='2. Saisie'!$AE$1,'2. Saisie'!$AL92&lt;=$B$11),IF(OR('2. Saisie'!C92="",'2. Saisie'!C92=9),0,'2. Saisie'!C92),"")</f>
        <v/>
      </c>
      <c r="F110" s="17" t="str">
        <f>IF(AND('2. Saisie'!$AF92&gt;=0,F$23&lt;='2. Saisie'!$AE$1,'2. Saisie'!$AL92&lt;=$B$11),IF(OR('2. Saisie'!D92="",'2. Saisie'!D92=9),0,'2. Saisie'!D92),"")</f>
        <v/>
      </c>
      <c r="G110" s="17" t="str">
        <f>IF(AND('2. Saisie'!$AF92&gt;=0,G$23&lt;='2. Saisie'!$AE$1,'2. Saisie'!$AL92&lt;=$B$11),IF(OR('2. Saisie'!E92="",'2. Saisie'!E92=9),0,'2. Saisie'!E92),"")</f>
        <v/>
      </c>
      <c r="H110" s="17" t="str">
        <f>IF(AND('2. Saisie'!$AF92&gt;=0,H$23&lt;='2. Saisie'!$AE$1,'2. Saisie'!$AL92&lt;=$B$11),IF(OR('2. Saisie'!F92="",'2. Saisie'!F92=9),0,'2. Saisie'!F92),"")</f>
        <v/>
      </c>
      <c r="I110" s="17" t="str">
        <f>IF(AND('2. Saisie'!$AF92&gt;=0,I$23&lt;='2. Saisie'!$AE$1,'2. Saisie'!$AL92&lt;=$B$11),IF(OR('2. Saisie'!G92="",'2. Saisie'!G92=9),0,'2. Saisie'!G92),"")</f>
        <v/>
      </c>
      <c r="J110" s="17" t="str">
        <f>IF(AND('2. Saisie'!$AF92&gt;=0,J$23&lt;='2. Saisie'!$AE$1,'2. Saisie'!$AL92&lt;=$B$11),IF(OR('2. Saisie'!H92="",'2. Saisie'!H92=9),0,'2. Saisie'!H92),"")</f>
        <v/>
      </c>
      <c r="K110" s="17" t="str">
        <f>IF(AND('2. Saisie'!$AF92&gt;=0,K$23&lt;='2. Saisie'!$AE$1,'2. Saisie'!$AL92&lt;=$B$11),IF(OR('2. Saisie'!I92="",'2. Saisie'!I92=9),0,'2. Saisie'!I92),"")</f>
        <v/>
      </c>
      <c r="L110" s="17" t="str">
        <f>IF(AND('2. Saisie'!$AF92&gt;=0,L$23&lt;='2. Saisie'!$AE$1,'2. Saisie'!$AL92&lt;=$B$11),IF(OR('2. Saisie'!J92="",'2. Saisie'!J92=9),0,'2. Saisie'!J92),"")</f>
        <v/>
      </c>
      <c r="M110" s="17" t="str">
        <f>IF(AND('2. Saisie'!$AF92&gt;=0,M$23&lt;='2. Saisie'!$AE$1,'2. Saisie'!$AL92&lt;=$B$11),IF(OR('2. Saisie'!K92="",'2. Saisie'!K92=9),0,'2. Saisie'!K92),"")</f>
        <v/>
      </c>
      <c r="N110" s="17" t="str">
        <f>IF(AND('2. Saisie'!$AF92&gt;=0,N$23&lt;='2. Saisie'!$AE$1,'2. Saisie'!$AL92&lt;=$B$11),IF(OR('2. Saisie'!L92="",'2. Saisie'!L92=9),0,'2. Saisie'!L92),"")</f>
        <v/>
      </c>
      <c r="O110" s="17" t="str">
        <f>IF(AND('2. Saisie'!$AF92&gt;=0,O$23&lt;='2. Saisie'!$AE$1,'2. Saisie'!$AL92&lt;=$B$11),IF(OR('2. Saisie'!M92="",'2. Saisie'!M92=9),0,'2. Saisie'!M92),"")</f>
        <v/>
      </c>
      <c r="P110" s="17" t="str">
        <f>IF(AND('2. Saisie'!$AF92&gt;=0,P$23&lt;='2. Saisie'!$AE$1,'2. Saisie'!$AL92&lt;=$B$11),IF(OR('2. Saisie'!N92="",'2. Saisie'!N92=9),0,'2. Saisie'!N92),"")</f>
        <v/>
      </c>
      <c r="Q110" s="17" t="str">
        <f>IF(AND('2. Saisie'!$AF92&gt;=0,Q$23&lt;='2. Saisie'!$AE$1,'2. Saisie'!$AL92&lt;=$B$11),IF(OR('2. Saisie'!O92="",'2. Saisie'!O92=9),0,'2. Saisie'!O92),"")</f>
        <v/>
      </c>
      <c r="R110" s="17" t="str">
        <f>IF(AND('2. Saisie'!$AF92&gt;=0,R$23&lt;='2. Saisie'!$AE$1,'2. Saisie'!$AL92&lt;=$B$11),IF(OR('2. Saisie'!P92="",'2. Saisie'!P92=9),0,'2. Saisie'!P92),"")</f>
        <v/>
      </c>
      <c r="S110" s="17" t="str">
        <f>IF(AND('2. Saisie'!$AF92&gt;=0,S$23&lt;='2. Saisie'!$AE$1,'2. Saisie'!$AL92&lt;=$B$11),IF(OR('2. Saisie'!Q92="",'2. Saisie'!Q92=9),0,'2. Saisie'!Q92),"")</f>
        <v/>
      </c>
      <c r="T110" s="17" t="str">
        <f>IF(AND('2. Saisie'!$AF92&gt;=0,T$23&lt;='2. Saisie'!$AE$1,'2. Saisie'!$AL92&lt;=$B$11),IF(OR('2. Saisie'!R92="",'2. Saisie'!R92=9),0,'2. Saisie'!R92),"")</f>
        <v/>
      </c>
      <c r="U110" s="17" t="str">
        <f>IF(AND('2. Saisie'!$AF92&gt;=0,U$23&lt;='2. Saisie'!$AE$1,'2. Saisie'!$AL92&lt;=$B$11),IF(OR('2. Saisie'!S92="",'2. Saisie'!S92=9),0,'2. Saisie'!S92),"")</f>
        <v/>
      </c>
      <c r="V110" s="17" t="str">
        <f>IF(AND('2. Saisie'!$AF92&gt;=0,V$23&lt;='2. Saisie'!$AE$1,'2. Saisie'!$AL92&lt;=$B$11),IF(OR('2. Saisie'!T92="",'2. Saisie'!T92=9),0,'2. Saisie'!T92),"")</f>
        <v/>
      </c>
      <c r="W110" s="17" t="str">
        <f>IF(AND('2. Saisie'!$AF92&gt;=0,W$23&lt;='2. Saisie'!$AE$1,'2. Saisie'!$AL92&lt;=$B$11),IF(OR('2. Saisie'!U92="",'2. Saisie'!U92=9),0,'2. Saisie'!U92),"")</f>
        <v/>
      </c>
      <c r="X110" s="17" t="str">
        <f>IF(AND('2. Saisie'!$AF92&gt;=0,X$23&lt;='2. Saisie'!$AE$1,'2. Saisie'!$AL92&lt;=$B$11),IF(OR('2. Saisie'!V92="",'2. Saisie'!V92=9),0,'2. Saisie'!V92),"")</f>
        <v/>
      </c>
      <c r="Y110" s="17" t="str">
        <f>IF(AND('2. Saisie'!$AF92&gt;=0,Y$23&lt;='2. Saisie'!$AE$1,'2. Saisie'!$AL92&lt;=$B$11),IF(OR('2. Saisie'!W92="",'2. Saisie'!W92=9),0,'2. Saisie'!W92),"")</f>
        <v/>
      </c>
      <c r="Z110" s="17" t="str">
        <f>IF(AND('2. Saisie'!$AF92&gt;=0,Z$23&lt;='2. Saisie'!$AE$1,'2. Saisie'!$AL92&lt;=$B$11),IF(OR('2. Saisie'!X92="",'2. Saisie'!X92=9),0,'2. Saisie'!X92),"")</f>
        <v/>
      </c>
      <c r="AA110" s="17" t="str">
        <f>IF(AND('2. Saisie'!$AF92&gt;=0,AA$23&lt;='2. Saisie'!$AE$1,'2. Saisie'!$AL92&lt;=$B$11),IF(OR('2. Saisie'!Y92="",'2. Saisie'!Y92=9),0,'2. Saisie'!Y92),"")</f>
        <v/>
      </c>
      <c r="AB110" s="17" t="str">
        <f>IF(AND('2. Saisie'!$AF92&gt;=0,AB$23&lt;='2. Saisie'!$AE$1,'2. Saisie'!$AL92&lt;=$B$11),IF(OR('2. Saisie'!Z92="",'2. Saisie'!Z92=9),0,'2. Saisie'!Z92),"")</f>
        <v/>
      </c>
      <c r="AC110" s="17" t="str">
        <f>IF(AND('2. Saisie'!$AF92&gt;=0,AC$23&lt;='2. Saisie'!$AE$1,'2. Saisie'!$AL92&lt;=$B$11),IF(OR('2. Saisie'!AA92="",'2. Saisie'!AA92=9),0,'2. Saisie'!AA92),"")</f>
        <v/>
      </c>
      <c r="AD110" s="17" t="str">
        <f>IF(AND('2. Saisie'!$AF92&gt;=0,AD$23&lt;='2. Saisie'!$AE$1,'2. Saisie'!$AL92&lt;=$B$11),IF(OR('2. Saisie'!AB92="",'2. Saisie'!AB92=9),0,'2. Saisie'!AB92),"")</f>
        <v/>
      </c>
      <c r="AE110" s="17" t="str">
        <f>IF(AND('2. Saisie'!$AF92&gt;=0,AE$23&lt;='2. Saisie'!$AE$1,'2. Saisie'!$AL92&lt;=$B$11),IF(OR('2. Saisie'!AC92="",'2. Saisie'!AC92=9),0,'2. Saisie'!AC92),"")</f>
        <v/>
      </c>
      <c r="AF110" s="17" t="str">
        <f>IF(AND('2. Saisie'!$AF92&gt;=0,AF$23&lt;='2. Saisie'!$AE$1,'2. Saisie'!$AL92&lt;=$B$11),IF(OR('2. Saisie'!AD92="",'2. Saisie'!AD92=9),0,'2. Saisie'!AD92),"")</f>
        <v/>
      </c>
      <c r="AG110" s="17" t="str">
        <f>IF(AND('2. Saisie'!$AF92&gt;=0,AG$23&lt;='2. Saisie'!$AE$1,'2. Saisie'!$AL92&lt;=$B$11),IF(OR('2. Saisie'!AE92="",'2. Saisie'!AE92=9),0,'2. Saisie'!AE92),"")</f>
        <v/>
      </c>
      <c r="AH110" s="17" t="s">
        <v>139</v>
      </c>
      <c r="AI110" s="330"/>
      <c r="AJ110" s="339" t="str">
        <f t="shared" si="365"/>
        <v/>
      </c>
      <c r="AK110" s="339" t="str">
        <f t="shared" si="366"/>
        <v/>
      </c>
      <c r="AL110" s="340" t="str">
        <f t="shared" si="324"/>
        <v/>
      </c>
      <c r="AM110" s="341">
        <v>86</v>
      </c>
      <c r="AN110" s="342" t="str">
        <f t="shared" si="325"/>
        <v/>
      </c>
      <c r="AO110" s="343" t="str">
        <f t="shared" si="516"/>
        <v/>
      </c>
      <c r="AP110" s="17" t="str">
        <f t="shared" si="367"/>
        <v/>
      </c>
      <c r="AQ110" s="17" t="str">
        <f t="shared" si="368"/>
        <v/>
      </c>
      <c r="AR110" s="17" t="str">
        <f t="shared" si="369"/>
        <v/>
      </c>
      <c r="AS110" s="17" t="str">
        <f t="shared" si="370"/>
        <v/>
      </c>
      <c r="AT110" s="17" t="str">
        <f t="shared" si="371"/>
        <v/>
      </c>
      <c r="AU110" s="17" t="str">
        <f t="shared" si="372"/>
        <v/>
      </c>
      <c r="AV110" s="17" t="str">
        <f t="shared" si="373"/>
        <v/>
      </c>
      <c r="AW110" s="17" t="str">
        <f t="shared" si="374"/>
        <v/>
      </c>
      <c r="AX110" s="17" t="str">
        <f t="shared" si="375"/>
        <v/>
      </c>
      <c r="AY110" s="17" t="str">
        <f t="shared" si="376"/>
        <v/>
      </c>
      <c r="AZ110" s="17" t="str">
        <f t="shared" si="377"/>
        <v/>
      </c>
      <c r="BA110" s="17" t="str">
        <f t="shared" si="378"/>
        <v/>
      </c>
      <c r="BB110" s="17" t="str">
        <f t="shared" si="379"/>
        <v/>
      </c>
      <c r="BC110" s="17" t="str">
        <f t="shared" si="380"/>
        <v/>
      </c>
      <c r="BD110" s="17" t="str">
        <f t="shared" si="381"/>
        <v/>
      </c>
      <c r="BE110" s="17" t="str">
        <f t="shared" si="382"/>
        <v/>
      </c>
      <c r="BF110" s="17" t="str">
        <f t="shared" si="383"/>
        <v/>
      </c>
      <c r="BG110" s="17" t="str">
        <f t="shared" si="384"/>
        <v/>
      </c>
      <c r="BH110" s="17" t="str">
        <f t="shared" si="385"/>
        <v/>
      </c>
      <c r="BI110" s="17" t="str">
        <f t="shared" si="386"/>
        <v/>
      </c>
      <c r="BJ110" s="17" t="str">
        <f t="shared" si="387"/>
        <v/>
      </c>
      <c r="BK110" s="17" t="str">
        <f t="shared" si="388"/>
        <v/>
      </c>
      <c r="BL110" s="17" t="str">
        <f t="shared" si="389"/>
        <v/>
      </c>
      <c r="BM110" s="17" t="str">
        <f t="shared" si="390"/>
        <v/>
      </c>
      <c r="BN110" s="17" t="str">
        <f t="shared" si="391"/>
        <v/>
      </c>
      <c r="BO110" s="17" t="str">
        <f t="shared" si="392"/>
        <v/>
      </c>
      <c r="BP110" s="17" t="str">
        <f t="shared" si="393"/>
        <v/>
      </c>
      <c r="BQ110" s="17" t="str">
        <f t="shared" si="394"/>
        <v/>
      </c>
      <c r="BR110" s="17" t="str">
        <f t="shared" si="395"/>
        <v/>
      </c>
      <c r="BS110" s="17" t="str">
        <f t="shared" si="396"/>
        <v/>
      </c>
      <c r="BT110" s="17" t="s">
        <v>139</v>
      </c>
      <c r="BV110" s="291" t="e">
        <f t="shared" si="327"/>
        <v>#VALUE!</v>
      </c>
      <c r="BW110" s="291" t="e">
        <f t="shared" si="397"/>
        <v>#VALUE!</v>
      </c>
      <c r="BX110" s="291" t="e">
        <f t="shared" si="478"/>
        <v>#VALUE!</v>
      </c>
      <c r="BY110" s="292" t="e">
        <f t="shared" si="328"/>
        <v>#VALUE!</v>
      </c>
      <c r="BZ110" s="292" t="e">
        <f t="shared" si="398"/>
        <v>#VALUE!</v>
      </c>
      <c r="CA110" s="294" t="str">
        <f t="shared" si="399"/>
        <v/>
      </c>
      <c r="CB110" s="293" t="e">
        <f t="shared" si="329"/>
        <v>#VALUE!</v>
      </c>
      <c r="CC110" s="291" t="e">
        <f t="shared" si="400"/>
        <v>#VALUE!</v>
      </c>
      <c r="CD110" s="291" t="e">
        <f t="shared" si="479"/>
        <v>#VALUE!</v>
      </c>
      <c r="CE110" s="292" t="e">
        <f t="shared" si="330"/>
        <v>#VALUE!</v>
      </c>
      <c r="CF110" s="292" t="e">
        <f t="shared" si="401"/>
        <v>#VALUE!</v>
      </c>
      <c r="CW110" s="330"/>
      <c r="CX110" s="341">
        <v>86</v>
      </c>
      <c r="CY110" s="58" t="str">
        <f t="shared" si="402"/>
        <v/>
      </c>
      <c r="CZ110" s="344" t="e">
        <f t="shared" si="513"/>
        <v>#N/A</v>
      </c>
      <c r="DA110" s="344" t="e">
        <f t="shared" si="513"/>
        <v>#N/A</v>
      </c>
      <c r="DB110" s="344" t="e">
        <f t="shared" si="513"/>
        <v>#N/A</v>
      </c>
      <c r="DC110" s="344" t="e">
        <f t="shared" si="513"/>
        <v>#N/A</v>
      </c>
      <c r="DD110" s="344" t="e">
        <f t="shared" si="513"/>
        <v>#N/A</v>
      </c>
      <c r="DE110" s="344" t="e">
        <f t="shared" si="513"/>
        <v>#N/A</v>
      </c>
      <c r="DF110" s="344" t="e">
        <f t="shared" si="513"/>
        <v>#N/A</v>
      </c>
      <c r="DG110" s="344" t="e">
        <f t="shared" si="513"/>
        <v>#N/A</v>
      </c>
      <c r="DH110" s="344" t="e">
        <f t="shared" si="513"/>
        <v>#N/A</v>
      </c>
      <c r="DI110" s="344" t="e">
        <f t="shared" si="513"/>
        <v>#N/A</v>
      </c>
      <c r="DJ110" s="344" t="e">
        <f t="shared" si="513"/>
        <v>#N/A</v>
      </c>
      <c r="DK110" s="344" t="e">
        <f t="shared" si="513"/>
        <v>#N/A</v>
      </c>
      <c r="DL110" s="344" t="e">
        <f t="shared" si="513"/>
        <v>#N/A</v>
      </c>
      <c r="DM110" s="344" t="e">
        <f t="shared" si="513"/>
        <v>#N/A</v>
      </c>
      <c r="DN110" s="344" t="e">
        <f t="shared" si="513"/>
        <v>#N/A</v>
      </c>
      <c r="DO110" s="344" t="e">
        <f t="shared" si="513"/>
        <v>#N/A</v>
      </c>
      <c r="DP110" s="344" t="e">
        <f t="shared" si="512"/>
        <v>#N/A</v>
      </c>
      <c r="DQ110" s="344" t="e">
        <f t="shared" si="512"/>
        <v>#N/A</v>
      </c>
      <c r="DR110" s="344" t="e">
        <f t="shared" si="512"/>
        <v>#N/A</v>
      </c>
      <c r="DS110" s="344" t="e">
        <f t="shared" si="512"/>
        <v>#N/A</v>
      </c>
      <c r="DT110" s="344" t="e">
        <f t="shared" si="512"/>
        <v>#N/A</v>
      </c>
      <c r="DU110" s="344" t="e">
        <f t="shared" si="512"/>
        <v>#N/A</v>
      </c>
      <c r="DV110" s="344" t="e">
        <f t="shared" si="512"/>
        <v>#N/A</v>
      </c>
      <c r="DW110" s="344" t="e">
        <f t="shared" si="512"/>
        <v>#N/A</v>
      </c>
      <c r="DX110" s="344" t="e">
        <f t="shared" si="512"/>
        <v>#N/A</v>
      </c>
      <c r="DY110" s="344" t="e">
        <f t="shared" si="512"/>
        <v>#N/A</v>
      </c>
      <c r="DZ110" s="344" t="e">
        <f t="shared" si="512"/>
        <v>#N/A</v>
      </c>
      <c r="EA110" s="344" t="e">
        <f t="shared" si="512"/>
        <v>#N/A</v>
      </c>
      <c r="EB110" s="344" t="e">
        <f t="shared" si="512"/>
        <v>#N/A</v>
      </c>
      <c r="EC110" s="344" t="e">
        <f t="shared" si="512"/>
        <v>#N/A</v>
      </c>
      <c r="ED110" s="59">
        <f t="shared" si="403"/>
        <v>0</v>
      </c>
      <c r="EE110" s="341">
        <v>86</v>
      </c>
      <c r="EF110" s="58" t="str">
        <f t="shared" si="404"/>
        <v/>
      </c>
      <c r="EG110" s="344" t="str">
        <f t="shared" si="480"/>
        <v/>
      </c>
      <c r="EH110" s="344" t="str">
        <f t="shared" si="481"/>
        <v/>
      </c>
      <c r="EI110" s="344" t="str">
        <f t="shared" si="482"/>
        <v/>
      </c>
      <c r="EJ110" s="344" t="str">
        <f t="shared" si="483"/>
        <v/>
      </c>
      <c r="EK110" s="344" t="str">
        <f t="shared" si="484"/>
        <v/>
      </c>
      <c r="EL110" s="344" t="str">
        <f t="shared" si="485"/>
        <v/>
      </c>
      <c r="EM110" s="344" t="str">
        <f t="shared" si="486"/>
        <v/>
      </c>
      <c r="EN110" s="344" t="str">
        <f t="shared" si="487"/>
        <v/>
      </c>
      <c r="EO110" s="344" t="str">
        <f t="shared" si="488"/>
        <v/>
      </c>
      <c r="EP110" s="344" t="str">
        <f t="shared" si="489"/>
        <v/>
      </c>
      <c r="EQ110" s="344" t="str">
        <f t="shared" si="490"/>
        <v/>
      </c>
      <c r="ER110" s="344" t="str">
        <f t="shared" si="491"/>
        <v/>
      </c>
      <c r="ES110" s="344" t="str">
        <f t="shared" si="492"/>
        <v/>
      </c>
      <c r="ET110" s="344" t="str">
        <f t="shared" si="493"/>
        <v/>
      </c>
      <c r="EU110" s="344" t="str">
        <f t="shared" si="494"/>
        <v/>
      </c>
      <c r="EV110" s="344" t="str">
        <f t="shared" si="495"/>
        <v/>
      </c>
      <c r="EW110" s="344" t="str">
        <f t="shared" si="496"/>
        <v/>
      </c>
      <c r="EX110" s="344" t="str">
        <f t="shared" si="497"/>
        <v/>
      </c>
      <c r="EY110" s="344" t="str">
        <f t="shared" si="498"/>
        <v/>
      </c>
      <c r="EZ110" s="344" t="str">
        <f t="shared" si="499"/>
        <v/>
      </c>
      <c r="FA110" s="344" t="str">
        <f t="shared" si="500"/>
        <v/>
      </c>
      <c r="FB110" s="344" t="str">
        <f t="shared" si="501"/>
        <v/>
      </c>
      <c r="FC110" s="344" t="str">
        <f t="shared" si="502"/>
        <v/>
      </c>
      <c r="FD110" s="344" t="str">
        <f t="shared" si="503"/>
        <v/>
      </c>
      <c r="FE110" s="344" t="str">
        <f t="shared" si="504"/>
        <v/>
      </c>
      <c r="FF110" s="344" t="str">
        <f t="shared" si="505"/>
        <v/>
      </c>
      <c r="FG110" s="344" t="str">
        <f t="shared" si="506"/>
        <v/>
      </c>
      <c r="FH110" s="344" t="str">
        <f t="shared" si="507"/>
        <v/>
      </c>
      <c r="FI110" s="344" t="str">
        <f t="shared" si="508"/>
        <v/>
      </c>
      <c r="FJ110" s="344" t="str">
        <f t="shared" si="509"/>
        <v/>
      </c>
      <c r="FK110" s="59">
        <f t="shared" si="405"/>
        <v>0</v>
      </c>
      <c r="FL110" s="345" t="str">
        <f t="shared" si="406"/>
        <v/>
      </c>
      <c r="FM110" s="3">
        <f t="shared" si="407"/>
        <v>0</v>
      </c>
      <c r="FO110" s="336" t="str">
        <f t="shared" si="331"/>
        <v/>
      </c>
      <c r="FP110" s="4" t="s">
        <v>116</v>
      </c>
      <c r="FQ110" s="17" t="str">
        <f t="shared" si="332"/>
        <v/>
      </c>
      <c r="FR110" s="17" t="str">
        <f t="shared" si="333"/>
        <v/>
      </c>
      <c r="FS110" s="17" t="str">
        <f t="shared" si="334"/>
        <v/>
      </c>
      <c r="FT110" s="17" t="str">
        <f t="shared" si="335"/>
        <v/>
      </c>
      <c r="FU110" s="17" t="str">
        <f t="shared" si="336"/>
        <v/>
      </c>
      <c r="FV110" s="17" t="str">
        <f t="shared" si="337"/>
        <v/>
      </c>
      <c r="FW110" s="17" t="str">
        <f t="shared" si="338"/>
        <v/>
      </c>
      <c r="FX110" s="17" t="str">
        <f t="shared" si="339"/>
        <v/>
      </c>
      <c r="FY110" s="17" t="str">
        <f t="shared" si="340"/>
        <v/>
      </c>
      <c r="FZ110" s="17" t="str">
        <f t="shared" si="341"/>
        <v/>
      </c>
      <c r="GA110" s="17" t="str">
        <f t="shared" si="342"/>
        <v/>
      </c>
      <c r="GB110" s="17" t="str">
        <f t="shared" si="343"/>
        <v/>
      </c>
      <c r="GC110" s="17" t="str">
        <f t="shared" si="344"/>
        <v/>
      </c>
      <c r="GD110" s="17" t="str">
        <f t="shared" si="345"/>
        <v/>
      </c>
      <c r="GE110" s="17" t="str">
        <f t="shared" si="346"/>
        <v/>
      </c>
      <c r="GF110" s="17" t="str">
        <f t="shared" si="347"/>
        <v/>
      </c>
      <c r="GG110" s="17" t="str">
        <f t="shared" si="348"/>
        <v/>
      </c>
      <c r="GH110" s="17" t="str">
        <f t="shared" si="349"/>
        <v/>
      </c>
      <c r="GI110" s="17" t="str">
        <f t="shared" si="350"/>
        <v/>
      </c>
      <c r="GJ110" s="17" t="str">
        <f t="shared" si="351"/>
        <v/>
      </c>
      <c r="GK110" s="17" t="str">
        <f t="shared" si="352"/>
        <v/>
      </c>
      <c r="GL110" s="17" t="str">
        <f t="shared" si="353"/>
        <v/>
      </c>
      <c r="GM110" s="17" t="str">
        <f t="shared" si="354"/>
        <v/>
      </c>
      <c r="GN110" s="17" t="str">
        <f t="shared" si="355"/>
        <v/>
      </c>
      <c r="GO110" s="17" t="str">
        <f t="shared" si="356"/>
        <v/>
      </c>
      <c r="GP110" s="17" t="str">
        <f t="shared" si="357"/>
        <v/>
      </c>
      <c r="GQ110" s="17" t="str">
        <f t="shared" si="358"/>
        <v/>
      </c>
      <c r="GR110" s="17" t="str">
        <f t="shared" si="359"/>
        <v/>
      </c>
      <c r="GS110" s="17" t="str">
        <f t="shared" si="360"/>
        <v/>
      </c>
      <c r="GT110" s="17" t="str">
        <f t="shared" si="361"/>
        <v/>
      </c>
      <c r="GU110" s="17" t="s">
        <v>139</v>
      </c>
      <c r="GV110" s="36"/>
      <c r="GW110" s="36" t="e">
        <f>RANK(AO110,AO$25:AO$124,0)+COUNTIF(AO$25:AO$110,AO110)-1</f>
        <v>#VALUE!</v>
      </c>
      <c r="GX110" s="36" t="s">
        <v>116</v>
      </c>
      <c r="GY110" s="3">
        <v>86</v>
      </c>
      <c r="GZ110" s="3" t="str">
        <f t="shared" si="362"/>
        <v/>
      </c>
      <c r="HA110" s="345" t="str">
        <f t="shared" si="408"/>
        <v/>
      </c>
      <c r="HB110" s="3">
        <f t="shared" si="409"/>
        <v>0</v>
      </c>
      <c r="HF110" s="3" t="e">
        <f t="shared" si="410"/>
        <v>#N/A</v>
      </c>
      <c r="HG110" s="3" t="e">
        <f t="shared" si="411"/>
        <v>#N/A</v>
      </c>
      <c r="HH110" s="294" t="e">
        <f t="shared" si="412"/>
        <v>#N/A</v>
      </c>
      <c r="HI110" s="336" t="e">
        <f t="shared" si="413"/>
        <v>#N/A</v>
      </c>
      <c r="HJ110" s="4" t="e">
        <f t="shared" si="414"/>
        <v>#N/A</v>
      </c>
      <c r="HK110" s="17" t="str">
        <f>IF(HK$23&lt;='2. Saisie'!$AE$1,INDEX($D$25:$AG$124,$HI110,HK$21),"")</f>
        <v/>
      </c>
      <c r="HL110" s="17" t="str">
        <f>IF(HL$23&lt;='2. Saisie'!$AE$1,INDEX($D$25:$AG$124,$HI110,HL$21),"")</f>
        <v/>
      </c>
      <c r="HM110" s="17" t="str">
        <f>IF(HM$23&lt;='2. Saisie'!$AE$1,INDEX($D$25:$AG$124,$HI110,HM$21),"")</f>
        <v/>
      </c>
      <c r="HN110" s="17" t="str">
        <f>IF(HN$23&lt;='2. Saisie'!$AE$1,INDEX($D$25:$AG$124,$HI110,HN$21),"")</f>
        <v/>
      </c>
      <c r="HO110" s="17" t="str">
        <f>IF(HO$23&lt;='2. Saisie'!$AE$1,INDEX($D$25:$AG$124,$HI110,HO$21),"")</f>
        <v/>
      </c>
      <c r="HP110" s="17" t="str">
        <f>IF(HP$23&lt;='2. Saisie'!$AE$1,INDEX($D$25:$AG$124,$HI110,HP$21),"")</f>
        <v/>
      </c>
      <c r="HQ110" s="17" t="str">
        <f>IF(HQ$23&lt;='2. Saisie'!$AE$1,INDEX($D$25:$AG$124,$HI110,HQ$21),"")</f>
        <v/>
      </c>
      <c r="HR110" s="17" t="str">
        <f>IF(HR$23&lt;='2. Saisie'!$AE$1,INDEX($D$25:$AG$124,$HI110,HR$21),"")</f>
        <v/>
      </c>
      <c r="HS110" s="17" t="str">
        <f>IF(HS$23&lt;='2. Saisie'!$AE$1,INDEX($D$25:$AG$124,$HI110,HS$21),"")</f>
        <v/>
      </c>
      <c r="HT110" s="17" t="str">
        <f>IF(HT$23&lt;='2. Saisie'!$AE$1,INDEX($D$25:$AG$124,$HI110,HT$21),"")</f>
        <v/>
      </c>
      <c r="HU110" s="17" t="str">
        <f>IF(HU$23&lt;='2. Saisie'!$AE$1,INDEX($D$25:$AG$124,$HI110,HU$21),"")</f>
        <v/>
      </c>
      <c r="HV110" s="17" t="str">
        <f>IF(HV$23&lt;='2. Saisie'!$AE$1,INDEX($D$25:$AG$124,$HI110,HV$21),"")</f>
        <v/>
      </c>
      <c r="HW110" s="17" t="str">
        <f>IF(HW$23&lt;='2. Saisie'!$AE$1,INDEX($D$25:$AG$124,$HI110,HW$21),"")</f>
        <v/>
      </c>
      <c r="HX110" s="17" t="str">
        <f>IF(HX$23&lt;='2. Saisie'!$AE$1,INDEX($D$25:$AG$124,$HI110,HX$21),"")</f>
        <v/>
      </c>
      <c r="HY110" s="17" t="str">
        <f>IF(HY$23&lt;='2. Saisie'!$AE$1,INDEX($D$25:$AG$124,$HI110,HY$21),"")</f>
        <v/>
      </c>
      <c r="HZ110" s="17" t="str">
        <f>IF(HZ$23&lt;='2. Saisie'!$AE$1,INDEX($D$25:$AG$124,$HI110,HZ$21),"")</f>
        <v/>
      </c>
      <c r="IA110" s="17" t="str">
        <f>IF(IA$23&lt;='2. Saisie'!$AE$1,INDEX($D$25:$AG$124,$HI110,IA$21),"")</f>
        <v/>
      </c>
      <c r="IB110" s="17" t="str">
        <f>IF(IB$23&lt;='2. Saisie'!$AE$1,INDEX($D$25:$AG$124,$HI110,IB$21),"")</f>
        <v/>
      </c>
      <c r="IC110" s="17" t="str">
        <f>IF(IC$23&lt;='2. Saisie'!$AE$1,INDEX($D$25:$AG$124,$HI110,IC$21),"")</f>
        <v/>
      </c>
      <c r="ID110" s="17" t="str">
        <f>IF(ID$23&lt;='2. Saisie'!$AE$1,INDEX($D$25:$AG$124,$HI110,ID$21),"")</f>
        <v/>
      </c>
      <c r="IE110" s="17" t="str">
        <f>IF(IE$23&lt;='2. Saisie'!$AE$1,INDEX($D$25:$AG$124,$HI110,IE$21),"")</f>
        <v/>
      </c>
      <c r="IF110" s="17" t="str">
        <f>IF(IF$23&lt;='2. Saisie'!$AE$1,INDEX($D$25:$AG$124,$HI110,IF$21),"")</f>
        <v/>
      </c>
      <c r="IG110" s="17" t="str">
        <f>IF(IG$23&lt;='2. Saisie'!$AE$1,INDEX($D$25:$AG$124,$HI110,IG$21),"")</f>
        <v/>
      </c>
      <c r="IH110" s="17" t="str">
        <f>IF(IH$23&lt;='2. Saisie'!$AE$1,INDEX($D$25:$AG$124,$HI110,IH$21),"")</f>
        <v/>
      </c>
      <c r="II110" s="17" t="str">
        <f>IF(II$23&lt;='2. Saisie'!$AE$1,INDEX($D$25:$AG$124,$HI110,II$21),"")</f>
        <v/>
      </c>
      <c r="IJ110" s="17" t="str">
        <f>IF(IJ$23&lt;='2. Saisie'!$AE$1,INDEX($D$25:$AG$124,$HI110,IJ$21),"")</f>
        <v/>
      </c>
      <c r="IK110" s="17" t="str">
        <f>IF(IK$23&lt;='2. Saisie'!$AE$1,INDEX($D$25:$AG$124,$HI110,IK$21),"")</f>
        <v/>
      </c>
      <c r="IL110" s="17" t="str">
        <f>IF(IL$23&lt;='2. Saisie'!$AE$1,INDEX($D$25:$AG$124,$HI110,IL$21),"")</f>
        <v/>
      </c>
      <c r="IM110" s="17" t="str">
        <f>IF(IM$23&lt;='2. Saisie'!$AE$1,INDEX($D$25:$AG$124,$HI110,IM$21),"")</f>
        <v/>
      </c>
      <c r="IN110" s="17" t="str">
        <f>IF(IN$23&lt;='2. Saisie'!$AE$1,INDEX($D$25:$AG$124,$HI110,IN$21),"")</f>
        <v/>
      </c>
      <c r="IO110" s="17" t="s">
        <v>139</v>
      </c>
      <c r="IR110" s="346" t="str">
        <f>IFERROR(IF(HK$23&lt;=$HH110,(1-'7. Rép.Inattendues'!J91)*HK$19,('7. Rép.Inattendues'!J91*HK$19)*-1),"")</f>
        <v/>
      </c>
      <c r="IS110" s="346" t="str">
        <f>IFERROR(IF(HL$23&lt;=$HH110,(1-'7. Rép.Inattendues'!K91)*HL$19,('7. Rép.Inattendues'!K91*HL$19)*-1),"")</f>
        <v/>
      </c>
      <c r="IT110" s="346" t="str">
        <f>IFERROR(IF(HM$23&lt;=$HH110,(1-'7. Rép.Inattendues'!L91)*HM$19,('7. Rép.Inattendues'!L91*HM$19)*-1),"")</f>
        <v/>
      </c>
      <c r="IU110" s="346" t="str">
        <f>IFERROR(IF(HN$23&lt;=$HH110,(1-'7. Rép.Inattendues'!M91)*HN$19,('7. Rép.Inattendues'!M91*HN$19)*-1),"")</f>
        <v/>
      </c>
      <c r="IV110" s="346" t="str">
        <f>IFERROR(IF(HO$23&lt;=$HH110,(1-'7. Rép.Inattendues'!N91)*HO$19,('7. Rép.Inattendues'!N91*HO$19)*-1),"")</f>
        <v/>
      </c>
      <c r="IW110" s="346" t="str">
        <f>IFERROR(IF(HP$23&lt;=$HH110,(1-'7. Rép.Inattendues'!O91)*HP$19,('7. Rép.Inattendues'!O91*HP$19)*-1),"")</f>
        <v/>
      </c>
      <c r="IX110" s="346" t="str">
        <f>IFERROR(IF(HQ$23&lt;=$HH110,(1-'7. Rép.Inattendues'!P91)*HQ$19,('7. Rép.Inattendues'!P91*HQ$19)*-1),"")</f>
        <v/>
      </c>
      <c r="IY110" s="346" t="str">
        <f>IFERROR(IF(HR$23&lt;=$HH110,(1-'7. Rép.Inattendues'!Q91)*HR$19,('7. Rép.Inattendues'!Q91*HR$19)*-1),"")</f>
        <v/>
      </c>
      <c r="IZ110" s="346" t="str">
        <f>IFERROR(IF(HS$23&lt;=$HH110,(1-'7. Rép.Inattendues'!R91)*HS$19,('7. Rép.Inattendues'!R91*HS$19)*-1),"")</f>
        <v/>
      </c>
      <c r="JA110" s="346" t="str">
        <f>IFERROR(IF(HT$23&lt;=$HH110,(1-'7. Rép.Inattendues'!S91)*HT$19,('7. Rép.Inattendues'!S91*HT$19)*-1),"")</f>
        <v/>
      </c>
      <c r="JB110" s="346" t="str">
        <f>IFERROR(IF(HU$23&lt;=$HH110,(1-'7. Rép.Inattendues'!T91)*HU$19,('7. Rép.Inattendues'!T91*HU$19)*-1),"")</f>
        <v/>
      </c>
      <c r="JC110" s="346" t="str">
        <f>IFERROR(IF(HV$23&lt;=$HH110,(1-'7. Rép.Inattendues'!U91)*HV$19,('7. Rép.Inattendues'!U91*HV$19)*-1),"")</f>
        <v/>
      </c>
      <c r="JD110" s="346" t="str">
        <f>IFERROR(IF(HW$23&lt;=$HH110,(1-'7. Rép.Inattendues'!V91)*HW$19,('7. Rép.Inattendues'!V91*HW$19)*-1),"")</f>
        <v/>
      </c>
      <c r="JE110" s="346" t="str">
        <f>IFERROR(IF(HX$23&lt;=$HH110,(1-'7. Rép.Inattendues'!W91)*HX$19,('7. Rép.Inattendues'!W91*HX$19)*-1),"")</f>
        <v/>
      </c>
      <c r="JF110" s="346" t="str">
        <f>IFERROR(IF(HY$23&lt;=$HH110,(1-'7. Rép.Inattendues'!X91)*HY$19,('7. Rép.Inattendues'!X91*HY$19)*-1),"")</f>
        <v/>
      </c>
      <c r="JG110" s="346" t="str">
        <f>IFERROR(IF(HZ$23&lt;=$HH110,(1-'7. Rép.Inattendues'!Y91)*HZ$19,('7. Rép.Inattendues'!Y91*HZ$19)*-1),"")</f>
        <v/>
      </c>
      <c r="JH110" s="346" t="str">
        <f>IFERROR(IF(IA$23&lt;=$HH110,(1-'7. Rép.Inattendues'!Z91)*IA$19,('7. Rép.Inattendues'!Z91*IA$19)*-1),"")</f>
        <v/>
      </c>
      <c r="JI110" s="346" t="str">
        <f>IFERROR(IF(IB$23&lt;=$HH110,(1-'7. Rép.Inattendues'!AA91)*IB$19,('7. Rép.Inattendues'!AA91*IB$19)*-1),"")</f>
        <v/>
      </c>
      <c r="JJ110" s="346" t="str">
        <f>IFERROR(IF(IC$23&lt;=$HH110,(1-'7. Rép.Inattendues'!AB91)*IC$19,('7. Rép.Inattendues'!AB91*IC$19)*-1),"")</f>
        <v/>
      </c>
      <c r="JK110" s="346" t="str">
        <f>IFERROR(IF(ID$23&lt;=$HH110,(1-'7. Rép.Inattendues'!AC91)*ID$19,('7. Rép.Inattendues'!AC91*ID$19)*-1),"")</f>
        <v/>
      </c>
      <c r="JL110" s="346" t="str">
        <f>IFERROR(IF(IE$23&lt;=$HH110,(1-'7. Rép.Inattendues'!AD91)*IE$19,('7. Rép.Inattendues'!AD91*IE$19)*-1),"")</f>
        <v/>
      </c>
      <c r="JM110" s="346" t="str">
        <f>IFERROR(IF(IF$23&lt;=$HH110,(1-'7. Rép.Inattendues'!AE91)*IF$19,('7. Rép.Inattendues'!AE91*IF$19)*-1),"")</f>
        <v/>
      </c>
      <c r="JN110" s="346" t="str">
        <f>IFERROR(IF(IG$23&lt;=$HH110,(1-'7. Rép.Inattendues'!AF91)*IG$19,('7. Rép.Inattendues'!AF91*IG$19)*-1),"")</f>
        <v/>
      </c>
      <c r="JO110" s="346" t="str">
        <f>IFERROR(IF(IH$23&lt;=$HH110,(1-'7. Rép.Inattendues'!AG91)*IH$19,('7. Rép.Inattendues'!AG91*IH$19)*-1),"")</f>
        <v/>
      </c>
      <c r="JP110" s="346" t="str">
        <f>IFERROR(IF(II$23&lt;=$HH110,(1-'7. Rép.Inattendues'!AH91)*II$19,('7. Rép.Inattendues'!AH91*II$19)*-1),"")</f>
        <v/>
      </c>
      <c r="JQ110" s="346" t="str">
        <f>IFERROR(IF(IJ$23&lt;=$HH110,(1-'7. Rép.Inattendues'!AI91)*IJ$19,('7. Rép.Inattendues'!AI91*IJ$19)*-1),"")</f>
        <v/>
      </c>
      <c r="JR110" s="346" t="str">
        <f>IFERROR(IF(IK$23&lt;=$HH110,(1-'7. Rép.Inattendues'!AJ91)*IK$19,('7. Rép.Inattendues'!AJ91*IK$19)*-1),"")</f>
        <v/>
      </c>
      <c r="JS110" s="346" t="str">
        <f>IFERROR(IF(IL$23&lt;=$HH110,(1-'7. Rép.Inattendues'!AK91)*IL$19,('7. Rép.Inattendues'!AK91*IL$19)*-1),"")</f>
        <v/>
      </c>
      <c r="JT110" s="346" t="str">
        <f>IFERROR(IF(IM$23&lt;=$HH110,(1-'7. Rép.Inattendues'!AL91)*IM$19,('7. Rép.Inattendues'!AL91*IM$19)*-1),"")</f>
        <v/>
      </c>
      <c r="JU110" s="346" t="str">
        <f>IFERROR(IF(IN$23&lt;=$HH110,(1-'7. Rép.Inattendues'!AM91)*IN$19,('7. Rép.Inattendues'!AM91*IN$19)*-1),"")</f>
        <v/>
      </c>
      <c r="JW110" s="347" t="str">
        <f t="shared" si="415"/>
        <v/>
      </c>
      <c r="JY110" s="346" t="str">
        <f t="shared" si="416"/>
        <v/>
      </c>
      <c r="JZ110" s="346" t="str">
        <f t="shared" si="417"/>
        <v/>
      </c>
      <c r="KA110" s="346" t="str">
        <f t="shared" si="418"/>
        <v/>
      </c>
      <c r="KB110" s="346" t="str">
        <f t="shared" si="419"/>
        <v/>
      </c>
      <c r="KC110" s="346" t="str">
        <f t="shared" si="420"/>
        <v/>
      </c>
      <c r="KD110" s="346" t="str">
        <f t="shared" si="421"/>
        <v/>
      </c>
      <c r="KE110" s="346" t="str">
        <f t="shared" si="422"/>
        <v/>
      </c>
      <c r="KF110" s="346" t="str">
        <f t="shared" si="423"/>
        <v/>
      </c>
      <c r="KG110" s="346" t="str">
        <f t="shared" si="424"/>
        <v/>
      </c>
      <c r="KH110" s="346" t="str">
        <f t="shared" si="425"/>
        <v/>
      </c>
      <c r="KI110" s="346" t="str">
        <f t="shared" si="426"/>
        <v/>
      </c>
      <c r="KJ110" s="346" t="str">
        <f t="shared" si="427"/>
        <v/>
      </c>
      <c r="KK110" s="346" t="str">
        <f t="shared" si="428"/>
        <v/>
      </c>
      <c r="KL110" s="346" t="str">
        <f t="shared" si="429"/>
        <v/>
      </c>
      <c r="KM110" s="346" t="str">
        <f t="shared" si="430"/>
        <v/>
      </c>
      <c r="KN110" s="346" t="str">
        <f t="shared" si="431"/>
        <v/>
      </c>
      <c r="KO110" s="346" t="str">
        <f t="shared" si="432"/>
        <v/>
      </c>
      <c r="KP110" s="346" t="str">
        <f t="shared" si="433"/>
        <v/>
      </c>
      <c r="KQ110" s="346" t="str">
        <f t="shared" si="434"/>
        <v/>
      </c>
      <c r="KR110" s="346" t="str">
        <f t="shared" si="435"/>
        <v/>
      </c>
      <c r="KS110" s="346" t="str">
        <f t="shared" si="436"/>
        <v/>
      </c>
      <c r="KT110" s="346" t="str">
        <f t="shared" si="437"/>
        <v/>
      </c>
      <c r="KU110" s="346" t="str">
        <f t="shared" si="438"/>
        <v/>
      </c>
      <c r="KV110" s="346" t="str">
        <f t="shared" si="439"/>
        <v/>
      </c>
      <c r="KW110" s="346" t="str">
        <f t="shared" si="440"/>
        <v/>
      </c>
      <c r="KX110" s="346" t="str">
        <f t="shared" si="441"/>
        <v/>
      </c>
      <c r="KY110" s="346" t="str">
        <f t="shared" si="442"/>
        <v/>
      </c>
      <c r="KZ110" s="346" t="str">
        <f t="shared" si="443"/>
        <v/>
      </c>
      <c r="LA110" s="346" t="str">
        <f t="shared" si="444"/>
        <v/>
      </c>
      <c r="LB110" s="346" t="str">
        <f t="shared" si="445"/>
        <v/>
      </c>
      <c r="LD110" s="348" t="str">
        <f t="shared" si="446"/>
        <v/>
      </c>
      <c r="LF110" s="346" t="str">
        <f t="shared" si="363"/>
        <v/>
      </c>
      <c r="LH110" s="346" t="str">
        <f t="shared" si="447"/>
        <v/>
      </c>
      <c r="LI110" s="346" t="str">
        <f t="shared" si="448"/>
        <v/>
      </c>
      <c r="LJ110" s="346" t="str">
        <f t="shared" si="449"/>
        <v/>
      </c>
      <c r="LK110" s="346" t="str">
        <f t="shared" si="450"/>
        <v/>
      </c>
      <c r="LL110" s="346" t="str">
        <f t="shared" si="451"/>
        <v/>
      </c>
      <c r="LM110" s="346" t="str">
        <f t="shared" si="452"/>
        <v/>
      </c>
      <c r="LN110" s="346" t="str">
        <f t="shared" si="453"/>
        <v/>
      </c>
      <c r="LO110" s="346" t="str">
        <f t="shared" si="454"/>
        <v/>
      </c>
      <c r="LP110" s="346" t="str">
        <f t="shared" si="455"/>
        <v/>
      </c>
      <c r="LQ110" s="346" t="str">
        <f t="shared" si="456"/>
        <v/>
      </c>
      <c r="LR110" s="346" t="str">
        <f t="shared" si="457"/>
        <v/>
      </c>
      <c r="LS110" s="346" t="str">
        <f t="shared" si="458"/>
        <v/>
      </c>
      <c r="LT110" s="346" t="str">
        <f t="shared" si="459"/>
        <v/>
      </c>
      <c r="LU110" s="346" t="str">
        <f t="shared" si="460"/>
        <v/>
      </c>
      <c r="LV110" s="346" t="str">
        <f t="shared" si="461"/>
        <v/>
      </c>
      <c r="LW110" s="346" t="str">
        <f t="shared" si="462"/>
        <v/>
      </c>
      <c r="LX110" s="346" t="str">
        <f t="shared" si="463"/>
        <v/>
      </c>
      <c r="LY110" s="346" t="str">
        <f t="shared" si="464"/>
        <v/>
      </c>
      <c r="LZ110" s="346" t="str">
        <f t="shared" si="465"/>
        <v/>
      </c>
      <c r="MA110" s="346" t="str">
        <f t="shared" si="466"/>
        <v/>
      </c>
      <c r="MB110" s="346" t="str">
        <f t="shared" si="467"/>
        <v/>
      </c>
      <c r="MC110" s="346" t="str">
        <f t="shared" si="468"/>
        <v/>
      </c>
      <c r="MD110" s="346" t="str">
        <f t="shared" si="469"/>
        <v/>
      </c>
      <c r="ME110" s="346" t="str">
        <f t="shared" si="470"/>
        <v/>
      </c>
      <c r="MF110" s="346" t="str">
        <f t="shared" si="471"/>
        <v/>
      </c>
      <c r="MG110" s="346" t="str">
        <f t="shared" si="472"/>
        <v/>
      </c>
      <c r="MH110" s="346" t="str">
        <f t="shared" si="473"/>
        <v/>
      </c>
      <c r="MI110" s="346" t="str">
        <f t="shared" si="474"/>
        <v/>
      </c>
      <c r="MJ110" s="346" t="str">
        <f t="shared" si="475"/>
        <v/>
      </c>
      <c r="MK110" s="346" t="str">
        <f t="shared" si="476"/>
        <v/>
      </c>
      <c r="MM110" s="348" t="str">
        <f t="shared" si="477"/>
        <v/>
      </c>
      <c r="MR110" s="483" t="s">
        <v>465</v>
      </c>
      <c r="MS110" s="305">
        <v>9</v>
      </c>
      <c r="MT110" s="395" t="s">
        <v>277</v>
      </c>
      <c r="MU110" s="15">
        <f>IF('8. Paramètres'!G148="Modérée à forte",1,IF('8. Paramètres'!G148="Faible",2,IF('8. Paramètres'!G148="Négligeable",3,"err")))</f>
        <v>1</v>
      </c>
      <c r="MV110" s="15">
        <f>IF('8. Paramètres'!H148="Cliquer pour modifier",MU110,IF('8. Paramètres'!H148="Modérée à forte",1,IF('8. Paramètres'!H148="Faible",2,IF('8. Paramètres'!H148="Négligeable",3,"err"))))</f>
        <v>1</v>
      </c>
      <c r="MW110" s="15">
        <f t="shared" ref="MW110:MW118" si="517">IF(MU$3=1,MU110,IF(MU$3=2,MV110,"err"))</f>
        <v>1</v>
      </c>
      <c r="MY110" s="380" t="str">
        <f>IF(MW110&lt;MW109,"err","ok")</f>
        <v>ok</v>
      </c>
      <c r="MZ110" s="387" t="str">
        <f>IF(MZ109=0,"","corr. bisériale de personne")</f>
        <v/>
      </c>
    </row>
    <row r="111" spans="2:364" ht="18" x14ac:dyDescent="0.3">
      <c r="B111" s="38">
        <f t="shared" si="364"/>
        <v>0</v>
      </c>
      <c r="C111" s="4" t="s">
        <v>117</v>
      </c>
      <c r="D111" s="17" t="str">
        <f>IF(AND('2. Saisie'!$AF93&gt;=0,D$23&lt;='2. Saisie'!$AE$1,'2. Saisie'!$AL93&lt;=$B$11),IF(OR('2. Saisie'!B93="",'2. Saisie'!B93=9),0,'2. Saisie'!B93),"")</f>
        <v/>
      </c>
      <c r="E111" s="17" t="str">
        <f>IF(AND('2. Saisie'!$AF93&gt;=0,E$23&lt;='2. Saisie'!$AE$1,'2. Saisie'!$AL93&lt;=$B$11),IF(OR('2. Saisie'!C93="",'2. Saisie'!C93=9),0,'2. Saisie'!C93),"")</f>
        <v/>
      </c>
      <c r="F111" s="17" t="str">
        <f>IF(AND('2. Saisie'!$AF93&gt;=0,F$23&lt;='2. Saisie'!$AE$1,'2. Saisie'!$AL93&lt;=$B$11),IF(OR('2. Saisie'!D93="",'2. Saisie'!D93=9),0,'2. Saisie'!D93),"")</f>
        <v/>
      </c>
      <c r="G111" s="17" t="str">
        <f>IF(AND('2. Saisie'!$AF93&gt;=0,G$23&lt;='2. Saisie'!$AE$1,'2. Saisie'!$AL93&lt;=$B$11),IF(OR('2. Saisie'!E93="",'2. Saisie'!E93=9),0,'2. Saisie'!E93),"")</f>
        <v/>
      </c>
      <c r="H111" s="17" t="str">
        <f>IF(AND('2. Saisie'!$AF93&gt;=0,H$23&lt;='2. Saisie'!$AE$1,'2. Saisie'!$AL93&lt;=$B$11),IF(OR('2. Saisie'!F93="",'2. Saisie'!F93=9),0,'2. Saisie'!F93),"")</f>
        <v/>
      </c>
      <c r="I111" s="17" t="str">
        <f>IF(AND('2. Saisie'!$AF93&gt;=0,I$23&lt;='2. Saisie'!$AE$1,'2. Saisie'!$AL93&lt;=$B$11),IF(OR('2. Saisie'!G93="",'2. Saisie'!G93=9),0,'2. Saisie'!G93),"")</f>
        <v/>
      </c>
      <c r="J111" s="17" t="str">
        <f>IF(AND('2. Saisie'!$AF93&gt;=0,J$23&lt;='2. Saisie'!$AE$1,'2. Saisie'!$AL93&lt;=$B$11),IF(OR('2. Saisie'!H93="",'2. Saisie'!H93=9),0,'2. Saisie'!H93),"")</f>
        <v/>
      </c>
      <c r="K111" s="17" t="str">
        <f>IF(AND('2. Saisie'!$AF93&gt;=0,K$23&lt;='2. Saisie'!$AE$1,'2. Saisie'!$AL93&lt;=$B$11),IF(OR('2. Saisie'!I93="",'2. Saisie'!I93=9),0,'2. Saisie'!I93),"")</f>
        <v/>
      </c>
      <c r="L111" s="17" t="str">
        <f>IF(AND('2. Saisie'!$AF93&gt;=0,L$23&lt;='2. Saisie'!$AE$1,'2. Saisie'!$AL93&lt;=$B$11),IF(OR('2. Saisie'!J93="",'2. Saisie'!J93=9),0,'2. Saisie'!J93),"")</f>
        <v/>
      </c>
      <c r="M111" s="17" t="str">
        <f>IF(AND('2. Saisie'!$AF93&gt;=0,M$23&lt;='2. Saisie'!$AE$1,'2. Saisie'!$AL93&lt;=$B$11),IF(OR('2. Saisie'!K93="",'2. Saisie'!K93=9),0,'2. Saisie'!K93),"")</f>
        <v/>
      </c>
      <c r="N111" s="17" t="str">
        <f>IF(AND('2. Saisie'!$AF93&gt;=0,N$23&lt;='2. Saisie'!$AE$1,'2. Saisie'!$AL93&lt;=$B$11),IF(OR('2. Saisie'!L93="",'2. Saisie'!L93=9),0,'2. Saisie'!L93),"")</f>
        <v/>
      </c>
      <c r="O111" s="17" t="str">
        <f>IF(AND('2. Saisie'!$AF93&gt;=0,O$23&lt;='2. Saisie'!$AE$1,'2. Saisie'!$AL93&lt;=$B$11),IF(OR('2. Saisie'!M93="",'2. Saisie'!M93=9),0,'2. Saisie'!M93),"")</f>
        <v/>
      </c>
      <c r="P111" s="17" t="str">
        <f>IF(AND('2. Saisie'!$AF93&gt;=0,P$23&lt;='2. Saisie'!$AE$1,'2. Saisie'!$AL93&lt;=$B$11),IF(OR('2. Saisie'!N93="",'2. Saisie'!N93=9),0,'2. Saisie'!N93),"")</f>
        <v/>
      </c>
      <c r="Q111" s="17" t="str">
        <f>IF(AND('2. Saisie'!$AF93&gt;=0,Q$23&lt;='2. Saisie'!$AE$1,'2. Saisie'!$AL93&lt;=$B$11),IF(OR('2. Saisie'!O93="",'2. Saisie'!O93=9),0,'2. Saisie'!O93),"")</f>
        <v/>
      </c>
      <c r="R111" s="17" t="str">
        <f>IF(AND('2. Saisie'!$AF93&gt;=0,R$23&lt;='2. Saisie'!$AE$1,'2. Saisie'!$AL93&lt;=$B$11),IF(OR('2. Saisie'!P93="",'2. Saisie'!P93=9),0,'2. Saisie'!P93),"")</f>
        <v/>
      </c>
      <c r="S111" s="17" t="str">
        <f>IF(AND('2. Saisie'!$AF93&gt;=0,S$23&lt;='2. Saisie'!$AE$1,'2. Saisie'!$AL93&lt;=$B$11),IF(OR('2. Saisie'!Q93="",'2. Saisie'!Q93=9),0,'2. Saisie'!Q93),"")</f>
        <v/>
      </c>
      <c r="T111" s="17" t="str">
        <f>IF(AND('2. Saisie'!$AF93&gt;=0,T$23&lt;='2. Saisie'!$AE$1,'2. Saisie'!$AL93&lt;=$B$11),IF(OR('2. Saisie'!R93="",'2. Saisie'!R93=9),0,'2. Saisie'!R93),"")</f>
        <v/>
      </c>
      <c r="U111" s="17" t="str">
        <f>IF(AND('2. Saisie'!$AF93&gt;=0,U$23&lt;='2. Saisie'!$AE$1,'2. Saisie'!$AL93&lt;=$B$11),IF(OR('2. Saisie'!S93="",'2. Saisie'!S93=9),0,'2. Saisie'!S93),"")</f>
        <v/>
      </c>
      <c r="V111" s="17" t="str">
        <f>IF(AND('2. Saisie'!$AF93&gt;=0,V$23&lt;='2. Saisie'!$AE$1,'2. Saisie'!$AL93&lt;=$B$11),IF(OR('2. Saisie'!T93="",'2. Saisie'!T93=9),0,'2. Saisie'!T93),"")</f>
        <v/>
      </c>
      <c r="W111" s="17" t="str">
        <f>IF(AND('2. Saisie'!$AF93&gt;=0,W$23&lt;='2. Saisie'!$AE$1,'2. Saisie'!$AL93&lt;=$B$11),IF(OR('2. Saisie'!U93="",'2. Saisie'!U93=9),0,'2. Saisie'!U93),"")</f>
        <v/>
      </c>
      <c r="X111" s="17" t="str">
        <f>IF(AND('2. Saisie'!$AF93&gt;=0,X$23&lt;='2. Saisie'!$AE$1,'2. Saisie'!$AL93&lt;=$B$11),IF(OR('2. Saisie'!V93="",'2. Saisie'!V93=9),0,'2. Saisie'!V93),"")</f>
        <v/>
      </c>
      <c r="Y111" s="17" t="str">
        <f>IF(AND('2. Saisie'!$AF93&gt;=0,Y$23&lt;='2. Saisie'!$AE$1,'2. Saisie'!$AL93&lt;=$B$11),IF(OR('2. Saisie'!W93="",'2. Saisie'!W93=9),0,'2. Saisie'!W93),"")</f>
        <v/>
      </c>
      <c r="Z111" s="17" t="str">
        <f>IF(AND('2. Saisie'!$AF93&gt;=0,Z$23&lt;='2. Saisie'!$AE$1,'2. Saisie'!$AL93&lt;=$B$11),IF(OR('2. Saisie'!X93="",'2. Saisie'!X93=9),0,'2. Saisie'!X93),"")</f>
        <v/>
      </c>
      <c r="AA111" s="17" t="str">
        <f>IF(AND('2. Saisie'!$AF93&gt;=0,AA$23&lt;='2. Saisie'!$AE$1,'2. Saisie'!$AL93&lt;=$B$11),IF(OR('2. Saisie'!Y93="",'2. Saisie'!Y93=9),0,'2. Saisie'!Y93),"")</f>
        <v/>
      </c>
      <c r="AB111" s="17" t="str">
        <f>IF(AND('2. Saisie'!$AF93&gt;=0,AB$23&lt;='2. Saisie'!$AE$1,'2. Saisie'!$AL93&lt;=$B$11),IF(OR('2. Saisie'!Z93="",'2. Saisie'!Z93=9),0,'2. Saisie'!Z93),"")</f>
        <v/>
      </c>
      <c r="AC111" s="17" t="str">
        <f>IF(AND('2. Saisie'!$AF93&gt;=0,AC$23&lt;='2. Saisie'!$AE$1,'2. Saisie'!$AL93&lt;=$B$11),IF(OR('2. Saisie'!AA93="",'2. Saisie'!AA93=9),0,'2. Saisie'!AA93),"")</f>
        <v/>
      </c>
      <c r="AD111" s="17" t="str">
        <f>IF(AND('2. Saisie'!$AF93&gt;=0,AD$23&lt;='2. Saisie'!$AE$1,'2. Saisie'!$AL93&lt;=$B$11),IF(OR('2. Saisie'!AB93="",'2. Saisie'!AB93=9),0,'2. Saisie'!AB93),"")</f>
        <v/>
      </c>
      <c r="AE111" s="17" t="str">
        <f>IF(AND('2. Saisie'!$AF93&gt;=0,AE$23&lt;='2. Saisie'!$AE$1,'2. Saisie'!$AL93&lt;=$B$11),IF(OR('2. Saisie'!AC93="",'2. Saisie'!AC93=9),0,'2. Saisie'!AC93),"")</f>
        <v/>
      </c>
      <c r="AF111" s="17" t="str">
        <f>IF(AND('2. Saisie'!$AF93&gt;=0,AF$23&lt;='2. Saisie'!$AE$1,'2. Saisie'!$AL93&lt;=$B$11),IF(OR('2. Saisie'!AD93="",'2. Saisie'!AD93=9),0,'2. Saisie'!AD93),"")</f>
        <v/>
      </c>
      <c r="AG111" s="17" t="str">
        <f>IF(AND('2. Saisie'!$AF93&gt;=0,AG$23&lt;='2. Saisie'!$AE$1,'2. Saisie'!$AL93&lt;=$B$11),IF(OR('2. Saisie'!AE93="",'2. Saisie'!AE93=9),0,'2. Saisie'!AE93),"")</f>
        <v/>
      </c>
      <c r="AH111" s="17" t="s">
        <v>139</v>
      </c>
      <c r="AI111" s="330"/>
      <c r="AJ111" s="339" t="str">
        <f t="shared" si="365"/>
        <v/>
      </c>
      <c r="AK111" s="339" t="str">
        <f t="shared" si="366"/>
        <v/>
      </c>
      <c r="AL111" s="340" t="str">
        <f t="shared" si="324"/>
        <v/>
      </c>
      <c r="AM111" s="341">
        <v>87</v>
      </c>
      <c r="AN111" s="342" t="str">
        <f t="shared" si="325"/>
        <v/>
      </c>
      <c r="AO111" s="343" t="str">
        <f t="shared" si="516"/>
        <v/>
      </c>
      <c r="AP111" s="17" t="str">
        <f t="shared" si="367"/>
        <v/>
      </c>
      <c r="AQ111" s="17" t="str">
        <f t="shared" si="368"/>
        <v/>
      </c>
      <c r="AR111" s="17" t="str">
        <f t="shared" si="369"/>
        <v/>
      </c>
      <c r="AS111" s="17" t="str">
        <f t="shared" si="370"/>
        <v/>
      </c>
      <c r="AT111" s="17" t="str">
        <f t="shared" si="371"/>
        <v/>
      </c>
      <c r="AU111" s="17" t="str">
        <f t="shared" si="372"/>
        <v/>
      </c>
      <c r="AV111" s="17" t="str">
        <f t="shared" si="373"/>
        <v/>
      </c>
      <c r="AW111" s="17" t="str">
        <f t="shared" si="374"/>
        <v/>
      </c>
      <c r="AX111" s="17" t="str">
        <f t="shared" si="375"/>
        <v/>
      </c>
      <c r="AY111" s="17" t="str">
        <f t="shared" si="376"/>
        <v/>
      </c>
      <c r="AZ111" s="17" t="str">
        <f t="shared" si="377"/>
        <v/>
      </c>
      <c r="BA111" s="17" t="str">
        <f t="shared" si="378"/>
        <v/>
      </c>
      <c r="BB111" s="17" t="str">
        <f t="shared" si="379"/>
        <v/>
      </c>
      <c r="BC111" s="17" t="str">
        <f t="shared" si="380"/>
        <v/>
      </c>
      <c r="BD111" s="17" t="str">
        <f t="shared" si="381"/>
        <v/>
      </c>
      <c r="BE111" s="17" t="str">
        <f t="shared" si="382"/>
        <v/>
      </c>
      <c r="BF111" s="17" t="str">
        <f t="shared" si="383"/>
        <v/>
      </c>
      <c r="BG111" s="17" t="str">
        <f t="shared" si="384"/>
        <v/>
      </c>
      <c r="BH111" s="17" t="str">
        <f t="shared" si="385"/>
        <v/>
      </c>
      <c r="BI111" s="17" t="str">
        <f t="shared" si="386"/>
        <v/>
      </c>
      <c r="BJ111" s="17" t="str">
        <f t="shared" si="387"/>
        <v/>
      </c>
      <c r="BK111" s="17" t="str">
        <f t="shared" si="388"/>
        <v/>
      </c>
      <c r="BL111" s="17" t="str">
        <f t="shared" si="389"/>
        <v/>
      </c>
      <c r="BM111" s="17" t="str">
        <f t="shared" si="390"/>
        <v/>
      </c>
      <c r="BN111" s="17" t="str">
        <f t="shared" si="391"/>
        <v/>
      </c>
      <c r="BO111" s="17" t="str">
        <f t="shared" si="392"/>
        <v/>
      </c>
      <c r="BP111" s="17" t="str">
        <f t="shared" si="393"/>
        <v/>
      </c>
      <c r="BQ111" s="17" t="str">
        <f t="shared" si="394"/>
        <v/>
      </c>
      <c r="BR111" s="17" t="str">
        <f t="shared" si="395"/>
        <v/>
      </c>
      <c r="BS111" s="17" t="str">
        <f t="shared" si="396"/>
        <v/>
      </c>
      <c r="BT111" s="17" t="s">
        <v>139</v>
      </c>
      <c r="BV111" s="291" t="e">
        <f t="shared" si="327"/>
        <v>#VALUE!</v>
      </c>
      <c r="BW111" s="291" t="e">
        <f t="shared" si="397"/>
        <v>#VALUE!</v>
      </c>
      <c r="BX111" s="291" t="e">
        <f t="shared" si="478"/>
        <v>#VALUE!</v>
      </c>
      <c r="BY111" s="292" t="e">
        <f t="shared" si="328"/>
        <v>#VALUE!</v>
      </c>
      <c r="BZ111" s="292" t="e">
        <f t="shared" si="398"/>
        <v>#VALUE!</v>
      </c>
      <c r="CA111" s="294" t="str">
        <f t="shared" si="399"/>
        <v/>
      </c>
      <c r="CB111" s="293" t="e">
        <f t="shared" si="329"/>
        <v>#VALUE!</v>
      </c>
      <c r="CC111" s="291" t="e">
        <f t="shared" si="400"/>
        <v>#VALUE!</v>
      </c>
      <c r="CD111" s="291" t="e">
        <f t="shared" si="479"/>
        <v>#VALUE!</v>
      </c>
      <c r="CE111" s="292" t="e">
        <f t="shared" si="330"/>
        <v>#VALUE!</v>
      </c>
      <c r="CF111" s="292" t="e">
        <f t="shared" si="401"/>
        <v>#VALUE!</v>
      </c>
      <c r="CW111" s="330"/>
      <c r="CX111" s="341">
        <v>87</v>
      </c>
      <c r="CY111" s="58" t="str">
        <f t="shared" si="402"/>
        <v/>
      </c>
      <c r="CZ111" s="344" t="e">
        <f t="shared" si="513"/>
        <v>#N/A</v>
      </c>
      <c r="DA111" s="344" t="e">
        <f t="shared" si="513"/>
        <v>#N/A</v>
      </c>
      <c r="DB111" s="344" t="e">
        <f t="shared" si="513"/>
        <v>#N/A</v>
      </c>
      <c r="DC111" s="344" t="e">
        <f t="shared" si="513"/>
        <v>#N/A</v>
      </c>
      <c r="DD111" s="344" t="e">
        <f t="shared" si="513"/>
        <v>#N/A</v>
      </c>
      <c r="DE111" s="344" t="e">
        <f t="shared" si="513"/>
        <v>#N/A</v>
      </c>
      <c r="DF111" s="344" t="e">
        <f t="shared" si="513"/>
        <v>#N/A</v>
      </c>
      <c r="DG111" s="344" t="e">
        <f t="shared" si="513"/>
        <v>#N/A</v>
      </c>
      <c r="DH111" s="344" t="e">
        <f t="shared" si="513"/>
        <v>#N/A</v>
      </c>
      <c r="DI111" s="344" t="e">
        <f t="shared" si="513"/>
        <v>#N/A</v>
      </c>
      <c r="DJ111" s="344" t="e">
        <f t="shared" si="513"/>
        <v>#N/A</v>
      </c>
      <c r="DK111" s="344" t="e">
        <f t="shared" si="513"/>
        <v>#N/A</v>
      </c>
      <c r="DL111" s="344" t="e">
        <f t="shared" si="513"/>
        <v>#N/A</v>
      </c>
      <c r="DM111" s="344" t="e">
        <f t="shared" si="513"/>
        <v>#N/A</v>
      </c>
      <c r="DN111" s="344" t="e">
        <f t="shared" si="513"/>
        <v>#N/A</v>
      </c>
      <c r="DO111" s="344" t="e">
        <f t="shared" si="513"/>
        <v>#N/A</v>
      </c>
      <c r="DP111" s="344" t="e">
        <f t="shared" si="512"/>
        <v>#N/A</v>
      </c>
      <c r="DQ111" s="344" t="e">
        <f t="shared" si="512"/>
        <v>#N/A</v>
      </c>
      <c r="DR111" s="344" t="e">
        <f t="shared" si="512"/>
        <v>#N/A</v>
      </c>
      <c r="DS111" s="344" t="e">
        <f t="shared" si="512"/>
        <v>#N/A</v>
      </c>
      <c r="DT111" s="344" t="e">
        <f t="shared" si="512"/>
        <v>#N/A</v>
      </c>
      <c r="DU111" s="344" t="e">
        <f t="shared" si="512"/>
        <v>#N/A</v>
      </c>
      <c r="DV111" s="344" t="e">
        <f t="shared" si="512"/>
        <v>#N/A</v>
      </c>
      <c r="DW111" s="344" t="e">
        <f t="shared" si="512"/>
        <v>#N/A</v>
      </c>
      <c r="DX111" s="344" t="e">
        <f t="shared" si="512"/>
        <v>#N/A</v>
      </c>
      <c r="DY111" s="344" t="e">
        <f t="shared" si="512"/>
        <v>#N/A</v>
      </c>
      <c r="DZ111" s="344" t="e">
        <f t="shared" si="512"/>
        <v>#N/A</v>
      </c>
      <c r="EA111" s="344" t="e">
        <f t="shared" si="512"/>
        <v>#N/A</v>
      </c>
      <c r="EB111" s="344" t="e">
        <f t="shared" si="512"/>
        <v>#N/A</v>
      </c>
      <c r="EC111" s="344" t="e">
        <f t="shared" si="512"/>
        <v>#N/A</v>
      </c>
      <c r="ED111" s="59">
        <f t="shared" si="403"/>
        <v>0</v>
      </c>
      <c r="EE111" s="341">
        <v>87</v>
      </c>
      <c r="EF111" s="58" t="str">
        <f t="shared" si="404"/>
        <v/>
      </c>
      <c r="EG111" s="344" t="str">
        <f t="shared" si="480"/>
        <v/>
      </c>
      <c r="EH111" s="344" t="str">
        <f t="shared" si="481"/>
        <v/>
      </c>
      <c r="EI111" s="344" t="str">
        <f t="shared" si="482"/>
        <v/>
      </c>
      <c r="EJ111" s="344" t="str">
        <f t="shared" si="483"/>
        <v/>
      </c>
      <c r="EK111" s="344" t="str">
        <f t="shared" si="484"/>
        <v/>
      </c>
      <c r="EL111" s="344" t="str">
        <f t="shared" si="485"/>
        <v/>
      </c>
      <c r="EM111" s="344" t="str">
        <f t="shared" si="486"/>
        <v/>
      </c>
      <c r="EN111" s="344" t="str">
        <f t="shared" si="487"/>
        <v/>
      </c>
      <c r="EO111" s="344" t="str">
        <f t="shared" si="488"/>
        <v/>
      </c>
      <c r="EP111" s="344" t="str">
        <f t="shared" si="489"/>
        <v/>
      </c>
      <c r="EQ111" s="344" t="str">
        <f t="shared" si="490"/>
        <v/>
      </c>
      <c r="ER111" s="344" t="str">
        <f t="shared" si="491"/>
        <v/>
      </c>
      <c r="ES111" s="344" t="str">
        <f t="shared" si="492"/>
        <v/>
      </c>
      <c r="ET111" s="344" t="str">
        <f t="shared" si="493"/>
        <v/>
      </c>
      <c r="EU111" s="344" t="str">
        <f t="shared" si="494"/>
        <v/>
      </c>
      <c r="EV111" s="344" t="str">
        <f t="shared" si="495"/>
        <v/>
      </c>
      <c r="EW111" s="344" t="str">
        <f t="shared" si="496"/>
        <v/>
      </c>
      <c r="EX111" s="344" t="str">
        <f t="shared" si="497"/>
        <v/>
      </c>
      <c r="EY111" s="344" t="str">
        <f t="shared" si="498"/>
        <v/>
      </c>
      <c r="EZ111" s="344" t="str">
        <f t="shared" si="499"/>
        <v/>
      </c>
      <c r="FA111" s="344" t="str">
        <f t="shared" si="500"/>
        <v/>
      </c>
      <c r="FB111" s="344" t="str">
        <f t="shared" si="501"/>
        <v/>
      </c>
      <c r="FC111" s="344" t="str">
        <f t="shared" si="502"/>
        <v/>
      </c>
      <c r="FD111" s="344" t="str">
        <f t="shared" si="503"/>
        <v/>
      </c>
      <c r="FE111" s="344" t="str">
        <f t="shared" si="504"/>
        <v/>
      </c>
      <c r="FF111" s="344" t="str">
        <f t="shared" si="505"/>
        <v/>
      </c>
      <c r="FG111" s="344" t="str">
        <f t="shared" si="506"/>
        <v/>
      </c>
      <c r="FH111" s="344" t="str">
        <f t="shared" si="507"/>
        <v/>
      </c>
      <c r="FI111" s="344" t="str">
        <f t="shared" si="508"/>
        <v/>
      </c>
      <c r="FJ111" s="344" t="str">
        <f t="shared" si="509"/>
        <v/>
      </c>
      <c r="FK111" s="59">
        <f t="shared" si="405"/>
        <v>0</v>
      </c>
      <c r="FL111" s="345" t="str">
        <f t="shared" si="406"/>
        <v/>
      </c>
      <c r="FM111" s="3">
        <f t="shared" si="407"/>
        <v>0</v>
      </c>
      <c r="FO111" s="336" t="str">
        <f t="shared" si="331"/>
        <v/>
      </c>
      <c r="FP111" s="4" t="s">
        <v>117</v>
      </c>
      <c r="FQ111" s="17" t="str">
        <f t="shared" si="332"/>
        <v/>
      </c>
      <c r="FR111" s="17" t="str">
        <f t="shared" si="333"/>
        <v/>
      </c>
      <c r="FS111" s="17" t="str">
        <f t="shared" si="334"/>
        <v/>
      </c>
      <c r="FT111" s="17" t="str">
        <f t="shared" si="335"/>
        <v/>
      </c>
      <c r="FU111" s="17" t="str">
        <f t="shared" si="336"/>
        <v/>
      </c>
      <c r="FV111" s="17" t="str">
        <f t="shared" si="337"/>
        <v/>
      </c>
      <c r="FW111" s="17" t="str">
        <f t="shared" si="338"/>
        <v/>
      </c>
      <c r="FX111" s="17" t="str">
        <f t="shared" si="339"/>
        <v/>
      </c>
      <c r="FY111" s="17" t="str">
        <f t="shared" si="340"/>
        <v/>
      </c>
      <c r="FZ111" s="17" t="str">
        <f t="shared" si="341"/>
        <v/>
      </c>
      <c r="GA111" s="17" t="str">
        <f t="shared" si="342"/>
        <v/>
      </c>
      <c r="GB111" s="17" t="str">
        <f t="shared" si="343"/>
        <v/>
      </c>
      <c r="GC111" s="17" t="str">
        <f t="shared" si="344"/>
        <v/>
      </c>
      <c r="GD111" s="17" t="str">
        <f t="shared" si="345"/>
        <v/>
      </c>
      <c r="GE111" s="17" t="str">
        <f t="shared" si="346"/>
        <v/>
      </c>
      <c r="GF111" s="17" t="str">
        <f t="shared" si="347"/>
        <v/>
      </c>
      <c r="GG111" s="17" t="str">
        <f t="shared" si="348"/>
        <v/>
      </c>
      <c r="GH111" s="17" t="str">
        <f t="shared" si="349"/>
        <v/>
      </c>
      <c r="GI111" s="17" t="str">
        <f t="shared" si="350"/>
        <v/>
      </c>
      <c r="GJ111" s="17" t="str">
        <f t="shared" si="351"/>
        <v/>
      </c>
      <c r="GK111" s="17" t="str">
        <f t="shared" si="352"/>
        <v/>
      </c>
      <c r="GL111" s="17" t="str">
        <f t="shared" si="353"/>
        <v/>
      </c>
      <c r="GM111" s="17" t="str">
        <f t="shared" si="354"/>
        <v/>
      </c>
      <c r="GN111" s="17" t="str">
        <f t="shared" si="355"/>
        <v/>
      </c>
      <c r="GO111" s="17" t="str">
        <f t="shared" si="356"/>
        <v/>
      </c>
      <c r="GP111" s="17" t="str">
        <f t="shared" si="357"/>
        <v/>
      </c>
      <c r="GQ111" s="17" t="str">
        <f t="shared" si="358"/>
        <v/>
      </c>
      <c r="GR111" s="17" t="str">
        <f t="shared" si="359"/>
        <v/>
      </c>
      <c r="GS111" s="17" t="str">
        <f t="shared" si="360"/>
        <v/>
      </c>
      <c r="GT111" s="17" t="str">
        <f t="shared" si="361"/>
        <v/>
      </c>
      <c r="GU111" s="17" t="s">
        <v>139</v>
      </c>
      <c r="GV111" s="36"/>
      <c r="GW111" s="36" t="e">
        <f>RANK(AO111,AO$25:AO$124,0)+COUNTIF(AO$25:AO$111,AO111)-1</f>
        <v>#VALUE!</v>
      </c>
      <c r="GX111" s="36" t="s">
        <v>117</v>
      </c>
      <c r="GY111" s="3">
        <v>87</v>
      </c>
      <c r="GZ111" s="3" t="str">
        <f t="shared" si="362"/>
        <v/>
      </c>
      <c r="HA111" s="345" t="str">
        <f t="shared" si="408"/>
        <v/>
      </c>
      <c r="HB111" s="3">
        <f t="shared" si="409"/>
        <v>0</v>
      </c>
      <c r="HF111" s="3" t="e">
        <f t="shared" si="410"/>
        <v>#N/A</v>
      </c>
      <c r="HG111" s="3" t="e">
        <f t="shared" si="411"/>
        <v>#N/A</v>
      </c>
      <c r="HH111" s="294" t="e">
        <f t="shared" si="412"/>
        <v>#N/A</v>
      </c>
      <c r="HI111" s="336" t="e">
        <f t="shared" si="413"/>
        <v>#N/A</v>
      </c>
      <c r="HJ111" s="4" t="e">
        <f t="shared" si="414"/>
        <v>#N/A</v>
      </c>
      <c r="HK111" s="17" t="str">
        <f>IF(HK$23&lt;='2. Saisie'!$AE$1,INDEX($D$25:$AG$124,$HI111,HK$21),"")</f>
        <v/>
      </c>
      <c r="HL111" s="17" t="str">
        <f>IF(HL$23&lt;='2. Saisie'!$AE$1,INDEX($D$25:$AG$124,$HI111,HL$21),"")</f>
        <v/>
      </c>
      <c r="HM111" s="17" t="str">
        <f>IF(HM$23&lt;='2. Saisie'!$AE$1,INDEX($D$25:$AG$124,$HI111,HM$21),"")</f>
        <v/>
      </c>
      <c r="HN111" s="17" t="str">
        <f>IF(HN$23&lt;='2. Saisie'!$AE$1,INDEX($D$25:$AG$124,$HI111,HN$21),"")</f>
        <v/>
      </c>
      <c r="HO111" s="17" t="str">
        <f>IF(HO$23&lt;='2. Saisie'!$AE$1,INDEX($D$25:$AG$124,$HI111,HO$21),"")</f>
        <v/>
      </c>
      <c r="HP111" s="17" t="str">
        <f>IF(HP$23&lt;='2. Saisie'!$AE$1,INDEX($D$25:$AG$124,$HI111,HP$21),"")</f>
        <v/>
      </c>
      <c r="HQ111" s="17" t="str">
        <f>IF(HQ$23&lt;='2. Saisie'!$AE$1,INDEX($D$25:$AG$124,$HI111,HQ$21),"")</f>
        <v/>
      </c>
      <c r="HR111" s="17" t="str">
        <f>IF(HR$23&lt;='2. Saisie'!$AE$1,INDEX($D$25:$AG$124,$HI111,HR$21),"")</f>
        <v/>
      </c>
      <c r="HS111" s="17" t="str">
        <f>IF(HS$23&lt;='2. Saisie'!$AE$1,INDEX($D$25:$AG$124,$HI111,HS$21),"")</f>
        <v/>
      </c>
      <c r="HT111" s="17" t="str">
        <f>IF(HT$23&lt;='2. Saisie'!$AE$1,INDEX($D$25:$AG$124,$HI111,HT$21),"")</f>
        <v/>
      </c>
      <c r="HU111" s="17" t="str">
        <f>IF(HU$23&lt;='2. Saisie'!$AE$1,INDEX($D$25:$AG$124,$HI111,HU$21),"")</f>
        <v/>
      </c>
      <c r="HV111" s="17" t="str">
        <f>IF(HV$23&lt;='2. Saisie'!$AE$1,INDEX($D$25:$AG$124,$HI111,HV$21),"")</f>
        <v/>
      </c>
      <c r="HW111" s="17" t="str">
        <f>IF(HW$23&lt;='2. Saisie'!$AE$1,INDEX($D$25:$AG$124,$HI111,HW$21),"")</f>
        <v/>
      </c>
      <c r="HX111" s="17" t="str">
        <f>IF(HX$23&lt;='2. Saisie'!$AE$1,INDEX($D$25:$AG$124,$HI111,HX$21),"")</f>
        <v/>
      </c>
      <c r="HY111" s="17" t="str">
        <f>IF(HY$23&lt;='2. Saisie'!$AE$1,INDEX($D$25:$AG$124,$HI111,HY$21),"")</f>
        <v/>
      </c>
      <c r="HZ111" s="17" t="str">
        <f>IF(HZ$23&lt;='2. Saisie'!$AE$1,INDEX($D$25:$AG$124,$HI111,HZ$21),"")</f>
        <v/>
      </c>
      <c r="IA111" s="17" t="str">
        <f>IF(IA$23&lt;='2. Saisie'!$AE$1,INDEX($D$25:$AG$124,$HI111,IA$21),"")</f>
        <v/>
      </c>
      <c r="IB111" s="17" t="str">
        <f>IF(IB$23&lt;='2. Saisie'!$AE$1,INDEX($D$25:$AG$124,$HI111,IB$21),"")</f>
        <v/>
      </c>
      <c r="IC111" s="17" t="str">
        <f>IF(IC$23&lt;='2. Saisie'!$AE$1,INDEX($D$25:$AG$124,$HI111,IC$21),"")</f>
        <v/>
      </c>
      <c r="ID111" s="17" t="str">
        <f>IF(ID$23&lt;='2. Saisie'!$AE$1,INDEX($D$25:$AG$124,$HI111,ID$21),"")</f>
        <v/>
      </c>
      <c r="IE111" s="17" t="str">
        <f>IF(IE$23&lt;='2. Saisie'!$AE$1,INDEX($D$25:$AG$124,$HI111,IE$21),"")</f>
        <v/>
      </c>
      <c r="IF111" s="17" t="str">
        <f>IF(IF$23&lt;='2. Saisie'!$AE$1,INDEX($D$25:$AG$124,$HI111,IF$21),"")</f>
        <v/>
      </c>
      <c r="IG111" s="17" t="str">
        <f>IF(IG$23&lt;='2. Saisie'!$AE$1,INDEX($D$25:$AG$124,$HI111,IG$21),"")</f>
        <v/>
      </c>
      <c r="IH111" s="17" t="str">
        <f>IF(IH$23&lt;='2. Saisie'!$AE$1,INDEX($D$25:$AG$124,$HI111,IH$21),"")</f>
        <v/>
      </c>
      <c r="II111" s="17" t="str">
        <f>IF(II$23&lt;='2. Saisie'!$AE$1,INDEX($D$25:$AG$124,$HI111,II$21),"")</f>
        <v/>
      </c>
      <c r="IJ111" s="17" t="str">
        <f>IF(IJ$23&lt;='2. Saisie'!$AE$1,INDEX($D$25:$AG$124,$HI111,IJ$21),"")</f>
        <v/>
      </c>
      <c r="IK111" s="17" t="str">
        <f>IF(IK$23&lt;='2. Saisie'!$AE$1,INDEX($D$25:$AG$124,$HI111,IK$21),"")</f>
        <v/>
      </c>
      <c r="IL111" s="17" t="str">
        <f>IF(IL$23&lt;='2. Saisie'!$AE$1,INDEX($D$25:$AG$124,$HI111,IL$21),"")</f>
        <v/>
      </c>
      <c r="IM111" s="17" t="str">
        <f>IF(IM$23&lt;='2. Saisie'!$AE$1,INDEX($D$25:$AG$124,$HI111,IM$21),"")</f>
        <v/>
      </c>
      <c r="IN111" s="17" t="str">
        <f>IF(IN$23&lt;='2. Saisie'!$AE$1,INDEX($D$25:$AG$124,$HI111,IN$21),"")</f>
        <v/>
      </c>
      <c r="IO111" s="17" t="s">
        <v>139</v>
      </c>
      <c r="IR111" s="346" t="str">
        <f>IFERROR(IF(HK$23&lt;=$HH111,(1-'7. Rép.Inattendues'!J92)*HK$19,('7. Rép.Inattendues'!J92*HK$19)*-1),"")</f>
        <v/>
      </c>
      <c r="IS111" s="346" t="str">
        <f>IFERROR(IF(HL$23&lt;=$HH111,(1-'7. Rép.Inattendues'!K92)*HL$19,('7. Rép.Inattendues'!K92*HL$19)*-1),"")</f>
        <v/>
      </c>
      <c r="IT111" s="346" t="str">
        <f>IFERROR(IF(HM$23&lt;=$HH111,(1-'7. Rép.Inattendues'!L92)*HM$19,('7. Rép.Inattendues'!L92*HM$19)*-1),"")</f>
        <v/>
      </c>
      <c r="IU111" s="346" t="str">
        <f>IFERROR(IF(HN$23&lt;=$HH111,(1-'7. Rép.Inattendues'!M92)*HN$19,('7. Rép.Inattendues'!M92*HN$19)*-1),"")</f>
        <v/>
      </c>
      <c r="IV111" s="346" t="str">
        <f>IFERROR(IF(HO$23&lt;=$HH111,(1-'7. Rép.Inattendues'!N92)*HO$19,('7. Rép.Inattendues'!N92*HO$19)*-1),"")</f>
        <v/>
      </c>
      <c r="IW111" s="346" t="str">
        <f>IFERROR(IF(HP$23&lt;=$HH111,(1-'7. Rép.Inattendues'!O92)*HP$19,('7. Rép.Inattendues'!O92*HP$19)*-1),"")</f>
        <v/>
      </c>
      <c r="IX111" s="346" t="str">
        <f>IFERROR(IF(HQ$23&lt;=$HH111,(1-'7. Rép.Inattendues'!P92)*HQ$19,('7. Rép.Inattendues'!P92*HQ$19)*-1),"")</f>
        <v/>
      </c>
      <c r="IY111" s="346" t="str">
        <f>IFERROR(IF(HR$23&lt;=$HH111,(1-'7. Rép.Inattendues'!Q92)*HR$19,('7. Rép.Inattendues'!Q92*HR$19)*-1),"")</f>
        <v/>
      </c>
      <c r="IZ111" s="346" t="str">
        <f>IFERROR(IF(HS$23&lt;=$HH111,(1-'7. Rép.Inattendues'!R92)*HS$19,('7. Rép.Inattendues'!R92*HS$19)*-1),"")</f>
        <v/>
      </c>
      <c r="JA111" s="346" t="str">
        <f>IFERROR(IF(HT$23&lt;=$HH111,(1-'7. Rép.Inattendues'!S92)*HT$19,('7. Rép.Inattendues'!S92*HT$19)*-1),"")</f>
        <v/>
      </c>
      <c r="JB111" s="346" t="str">
        <f>IFERROR(IF(HU$23&lt;=$HH111,(1-'7. Rép.Inattendues'!T92)*HU$19,('7. Rép.Inattendues'!T92*HU$19)*-1),"")</f>
        <v/>
      </c>
      <c r="JC111" s="346" t="str">
        <f>IFERROR(IF(HV$23&lt;=$HH111,(1-'7. Rép.Inattendues'!U92)*HV$19,('7. Rép.Inattendues'!U92*HV$19)*-1),"")</f>
        <v/>
      </c>
      <c r="JD111" s="346" t="str">
        <f>IFERROR(IF(HW$23&lt;=$HH111,(1-'7. Rép.Inattendues'!V92)*HW$19,('7. Rép.Inattendues'!V92*HW$19)*-1),"")</f>
        <v/>
      </c>
      <c r="JE111" s="346" t="str">
        <f>IFERROR(IF(HX$23&lt;=$HH111,(1-'7. Rép.Inattendues'!W92)*HX$19,('7. Rép.Inattendues'!W92*HX$19)*-1),"")</f>
        <v/>
      </c>
      <c r="JF111" s="346" t="str">
        <f>IFERROR(IF(HY$23&lt;=$HH111,(1-'7. Rép.Inattendues'!X92)*HY$19,('7. Rép.Inattendues'!X92*HY$19)*-1),"")</f>
        <v/>
      </c>
      <c r="JG111" s="346" t="str">
        <f>IFERROR(IF(HZ$23&lt;=$HH111,(1-'7. Rép.Inattendues'!Y92)*HZ$19,('7. Rép.Inattendues'!Y92*HZ$19)*-1),"")</f>
        <v/>
      </c>
      <c r="JH111" s="346" t="str">
        <f>IFERROR(IF(IA$23&lt;=$HH111,(1-'7. Rép.Inattendues'!Z92)*IA$19,('7. Rép.Inattendues'!Z92*IA$19)*-1),"")</f>
        <v/>
      </c>
      <c r="JI111" s="346" t="str">
        <f>IFERROR(IF(IB$23&lt;=$HH111,(1-'7. Rép.Inattendues'!AA92)*IB$19,('7. Rép.Inattendues'!AA92*IB$19)*-1),"")</f>
        <v/>
      </c>
      <c r="JJ111" s="346" t="str">
        <f>IFERROR(IF(IC$23&lt;=$HH111,(1-'7. Rép.Inattendues'!AB92)*IC$19,('7. Rép.Inattendues'!AB92*IC$19)*-1),"")</f>
        <v/>
      </c>
      <c r="JK111" s="346" t="str">
        <f>IFERROR(IF(ID$23&lt;=$HH111,(1-'7. Rép.Inattendues'!AC92)*ID$19,('7. Rép.Inattendues'!AC92*ID$19)*-1),"")</f>
        <v/>
      </c>
      <c r="JL111" s="346" t="str">
        <f>IFERROR(IF(IE$23&lt;=$HH111,(1-'7. Rép.Inattendues'!AD92)*IE$19,('7. Rép.Inattendues'!AD92*IE$19)*-1),"")</f>
        <v/>
      </c>
      <c r="JM111" s="346" t="str">
        <f>IFERROR(IF(IF$23&lt;=$HH111,(1-'7. Rép.Inattendues'!AE92)*IF$19,('7. Rép.Inattendues'!AE92*IF$19)*-1),"")</f>
        <v/>
      </c>
      <c r="JN111" s="346" t="str">
        <f>IFERROR(IF(IG$23&lt;=$HH111,(1-'7. Rép.Inattendues'!AF92)*IG$19,('7. Rép.Inattendues'!AF92*IG$19)*-1),"")</f>
        <v/>
      </c>
      <c r="JO111" s="346" t="str">
        <f>IFERROR(IF(IH$23&lt;=$HH111,(1-'7. Rép.Inattendues'!AG92)*IH$19,('7. Rép.Inattendues'!AG92*IH$19)*-1),"")</f>
        <v/>
      </c>
      <c r="JP111" s="346" t="str">
        <f>IFERROR(IF(II$23&lt;=$HH111,(1-'7. Rép.Inattendues'!AH92)*II$19,('7. Rép.Inattendues'!AH92*II$19)*-1),"")</f>
        <v/>
      </c>
      <c r="JQ111" s="346" t="str">
        <f>IFERROR(IF(IJ$23&lt;=$HH111,(1-'7. Rép.Inattendues'!AI92)*IJ$19,('7. Rép.Inattendues'!AI92*IJ$19)*-1),"")</f>
        <v/>
      </c>
      <c r="JR111" s="346" t="str">
        <f>IFERROR(IF(IK$23&lt;=$HH111,(1-'7. Rép.Inattendues'!AJ92)*IK$19,('7. Rép.Inattendues'!AJ92*IK$19)*-1),"")</f>
        <v/>
      </c>
      <c r="JS111" s="346" t="str">
        <f>IFERROR(IF(IL$23&lt;=$HH111,(1-'7. Rép.Inattendues'!AK92)*IL$19,('7. Rép.Inattendues'!AK92*IL$19)*-1),"")</f>
        <v/>
      </c>
      <c r="JT111" s="346" t="str">
        <f>IFERROR(IF(IM$23&lt;=$HH111,(1-'7. Rép.Inattendues'!AL92)*IM$19,('7. Rép.Inattendues'!AL92*IM$19)*-1),"")</f>
        <v/>
      </c>
      <c r="JU111" s="346" t="str">
        <f>IFERROR(IF(IN$23&lt;=$HH111,(1-'7. Rép.Inattendues'!AM92)*IN$19,('7. Rép.Inattendues'!AM92*IN$19)*-1),"")</f>
        <v/>
      </c>
      <c r="JW111" s="347" t="str">
        <f t="shared" si="415"/>
        <v/>
      </c>
      <c r="JY111" s="346" t="str">
        <f t="shared" si="416"/>
        <v/>
      </c>
      <c r="JZ111" s="346" t="str">
        <f t="shared" si="417"/>
        <v/>
      </c>
      <c r="KA111" s="346" t="str">
        <f t="shared" si="418"/>
        <v/>
      </c>
      <c r="KB111" s="346" t="str">
        <f t="shared" si="419"/>
        <v/>
      </c>
      <c r="KC111" s="346" t="str">
        <f t="shared" si="420"/>
        <v/>
      </c>
      <c r="KD111" s="346" t="str">
        <f t="shared" si="421"/>
        <v/>
      </c>
      <c r="KE111" s="346" t="str">
        <f t="shared" si="422"/>
        <v/>
      </c>
      <c r="KF111" s="346" t="str">
        <f t="shared" si="423"/>
        <v/>
      </c>
      <c r="KG111" s="346" t="str">
        <f t="shared" si="424"/>
        <v/>
      </c>
      <c r="KH111" s="346" t="str">
        <f t="shared" si="425"/>
        <v/>
      </c>
      <c r="KI111" s="346" t="str">
        <f t="shared" si="426"/>
        <v/>
      </c>
      <c r="KJ111" s="346" t="str">
        <f t="shared" si="427"/>
        <v/>
      </c>
      <c r="KK111" s="346" t="str">
        <f t="shared" si="428"/>
        <v/>
      </c>
      <c r="KL111" s="346" t="str">
        <f t="shared" si="429"/>
        <v/>
      </c>
      <c r="KM111" s="346" t="str">
        <f t="shared" si="430"/>
        <v/>
      </c>
      <c r="KN111" s="346" t="str">
        <f t="shared" si="431"/>
        <v/>
      </c>
      <c r="KO111" s="346" t="str">
        <f t="shared" si="432"/>
        <v/>
      </c>
      <c r="KP111" s="346" t="str">
        <f t="shared" si="433"/>
        <v/>
      </c>
      <c r="KQ111" s="346" t="str">
        <f t="shared" si="434"/>
        <v/>
      </c>
      <c r="KR111" s="346" t="str">
        <f t="shared" si="435"/>
        <v/>
      </c>
      <c r="KS111" s="346" t="str">
        <f t="shared" si="436"/>
        <v/>
      </c>
      <c r="KT111" s="346" t="str">
        <f t="shared" si="437"/>
        <v/>
      </c>
      <c r="KU111" s="346" t="str">
        <f t="shared" si="438"/>
        <v/>
      </c>
      <c r="KV111" s="346" t="str">
        <f t="shared" si="439"/>
        <v/>
      </c>
      <c r="KW111" s="346" t="str">
        <f t="shared" si="440"/>
        <v/>
      </c>
      <c r="KX111" s="346" t="str">
        <f t="shared" si="441"/>
        <v/>
      </c>
      <c r="KY111" s="346" t="str">
        <f t="shared" si="442"/>
        <v/>
      </c>
      <c r="KZ111" s="346" t="str">
        <f t="shared" si="443"/>
        <v/>
      </c>
      <c r="LA111" s="346" t="str">
        <f t="shared" si="444"/>
        <v/>
      </c>
      <c r="LB111" s="346" t="str">
        <f t="shared" si="445"/>
        <v/>
      </c>
      <c r="LD111" s="348" t="str">
        <f t="shared" si="446"/>
        <v/>
      </c>
      <c r="LF111" s="346" t="str">
        <f t="shared" si="363"/>
        <v/>
      </c>
      <c r="LH111" s="346" t="str">
        <f t="shared" si="447"/>
        <v/>
      </c>
      <c r="LI111" s="346" t="str">
        <f t="shared" si="448"/>
        <v/>
      </c>
      <c r="LJ111" s="346" t="str">
        <f t="shared" si="449"/>
        <v/>
      </c>
      <c r="LK111" s="346" t="str">
        <f t="shared" si="450"/>
        <v/>
      </c>
      <c r="LL111" s="346" t="str">
        <f t="shared" si="451"/>
        <v/>
      </c>
      <c r="LM111" s="346" t="str">
        <f t="shared" si="452"/>
        <v/>
      </c>
      <c r="LN111" s="346" t="str">
        <f t="shared" si="453"/>
        <v/>
      </c>
      <c r="LO111" s="346" t="str">
        <f t="shared" si="454"/>
        <v/>
      </c>
      <c r="LP111" s="346" t="str">
        <f t="shared" si="455"/>
        <v/>
      </c>
      <c r="LQ111" s="346" t="str">
        <f t="shared" si="456"/>
        <v/>
      </c>
      <c r="LR111" s="346" t="str">
        <f t="shared" si="457"/>
        <v/>
      </c>
      <c r="LS111" s="346" t="str">
        <f t="shared" si="458"/>
        <v/>
      </c>
      <c r="LT111" s="346" t="str">
        <f t="shared" si="459"/>
        <v/>
      </c>
      <c r="LU111" s="346" t="str">
        <f t="shared" si="460"/>
        <v/>
      </c>
      <c r="LV111" s="346" t="str">
        <f t="shared" si="461"/>
        <v/>
      </c>
      <c r="LW111" s="346" t="str">
        <f t="shared" si="462"/>
        <v/>
      </c>
      <c r="LX111" s="346" t="str">
        <f t="shared" si="463"/>
        <v/>
      </c>
      <c r="LY111" s="346" t="str">
        <f t="shared" si="464"/>
        <v/>
      </c>
      <c r="LZ111" s="346" t="str">
        <f t="shared" si="465"/>
        <v/>
      </c>
      <c r="MA111" s="346" t="str">
        <f t="shared" si="466"/>
        <v/>
      </c>
      <c r="MB111" s="346" t="str">
        <f t="shared" si="467"/>
        <v/>
      </c>
      <c r="MC111" s="346" t="str">
        <f t="shared" si="468"/>
        <v/>
      </c>
      <c r="MD111" s="346" t="str">
        <f t="shared" si="469"/>
        <v/>
      </c>
      <c r="ME111" s="346" t="str">
        <f t="shared" si="470"/>
        <v/>
      </c>
      <c r="MF111" s="346" t="str">
        <f t="shared" si="471"/>
        <v/>
      </c>
      <c r="MG111" s="346" t="str">
        <f t="shared" si="472"/>
        <v/>
      </c>
      <c r="MH111" s="346" t="str">
        <f t="shared" si="473"/>
        <v/>
      </c>
      <c r="MI111" s="346" t="str">
        <f t="shared" si="474"/>
        <v/>
      </c>
      <c r="MJ111" s="346" t="str">
        <f t="shared" si="475"/>
        <v/>
      </c>
      <c r="MK111" s="346" t="str">
        <f t="shared" si="476"/>
        <v/>
      </c>
      <c r="MM111" s="348" t="str">
        <f t="shared" si="477"/>
        <v/>
      </c>
      <c r="MR111" s="483" t="s">
        <v>466</v>
      </c>
      <c r="MS111" s="305">
        <v>8</v>
      </c>
      <c r="MT111" s="395" t="s">
        <v>276</v>
      </c>
      <c r="MU111" s="15">
        <f>IF('8. Paramètres'!G149="Modérée à forte",1,IF('8. Paramètres'!G149="Faible",2,IF('8. Paramètres'!G149="Négligeable",3,"err")))</f>
        <v>1</v>
      </c>
      <c r="MV111" s="15">
        <f>IF('8. Paramètres'!H149="Cliquer pour modifier",MU111,IF('8. Paramètres'!H149="Modérée à forte",1,IF('8. Paramètres'!H149="Faible",2,IF('8. Paramètres'!H149="Négligeable",3,"err"))))</f>
        <v>1</v>
      </c>
      <c r="MW111" s="15">
        <f t="shared" si="517"/>
        <v>1</v>
      </c>
      <c r="MY111" s="380" t="str">
        <f t="shared" ref="MY111:MY119" si="518">IF(MW111&lt;MW110,"err","ok")</f>
        <v>ok</v>
      </c>
    </row>
    <row r="112" spans="2:364" ht="18" x14ac:dyDescent="0.3">
      <c r="B112" s="38">
        <f t="shared" si="364"/>
        <v>0</v>
      </c>
      <c r="C112" s="4" t="s">
        <v>118</v>
      </c>
      <c r="D112" s="17" t="str">
        <f>IF(AND('2. Saisie'!$AF94&gt;=0,D$23&lt;='2. Saisie'!$AE$1,'2. Saisie'!$AL94&lt;=$B$11),IF(OR('2. Saisie'!B94="",'2. Saisie'!B94=9),0,'2. Saisie'!B94),"")</f>
        <v/>
      </c>
      <c r="E112" s="17" t="str">
        <f>IF(AND('2. Saisie'!$AF94&gt;=0,E$23&lt;='2. Saisie'!$AE$1,'2. Saisie'!$AL94&lt;=$B$11),IF(OR('2. Saisie'!C94="",'2. Saisie'!C94=9),0,'2. Saisie'!C94),"")</f>
        <v/>
      </c>
      <c r="F112" s="17" t="str">
        <f>IF(AND('2. Saisie'!$AF94&gt;=0,F$23&lt;='2. Saisie'!$AE$1,'2. Saisie'!$AL94&lt;=$B$11),IF(OR('2. Saisie'!D94="",'2. Saisie'!D94=9),0,'2. Saisie'!D94),"")</f>
        <v/>
      </c>
      <c r="G112" s="17" t="str">
        <f>IF(AND('2. Saisie'!$AF94&gt;=0,G$23&lt;='2. Saisie'!$AE$1,'2. Saisie'!$AL94&lt;=$B$11),IF(OR('2. Saisie'!E94="",'2. Saisie'!E94=9),0,'2. Saisie'!E94),"")</f>
        <v/>
      </c>
      <c r="H112" s="17" t="str">
        <f>IF(AND('2. Saisie'!$AF94&gt;=0,H$23&lt;='2. Saisie'!$AE$1,'2. Saisie'!$AL94&lt;=$B$11),IF(OR('2. Saisie'!F94="",'2. Saisie'!F94=9),0,'2. Saisie'!F94),"")</f>
        <v/>
      </c>
      <c r="I112" s="17" t="str">
        <f>IF(AND('2. Saisie'!$AF94&gt;=0,I$23&lt;='2. Saisie'!$AE$1,'2. Saisie'!$AL94&lt;=$B$11),IF(OR('2. Saisie'!G94="",'2. Saisie'!G94=9),0,'2. Saisie'!G94),"")</f>
        <v/>
      </c>
      <c r="J112" s="17" t="str">
        <f>IF(AND('2. Saisie'!$AF94&gt;=0,J$23&lt;='2. Saisie'!$AE$1,'2. Saisie'!$AL94&lt;=$B$11),IF(OR('2. Saisie'!H94="",'2. Saisie'!H94=9),0,'2. Saisie'!H94),"")</f>
        <v/>
      </c>
      <c r="K112" s="17" t="str">
        <f>IF(AND('2. Saisie'!$AF94&gt;=0,K$23&lt;='2. Saisie'!$AE$1,'2. Saisie'!$AL94&lt;=$B$11),IF(OR('2. Saisie'!I94="",'2. Saisie'!I94=9),0,'2. Saisie'!I94),"")</f>
        <v/>
      </c>
      <c r="L112" s="17" t="str">
        <f>IF(AND('2. Saisie'!$AF94&gt;=0,L$23&lt;='2. Saisie'!$AE$1,'2. Saisie'!$AL94&lt;=$B$11),IF(OR('2. Saisie'!J94="",'2. Saisie'!J94=9),0,'2. Saisie'!J94),"")</f>
        <v/>
      </c>
      <c r="M112" s="17" t="str">
        <f>IF(AND('2. Saisie'!$AF94&gt;=0,M$23&lt;='2. Saisie'!$AE$1,'2. Saisie'!$AL94&lt;=$B$11),IF(OR('2. Saisie'!K94="",'2. Saisie'!K94=9),0,'2. Saisie'!K94),"")</f>
        <v/>
      </c>
      <c r="N112" s="17" t="str">
        <f>IF(AND('2. Saisie'!$AF94&gt;=0,N$23&lt;='2. Saisie'!$AE$1,'2. Saisie'!$AL94&lt;=$B$11),IF(OR('2. Saisie'!L94="",'2. Saisie'!L94=9),0,'2. Saisie'!L94),"")</f>
        <v/>
      </c>
      <c r="O112" s="17" t="str">
        <f>IF(AND('2. Saisie'!$AF94&gt;=0,O$23&lt;='2. Saisie'!$AE$1,'2. Saisie'!$AL94&lt;=$B$11),IF(OR('2. Saisie'!M94="",'2. Saisie'!M94=9),0,'2. Saisie'!M94),"")</f>
        <v/>
      </c>
      <c r="P112" s="17" t="str">
        <f>IF(AND('2. Saisie'!$AF94&gt;=0,P$23&lt;='2. Saisie'!$AE$1,'2. Saisie'!$AL94&lt;=$B$11),IF(OR('2. Saisie'!N94="",'2. Saisie'!N94=9),0,'2. Saisie'!N94),"")</f>
        <v/>
      </c>
      <c r="Q112" s="17" t="str">
        <f>IF(AND('2. Saisie'!$AF94&gt;=0,Q$23&lt;='2. Saisie'!$AE$1,'2. Saisie'!$AL94&lt;=$B$11),IF(OR('2. Saisie'!O94="",'2. Saisie'!O94=9),0,'2. Saisie'!O94),"")</f>
        <v/>
      </c>
      <c r="R112" s="17" t="str">
        <f>IF(AND('2. Saisie'!$AF94&gt;=0,R$23&lt;='2. Saisie'!$AE$1,'2. Saisie'!$AL94&lt;=$B$11),IF(OR('2. Saisie'!P94="",'2. Saisie'!P94=9),0,'2. Saisie'!P94),"")</f>
        <v/>
      </c>
      <c r="S112" s="17" t="str">
        <f>IF(AND('2. Saisie'!$AF94&gt;=0,S$23&lt;='2. Saisie'!$AE$1,'2. Saisie'!$AL94&lt;=$B$11),IF(OR('2. Saisie'!Q94="",'2. Saisie'!Q94=9),0,'2. Saisie'!Q94),"")</f>
        <v/>
      </c>
      <c r="T112" s="17" t="str">
        <f>IF(AND('2. Saisie'!$AF94&gt;=0,T$23&lt;='2. Saisie'!$AE$1,'2. Saisie'!$AL94&lt;=$B$11),IF(OR('2. Saisie'!R94="",'2. Saisie'!R94=9),0,'2. Saisie'!R94),"")</f>
        <v/>
      </c>
      <c r="U112" s="17" t="str">
        <f>IF(AND('2. Saisie'!$AF94&gt;=0,U$23&lt;='2. Saisie'!$AE$1,'2. Saisie'!$AL94&lt;=$B$11),IF(OR('2. Saisie'!S94="",'2. Saisie'!S94=9),0,'2. Saisie'!S94),"")</f>
        <v/>
      </c>
      <c r="V112" s="17" t="str">
        <f>IF(AND('2. Saisie'!$AF94&gt;=0,V$23&lt;='2. Saisie'!$AE$1,'2. Saisie'!$AL94&lt;=$B$11),IF(OR('2. Saisie'!T94="",'2. Saisie'!T94=9),0,'2. Saisie'!T94),"")</f>
        <v/>
      </c>
      <c r="W112" s="17" t="str">
        <f>IF(AND('2. Saisie'!$AF94&gt;=0,W$23&lt;='2. Saisie'!$AE$1,'2. Saisie'!$AL94&lt;=$B$11),IF(OR('2. Saisie'!U94="",'2. Saisie'!U94=9),0,'2. Saisie'!U94),"")</f>
        <v/>
      </c>
      <c r="X112" s="17" t="str">
        <f>IF(AND('2. Saisie'!$AF94&gt;=0,X$23&lt;='2. Saisie'!$AE$1,'2. Saisie'!$AL94&lt;=$B$11),IF(OR('2. Saisie'!V94="",'2. Saisie'!V94=9),0,'2. Saisie'!V94),"")</f>
        <v/>
      </c>
      <c r="Y112" s="17" t="str">
        <f>IF(AND('2. Saisie'!$AF94&gt;=0,Y$23&lt;='2. Saisie'!$AE$1,'2. Saisie'!$AL94&lt;=$B$11),IF(OR('2. Saisie'!W94="",'2. Saisie'!W94=9),0,'2. Saisie'!W94),"")</f>
        <v/>
      </c>
      <c r="Z112" s="17" t="str">
        <f>IF(AND('2. Saisie'!$AF94&gt;=0,Z$23&lt;='2. Saisie'!$AE$1,'2. Saisie'!$AL94&lt;=$B$11),IF(OR('2. Saisie'!X94="",'2. Saisie'!X94=9),0,'2. Saisie'!X94),"")</f>
        <v/>
      </c>
      <c r="AA112" s="17" t="str">
        <f>IF(AND('2. Saisie'!$AF94&gt;=0,AA$23&lt;='2. Saisie'!$AE$1,'2. Saisie'!$AL94&lt;=$B$11),IF(OR('2. Saisie'!Y94="",'2. Saisie'!Y94=9),0,'2. Saisie'!Y94),"")</f>
        <v/>
      </c>
      <c r="AB112" s="17" t="str">
        <f>IF(AND('2. Saisie'!$AF94&gt;=0,AB$23&lt;='2. Saisie'!$AE$1,'2. Saisie'!$AL94&lt;=$B$11),IF(OR('2. Saisie'!Z94="",'2. Saisie'!Z94=9),0,'2. Saisie'!Z94),"")</f>
        <v/>
      </c>
      <c r="AC112" s="17" t="str">
        <f>IF(AND('2. Saisie'!$AF94&gt;=0,AC$23&lt;='2. Saisie'!$AE$1,'2. Saisie'!$AL94&lt;=$B$11),IF(OR('2. Saisie'!AA94="",'2. Saisie'!AA94=9),0,'2. Saisie'!AA94),"")</f>
        <v/>
      </c>
      <c r="AD112" s="17" t="str">
        <f>IF(AND('2. Saisie'!$AF94&gt;=0,AD$23&lt;='2. Saisie'!$AE$1,'2. Saisie'!$AL94&lt;=$B$11),IF(OR('2. Saisie'!AB94="",'2. Saisie'!AB94=9),0,'2. Saisie'!AB94),"")</f>
        <v/>
      </c>
      <c r="AE112" s="17" t="str">
        <f>IF(AND('2. Saisie'!$AF94&gt;=0,AE$23&lt;='2. Saisie'!$AE$1,'2. Saisie'!$AL94&lt;=$B$11),IF(OR('2. Saisie'!AC94="",'2. Saisie'!AC94=9),0,'2. Saisie'!AC94),"")</f>
        <v/>
      </c>
      <c r="AF112" s="17" t="str">
        <f>IF(AND('2. Saisie'!$AF94&gt;=0,AF$23&lt;='2. Saisie'!$AE$1,'2. Saisie'!$AL94&lt;=$B$11),IF(OR('2. Saisie'!AD94="",'2. Saisie'!AD94=9),0,'2. Saisie'!AD94),"")</f>
        <v/>
      </c>
      <c r="AG112" s="17" t="str">
        <f>IF(AND('2. Saisie'!$AF94&gt;=0,AG$23&lt;='2. Saisie'!$AE$1,'2. Saisie'!$AL94&lt;=$B$11),IF(OR('2. Saisie'!AE94="",'2. Saisie'!AE94=9),0,'2. Saisie'!AE94),"")</f>
        <v/>
      </c>
      <c r="AH112" s="17" t="s">
        <v>139</v>
      </c>
      <c r="AI112" s="330"/>
      <c r="AJ112" s="339" t="str">
        <f t="shared" si="365"/>
        <v/>
      </c>
      <c r="AK112" s="339" t="str">
        <f t="shared" si="366"/>
        <v/>
      </c>
      <c r="AL112" s="340" t="str">
        <f t="shared" si="324"/>
        <v/>
      </c>
      <c r="AM112" s="341">
        <v>88</v>
      </c>
      <c r="AN112" s="342" t="str">
        <f t="shared" si="325"/>
        <v/>
      </c>
      <c r="AO112" s="343" t="str">
        <f t="shared" si="516"/>
        <v/>
      </c>
      <c r="AP112" s="17" t="str">
        <f t="shared" si="367"/>
        <v/>
      </c>
      <c r="AQ112" s="17" t="str">
        <f t="shared" si="368"/>
        <v/>
      </c>
      <c r="AR112" s="17" t="str">
        <f t="shared" si="369"/>
        <v/>
      </c>
      <c r="AS112" s="17" t="str">
        <f t="shared" si="370"/>
        <v/>
      </c>
      <c r="AT112" s="17" t="str">
        <f t="shared" si="371"/>
        <v/>
      </c>
      <c r="AU112" s="17" t="str">
        <f t="shared" si="372"/>
        <v/>
      </c>
      <c r="AV112" s="17" t="str">
        <f t="shared" si="373"/>
        <v/>
      </c>
      <c r="AW112" s="17" t="str">
        <f t="shared" si="374"/>
        <v/>
      </c>
      <c r="AX112" s="17" t="str">
        <f t="shared" si="375"/>
        <v/>
      </c>
      <c r="AY112" s="17" t="str">
        <f t="shared" si="376"/>
        <v/>
      </c>
      <c r="AZ112" s="17" t="str">
        <f t="shared" si="377"/>
        <v/>
      </c>
      <c r="BA112" s="17" t="str">
        <f t="shared" si="378"/>
        <v/>
      </c>
      <c r="BB112" s="17" t="str">
        <f t="shared" si="379"/>
        <v/>
      </c>
      <c r="BC112" s="17" t="str">
        <f t="shared" si="380"/>
        <v/>
      </c>
      <c r="BD112" s="17" t="str">
        <f t="shared" si="381"/>
        <v/>
      </c>
      <c r="BE112" s="17" t="str">
        <f t="shared" si="382"/>
        <v/>
      </c>
      <c r="BF112" s="17" t="str">
        <f t="shared" si="383"/>
        <v/>
      </c>
      <c r="BG112" s="17" t="str">
        <f t="shared" si="384"/>
        <v/>
      </c>
      <c r="BH112" s="17" t="str">
        <f t="shared" si="385"/>
        <v/>
      </c>
      <c r="BI112" s="17" t="str">
        <f t="shared" si="386"/>
        <v/>
      </c>
      <c r="BJ112" s="17" t="str">
        <f t="shared" si="387"/>
        <v/>
      </c>
      <c r="BK112" s="17" t="str">
        <f t="shared" si="388"/>
        <v/>
      </c>
      <c r="BL112" s="17" t="str">
        <f t="shared" si="389"/>
        <v/>
      </c>
      <c r="BM112" s="17" t="str">
        <f t="shared" si="390"/>
        <v/>
      </c>
      <c r="BN112" s="17" t="str">
        <f t="shared" si="391"/>
        <v/>
      </c>
      <c r="BO112" s="17" t="str">
        <f t="shared" si="392"/>
        <v/>
      </c>
      <c r="BP112" s="17" t="str">
        <f t="shared" si="393"/>
        <v/>
      </c>
      <c r="BQ112" s="17" t="str">
        <f t="shared" si="394"/>
        <v/>
      </c>
      <c r="BR112" s="17" t="str">
        <f t="shared" si="395"/>
        <v/>
      </c>
      <c r="BS112" s="17" t="str">
        <f t="shared" si="396"/>
        <v/>
      </c>
      <c r="BT112" s="17" t="s">
        <v>139</v>
      </c>
      <c r="BV112" s="291" t="e">
        <f t="shared" si="327"/>
        <v>#VALUE!</v>
      </c>
      <c r="BW112" s="291" t="e">
        <f t="shared" si="397"/>
        <v>#VALUE!</v>
      </c>
      <c r="BX112" s="291" t="e">
        <f t="shared" si="478"/>
        <v>#VALUE!</v>
      </c>
      <c r="BY112" s="292" t="e">
        <f t="shared" si="328"/>
        <v>#VALUE!</v>
      </c>
      <c r="BZ112" s="292" t="e">
        <f t="shared" si="398"/>
        <v>#VALUE!</v>
      </c>
      <c r="CA112" s="294" t="str">
        <f t="shared" si="399"/>
        <v/>
      </c>
      <c r="CB112" s="293" t="e">
        <f t="shared" si="329"/>
        <v>#VALUE!</v>
      </c>
      <c r="CC112" s="291" t="e">
        <f t="shared" si="400"/>
        <v>#VALUE!</v>
      </c>
      <c r="CD112" s="291" t="e">
        <f t="shared" si="479"/>
        <v>#VALUE!</v>
      </c>
      <c r="CE112" s="292" t="e">
        <f t="shared" si="330"/>
        <v>#VALUE!</v>
      </c>
      <c r="CF112" s="292" t="e">
        <f t="shared" si="401"/>
        <v>#VALUE!</v>
      </c>
      <c r="CW112" s="330"/>
      <c r="CX112" s="341">
        <v>88</v>
      </c>
      <c r="CY112" s="58" t="str">
        <f t="shared" si="402"/>
        <v/>
      </c>
      <c r="CZ112" s="344" t="e">
        <f t="shared" si="513"/>
        <v>#N/A</v>
      </c>
      <c r="DA112" s="344" t="e">
        <f t="shared" si="513"/>
        <v>#N/A</v>
      </c>
      <c r="DB112" s="344" t="e">
        <f t="shared" si="513"/>
        <v>#N/A</v>
      </c>
      <c r="DC112" s="344" t="e">
        <f t="shared" si="513"/>
        <v>#N/A</v>
      </c>
      <c r="DD112" s="344" t="e">
        <f t="shared" si="513"/>
        <v>#N/A</v>
      </c>
      <c r="DE112" s="344" t="e">
        <f t="shared" si="513"/>
        <v>#N/A</v>
      </c>
      <c r="DF112" s="344" t="e">
        <f t="shared" si="513"/>
        <v>#N/A</v>
      </c>
      <c r="DG112" s="344" t="e">
        <f t="shared" si="513"/>
        <v>#N/A</v>
      </c>
      <c r="DH112" s="344" t="e">
        <f t="shared" si="513"/>
        <v>#N/A</v>
      </c>
      <c r="DI112" s="344" t="e">
        <f t="shared" si="513"/>
        <v>#N/A</v>
      </c>
      <c r="DJ112" s="344" t="e">
        <f t="shared" si="513"/>
        <v>#N/A</v>
      </c>
      <c r="DK112" s="344" t="e">
        <f t="shared" si="513"/>
        <v>#N/A</v>
      </c>
      <c r="DL112" s="344" t="e">
        <f t="shared" si="513"/>
        <v>#N/A</v>
      </c>
      <c r="DM112" s="344" t="e">
        <f t="shared" si="513"/>
        <v>#N/A</v>
      </c>
      <c r="DN112" s="344" t="e">
        <f t="shared" si="513"/>
        <v>#N/A</v>
      </c>
      <c r="DO112" s="344" t="e">
        <f t="shared" si="513"/>
        <v>#N/A</v>
      </c>
      <c r="DP112" s="344" t="e">
        <f t="shared" si="512"/>
        <v>#N/A</v>
      </c>
      <c r="DQ112" s="344" t="e">
        <f t="shared" si="512"/>
        <v>#N/A</v>
      </c>
      <c r="DR112" s="344" t="e">
        <f t="shared" si="512"/>
        <v>#N/A</v>
      </c>
      <c r="DS112" s="344" t="e">
        <f t="shared" si="512"/>
        <v>#N/A</v>
      </c>
      <c r="DT112" s="344" t="e">
        <f t="shared" si="512"/>
        <v>#N/A</v>
      </c>
      <c r="DU112" s="344" t="e">
        <f t="shared" si="512"/>
        <v>#N/A</v>
      </c>
      <c r="DV112" s="344" t="e">
        <f t="shared" si="512"/>
        <v>#N/A</v>
      </c>
      <c r="DW112" s="344" t="e">
        <f t="shared" si="512"/>
        <v>#N/A</v>
      </c>
      <c r="DX112" s="344" t="e">
        <f t="shared" si="512"/>
        <v>#N/A</v>
      </c>
      <c r="DY112" s="344" t="e">
        <f t="shared" si="512"/>
        <v>#N/A</v>
      </c>
      <c r="DZ112" s="344" t="e">
        <f t="shared" si="512"/>
        <v>#N/A</v>
      </c>
      <c r="EA112" s="344" t="e">
        <f t="shared" si="512"/>
        <v>#N/A</v>
      </c>
      <c r="EB112" s="344" t="e">
        <f t="shared" si="512"/>
        <v>#N/A</v>
      </c>
      <c r="EC112" s="344" t="e">
        <f t="shared" si="512"/>
        <v>#N/A</v>
      </c>
      <c r="ED112" s="59">
        <f t="shared" si="403"/>
        <v>0</v>
      </c>
      <c r="EE112" s="341">
        <v>88</v>
      </c>
      <c r="EF112" s="58" t="str">
        <f t="shared" si="404"/>
        <v/>
      </c>
      <c r="EG112" s="344" t="str">
        <f t="shared" si="480"/>
        <v/>
      </c>
      <c r="EH112" s="344" t="str">
        <f t="shared" si="481"/>
        <v/>
      </c>
      <c r="EI112" s="344" t="str">
        <f t="shared" si="482"/>
        <v/>
      </c>
      <c r="EJ112" s="344" t="str">
        <f t="shared" si="483"/>
        <v/>
      </c>
      <c r="EK112" s="344" t="str">
        <f t="shared" si="484"/>
        <v/>
      </c>
      <c r="EL112" s="344" t="str">
        <f t="shared" si="485"/>
        <v/>
      </c>
      <c r="EM112" s="344" t="str">
        <f t="shared" si="486"/>
        <v/>
      </c>
      <c r="EN112" s="344" t="str">
        <f t="shared" si="487"/>
        <v/>
      </c>
      <c r="EO112" s="344" t="str">
        <f t="shared" si="488"/>
        <v/>
      </c>
      <c r="EP112" s="344" t="str">
        <f t="shared" si="489"/>
        <v/>
      </c>
      <c r="EQ112" s="344" t="str">
        <f t="shared" si="490"/>
        <v/>
      </c>
      <c r="ER112" s="344" t="str">
        <f t="shared" si="491"/>
        <v/>
      </c>
      <c r="ES112" s="344" t="str">
        <f t="shared" si="492"/>
        <v/>
      </c>
      <c r="ET112" s="344" t="str">
        <f t="shared" si="493"/>
        <v/>
      </c>
      <c r="EU112" s="344" t="str">
        <f t="shared" si="494"/>
        <v/>
      </c>
      <c r="EV112" s="344" t="str">
        <f t="shared" si="495"/>
        <v/>
      </c>
      <c r="EW112" s="344" t="str">
        <f t="shared" si="496"/>
        <v/>
      </c>
      <c r="EX112" s="344" t="str">
        <f t="shared" si="497"/>
        <v/>
      </c>
      <c r="EY112" s="344" t="str">
        <f t="shared" si="498"/>
        <v/>
      </c>
      <c r="EZ112" s="344" t="str">
        <f t="shared" si="499"/>
        <v/>
      </c>
      <c r="FA112" s="344" t="str">
        <f t="shared" si="500"/>
        <v/>
      </c>
      <c r="FB112" s="344" t="str">
        <f t="shared" si="501"/>
        <v/>
      </c>
      <c r="FC112" s="344" t="str">
        <f t="shared" si="502"/>
        <v/>
      </c>
      <c r="FD112" s="344" t="str">
        <f t="shared" si="503"/>
        <v/>
      </c>
      <c r="FE112" s="344" t="str">
        <f t="shared" si="504"/>
        <v/>
      </c>
      <c r="FF112" s="344" t="str">
        <f t="shared" si="505"/>
        <v/>
      </c>
      <c r="FG112" s="344" t="str">
        <f t="shared" si="506"/>
        <v/>
      </c>
      <c r="FH112" s="344" t="str">
        <f t="shared" si="507"/>
        <v/>
      </c>
      <c r="FI112" s="344" t="str">
        <f t="shared" si="508"/>
        <v/>
      </c>
      <c r="FJ112" s="344" t="str">
        <f t="shared" si="509"/>
        <v/>
      </c>
      <c r="FK112" s="59">
        <f t="shared" si="405"/>
        <v>0</v>
      </c>
      <c r="FL112" s="345" t="str">
        <f t="shared" si="406"/>
        <v/>
      </c>
      <c r="FM112" s="3">
        <f t="shared" si="407"/>
        <v>0</v>
      </c>
      <c r="FO112" s="336" t="str">
        <f t="shared" si="331"/>
        <v/>
      </c>
      <c r="FP112" s="4" t="s">
        <v>118</v>
      </c>
      <c r="FQ112" s="17" t="str">
        <f t="shared" si="332"/>
        <v/>
      </c>
      <c r="FR112" s="17" t="str">
        <f t="shared" si="333"/>
        <v/>
      </c>
      <c r="FS112" s="17" t="str">
        <f t="shared" si="334"/>
        <v/>
      </c>
      <c r="FT112" s="17" t="str">
        <f t="shared" si="335"/>
        <v/>
      </c>
      <c r="FU112" s="17" t="str">
        <f t="shared" si="336"/>
        <v/>
      </c>
      <c r="FV112" s="17" t="str">
        <f t="shared" si="337"/>
        <v/>
      </c>
      <c r="FW112" s="17" t="str">
        <f t="shared" si="338"/>
        <v/>
      </c>
      <c r="FX112" s="17" t="str">
        <f t="shared" si="339"/>
        <v/>
      </c>
      <c r="FY112" s="17" t="str">
        <f t="shared" si="340"/>
        <v/>
      </c>
      <c r="FZ112" s="17" t="str">
        <f t="shared" si="341"/>
        <v/>
      </c>
      <c r="GA112" s="17" t="str">
        <f t="shared" si="342"/>
        <v/>
      </c>
      <c r="GB112" s="17" t="str">
        <f t="shared" si="343"/>
        <v/>
      </c>
      <c r="GC112" s="17" t="str">
        <f t="shared" si="344"/>
        <v/>
      </c>
      <c r="GD112" s="17" t="str">
        <f t="shared" si="345"/>
        <v/>
      </c>
      <c r="GE112" s="17" t="str">
        <f t="shared" si="346"/>
        <v/>
      </c>
      <c r="GF112" s="17" t="str">
        <f t="shared" si="347"/>
        <v/>
      </c>
      <c r="GG112" s="17" t="str">
        <f t="shared" si="348"/>
        <v/>
      </c>
      <c r="GH112" s="17" t="str">
        <f t="shared" si="349"/>
        <v/>
      </c>
      <c r="GI112" s="17" t="str">
        <f t="shared" si="350"/>
        <v/>
      </c>
      <c r="GJ112" s="17" t="str">
        <f t="shared" si="351"/>
        <v/>
      </c>
      <c r="GK112" s="17" t="str">
        <f t="shared" si="352"/>
        <v/>
      </c>
      <c r="GL112" s="17" t="str">
        <f t="shared" si="353"/>
        <v/>
      </c>
      <c r="GM112" s="17" t="str">
        <f t="shared" si="354"/>
        <v/>
      </c>
      <c r="GN112" s="17" t="str">
        <f t="shared" si="355"/>
        <v/>
      </c>
      <c r="GO112" s="17" t="str">
        <f t="shared" si="356"/>
        <v/>
      </c>
      <c r="GP112" s="17" t="str">
        <f t="shared" si="357"/>
        <v/>
      </c>
      <c r="GQ112" s="17" t="str">
        <f t="shared" si="358"/>
        <v/>
      </c>
      <c r="GR112" s="17" t="str">
        <f t="shared" si="359"/>
        <v/>
      </c>
      <c r="GS112" s="17" t="str">
        <f t="shared" si="360"/>
        <v/>
      </c>
      <c r="GT112" s="17" t="str">
        <f t="shared" si="361"/>
        <v/>
      </c>
      <c r="GU112" s="17" t="s">
        <v>139</v>
      </c>
      <c r="GV112" s="36"/>
      <c r="GW112" s="36" t="e">
        <f>RANK(AO112,AO$25:AO$124,0)+COUNTIF(AO$25:AO$112,AO112)-1</f>
        <v>#VALUE!</v>
      </c>
      <c r="GX112" s="36" t="s">
        <v>118</v>
      </c>
      <c r="GY112" s="3">
        <v>88</v>
      </c>
      <c r="GZ112" s="3" t="str">
        <f t="shared" si="362"/>
        <v/>
      </c>
      <c r="HA112" s="345" t="str">
        <f t="shared" si="408"/>
        <v/>
      </c>
      <c r="HB112" s="3">
        <f t="shared" si="409"/>
        <v>0</v>
      </c>
      <c r="HF112" s="3" t="e">
        <f t="shared" si="410"/>
        <v>#N/A</v>
      </c>
      <c r="HG112" s="3" t="e">
        <f t="shared" si="411"/>
        <v>#N/A</v>
      </c>
      <c r="HH112" s="294" t="e">
        <f t="shared" si="412"/>
        <v>#N/A</v>
      </c>
      <c r="HI112" s="336" t="e">
        <f t="shared" si="413"/>
        <v>#N/A</v>
      </c>
      <c r="HJ112" s="4" t="e">
        <f t="shared" si="414"/>
        <v>#N/A</v>
      </c>
      <c r="HK112" s="17" t="str">
        <f>IF(HK$23&lt;='2. Saisie'!$AE$1,INDEX($D$25:$AG$124,$HI112,HK$21),"")</f>
        <v/>
      </c>
      <c r="HL112" s="17" t="str">
        <f>IF(HL$23&lt;='2. Saisie'!$AE$1,INDEX($D$25:$AG$124,$HI112,HL$21),"")</f>
        <v/>
      </c>
      <c r="HM112" s="17" t="str">
        <f>IF(HM$23&lt;='2. Saisie'!$AE$1,INDEX($D$25:$AG$124,$HI112,HM$21),"")</f>
        <v/>
      </c>
      <c r="HN112" s="17" t="str">
        <f>IF(HN$23&lt;='2. Saisie'!$AE$1,INDEX($D$25:$AG$124,$HI112,HN$21),"")</f>
        <v/>
      </c>
      <c r="HO112" s="17" t="str">
        <f>IF(HO$23&lt;='2. Saisie'!$AE$1,INDEX($D$25:$AG$124,$HI112,HO$21),"")</f>
        <v/>
      </c>
      <c r="HP112" s="17" t="str">
        <f>IF(HP$23&lt;='2. Saisie'!$AE$1,INDEX($D$25:$AG$124,$HI112,HP$21),"")</f>
        <v/>
      </c>
      <c r="HQ112" s="17" t="str">
        <f>IF(HQ$23&lt;='2. Saisie'!$AE$1,INDEX($D$25:$AG$124,$HI112,HQ$21),"")</f>
        <v/>
      </c>
      <c r="HR112" s="17" t="str">
        <f>IF(HR$23&lt;='2. Saisie'!$AE$1,INDEX($D$25:$AG$124,$HI112,HR$21),"")</f>
        <v/>
      </c>
      <c r="HS112" s="17" t="str">
        <f>IF(HS$23&lt;='2. Saisie'!$AE$1,INDEX($D$25:$AG$124,$HI112,HS$21),"")</f>
        <v/>
      </c>
      <c r="HT112" s="17" t="str">
        <f>IF(HT$23&lt;='2. Saisie'!$AE$1,INDEX($D$25:$AG$124,$HI112,HT$21),"")</f>
        <v/>
      </c>
      <c r="HU112" s="17" t="str">
        <f>IF(HU$23&lt;='2. Saisie'!$AE$1,INDEX($D$25:$AG$124,$HI112,HU$21),"")</f>
        <v/>
      </c>
      <c r="HV112" s="17" t="str">
        <f>IF(HV$23&lt;='2. Saisie'!$AE$1,INDEX($D$25:$AG$124,$HI112,HV$21),"")</f>
        <v/>
      </c>
      <c r="HW112" s="17" t="str">
        <f>IF(HW$23&lt;='2. Saisie'!$AE$1,INDEX($D$25:$AG$124,$HI112,HW$21),"")</f>
        <v/>
      </c>
      <c r="HX112" s="17" t="str">
        <f>IF(HX$23&lt;='2. Saisie'!$AE$1,INDEX($D$25:$AG$124,$HI112,HX$21),"")</f>
        <v/>
      </c>
      <c r="HY112" s="17" t="str">
        <f>IF(HY$23&lt;='2. Saisie'!$AE$1,INDEX($D$25:$AG$124,$HI112,HY$21),"")</f>
        <v/>
      </c>
      <c r="HZ112" s="17" t="str">
        <f>IF(HZ$23&lt;='2. Saisie'!$AE$1,INDEX($D$25:$AG$124,$HI112,HZ$21),"")</f>
        <v/>
      </c>
      <c r="IA112" s="17" t="str">
        <f>IF(IA$23&lt;='2. Saisie'!$AE$1,INDEX($D$25:$AG$124,$HI112,IA$21),"")</f>
        <v/>
      </c>
      <c r="IB112" s="17" t="str">
        <f>IF(IB$23&lt;='2. Saisie'!$AE$1,INDEX($D$25:$AG$124,$HI112,IB$21),"")</f>
        <v/>
      </c>
      <c r="IC112" s="17" t="str">
        <f>IF(IC$23&lt;='2. Saisie'!$AE$1,INDEX($D$25:$AG$124,$HI112,IC$21),"")</f>
        <v/>
      </c>
      <c r="ID112" s="17" t="str">
        <f>IF(ID$23&lt;='2. Saisie'!$AE$1,INDEX($D$25:$AG$124,$HI112,ID$21),"")</f>
        <v/>
      </c>
      <c r="IE112" s="17" t="str">
        <f>IF(IE$23&lt;='2. Saisie'!$AE$1,INDEX($D$25:$AG$124,$HI112,IE$21),"")</f>
        <v/>
      </c>
      <c r="IF112" s="17" t="str">
        <f>IF(IF$23&lt;='2. Saisie'!$AE$1,INDEX($D$25:$AG$124,$HI112,IF$21),"")</f>
        <v/>
      </c>
      <c r="IG112" s="17" t="str">
        <f>IF(IG$23&lt;='2. Saisie'!$AE$1,INDEX($D$25:$AG$124,$HI112,IG$21),"")</f>
        <v/>
      </c>
      <c r="IH112" s="17" t="str">
        <f>IF(IH$23&lt;='2. Saisie'!$AE$1,INDEX($D$25:$AG$124,$HI112,IH$21),"")</f>
        <v/>
      </c>
      <c r="II112" s="17" t="str">
        <f>IF(II$23&lt;='2. Saisie'!$AE$1,INDEX($D$25:$AG$124,$HI112,II$21),"")</f>
        <v/>
      </c>
      <c r="IJ112" s="17" t="str">
        <f>IF(IJ$23&lt;='2. Saisie'!$AE$1,INDEX($D$25:$AG$124,$HI112,IJ$21),"")</f>
        <v/>
      </c>
      <c r="IK112" s="17" t="str">
        <f>IF(IK$23&lt;='2. Saisie'!$AE$1,INDEX($D$25:$AG$124,$HI112,IK$21),"")</f>
        <v/>
      </c>
      <c r="IL112" s="17" t="str">
        <f>IF(IL$23&lt;='2. Saisie'!$AE$1,INDEX($D$25:$AG$124,$HI112,IL$21),"")</f>
        <v/>
      </c>
      <c r="IM112" s="17" t="str">
        <f>IF(IM$23&lt;='2. Saisie'!$AE$1,INDEX($D$25:$AG$124,$HI112,IM$21),"")</f>
        <v/>
      </c>
      <c r="IN112" s="17" t="str">
        <f>IF(IN$23&lt;='2. Saisie'!$AE$1,INDEX($D$25:$AG$124,$HI112,IN$21),"")</f>
        <v/>
      </c>
      <c r="IO112" s="17" t="s">
        <v>139</v>
      </c>
      <c r="IR112" s="346" t="str">
        <f>IFERROR(IF(HK$23&lt;=$HH112,(1-'7. Rép.Inattendues'!J93)*HK$19,('7. Rép.Inattendues'!J93*HK$19)*-1),"")</f>
        <v/>
      </c>
      <c r="IS112" s="346" t="str">
        <f>IFERROR(IF(HL$23&lt;=$HH112,(1-'7. Rép.Inattendues'!K93)*HL$19,('7. Rép.Inattendues'!K93*HL$19)*-1),"")</f>
        <v/>
      </c>
      <c r="IT112" s="346" t="str">
        <f>IFERROR(IF(HM$23&lt;=$HH112,(1-'7. Rép.Inattendues'!L93)*HM$19,('7. Rép.Inattendues'!L93*HM$19)*-1),"")</f>
        <v/>
      </c>
      <c r="IU112" s="346" t="str">
        <f>IFERROR(IF(HN$23&lt;=$HH112,(1-'7. Rép.Inattendues'!M93)*HN$19,('7. Rép.Inattendues'!M93*HN$19)*-1),"")</f>
        <v/>
      </c>
      <c r="IV112" s="346" t="str">
        <f>IFERROR(IF(HO$23&lt;=$HH112,(1-'7. Rép.Inattendues'!N93)*HO$19,('7. Rép.Inattendues'!N93*HO$19)*-1),"")</f>
        <v/>
      </c>
      <c r="IW112" s="346" t="str">
        <f>IFERROR(IF(HP$23&lt;=$HH112,(1-'7. Rép.Inattendues'!O93)*HP$19,('7. Rép.Inattendues'!O93*HP$19)*-1),"")</f>
        <v/>
      </c>
      <c r="IX112" s="346" t="str">
        <f>IFERROR(IF(HQ$23&lt;=$HH112,(1-'7. Rép.Inattendues'!P93)*HQ$19,('7. Rép.Inattendues'!P93*HQ$19)*-1),"")</f>
        <v/>
      </c>
      <c r="IY112" s="346" t="str">
        <f>IFERROR(IF(HR$23&lt;=$HH112,(1-'7. Rép.Inattendues'!Q93)*HR$19,('7. Rép.Inattendues'!Q93*HR$19)*-1),"")</f>
        <v/>
      </c>
      <c r="IZ112" s="346" t="str">
        <f>IFERROR(IF(HS$23&lt;=$HH112,(1-'7. Rép.Inattendues'!R93)*HS$19,('7. Rép.Inattendues'!R93*HS$19)*-1),"")</f>
        <v/>
      </c>
      <c r="JA112" s="346" t="str">
        <f>IFERROR(IF(HT$23&lt;=$HH112,(1-'7. Rép.Inattendues'!S93)*HT$19,('7. Rép.Inattendues'!S93*HT$19)*-1),"")</f>
        <v/>
      </c>
      <c r="JB112" s="346" t="str">
        <f>IFERROR(IF(HU$23&lt;=$HH112,(1-'7. Rép.Inattendues'!T93)*HU$19,('7. Rép.Inattendues'!T93*HU$19)*-1),"")</f>
        <v/>
      </c>
      <c r="JC112" s="346" t="str">
        <f>IFERROR(IF(HV$23&lt;=$HH112,(1-'7. Rép.Inattendues'!U93)*HV$19,('7. Rép.Inattendues'!U93*HV$19)*-1),"")</f>
        <v/>
      </c>
      <c r="JD112" s="346" t="str">
        <f>IFERROR(IF(HW$23&lt;=$HH112,(1-'7. Rép.Inattendues'!V93)*HW$19,('7. Rép.Inattendues'!V93*HW$19)*-1),"")</f>
        <v/>
      </c>
      <c r="JE112" s="346" t="str">
        <f>IFERROR(IF(HX$23&lt;=$HH112,(1-'7. Rép.Inattendues'!W93)*HX$19,('7. Rép.Inattendues'!W93*HX$19)*-1),"")</f>
        <v/>
      </c>
      <c r="JF112" s="346" t="str">
        <f>IFERROR(IF(HY$23&lt;=$HH112,(1-'7. Rép.Inattendues'!X93)*HY$19,('7. Rép.Inattendues'!X93*HY$19)*-1),"")</f>
        <v/>
      </c>
      <c r="JG112" s="346" t="str">
        <f>IFERROR(IF(HZ$23&lt;=$HH112,(1-'7. Rép.Inattendues'!Y93)*HZ$19,('7. Rép.Inattendues'!Y93*HZ$19)*-1),"")</f>
        <v/>
      </c>
      <c r="JH112" s="346" t="str">
        <f>IFERROR(IF(IA$23&lt;=$HH112,(1-'7. Rép.Inattendues'!Z93)*IA$19,('7. Rép.Inattendues'!Z93*IA$19)*-1),"")</f>
        <v/>
      </c>
      <c r="JI112" s="346" t="str">
        <f>IFERROR(IF(IB$23&lt;=$HH112,(1-'7. Rép.Inattendues'!AA93)*IB$19,('7. Rép.Inattendues'!AA93*IB$19)*-1),"")</f>
        <v/>
      </c>
      <c r="JJ112" s="346" t="str">
        <f>IFERROR(IF(IC$23&lt;=$HH112,(1-'7. Rép.Inattendues'!AB93)*IC$19,('7. Rép.Inattendues'!AB93*IC$19)*-1),"")</f>
        <v/>
      </c>
      <c r="JK112" s="346" t="str">
        <f>IFERROR(IF(ID$23&lt;=$HH112,(1-'7. Rép.Inattendues'!AC93)*ID$19,('7. Rép.Inattendues'!AC93*ID$19)*-1),"")</f>
        <v/>
      </c>
      <c r="JL112" s="346" t="str">
        <f>IFERROR(IF(IE$23&lt;=$HH112,(1-'7. Rép.Inattendues'!AD93)*IE$19,('7. Rép.Inattendues'!AD93*IE$19)*-1),"")</f>
        <v/>
      </c>
      <c r="JM112" s="346" t="str">
        <f>IFERROR(IF(IF$23&lt;=$HH112,(1-'7. Rép.Inattendues'!AE93)*IF$19,('7. Rép.Inattendues'!AE93*IF$19)*-1),"")</f>
        <v/>
      </c>
      <c r="JN112" s="346" t="str">
        <f>IFERROR(IF(IG$23&lt;=$HH112,(1-'7. Rép.Inattendues'!AF93)*IG$19,('7. Rép.Inattendues'!AF93*IG$19)*-1),"")</f>
        <v/>
      </c>
      <c r="JO112" s="346" t="str">
        <f>IFERROR(IF(IH$23&lt;=$HH112,(1-'7. Rép.Inattendues'!AG93)*IH$19,('7. Rép.Inattendues'!AG93*IH$19)*-1),"")</f>
        <v/>
      </c>
      <c r="JP112" s="346" t="str">
        <f>IFERROR(IF(II$23&lt;=$HH112,(1-'7. Rép.Inattendues'!AH93)*II$19,('7. Rép.Inattendues'!AH93*II$19)*-1),"")</f>
        <v/>
      </c>
      <c r="JQ112" s="346" t="str">
        <f>IFERROR(IF(IJ$23&lt;=$HH112,(1-'7. Rép.Inattendues'!AI93)*IJ$19,('7. Rép.Inattendues'!AI93*IJ$19)*-1),"")</f>
        <v/>
      </c>
      <c r="JR112" s="346" t="str">
        <f>IFERROR(IF(IK$23&lt;=$HH112,(1-'7. Rép.Inattendues'!AJ93)*IK$19,('7. Rép.Inattendues'!AJ93*IK$19)*-1),"")</f>
        <v/>
      </c>
      <c r="JS112" s="346" t="str">
        <f>IFERROR(IF(IL$23&lt;=$HH112,(1-'7. Rép.Inattendues'!AK93)*IL$19,('7. Rép.Inattendues'!AK93*IL$19)*-1),"")</f>
        <v/>
      </c>
      <c r="JT112" s="346" t="str">
        <f>IFERROR(IF(IM$23&lt;=$HH112,(1-'7. Rép.Inattendues'!AL93)*IM$19,('7. Rép.Inattendues'!AL93*IM$19)*-1),"")</f>
        <v/>
      </c>
      <c r="JU112" s="346" t="str">
        <f>IFERROR(IF(IN$23&lt;=$HH112,(1-'7. Rép.Inattendues'!AM93)*IN$19,('7. Rép.Inattendues'!AM93*IN$19)*-1),"")</f>
        <v/>
      </c>
      <c r="JW112" s="347" t="str">
        <f t="shared" si="415"/>
        <v/>
      </c>
      <c r="JY112" s="346" t="str">
        <f t="shared" si="416"/>
        <v/>
      </c>
      <c r="JZ112" s="346" t="str">
        <f t="shared" si="417"/>
        <v/>
      </c>
      <c r="KA112" s="346" t="str">
        <f t="shared" si="418"/>
        <v/>
      </c>
      <c r="KB112" s="346" t="str">
        <f t="shared" si="419"/>
        <v/>
      </c>
      <c r="KC112" s="346" t="str">
        <f t="shared" si="420"/>
        <v/>
      </c>
      <c r="KD112" s="346" t="str">
        <f t="shared" si="421"/>
        <v/>
      </c>
      <c r="KE112" s="346" t="str">
        <f t="shared" si="422"/>
        <v/>
      </c>
      <c r="KF112" s="346" t="str">
        <f t="shared" si="423"/>
        <v/>
      </c>
      <c r="KG112" s="346" t="str">
        <f t="shared" si="424"/>
        <v/>
      </c>
      <c r="KH112" s="346" t="str">
        <f t="shared" si="425"/>
        <v/>
      </c>
      <c r="KI112" s="346" t="str">
        <f t="shared" si="426"/>
        <v/>
      </c>
      <c r="KJ112" s="346" t="str">
        <f t="shared" si="427"/>
        <v/>
      </c>
      <c r="KK112" s="346" t="str">
        <f t="shared" si="428"/>
        <v/>
      </c>
      <c r="KL112" s="346" t="str">
        <f t="shared" si="429"/>
        <v/>
      </c>
      <c r="KM112" s="346" t="str">
        <f t="shared" si="430"/>
        <v/>
      </c>
      <c r="KN112" s="346" t="str">
        <f t="shared" si="431"/>
        <v/>
      </c>
      <c r="KO112" s="346" t="str">
        <f t="shared" si="432"/>
        <v/>
      </c>
      <c r="KP112" s="346" t="str">
        <f t="shared" si="433"/>
        <v/>
      </c>
      <c r="KQ112" s="346" t="str">
        <f t="shared" si="434"/>
        <v/>
      </c>
      <c r="KR112" s="346" t="str">
        <f t="shared" si="435"/>
        <v/>
      </c>
      <c r="KS112" s="346" t="str">
        <f t="shared" si="436"/>
        <v/>
      </c>
      <c r="KT112" s="346" t="str">
        <f t="shared" si="437"/>
        <v/>
      </c>
      <c r="KU112" s="346" t="str">
        <f t="shared" si="438"/>
        <v/>
      </c>
      <c r="KV112" s="346" t="str">
        <f t="shared" si="439"/>
        <v/>
      </c>
      <c r="KW112" s="346" t="str">
        <f t="shared" si="440"/>
        <v/>
      </c>
      <c r="KX112" s="346" t="str">
        <f t="shared" si="441"/>
        <v/>
      </c>
      <c r="KY112" s="346" t="str">
        <f t="shared" si="442"/>
        <v/>
      </c>
      <c r="KZ112" s="346" t="str">
        <f t="shared" si="443"/>
        <v/>
      </c>
      <c r="LA112" s="346" t="str">
        <f t="shared" si="444"/>
        <v/>
      </c>
      <c r="LB112" s="346" t="str">
        <f t="shared" si="445"/>
        <v/>
      </c>
      <c r="LD112" s="348" t="str">
        <f t="shared" si="446"/>
        <v/>
      </c>
      <c r="LF112" s="346" t="str">
        <f t="shared" si="363"/>
        <v/>
      </c>
      <c r="LH112" s="346" t="str">
        <f t="shared" si="447"/>
        <v/>
      </c>
      <c r="LI112" s="346" t="str">
        <f t="shared" si="448"/>
        <v/>
      </c>
      <c r="LJ112" s="346" t="str">
        <f t="shared" si="449"/>
        <v/>
      </c>
      <c r="LK112" s="346" t="str">
        <f t="shared" si="450"/>
        <v/>
      </c>
      <c r="LL112" s="346" t="str">
        <f t="shared" si="451"/>
        <v/>
      </c>
      <c r="LM112" s="346" t="str">
        <f t="shared" si="452"/>
        <v/>
      </c>
      <c r="LN112" s="346" t="str">
        <f t="shared" si="453"/>
        <v/>
      </c>
      <c r="LO112" s="346" t="str">
        <f t="shared" si="454"/>
        <v/>
      </c>
      <c r="LP112" s="346" t="str">
        <f t="shared" si="455"/>
        <v/>
      </c>
      <c r="LQ112" s="346" t="str">
        <f t="shared" si="456"/>
        <v/>
      </c>
      <c r="LR112" s="346" t="str">
        <f t="shared" si="457"/>
        <v/>
      </c>
      <c r="LS112" s="346" t="str">
        <f t="shared" si="458"/>
        <v/>
      </c>
      <c r="LT112" s="346" t="str">
        <f t="shared" si="459"/>
        <v/>
      </c>
      <c r="LU112" s="346" t="str">
        <f t="shared" si="460"/>
        <v/>
      </c>
      <c r="LV112" s="346" t="str">
        <f t="shared" si="461"/>
        <v/>
      </c>
      <c r="LW112" s="346" t="str">
        <f t="shared" si="462"/>
        <v/>
      </c>
      <c r="LX112" s="346" t="str">
        <f t="shared" si="463"/>
        <v/>
      </c>
      <c r="LY112" s="346" t="str">
        <f t="shared" si="464"/>
        <v/>
      </c>
      <c r="LZ112" s="346" t="str">
        <f t="shared" si="465"/>
        <v/>
      </c>
      <c r="MA112" s="346" t="str">
        <f t="shared" si="466"/>
        <v/>
      </c>
      <c r="MB112" s="346" t="str">
        <f t="shared" si="467"/>
        <v/>
      </c>
      <c r="MC112" s="346" t="str">
        <f t="shared" si="468"/>
        <v/>
      </c>
      <c r="MD112" s="346" t="str">
        <f t="shared" si="469"/>
        <v/>
      </c>
      <c r="ME112" s="346" t="str">
        <f t="shared" si="470"/>
        <v/>
      </c>
      <c r="MF112" s="346" t="str">
        <f t="shared" si="471"/>
        <v/>
      </c>
      <c r="MG112" s="346" t="str">
        <f t="shared" si="472"/>
        <v/>
      </c>
      <c r="MH112" s="346" t="str">
        <f t="shared" si="473"/>
        <v/>
      </c>
      <c r="MI112" s="346" t="str">
        <f t="shared" si="474"/>
        <v/>
      </c>
      <c r="MJ112" s="346" t="str">
        <f t="shared" si="475"/>
        <v/>
      </c>
      <c r="MK112" s="346" t="str">
        <f t="shared" si="476"/>
        <v/>
      </c>
      <c r="MM112" s="348" t="str">
        <f t="shared" si="477"/>
        <v/>
      </c>
      <c r="MR112" s="483" t="s">
        <v>467</v>
      </c>
      <c r="MS112" s="305">
        <v>7</v>
      </c>
      <c r="MT112" s="395" t="s">
        <v>289</v>
      </c>
      <c r="MU112" s="15">
        <f>IF('8. Paramètres'!G150="Modérée à forte",1,IF('8. Paramètres'!G150="Faible",2,IF('8. Paramètres'!G150="Négligeable",3,"err")))</f>
        <v>1</v>
      </c>
      <c r="MV112" s="15">
        <f>IF('8. Paramètres'!H150="Cliquer pour modifier",MU112,IF('8. Paramètres'!H150="Modérée à forte",1,IF('8. Paramètres'!H150="Faible",2,IF('8. Paramètres'!H150="Négligeable",3,"err"))))</f>
        <v>1</v>
      </c>
      <c r="MW112" s="15">
        <f t="shared" si="517"/>
        <v>1</v>
      </c>
      <c r="MY112" s="380" t="str">
        <f t="shared" si="518"/>
        <v>ok</v>
      </c>
    </row>
    <row r="113" spans="2:364" ht="18" x14ac:dyDescent="0.3">
      <c r="B113" s="38">
        <f t="shared" si="364"/>
        <v>0</v>
      </c>
      <c r="C113" s="4" t="s">
        <v>119</v>
      </c>
      <c r="D113" s="17" t="str">
        <f>IF(AND('2. Saisie'!$AF95&gt;=0,D$23&lt;='2. Saisie'!$AE$1,'2. Saisie'!$AL95&lt;=$B$11),IF(OR('2. Saisie'!B95="",'2. Saisie'!B95=9),0,'2. Saisie'!B95),"")</f>
        <v/>
      </c>
      <c r="E113" s="17" t="str">
        <f>IF(AND('2. Saisie'!$AF95&gt;=0,E$23&lt;='2. Saisie'!$AE$1,'2. Saisie'!$AL95&lt;=$B$11),IF(OR('2. Saisie'!C95="",'2. Saisie'!C95=9),0,'2. Saisie'!C95),"")</f>
        <v/>
      </c>
      <c r="F113" s="17" t="str">
        <f>IF(AND('2. Saisie'!$AF95&gt;=0,F$23&lt;='2. Saisie'!$AE$1,'2. Saisie'!$AL95&lt;=$B$11),IF(OR('2. Saisie'!D95="",'2. Saisie'!D95=9),0,'2. Saisie'!D95),"")</f>
        <v/>
      </c>
      <c r="G113" s="17" t="str">
        <f>IF(AND('2. Saisie'!$AF95&gt;=0,G$23&lt;='2. Saisie'!$AE$1,'2. Saisie'!$AL95&lt;=$B$11),IF(OR('2. Saisie'!E95="",'2. Saisie'!E95=9),0,'2. Saisie'!E95),"")</f>
        <v/>
      </c>
      <c r="H113" s="17" t="str">
        <f>IF(AND('2. Saisie'!$AF95&gt;=0,H$23&lt;='2. Saisie'!$AE$1,'2. Saisie'!$AL95&lt;=$B$11),IF(OR('2. Saisie'!F95="",'2. Saisie'!F95=9),0,'2. Saisie'!F95),"")</f>
        <v/>
      </c>
      <c r="I113" s="17" t="str">
        <f>IF(AND('2. Saisie'!$AF95&gt;=0,I$23&lt;='2. Saisie'!$AE$1,'2. Saisie'!$AL95&lt;=$B$11),IF(OR('2. Saisie'!G95="",'2. Saisie'!G95=9),0,'2. Saisie'!G95),"")</f>
        <v/>
      </c>
      <c r="J113" s="17" t="str">
        <f>IF(AND('2. Saisie'!$AF95&gt;=0,J$23&lt;='2. Saisie'!$AE$1,'2. Saisie'!$AL95&lt;=$B$11),IF(OR('2. Saisie'!H95="",'2. Saisie'!H95=9),0,'2. Saisie'!H95),"")</f>
        <v/>
      </c>
      <c r="K113" s="17" t="str">
        <f>IF(AND('2. Saisie'!$AF95&gt;=0,K$23&lt;='2. Saisie'!$AE$1,'2. Saisie'!$AL95&lt;=$B$11),IF(OR('2. Saisie'!I95="",'2. Saisie'!I95=9),0,'2. Saisie'!I95),"")</f>
        <v/>
      </c>
      <c r="L113" s="17" t="str">
        <f>IF(AND('2. Saisie'!$AF95&gt;=0,L$23&lt;='2. Saisie'!$AE$1,'2. Saisie'!$AL95&lt;=$B$11),IF(OR('2. Saisie'!J95="",'2. Saisie'!J95=9),0,'2. Saisie'!J95),"")</f>
        <v/>
      </c>
      <c r="M113" s="17" t="str">
        <f>IF(AND('2. Saisie'!$AF95&gt;=0,M$23&lt;='2. Saisie'!$AE$1,'2. Saisie'!$AL95&lt;=$B$11),IF(OR('2. Saisie'!K95="",'2. Saisie'!K95=9),0,'2. Saisie'!K95),"")</f>
        <v/>
      </c>
      <c r="N113" s="17" t="str">
        <f>IF(AND('2. Saisie'!$AF95&gt;=0,N$23&lt;='2. Saisie'!$AE$1,'2. Saisie'!$AL95&lt;=$B$11),IF(OR('2. Saisie'!L95="",'2. Saisie'!L95=9),0,'2. Saisie'!L95),"")</f>
        <v/>
      </c>
      <c r="O113" s="17" t="str">
        <f>IF(AND('2. Saisie'!$AF95&gt;=0,O$23&lt;='2. Saisie'!$AE$1,'2. Saisie'!$AL95&lt;=$B$11),IF(OR('2. Saisie'!M95="",'2. Saisie'!M95=9),0,'2. Saisie'!M95),"")</f>
        <v/>
      </c>
      <c r="P113" s="17" t="str">
        <f>IF(AND('2. Saisie'!$AF95&gt;=0,P$23&lt;='2. Saisie'!$AE$1,'2. Saisie'!$AL95&lt;=$B$11),IF(OR('2. Saisie'!N95="",'2. Saisie'!N95=9),0,'2. Saisie'!N95),"")</f>
        <v/>
      </c>
      <c r="Q113" s="17" t="str">
        <f>IF(AND('2. Saisie'!$AF95&gt;=0,Q$23&lt;='2. Saisie'!$AE$1,'2. Saisie'!$AL95&lt;=$B$11),IF(OR('2. Saisie'!O95="",'2. Saisie'!O95=9),0,'2. Saisie'!O95),"")</f>
        <v/>
      </c>
      <c r="R113" s="17" t="str">
        <f>IF(AND('2. Saisie'!$AF95&gt;=0,R$23&lt;='2. Saisie'!$AE$1,'2. Saisie'!$AL95&lt;=$B$11),IF(OR('2. Saisie'!P95="",'2. Saisie'!P95=9),0,'2. Saisie'!P95),"")</f>
        <v/>
      </c>
      <c r="S113" s="17" t="str">
        <f>IF(AND('2. Saisie'!$AF95&gt;=0,S$23&lt;='2. Saisie'!$AE$1,'2. Saisie'!$AL95&lt;=$B$11),IF(OR('2. Saisie'!Q95="",'2. Saisie'!Q95=9),0,'2. Saisie'!Q95),"")</f>
        <v/>
      </c>
      <c r="T113" s="17" t="str">
        <f>IF(AND('2. Saisie'!$AF95&gt;=0,T$23&lt;='2. Saisie'!$AE$1,'2. Saisie'!$AL95&lt;=$B$11),IF(OR('2. Saisie'!R95="",'2. Saisie'!R95=9),0,'2. Saisie'!R95),"")</f>
        <v/>
      </c>
      <c r="U113" s="17" t="str">
        <f>IF(AND('2. Saisie'!$AF95&gt;=0,U$23&lt;='2. Saisie'!$AE$1,'2. Saisie'!$AL95&lt;=$B$11),IF(OR('2. Saisie'!S95="",'2. Saisie'!S95=9),0,'2. Saisie'!S95),"")</f>
        <v/>
      </c>
      <c r="V113" s="17" t="str">
        <f>IF(AND('2. Saisie'!$AF95&gt;=0,V$23&lt;='2. Saisie'!$AE$1,'2. Saisie'!$AL95&lt;=$B$11),IF(OR('2. Saisie'!T95="",'2. Saisie'!T95=9),0,'2. Saisie'!T95),"")</f>
        <v/>
      </c>
      <c r="W113" s="17" t="str">
        <f>IF(AND('2. Saisie'!$AF95&gt;=0,W$23&lt;='2. Saisie'!$AE$1,'2. Saisie'!$AL95&lt;=$B$11),IF(OR('2. Saisie'!U95="",'2. Saisie'!U95=9),0,'2. Saisie'!U95),"")</f>
        <v/>
      </c>
      <c r="X113" s="17" t="str">
        <f>IF(AND('2. Saisie'!$AF95&gt;=0,X$23&lt;='2. Saisie'!$AE$1,'2. Saisie'!$AL95&lt;=$B$11),IF(OR('2. Saisie'!V95="",'2. Saisie'!V95=9),0,'2. Saisie'!V95),"")</f>
        <v/>
      </c>
      <c r="Y113" s="17" t="str">
        <f>IF(AND('2. Saisie'!$AF95&gt;=0,Y$23&lt;='2. Saisie'!$AE$1,'2. Saisie'!$AL95&lt;=$B$11),IF(OR('2. Saisie'!W95="",'2. Saisie'!W95=9),0,'2. Saisie'!W95),"")</f>
        <v/>
      </c>
      <c r="Z113" s="17" t="str">
        <f>IF(AND('2. Saisie'!$AF95&gt;=0,Z$23&lt;='2. Saisie'!$AE$1,'2. Saisie'!$AL95&lt;=$B$11),IF(OR('2. Saisie'!X95="",'2. Saisie'!X95=9),0,'2. Saisie'!X95),"")</f>
        <v/>
      </c>
      <c r="AA113" s="17" t="str">
        <f>IF(AND('2. Saisie'!$AF95&gt;=0,AA$23&lt;='2. Saisie'!$AE$1,'2. Saisie'!$AL95&lt;=$B$11),IF(OR('2. Saisie'!Y95="",'2. Saisie'!Y95=9),0,'2. Saisie'!Y95),"")</f>
        <v/>
      </c>
      <c r="AB113" s="17" t="str">
        <f>IF(AND('2. Saisie'!$AF95&gt;=0,AB$23&lt;='2. Saisie'!$AE$1,'2. Saisie'!$AL95&lt;=$B$11),IF(OR('2. Saisie'!Z95="",'2. Saisie'!Z95=9),0,'2. Saisie'!Z95),"")</f>
        <v/>
      </c>
      <c r="AC113" s="17" t="str">
        <f>IF(AND('2. Saisie'!$AF95&gt;=0,AC$23&lt;='2. Saisie'!$AE$1,'2. Saisie'!$AL95&lt;=$B$11),IF(OR('2. Saisie'!AA95="",'2. Saisie'!AA95=9),0,'2. Saisie'!AA95),"")</f>
        <v/>
      </c>
      <c r="AD113" s="17" t="str">
        <f>IF(AND('2. Saisie'!$AF95&gt;=0,AD$23&lt;='2. Saisie'!$AE$1,'2. Saisie'!$AL95&lt;=$B$11),IF(OR('2. Saisie'!AB95="",'2. Saisie'!AB95=9),0,'2. Saisie'!AB95),"")</f>
        <v/>
      </c>
      <c r="AE113" s="17" t="str">
        <f>IF(AND('2. Saisie'!$AF95&gt;=0,AE$23&lt;='2. Saisie'!$AE$1,'2. Saisie'!$AL95&lt;=$B$11),IF(OR('2. Saisie'!AC95="",'2. Saisie'!AC95=9),0,'2. Saisie'!AC95),"")</f>
        <v/>
      </c>
      <c r="AF113" s="17" t="str">
        <f>IF(AND('2. Saisie'!$AF95&gt;=0,AF$23&lt;='2. Saisie'!$AE$1,'2. Saisie'!$AL95&lt;=$B$11),IF(OR('2. Saisie'!AD95="",'2. Saisie'!AD95=9),0,'2. Saisie'!AD95),"")</f>
        <v/>
      </c>
      <c r="AG113" s="17" t="str">
        <f>IF(AND('2. Saisie'!$AF95&gt;=0,AG$23&lt;='2. Saisie'!$AE$1,'2. Saisie'!$AL95&lt;=$B$11),IF(OR('2. Saisie'!AE95="",'2. Saisie'!AE95=9),0,'2. Saisie'!AE95),"")</f>
        <v/>
      </c>
      <c r="AH113" s="17" t="s">
        <v>139</v>
      </c>
      <c r="AI113" s="330"/>
      <c r="AJ113" s="339" t="str">
        <f t="shared" si="365"/>
        <v/>
      </c>
      <c r="AK113" s="339" t="str">
        <f t="shared" si="366"/>
        <v/>
      </c>
      <c r="AL113" s="340" t="str">
        <f t="shared" si="324"/>
        <v/>
      </c>
      <c r="AM113" s="341">
        <v>89</v>
      </c>
      <c r="AN113" s="342" t="str">
        <f t="shared" si="325"/>
        <v/>
      </c>
      <c r="AO113" s="343" t="str">
        <f t="shared" si="516"/>
        <v/>
      </c>
      <c r="AP113" s="17" t="str">
        <f t="shared" si="367"/>
        <v/>
      </c>
      <c r="AQ113" s="17" t="str">
        <f t="shared" si="368"/>
        <v/>
      </c>
      <c r="AR113" s="17" t="str">
        <f t="shared" si="369"/>
        <v/>
      </c>
      <c r="AS113" s="17" t="str">
        <f t="shared" si="370"/>
        <v/>
      </c>
      <c r="AT113" s="17" t="str">
        <f t="shared" si="371"/>
        <v/>
      </c>
      <c r="AU113" s="17" t="str">
        <f t="shared" si="372"/>
        <v/>
      </c>
      <c r="AV113" s="17" t="str">
        <f t="shared" si="373"/>
        <v/>
      </c>
      <c r="AW113" s="17" t="str">
        <f t="shared" si="374"/>
        <v/>
      </c>
      <c r="AX113" s="17" t="str">
        <f t="shared" si="375"/>
        <v/>
      </c>
      <c r="AY113" s="17" t="str">
        <f t="shared" si="376"/>
        <v/>
      </c>
      <c r="AZ113" s="17" t="str">
        <f t="shared" si="377"/>
        <v/>
      </c>
      <c r="BA113" s="17" t="str">
        <f t="shared" si="378"/>
        <v/>
      </c>
      <c r="BB113" s="17" t="str">
        <f t="shared" si="379"/>
        <v/>
      </c>
      <c r="BC113" s="17" t="str">
        <f t="shared" si="380"/>
        <v/>
      </c>
      <c r="BD113" s="17" t="str">
        <f t="shared" si="381"/>
        <v/>
      </c>
      <c r="BE113" s="17" t="str">
        <f t="shared" si="382"/>
        <v/>
      </c>
      <c r="BF113" s="17" t="str">
        <f t="shared" si="383"/>
        <v/>
      </c>
      <c r="BG113" s="17" t="str">
        <f t="shared" si="384"/>
        <v/>
      </c>
      <c r="BH113" s="17" t="str">
        <f t="shared" si="385"/>
        <v/>
      </c>
      <c r="BI113" s="17" t="str">
        <f t="shared" si="386"/>
        <v/>
      </c>
      <c r="BJ113" s="17" t="str">
        <f t="shared" si="387"/>
        <v/>
      </c>
      <c r="BK113" s="17" t="str">
        <f t="shared" si="388"/>
        <v/>
      </c>
      <c r="BL113" s="17" t="str">
        <f t="shared" si="389"/>
        <v/>
      </c>
      <c r="BM113" s="17" t="str">
        <f t="shared" si="390"/>
        <v/>
      </c>
      <c r="BN113" s="17" t="str">
        <f t="shared" si="391"/>
        <v/>
      </c>
      <c r="BO113" s="17" t="str">
        <f t="shared" si="392"/>
        <v/>
      </c>
      <c r="BP113" s="17" t="str">
        <f t="shared" si="393"/>
        <v/>
      </c>
      <c r="BQ113" s="17" t="str">
        <f t="shared" si="394"/>
        <v/>
      </c>
      <c r="BR113" s="17" t="str">
        <f t="shared" si="395"/>
        <v/>
      </c>
      <c r="BS113" s="17" t="str">
        <f t="shared" si="396"/>
        <v/>
      </c>
      <c r="BT113" s="17" t="s">
        <v>139</v>
      </c>
      <c r="BV113" s="291" t="e">
        <f t="shared" si="327"/>
        <v>#VALUE!</v>
      </c>
      <c r="BW113" s="291" t="e">
        <f t="shared" si="397"/>
        <v>#VALUE!</v>
      </c>
      <c r="BX113" s="291" t="e">
        <f t="shared" si="478"/>
        <v>#VALUE!</v>
      </c>
      <c r="BY113" s="292" t="e">
        <f t="shared" si="328"/>
        <v>#VALUE!</v>
      </c>
      <c r="BZ113" s="292" t="e">
        <f t="shared" si="398"/>
        <v>#VALUE!</v>
      </c>
      <c r="CA113" s="294" t="str">
        <f t="shared" si="399"/>
        <v/>
      </c>
      <c r="CB113" s="293" t="e">
        <f t="shared" si="329"/>
        <v>#VALUE!</v>
      </c>
      <c r="CC113" s="291" t="e">
        <f t="shared" si="400"/>
        <v>#VALUE!</v>
      </c>
      <c r="CD113" s="291" t="e">
        <f t="shared" si="479"/>
        <v>#VALUE!</v>
      </c>
      <c r="CE113" s="292" t="e">
        <f t="shared" si="330"/>
        <v>#VALUE!</v>
      </c>
      <c r="CF113" s="292" t="e">
        <f t="shared" si="401"/>
        <v>#VALUE!</v>
      </c>
      <c r="CW113" s="330"/>
      <c r="CX113" s="341">
        <v>89</v>
      </c>
      <c r="CY113" s="58" t="str">
        <f t="shared" si="402"/>
        <v/>
      </c>
      <c r="CZ113" s="344" t="e">
        <f t="shared" si="513"/>
        <v>#N/A</v>
      </c>
      <c r="DA113" s="344" t="e">
        <f t="shared" si="513"/>
        <v>#N/A</v>
      </c>
      <c r="DB113" s="344" t="e">
        <f t="shared" si="513"/>
        <v>#N/A</v>
      </c>
      <c r="DC113" s="344" t="e">
        <f t="shared" si="513"/>
        <v>#N/A</v>
      </c>
      <c r="DD113" s="344" t="e">
        <f t="shared" si="513"/>
        <v>#N/A</v>
      </c>
      <c r="DE113" s="344" t="e">
        <f t="shared" si="513"/>
        <v>#N/A</v>
      </c>
      <c r="DF113" s="344" t="e">
        <f t="shared" si="513"/>
        <v>#N/A</v>
      </c>
      <c r="DG113" s="344" t="e">
        <f t="shared" si="513"/>
        <v>#N/A</v>
      </c>
      <c r="DH113" s="344" t="e">
        <f t="shared" si="513"/>
        <v>#N/A</v>
      </c>
      <c r="DI113" s="344" t="e">
        <f t="shared" si="513"/>
        <v>#N/A</v>
      </c>
      <c r="DJ113" s="344" t="e">
        <f t="shared" si="513"/>
        <v>#N/A</v>
      </c>
      <c r="DK113" s="344" t="e">
        <f t="shared" si="513"/>
        <v>#N/A</v>
      </c>
      <c r="DL113" s="344" t="e">
        <f t="shared" si="513"/>
        <v>#N/A</v>
      </c>
      <c r="DM113" s="344" t="e">
        <f t="shared" si="513"/>
        <v>#N/A</v>
      </c>
      <c r="DN113" s="344" t="e">
        <f t="shared" si="513"/>
        <v>#N/A</v>
      </c>
      <c r="DO113" s="344" t="e">
        <f t="shared" ref="DO113:EC124" si="519">IF(DO$22&lt;=$HH113,1,0)</f>
        <v>#N/A</v>
      </c>
      <c r="DP113" s="344" t="e">
        <f t="shared" si="519"/>
        <v>#N/A</v>
      </c>
      <c r="DQ113" s="344" t="e">
        <f t="shared" si="519"/>
        <v>#N/A</v>
      </c>
      <c r="DR113" s="344" t="e">
        <f t="shared" si="519"/>
        <v>#N/A</v>
      </c>
      <c r="DS113" s="344" t="e">
        <f t="shared" si="519"/>
        <v>#N/A</v>
      </c>
      <c r="DT113" s="344" t="e">
        <f t="shared" si="519"/>
        <v>#N/A</v>
      </c>
      <c r="DU113" s="344" t="e">
        <f t="shared" si="519"/>
        <v>#N/A</v>
      </c>
      <c r="DV113" s="344" t="e">
        <f t="shared" si="519"/>
        <v>#N/A</v>
      </c>
      <c r="DW113" s="344" t="e">
        <f t="shared" si="519"/>
        <v>#N/A</v>
      </c>
      <c r="DX113" s="344" t="e">
        <f t="shared" si="519"/>
        <v>#N/A</v>
      </c>
      <c r="DY113" s="344" t="e">
        <f t="shared" si="519"/>
        <v>#N/A</v>
      </c>
      <c r="DZ113" s="344" t="e">
        <f t="shared" si="519"/>
        <v>#N/A</v>
      </c>
      <c r="EA113" s="344" t="e">
        <f t="shared" si="519"/>
        <v>#N/A</v>
      </c>
      <c r="EB113" s="344" t="e">
        <f t="shared" si="519"/>
        <v>#N/A</v>
      </c>
      <c r="EC113" s="344" t="e">
        <f t="shared" si="519"/>
        <v>#N/A</v>
      </c>
      <c r="ED113" s="59">
        <f t="shared" si="403"/>
        <v>0</v>
      </c>
      <c r="EE113" s="341">
        <v>89</v>
      </c>
      <c r="EF113" s="58" t="str">
        <f t="shared" si="404"/>
        <v/>
      </c>
      <c r="EG113" s="344" t="str">
        <f t="shared" si="480"/>
        <v/>
      </c>
      <c r="EH113" s="344" t="str">
        <f t="shared" si="481"/>
        <v/>
      </c>
      <c r="EI113" s="344" t="str">
        <f t="shared" si="482"/>
        <v/>
      </c>
      <c r="EJ113" s="344" t="str">
        <f t="shared" si="483"/>
        <v/>
      </c>
      <c r="EK113" s="344" t="str">
        <f t="shared" si="484"/>
        <v/>
      </c>
      <c r="EL113" s="344" t="str">
        <f t="shared" si="485"/>
        <v/>
      </c>
      <c r="EM113" s="344" t="str">
        <f t="shared" si="486"/>
        <v/>
      </c>
      <c r="EN113" s="344" t="str">
        <f t="shared" si="487"/>
        <v/>
      </c>
      <c r="EO113" s="344" t="str">
        <f t="shared" si="488"/>
        <v/>
      </c>
      <c r="EP113" s="344" t="str">
        <f t="shared" si="489"/>
        <v/>
      </c>
      <c r="EQ113" s="344" t="str">
        <f t="shared" si="490"/>
        <v/>
      </c>
      <c r="ER113" s="344" t="str">
        <f t="shared" si="491"/>
        <v/>
      </c>
      <c r="ES113" s="344" t="str">
        <f t="shared" si="492"/>
        <v/>
      </c>
      <c r="ET113" s="344" t="str">
        <f t="shared" si="493"/>
        <v/>
      </c>
      <c r="EU113" s="344" t="str">
        <f t="shared" si="494"/>
        <v/>
      </c>
      <c r="EV113" s="344" t="str">
        <f t="shared" si="495"/>
        <v/>
      </c>
      <c r="EW113" s="344" t="str">
        <f t="shared" si="496"/>
        <v/>
      </c>
      <c r="EX113" s="344" t="str">
        <f t="shared" si="497"/>
        <v/>
      </c>
      <c r="EY113" s="344" t="str">
        <f t="shared" si="498"/>
        <v/>
      </c>
      <c r="EZ113" s="344" t="str">
        <f t="shared" si="499"/>
        <v/>
      </c>
      <c r="FA113" s="344" t="str">
        <f t="shared" si="500"/>
        <v/>
      </c>
      <c r="FB113" s="344" t="str">
        <f t="shared" si="501"/>
        <v/>
      </c>
      <c r="FC113" s="344" t="str">
        <f t="shared" si="502"/>
        <v/>
      </c>
      <c r="FD113" s="344" t="str">
        <f t="shared" si="503"/>
        <v/>
      </c>
      <c r="FE113" s="344" t="str">
        <f t="shared" si="504"/>
        <v/>
      </c>
      <c r="FF113" s="344" t="str">
        <f t="shared" si="505"/>
        <v/>
      </c>
      <c r="FG113" s="344" t="str">
        <f t="shared" si="506"/>
        <v/>
      </c>
      <c r="FH113" s="344" t="str">
        <f t="shared" si="507"/>
        <v/>
      </c>
      <c r="FI113" s="344" t="str">
        <f t="shared" si="508"/>
        <v/>
      </c>
      <c r="FJ113" s="344" t="str">
        <f t="shared" si="509"/>
        <v/>
      </c>
      <c r="FK113" s="59">
        <f t="shared" si="405"/>
        <v>0</v>
      </c>
      <c r="FL113" s="345" t="str">
        <f t="shared" si="406"/>
        <v/>
      </c>
      <c r="FM113" s="3">
        <f t="shared" si="407"/>
        <v>0</v>
      </c>
      <c r="FO113" s="336" t="str">
        <f t="shared" si="331"/>
        <v/>
      </c>
      <c r="FP113" s="4" t="s">
        <v>119</v>
      </c>
      <c r="FQ113" s="17" t="str">
        <f t="shared" si="332"/>
        <v/>
      </c>
      <c r="FR113" s="17" t="str">
        <f t="shared" si="333"/>
        <v/>
      </c>
      <c r="FS113" s="17" t="str">
        <f t="shared" si="334"/>
        <v/>
      </c>
      <c r="FT113" s="17" t="str">
        <f t="shared" si="335"/>
        <v/>
      </c>
      <c r="FU113" s="17" t="str">
        <f t="shared" si="336"/>
        <v/>
      </c>
      <c r="FV113" s="17" t="str">
        <f t="shared" si="337"/>
        <v/>
      </c>
      <c r="FW113" s="17" t="str">
        <f t="shared" si="338"/>
        <v/>
      </c>
      <c r="FX113" s="17" t="str">
        <f t="shared" si="339"/>
        <v/>
      </c>
      <c r="FY113" s="17" t="str">
        <f t="shared" si="340"/>
        <v/>
      </c>
      <c r="FZ113" s="17" t="str">
        <f t="shared" si="341"/>
        <v/>
      </c>
      <c r="GA113" s="17" t="str">
        <f t="shared" si="342"/>
        <v/>
      </c>
      <c r="GB113" s="17" t="str">
        <f t="shared" si="343"/>
        <v/>
      </c>
      <c r="GC113" s="17" t="str">
        <f t="shared" si="344"/>
        <v/>
      </c>
      <c r="GD113" s="17" t="str">
        <f t="shared" si="345"/>
        <v/>
      </c>
      <c r="GE113" s="17" t="str">
        <f t="shared" si="346"/>
        <v/>
      </c>
      <c r="GF113" s="17" t="str">
        <f t="shared" si="347"/>
        <v/>
      </c>
      <c r="GG113" s="17" t="str">
        <f t="shared" si="348"/>
        <v/>
      </c>
      <c r="GH113" s="17" t="str">
        <f t="shared" si="349"/>
        <v/>
      </c>
      <c r="GI113" s="17" t="str">
        <f t="shared" si="350"/>
        <v/>
      </c>
      <c r="GJ113" s="17" t="str">
        <f t="shared" si="351"/>
        <v/>
      </c>
      <c r="GK113" s="17" t="str">
        <f t="shared" si="352"/>
        <v/>
      </c>
      <c r="GL113" s="17" t="str">
        <f t="shared" si="353"/>
        <v/>
      </c>
      <c r="GM113" s="17" t="str">
        <f t="shared" si="354"/>
        <v/>
      </c>
      <c r="GN113" s="17" t="str">
        <f t="shared" si="355"/>
        <v/>
      </c>
      <c r="GO113" s="17" t="str">
        <f t="shared" si="356"/>
        <v/>
      </c>
      <c r="GP113" s="17" t="str">
        <f t="shared" si="357"/>
        <v/>
      </c>
      <c r="GQ113" s="17" t="str">
        <f t="shared" si="358"/>
        <v/>
      </c>
      <c r="GR113" s="17" t="str">
        <f t="shared" si="359"/>
        <v/>
      </c>
      <c r="GS113" s="17" t="str">
        <f t="shared" si="360"/>
        <v/>
      </c>
      <c r="GT113" s="17" t="str">
        <f t="shared" si="361"/>
        <v/>
      </c>
      <c r="GU113" s="17" t="s">
        <v>139</v>
      </c>
      <c r="GV113" s="36"/>
      <c r="GW113" s="36" t="e">
        <f>RANK(AO113,AO$25:AO$124,0)+COUNTIF(AO$25:AO$113,AO113)-1</f>
        <v>#VALUE!</v>
      </c>
      <c r="GX113" s="36" t="s">
        <v>119</v>
      </c>
      <c r="GY113" s="3">
        <v>89</v>
      </c>
      <c r="GZ113" s="3" t="str">
        <f t="shared" si="362"/>
        <v/>
      </c>
      <c r="HA113" s="345" t="str">
        <f t="shared" si="408"/>
        <v/>
      </c>
      <c r="HB113" s="3">
        <f t="shared" si="409"/>
        <v>0</v>
      </c>
      <c r="HF113" s="3" t="e">
        <f t="shared" si="410"/>
        <v>#N/A</v>
      </c>
      <c r="HG113" s="3" t="e">
        <f t="shared" si="411"/>
        <v>#N/A</v>
      </c>
      <c r="HH113" s="294" t="e">
        <f t="shared" si="412"/>
        <v>#N/A</v>
      </c>
      <c r="HI113" s="336" t="e">
        <f t="shared" si="413"/>
        <v>#N/A</v>
      </c>
      <c r="HJ113" s="4" t="e">
        <f t="shared" si="414"/>
        <v>#N/A</v>
      </c>
      <c r="HK113" s="17" t="str">
        <f>IF(HK$23&lt;='2. Saisie'!$AE$1,INDEX($D$25:$AG$124,$HI113,HK$21),"")</f>
        <v/>
      </c>
      <c r="HL113" s="17" t="str">
        <f>IF(HL$23&lt;='2. Saisie'!$AE$1,INDEX($D$25:$AG$124,$HI113,HL$21),"")</f>
        <v/>
      </c>
      <c r="HM113" s="17" t="str">
        <f>IF(HM$23&lt;='2. Saisie'!$AE$1,INDEX($D$25:$AG$124,$HI113,HM$21),"")</f>
        <v/>
      </c>
      <c r="HN113" s="17" t="str">
        <f>IF(HN$23&lt;='2. Saisie'!$AE$1,INDEX($D$25:$AG$124,$HI113,HN$21),"")</f>
        <v/>
      </c>
      <c r="HO113" s="17" t="str">
        <f>IF(HO$23&lt;='2. Saisie'!$AE$1,INDEX($D$25:$AG$124,$HI113,HO$21),"")</f>
        <v/>
      </c>
      <c r="HP113" s="17" t="str">
        <f>IF(HP$23&lt;='2. Saisie'!$AE$1,INDEX($D$25:$AG$124,$HI113,HP$21),"")</f>
        <v/>
      </c>
      <c r="HQ113" s="17" t="str">
        <f>IF(HQ$23&lt;='2. Saisie'!$AE$1,INDEX($D$25:$AG$124,$HI113,HQ$21),"")</f>
        <v/>
      </c>
      <c r="HR113" s="17" t="str">
        <f>IF(HR$23&lt;='2. Saisie'!$AE$1,INDEX($D$25:$AG$124,$HI113,HR$21),"")</f>
        <v/>
      </c>
      <c r="HS113" s="17" t="str">
        <f>IF(HS$23&lt;='2. Saisie'!$AE$1,INDEX($D$25:$AG$124,$HI113,HS$21),"")</f>
        <v/>
      </c>
      <c r="HT113" s="17" t="str">
        <f>IF(HT$23&lt;='2. Saisie'!$AE$1,INDEX($D$25:$AG$124,$HI113,HT$21),"")</f>
        <v/>
      </c>
      <c r="HU113" s="17" t="str">
        <f>IF(HU$23&lt;='2. Saisie'!$AE$1,INDEX($D$25:$AG$124,$HI113,HU$21),"")</f>
        <v/>
      </c>
      <c r="HV113" s="17" t="str">
        <f>IF(HV$23&lt;='2. Saisie'!$AE$1,INDEX($D$25:$AG$124,$HI113,HV$21),"")</f>
        <v/>
      </c>
      <c r="HW113" s="17" t="str">
        <f>IF(HW$23&lt;='2. Saisie'!$AE$1,INDEX($D$25:$AG$124,$HI113,HW$21),"")</f>
        <v/>
      </c>
      <c r="HX113" s="17" t="str">
        <f>IF(HX$23&lt;='2. Saisie'!$AE$1,INDEX($D$25:$AG$124,$HI113,HX$21),"")</f>
        <v/>
      </c>
      <c r="HY113" s="17" t="str">
        <f>IF(HY$23&lt;='2. Saisie'!$AE$1,INDEX($D$25:$AG$124,$HI113,HY$21),"")</f>
        <v/>
      </c>
      <c r="HZ113" s="17" t="str">
        <f>IF(HZ$23&lt;='2. Saisie'!$AE$1,INDEX($D$25:$AG$124,$HI113,HZ$21),"")</f>
        <v/>
      </c>
      <c r="IA113" s="17" t="str">
        <f>IF(IA$23&lt;='2. Saisie'!$AE$1,INDEX($D$25:$AG$124,$HI113,IA$21),"")</f>
        <v/>
      </c>
      <c r="IB113" s="17" t="str">
        <f>IF(IB$23&lt;='2. Saisie'!$AE$1,INDEX($D$25:$AG$124,$HI113,IB$21),"")</f>
        <v/>
      </c>
      <c r="IC113" s="17" t="str">
        <f>IF(IC$23&lt;='2. Saisie'!$AE$1,INDEX($D$25:$AG$124,$HI113,IC$21),"")</f>
        <v/>
      </c>
      <c r="ID113" s="17" t="str">
        <f>IF(ID$23&lt;='2. Saisie'!$AE$1,INDEX($D$25:$AG$124,$HI113,ID$21),"")</f>
        <v/>
      </c>
      <c r="IE113" s="17" t="str">
        <f>IF(IE$23&lt;='2. Saisie'!$AE$1,INDEX($D$25:$AG$124,$HI113,IE$21),"")</f>
        <v/>
      </c>
      <c r="IF113" s="17" t="str">
        <f>IF(IF$23&lt;='2. Saisie'!$AE$1,INDEX($D$25:$AG$124,$HI113,IF$21),"")</f>
        <v/>
      </c>
      <c r="IG113" s="17" t="str">
        <f>IF(IG$23&lt;='2. Saisie'!$AE$1,INDEX($D$25:$AG$124,$HI113,IG$21),"")</f>
        <v/>
      </c>
      <c r="IH113" s="17" t="str">
        <f>IF(IH$23&lt;='2. Saisie'!$AE$1,INDEX($D$25:$AG$124,$HI113,IH$21),"")</f>
        <v/>
      </c>
      <c r="II113" s="17" t="str">
        <f>IF(II$23&lt;='2. Saisie'!$AE$1,INDEX($D$25:$AG$124,$HI113,II$21),"")</f>
        <v/>
      </c>
      <c r="IJ113" s="17" t="str">
        <f>IF(IJ$23&lt;='2. Saisie'!$AE$1,INDEX($D$25:$AG$124,$HI113,IJ$21),"")</f>
        <v/>
      </c>
      <c r="IK113" s="17" t="str">
        <f>IF(IK$23&lt;='2. Saisie'!$AE$1,INDEX($D$25:$AG$124,$HI113,IK$21),"")</f>
        <v/>
      </c>
      <c r="IL113" s="17" t="str">
        <f>IF(IL$23&lt;='2. Saisie'!$AE$1,INDEX($D$25:$AG$124,$HI113,IL$21),"")</f>
        <v/>
      </c>
      <c r="IM113" s="17" t="str">
        <f>IF(IM$23&lt;='2. Saisie'!$AE$1,INDEX($D$25:$AG$124,$HI113,IM$21),"")</f>
        <v/>
      </c>
      <c r="IN113" s="17" t="str">
        <f>IF(IN$23&lt;='2. Saisie'!$AE$1,INDEX($D$25:$AG$124,$HI113,IN$21),"")</f>
        <v/>
      </c>
      <c r="IO113" s="17" t="s">
        <v>139</v>
      </c>
      <c r="IR113" s="346" t="str">
        <f>IFERROR(IF(HK$23&lt;=$HH113,(1-'7. Rép.Inattendues'!J94)*HK$19,('7. Rép.Inattendues'!J94*HK$19)*-1),"")</f>
        <v/>
      </c>
      <c r="IS113" s="346" t="str">
        <f>IFERROR(IF(HL$23&lt;=$HH113,(1-'7. Rép.Inattendues'!K94)*HL$19,('7. Rép.Inattendues'!K94*HL$19)*-1),"")</f>
        <v/>
      </c>
      <c r="IT113" s="346" t="str">
        <f>IFERROR(IF(HM$23&lt;=$HH113,(1-'7. Rép.Inattendues'!L94)*HM$19,('7. Rép.Inattendues'!L94*HM$19)*-1),"")</f>
        <v/>
      </c>
      <c r="IU113" s="346" t="str">
        <f>IFERROR(IF(HN$23&lt;=$HH113,(1-'7. Rép.Inattendues'!M94)*HN$19,('7. Rép.Inattendues'!M94*HN$19)*-1),"")</f>
        <v/>
      </c>
      <c r="IV113" s="346" t="str">
        <f>IFERROR(IF(HO$23&lt;=$HH113,(1-'7. Rép.Inattendues'!N94)*HO$19,('7. Rép.Inattendues'!N94*HO$19)*-1),"")</f>
        <v/>
      </c>
      <c r="IW113" s="346" t="str">
        <f>IFERROR(IF(HP$23&lt;=$HH113,(1-'7. Rép.Inattendues'!O94)*HP$19,('7. Rép.Inattendues'!O94*HP$19)*-1),"")</f>
        <v/>
      </c>
      <c r="IX113" s="346" t="str">
        <f>IFERROR(IF(HQ$23&lt;=$HH113,(1-'7. Rép.Inattendues'!P94)*HQ$19,('7. Rép.Inattendues'!P94*HQ$19)*-1),"")</f>
        <v/>
      </c>
      <c r="IY113" s="346" t="str">
        <f>IFERROR(IF(HR$23&lt;=$HH113,(1-'7. Rép.Inattendues'!Q94)*HR$19,('7. Rép.Inattendues'!Q94*HR$19)*-1),"")</f>
        <v/>
      </c>
      <c r="IZ113" s="346" t="str">
        <f>IFERROR(IF(HS$23&lt;=$HH113,(1-'7. Rép.Inattendues'!R94)*HS$19,('7. Rép.Inattendues'!R94*HS$19)*-1),"")</f>
        <v/>
      </c>
      <c r="JA113" s="346" t="str">
        <f>IFERROR(IF(HT$23&lt;=$HH113,(1-'7. Rép.Inattendues'!S94)*HT$19,('7. Rép.Inattendues'!S94*HT$19)*-1),"")</f>
        <v/>
      </c>
      <c r="JB113" s="346" t="str">
        <f>IFERROR(IF(HU$23&lt;=$HH113,(1-'7. Rép.Inattendues'!T94)*HU$19,('7. Rép.Inattendues'!T94*HU$19)*-1),"")</f>
        <v/>
      </c>
      <c r="JC113" s="346" t="str">
        <f>IFERROR(IF(HV$23&lt;=$HH113,(1-'7. Rép.Inattendues'!U94)*HV$19,('7. Rép.Inattendues'!U94*HV$19)*-1),"")</f>
        <v/>
      </c>
      <c r="JD113" s="346" t="str">
        <f>IFERROR(IF(HW$23&lt;=$HH113,(1-'7. Rép.Inattendues'!V94)*HW$19,('7. Rép.Inattendues'!V94*HW$19)*-1),"")</f>
        <v/>
      </c>
      <c r="JE113" s="346" t="str">
        <f>IFERROR(IF(HX$23&lt;=$HH113,(1-'7. Rép.Inattendues'!W94)*HX$19,('7. Rép.Inattendues'!W94*HX$19)*-1),"")</f>
        <v/>
      </c>
      <c r="JF113" s="346" t="str">
        <f>IFERROR(IF(HY$23&lt;=$HH113,(1-'7. Rép.Inattendues'!X94)*HY$19,('7. Rép.Inattendues'!X94*HY$19)*-1),"")</f>
        <v/>
      </c>
      <c r="JG113" s="346" t="str">
        <f>IFERROR(IF(HZ$23&lt;=$HH113,(1-'7. Rép.Inattendues'!Y94)*HZ$19,('7. Rép.Inattendues'!Y94*HZ$19)*-1),"")</f>
        <v/>
      </c>
      <c r="JH113" s="346" t="str">
        <f>IFERROR(IF(IA$23&lt;=$HH113,(1-'7. Rép.Inattendues'!Z94)*IA$19,('7. Rép.Inattendues'!Z94*IA$19)*-1),"")</f>
        <v/>
      </c>
      <c r="JI113" s="346" t="str">
        <f>IFERROR(IF(IB$23&lt;=$HH113,(1-'7. Rép.Inattendues'!AA94)*IB$19,('7. Rép.Inattendues'!AA94*IB$19)*-1),"")</f>
        <v/>
      </c>
      <c r="JJ113" s="346" t="str">
        <f>IFERROR(IF(IC$23&lt;=$HH113,(1-'7. Rép.Inattendues'!AB94)*IC$19,('7. Rép.Inattendues'!AB94*IC$19)*-1),"")</f>
        <v/>
      </c>
      <c r="JK113" s="346" t="str">
        <f>IFERROR(IF(ID$23&lt;=$HH113,(1-'7. Rép.Inattendues'!AC94)*ID$19,('7. Rép.Inattendues'!AC94*ID$19)*-1),"")</f>
        <v/>
      </c>
      <c r="JL113" s="346" t="str">
        <f>IFERROR(IF(IE$23&lt;=$HH113,(1-'7. Rép.Inattendues'!AD94)*IE$19,('7. Rép.Inattendues'!AD94*IE$19)*-1),"")</f>
        <v/>
      </c>
      <c r="JM113" s="346" t="str">
        <f>IFERROR(IF(IF$23&lt;=$HH113,(1-'7. Rép.Inattendues'!AE94)*IF$19,('7. Rép.Inattendues'!AE94*IF$19)*-1),"")</f>
        <v/>
      </c>
      <c r="JN113" s="346" t="str">
        <f>IFERROR(IF(IG$23&lt;=$HH113,(1-'7. Rép.Inattendues'!AF94)*IG$19,('7. Rép.Inattendues'!AF94*IG$19)*-1),"")</f>
        <v/>
      </c>
      <c r="JO113" s="346" t="str">
        <f>IFERROR(IF(IH$23&lt;=$HH113,(1-'7. Rép.Inattendues'!AG94)*IH$19,('7. Rép.Inattendues'!AG94*IH$19)*-1),"")</f>
        <v/>
      </c>
      <c r="JP113" s="346" t="str">
        <f>IFERROR(IF(II$23&lt;=$HH113,(1-'7. Rép.Inattendues'!AH94)*II$19,('7. Rép.Inattendues'!AH94*II$19)*-1),"")</f>
        <v/>
      </c>
      <c r="JQ113" s="346" t="str">
        <f>IFERROR(IF(IJ$23&lt;=$HH113,(1-'7. Rép.Inattendues'!AI94)*IJ$19,('7. Rép.Inattendues'!AI94*IJ$19)*-1),"")</f>
        <v/>
      </c>
      <c r="JR113" s="346" t="str">
        <f>IFERROR(IF(IK$23&lt;=$HH113,(1-'7. Rép.Inattendues'!AJ94)*IK$19,('7. Rép.Inattendues'!AJ94*IK$19)*-1),"")</f>
        <v/>
      </c>
      <c r="JS113" s="346" t="str">
        <f>IFERROR(IF(IL$23&lt;=$HH113,(1-'7. Rép.Inattendues'!AK94)*IL$19,('7. Rép.Inattendues'!AK94*IL$19)*-1),"")</f>
        <v/>
      </c>
      <c r="JT113" s="346" t="str">
        <f>IFERROR(IF(IM$23&lt;=$HH113,(1-'7. Rép.Inattendues'!AL94)*IM$19,('7. Rép.Inattendues'!AL94*IM$19)*-1),"")</f>
        <v/>
      </c>
      <c r="JU113" s="346" t="str">
        <f>IFERROR(IF(IN$23&lt;=$HH113,(1-'7. Rép.Inattendues'!AM94)*IN$19,('7. Rép.Inattendues'!AM94*IN$19)*-1),"")</f>
        <v/>
      </c>
      <c r="JW113" s="347" t="str">
        <f t="shared" si="415"/>
        <v/>
      </c>
      <c r="JY113" s="346" t="str">
        <f t="shared" si="416"/>
        <v/>
      </c>
      <c r="JZ113" s="346" t="str">
        <f t="shared" si="417"/>
        <v/>
      </c>
      <c r="KA113" s="346" t="str">
        <f t="shared" si="418"/>
        <v/>
      </c>
      <c r="KB113" s="346" t="str">
        <f t="shared" si="419"/>
        <v/>
      </c>
      <c r="KC113" s="346" t="str">
        <f t="shared" si="420"/>
        <v/>
      </c>
      <c r="KD113" s="346" t="str">
        <f t="shared" si="421"/>
        <v/>
      </c>
      <c r="KE113" s="346" t="str">
        <f t="shared" si="422"/>
        <v/>
      </c>
      <c r="KF113" s="346" t="str">
        <f t="shared" si="423"/>
        <v/>
      </c>
      <c r="KG113" s="346" t="str">
        <f t="shared" si="424"/>
        <v/>
      </c>
      <c r="KH113" s="346" t="str">
        <f t="shared" si="425"/>
        <v/>
      </c>
      <c r="KI113" s="346" t="str">
        <f t="shared" si="426"/>
        <v/>
      </c>
      <c r="KJ113" s="346" t="str">
        <f t="shared" si="427"/>
        <v/>
      </c>
      <c r="KK113" s="346" t="str">
        <f t="shared" si="428"/>
        <v/>
      </c>
      <c r="KL113" s="346" t="str">
        <f t="shared" si="429"/>
        <v/>
      </c>
      <c r="KM113" s="346" t="str">
        <f t="shared" si="430"/>
        <v/>
      </c>
      <c r="KN113" s="346" t="str">
        <f t="shared" si="431"/>
        <v/>
      </c>
      <c r="KO113" s="346" t="str">
        <f t="shared" si="432"/>
        <v/>
      </c>
      <c r="KP113" s="346" t="str">
        <f t="shared" si="433"/>
        <v/>
      </c>
      <c r="KQ113" s="346" t="str">
        <f t="shared" si="434"/>
        <v/>
      </c>
      <c r="KR113" s="346" t="str">
        <f t="shared" si="435"/>
        <v/>
      </c>
      <c r="KS113" s="346" t="str">
        <f t="shared" si="436"/>
        <v/>
      </c>
      <c r="KT113" s="346" t="str">
        <f t="shared" si="437"/>
        <v/>
      </c>
      <c r="KU113" s="346" t="str">
        <f t="shared" si="438"/>
        <v/>
      </c>
      <c r="KV113" s="346" t="str">
        <f t="shared" si="439"/>
        <v/>
      </c>
      <c r="KW113" s="346" t="str">
        <f t="shared" si="440"/>
        <v/>
      </c>
      <c r="KX113" s="346" t="str">
        <f t="shared" si="441"/>
        <v/>
      </c>
      <c r="KY113" s="346" t="str">
        <f t="shared" si="442"/>
        <v/>
      </c>
      <c r="KZ113" s="346" t="str">
        <f t="shared" si="443"/>
        <v/>
      </c>
      <c r="LA113" s="346" t="str">
        <f t="shared" si="444"/>
        <v/>
      </c>
      <c r="LB113" s="346" t="str">
        <f t="shared" si="445"/>
        <v/>
      </c>
      <c r="LD113" s="348" t="str">
        <f t="shared" si="446"/>
        <v/>
      </c>
      <c r="LF113" s="346" t="str">
        <f t="shared" si="363"/>
        <v/>
      </c>
      <c r="LH113" s="346" t="str">
        <f t="shared" si="447"/>
        <v/>
      </c>
      <c r="LI113" s="346" t="str">
        <f t="shared" si="448"/>
        <v/>
      </c>
      <c r="LJ113" s="346" t="str">
        <f t="shared" si="449"/>
        <v/>
      </c>
      <c r="LK113" s="346" t="str">
        <f t="shared" si="450"/>
        <v/>
      </c>
      <c r="LL113" s="346" t="str">
        <f t="shared" si="451"/>
        <v/>
      </c>
      <c r="LM113" s="346" t="str">
        <f t="shared" si="452"/>
        <v/>
      </c>
      <c r="LN113" s="346" t="str">
        <f t="shared" si="453"/>
        <v/>
      </c>
      <c r="LO113" s="346" t="str">
        <f t="shared" si="454"/>
        <v/>
      </c>
      <c r="LP113" s="346" t="str">
        <f t="shared" si="455"/>
        <v/>
      </c>
      <c r="LQ113" s="346" t="str">
        <f t="shared" si="456"/>
        <v/>
      </c>
      <c r="LR113" s="346" t="str">
        <f t="shared" si="457"/>
        <v/>
      </c>
      <c r="LS113" s="346" t="str">
        <f t="shared" si="458"/>
        <v/>
      </c>
      <c r="LT113" s="346" t="str">
        <f t="shared" si="459"/>
        <v/>
      </c>
      <c r="LU113" s="346" t="str">
        <f t="shared" si="460"/>
        <v/>
      </c>
      <c r="LV113" s="346" t="str">
        <f t="shared" si="461"/>
        <v/>
      </c>
      <c r="LW113" s="346" t="str">
        <f t="shared" si="462"/>
        <v/>
      </c>
      <c r="LX113" s="346" t="str">
        <f t="shared" si="463"/>
        <v/>
      </c>
      <c r="LY113" s="346" t="str">
        <f t="shared" si="464"/>
        <v/>
      </c>
      <c r="LZ113" s="346" t="str">
        <f t="shared" si="465"/>
        <v/>
      </c>
      <c r="MA113" s="346" t="str">
        <f t="shared" si="466"/>
        <v/>
      </c>
      <c r="MB113" s="346" t="str">
        <f t="shared" si="467"/>
        <v/>
      </c>
      <c r="MC113" s="346" t="str">
        <f t="shared" si="468"/>
        <v/>
      </c>
      <c r="MD113" s="346" t="str">
        <f t="shared" si="469"/>
        <v/>
      </c>
      <c r="ME113" s="346" t="str">
        <f t="shared" si="470"/>
        <v/>
      </c>
      <c r="MF113" s="346" t="str">
        <f t="shared" si="471"/>
        <v/>
      </c>
      <c r="MG113" s="346" t="str">
        <f t="shared" si="472"/>
        <v/>
      </c>
      <c r="MH113" s="346" t="str">
        <f t="shared" si="473"/>
        <v/>
      </c>
      <c r="MI113" s="346" t="str">
        <f t="shared" si="474"/>
        <v/>
      </c>
      <c r="MJ113" s="346" t="str">
        <f t="shared" si="475"/>
        <v/>
      </c>
      <c r="MK113" s="346" t="str">
        <f t="shared" si="476"/>
        <v/>
      </c>
      <c r="MM113" s="348" t="str">
        <f t="shared" si="477"/>
        <v/>
      </c>
      <c r="MR113" s="483" t="s">
        <v>468</v>
      </c>
      <c r="MS113" s="305">
        <v>6</v>
      </c>
      <c r="MU113" s="15">
        <f>IF('8. Paramètres'!G151="Modérée à forte",1,IF('8. Paramètres'!G151="Faible",2,IF('8. Paramètres'!G151="Négligeable",3,"err")))</f>
        <v>1</v>
      </c>
      <c r="MV113" s="15">
        <f>IF('8. Paramètres'!H151="Cliquer pour modifier",MU113,IF('8. Paramètres'!H151="Modérée à forte",1,IF('8. Paramètres'!H151="Faible",2,IF('8. Paramètres'!H151="Négligeable",3,"err"))))</f>
        <v>1</v>
      </c>
      <c r="MW113" s="15">
        <f t="shared" si="517"/>
        <v>1</v>
      </c>
      <c r="MY113" s="380" t="str">
        <f t="shared" si="518"/>
        <v>ok</v>
      </c>
    </row>
    <row r="114" spans="2:364" ht="18" x14ac:dyDescent="0.3">
      <c r="B114" s="38">
        <f t="shared" si="364"/>
        <v>0</v>
      </c>
      <c r="C114" s="4" t="s">
        <v>120</v>
      </c>
      <c r="D114" s="17" t="str">
        <f>IF(AND('2. Saisie'!$AF96&gt;=0,D$23&lt;='2. Saisie'!$AE$1,'2. Saisie'!$AL96&lt;=$B$11),IF(OR('2. Saisie'!B96="",'2. Saisie'!B96=9),0,'2. Saisie'!B96),"")</f>
        <v/>
      </c>
      <c r="E114" s="17" t="str">
        <f>IF(AND('2. Saisie'!$AF96&gt;=0,E$23&lt;='2. Saisie'!$AE$1,'2. Saisie'!$AL96&lt;=$B$11),IF(OR('2. Saisie'!C96="",'2. Saisie'!C96=9),0,'2. Saisie'!C96),"")</f>
        <v/>
      </c>
      <c r="F114" s="17" t="str">
        <f>IF(AND('2. Saisie'!$AF96&gt;=0,F$23&lt;='2. Saisie'!$AE$1,'2. Saisie'!$AL96&lt;=$B$11),IF(OR('2. Saisie'!D96="",'2. Saisie'!D96=9),0,'2. Saisie'!D96),"")</f>
        <v/>
      </c>
      <c r="G114" s="17" t="str">
        <f>IF(AND('2. Saisie'!$AF96&gt;=0,G$23&lt;='2. Saisie'!$AE$1,'2. Saisie'!$AL96&lt;=$B$11),IF(OR('2. Saisie'!E96="",'2. Saisie'!E96=9),0,'2. Saisie'!E96),"")</f>
        <v/>
      </c>
      <c r="H114" s="17" t="str">
        <f>IF(AND('2. Saisie'!$AF96&gt;=0,H$23&lt;='2. Saisie'!$AE$1,'2. Saisie'!$AL96&lt;=$B$11),IF(OR('2. Saisie'!F96="",'2. Saisie'!F96=9),0,'2. Saisie'!F96),"")</f>
        <v/>
      </c>
      <c r="I114" s="17" t="str">
        <f>IF(AND('2. Saisie'!$AF96&gt;=0,I$23&lt;='2. Saisie'!$AE$1,'2. Saisie'!$AL96&lt;=$B$11),IF(OR('2. Saisie'!G96="",'2. Saisie'!G96=9),0,'2. Saisie'!G96),"")</f>
        <v/>
      </c>
      <c r="J114" s="17" t="str">
        <f>IF(AND('2. Saisie'!$AF96&gt;=0,J$23&lt;='2. Saisie'!$AE$1,'2. Saisie'!$AL96&lt;=$B$11),IF(OR('2. Saisie'!H96="",'2. Saisie'!H96=9),0,'2. Saisie'!H96),"")</f>
        <v/>
      </c>
      <c r="K114" s="17" t="str">
        <f>IF(AND('2. Saisie'!$AF96&gt;=0,K$23&lt;='2. Saisie'!$AE$1,'2. Saisie'!$AL96&lt;=$B$11),IF(OR('2. Saisie'!I96="",'2. Saisie'!I96=9),0,'2. Saisie'!I96),"")</f>
        <v/>
      </c>
      <c r="L114" s="17" t="str">
        <f>IF(AND('2. Saisie'!$AF96&gt;=0,L$23&lt;='2. Saisie'!$AE$1,'2. Saisie'!$AL96&lt;=$B$11),IF(OR('2. Saisie'!J96="",'2. Saisie'!J96=9),0,'2. Saisie'!J96),"")</f>
        <v/>
      </c>
      <c r="M114" s="17" t="str">
        <f>IF(AND('2. Saisie'!$AF96&gt;=0,M$23&lt;='2. Saisie'!$AE$1,'2. Saisie'!$AL96&lt;=$B$11),IF(OR('2. Saisie'!K96="",'2. Saisie'!K96=9),0,'2. Saisie'!K96),"")</f>
        <v/>
      </c>
      <c r="N114" s="17" t="str">
        <f>IF(AND('2. Saisie'!$AF96&gt;=0,N$23&lt;='2. Saisie'!$AE$1,'2. Saisie'!$AL96&lt;=$B$11),IF(OR('2. Saisie'!L96="",'2. Saisie'!L96=9),0,'2. Saisie'!L96),"")</f>
        <v/>
      </c>
      <c r="O114" s="17" t="str">
        <f>IF(AND('2. Saisie'!$AF96&gt;=0,O$23&lt;='2. Saisie'!$AE$1,'2. Saisie'!$AL96&lt;=$B$11),IF(OR('2. Saisie'!M96="",'2. Saisie'!M96=9),0,'2. Saisie'!M96),"")</f>
        <v/>
      </c>
      <c r="P114" s="17" t="str">
        <f>IF(AND('2. Saisie'!$AF96&gt;=0,P$23&lt;='2. Saisie'!$AE$1,'2. Saisie'!$AL96&lt;=$B$11),IF(OR('2. Saisie'!N96="",'2. Saisie'!N96=9),0,'2. Saisie'!N96),"")</f>
        <v/>
      </c>
      <c r="Q114" s="17" t="str">
        <f>IF(AND('2. Saisie'!$AF96&gt;=0,Q$23&lt;='2. Saisie'!$AE$1,'2. Saisie'!$AL96&lt;=$B$11),IF(OR('2. Saisie'!O96="",'2. Saisie'!O96=9),0,'2. Saisie'!O96),"")</f>
        <v/>
      </c>
      <c r="R114" s="17" t="str">
        <f>IF(AND('2. Saisie'!$AF96&gt;=0,R$23&lt;='2. Saisie'!$AE$1,'2. Saisie'!$AL96&lt;=$B$11),IF(OR('2. Saisie'!P96="",'2. Saisie'!P96=9),0,'2. Saisie'!P96),"")</f>
        <v/>
      </c>
      <c r="S114" s="17" t="str">
        <f>IF(AND('2. Saisie'!$AF96&gt;=0,S$23&lt;='2. Saisie'!$AE$1,'2. Saisie'!$AL96&lt;=$B$11),IF(OR('2. Saisie'!Q96="",'2. Saisie'!Q96=9),0,'2. Saisie'!Q96),"")</f>
        <v/>
      </c>
      <c r="T114" s="17" t="str">
        <f>IF(AND('2. Saisie'!$AF96&gt;=0,T$23&lt;='2. Saisie'!$AE$1,'2. Saisie'!$AL96&lt;=$B$11),IF(OR('2. Saisie'!R96="",'2. Saisie'!R96=9),0,'2. Saisie'!R96),"")</f>
        <v/>
      </c>
      <c r="U114" s="17" t="str">
        <f>IF(AND('2. Saisie'!$AF96&gt;=0,U$23&lt;='2. Saisie'!$AE$1,'2. Saisie'!$AL96&lt;=$B$11),IF(OR('2. Saisie'!S96="",'2. Saisie'!S96=9),0,'2. Saisie'!S96),"")</f>
        <v/>
      </c>
      <c r="V114" s="17" t="str">
        <f>IF(AND('2. Saisie'!$AF96&gt;=0,V$23&lt;='2. Saisie'!$AE$1,'2. Saisie'!$AL96&lt;=$B$11),IF(OR('2. Saisie'!T96="",'2. Saisie'!T96=9),0,'2. Saisie'!T96),"")</f>
        <v/>
      </c>
      <c r="W114" s="17" t="str">
        <f>IF(AND('2. Saisie'!$AF96&gt;=0,W$23&lt;='2. Saisie'!$AE$1,'2. Saisie'!$AL96&lt;=$B$11),IF(OR('2. Saisie'!U96="",'2. Saisie'!U96=9),0,'2. Saisie'!U96),"")</f>
        <v/>
      </c>
      <c r="X114" s="17" t="str">
        <f>IF(AND('2. Saisie'!$AF96&gt;=0,X$23&lt;='2. Saisie'!$AE$1,'2. Saisie'!$AL96&lt;=$B$11),IF(OR('2. Saisie'!V96="",'2. Saisie'!V96=9),0,'2. Saisie'!V96),"")</f>
        <v/>
      </c>
      <c r="Y114" s="17" t="str">
        <f>IF(AND('2. Saisie'!$AF96&gt;=0,Y$23&lt;='2. Saisie'!$AE$1,'2. Saisie'!$AL96&lt;=$B$11),IF(OR('2. Saisie'!W96="",'2. Saisie'!W96=9),0,'2. Saisie'!W96),"")</f>
        <v/>
      </c>
      <c r="Z114" s="17" t="str">
        <f>IF(AND('2. Saisie'!$AF96&gt;=0,Z$23&lt;='2. Saisie'!$AE$1,'2. Saisie'!$AL96&lt;=$B$11),IF(OR('2. Saisie'!X96="",'2. Saisie'!X96=9),0,'2. Saisie'!X96),"")</f>
        <v/>
      </c>
      <c r="AA114" s="17" t="str">
        <f>IF(AND('2. Saisie'!$AF96&gt;=0,AA$23&lt;='2. Saisie'!$AE$1,'2. Saisie'!$AL96&lt;=$B$11),IF(OR('2. Saisie'!Y96="",'2. Saisie'!Y96=9),0,'2. Saisie'!Y96),"")</f>
        <v/>
      </c>
      <c r="AB114" s="17" t="str">
        <f>IF(AND('2. Saisie'!$AF96&gt;=0,AB$23&lt;='2. Saisie'!$AE$1,'2. Saisie'!$AL96&lt;=$B$11),IF(OR('2. Saisie'!Z96="",'2. Saisie'!Z96=9),0,'2. Saisie'!Z96),"")</f>
        <v/>
      </c>
      <c r="AC114" s="17" t="str">
        <f>IF(AND('2. Saisie'!$AF96&gt;=0,AC$23&lt;='2. Saisie'!$AE$1,'2. Saisie'!$AL96&lt;=$B$11),IF(OR('2. Saisie'!AA96="",'2. Saisie'!AA96=9),0,'2. Saisie'!AA96),"")</f>
        <v/>
      </c>
      <c r="AD114" s="17" t="str">
        <f>IF(AND('2. Saisie'!$AF96&gt;=0,AD$23&lt;='2. Saisie'!$AE$1,'2. Saisie'!$AL96&lt;=$B$11),IF(OR('2. Saisie'!AB96="",'2. Saisie'!AB96=9),0,'2. Saisie'!AB96),"")</f>
        <v/>
      </c>
      <c r="AE114" s="17" t="str">
        <f>IF(AND('2. Saisie'!$AF96&gt;=0,AE$23&lt;='2. Saisie'!$AE$1,'2. Saisie'!$AL96&lt;=$B$11),IF(OR('2. Saisie'!AC96="",'2. Saisie'!AC96=9),0,'2. Saisie'!AC96),"")</f>
        <v/>
      </c>
      <c r="AF114" s="17" t="str">
        <f>IF(AND('2. Saisie'!$AF96&gt;=0,AF$23&lt;='2. Saisie'!$AE$1,'2. Saisie'!$AL96&lt;=$B$11),IF(OR('2. Saisie'!AD96="",'2. Saisie'!AD96=9),0,'2. Saisie'!AD96),"")</f>
        <v/>
      </c>
      <c r="AG114" s="17" t="str">
        <f>IF(AND('2. Saisie'!$AF96&gt;=0,AG$23&lt;='2. Saisie'!$AE$1,'2. Saisie'!$AL96&lt;=$B$11),IF(OR('2. Saisie'!AE96="",'2. Saisie'!AE96=9),0,'2. Saisie'!AE96),"")</f>
        <v/>
      </c>
      <c r="AH114" s="17" t="s">
        <v>139</v>
      </c>
      <c r="AI114" s="330"/>
      <c r="AJ114" s="339" t="str">
        <f t="shared" si="365"/>
        <v/>
      </c>
      <c r="AK114" s="339" t="str">
        <f t="shared" si="366"/>
        <v/>
      </c>
      <c r="AL114" s="340" t="str">
        <f t="shared" si="324"/>
        <v/>
      </c>
      <c r="AM114" s="341">
        <v>90</v>
      </c>
      <c r="AN114" s="342" t="str">
        <f t="shared" si="325"/>
        <v/>
      </c>
      <c r="AO114" s="343" t="str">
        <f t="shared" si="516"/>
        <v/>
      </c>
      <c r="AP114" s="17" t="str">
        <f t="shared" si="367"/>
        <v/>
      </c>
      <c r="AQ114" s="17" t="str">
        <f t="shared" si="368"/>
        <v/>
      </c>
      <c r="AR114" s="17" t="str">
        <f t="shared" si="369"/>
        <v/>
      </c>
      <c r="AS114" s="17" t="str">
        <f t="shared" si="370"/>
        <v/>
      </c>
      <c r="AT114" s="17" t="str">
        <f t="shared" si="371"/>
        <v/>
      </c>
      <c r="AU114" s="17" t="str">
        <f t="shared" si="372"/>
        <v/>
      </c>
      <c r="AV114" s="17" t="str">
        <f t="shared" si="373"/>
        <v/>
      </c>
      <c r="AW114" s="17" t="str">
        <f t="shared" si="374"/>
        <v/>
      </c>
      <c r="AX114" s="17" t="str">
        <f t="shared" si="375"/>
        <v/>
      </c>
      <c r="AY114" s="17" t="str">
        <f t="shared" si="376"/>
        <v/>
      </c>
      <c r="AZ114" s="17" t="str">
        <f t="shared" si="377"/>
        <v/>
      </c>
      <c r="BA114" s="17" t="str">
        <f t="shared" si="378"/>
        <v/>
      </c>
      <c r="BB114" s="17" t="str">
        <f t="shared" si="379"/>
        <v/>
      </c>
      <c r="BC114" s="17" t="str">
        <f t="shared" si="380"/>
        <v/>
      </c>
      <c r="BD114" s="17" t="str">
        <f t="shared" si="381"/>
        <v/>
      </c>
      <c r="BE114" s="17" t="str">
        <f t="shared" si="382"/>
        <v/>
      </c>
      <c r="BF114" s="17" t="str">
        <f t="shared" si="383"/>
        <v/>
      </c>
      <c r="BG114" s="17" t="str">
        <f t="shared" si="384"/>
        <v/>
      </c>
      <c r="BH114" s="17" t="str">
        <f t="shared" si="385"/>
        <v/>
      </c>
      <c r="BI114" s="17" t="str">
        <f t="shared" si="386"/>
        <v/>
      </c>
      <c r="BJ114" s="17" t="str">
        <f t="shared" si="387"/>
        <v/>
      </c>
      <c r="BK114" s="17" t="str">
        <f t="shared" si="388"/>
        <v/>
      </c>
      <c r="BL114" s="17" t="str">
        <f t="shared" si="389"/>
        <v/>
      </c>
      <c r="BM114" s="17" t="str">
        <f t="shared" si="390"/>
        <v/>
      </c>
      <c r="BN114" s="17" t="str">
        <f t="shared" si="391"/>
        <v/>
      </c>
      <c r="BO114" s="17" t="str">
        <f t="shared" si="392"/>
        <v/>
      </c>
      <c r="BP114" s="17" t="str">
        <f t="shared" si="393"/>
        <v/>
      </c>
      <c r="BQ114" s="17" t="str">
        <f t="shared" si="394"/>
        <v/>
      </c>
      <c r="BR114" s="17" t="str">
        <f t="shared" si="395"/>
        <v/>
      </c>
      <c r="BS114" s="17" t="str">
        <f t="shared" si="396"/>
        <v/>
      </c>
      <c r="BT114" s="17" t="s">
        <v>139</v>
      </c>
      <c r="BV114" s="291" t="e">
        <f t="shared" si="327"/>
        <v>#VALUE!</v>
      </c>
      <c r="BW114" s="291" t="e">
        <f t="shared" si="397"/>
        <v>#VALUE!</v>
      </c>
      <c r="BX114" s="291" t="e">
        <f t="shared" si="478"/>
        <v>#VALUE!</v>
      </c>
      <c r="BY114" s="292" t="e">
        <f t="shared" si="328"/>
        <v>#VALUE!</v>
      </c>
      <c r="BZ114" s="292" t="e">
        <f t="shared" si="398"/>
        <v>#VALUE!</v>
      </c>
      <c r="CA114" s="294" t="str">
        <f t="shared" si="399"/>
        <v/>
      </c>
      <c r="CB114" s="293" t="e">
        <f t="shared" si="329"/>
        <v>#VALUE!</v>
      </c>
      <c r="CC114" s="291" t="e">
        <f t="shared" si="400"/>
        <v>#VALUE!</v>
      </c>
      <c r="CD114" s="291" t="e">
        <f t="shared" si="479"/>
        <v>#VALUE!</v>
      </c>
      <c r="CE114" s="292" t="e">
        <f t="shared" si="330"/>
        <v>#VALUE!</v>
      </c>
      <c r="CF114" s="292" t="e">
        <f t="shared" si="401"/>
        <v>#VALUE!</v>
      </c>
      <c r="CW114" s="330"/>
      <c r="CX114" s="341">
        <v>90</v>
      </c>
      <c r="CY114" s="58" t="str">
        <f t="shared" si="402"/>
        <v/>
      </c>
      <c r="CZ114" s="344" t="e">
        <f t="shared" ref="CZ114:DO124" si="520">IF(CZ$22&lt;=$HH114,1,0)</f>
        <v>#N/A</v>
      </c>
      <c r="DA114" s="344" t="e">
        <f t="shared" si="520"/>
        <v>#N/A</v>
      </c>
      <c r="DB114" s="344" t="e">
        <f t="shared" si="520"/>
        <v>#N/A</v>
      </c>
      <c r="DC114" s="344" t="e">
        <f t="shared" si="520"/>
        <v>#N/A</v>
      </c>
      <c r="DD114" s="344" t="e">
        <f t="shared" si="520"/>
        <v>#N/A</v>
      </c>
      <c r="DE114" s="344" t="e">
        <f t="shared" si="520"/>
        <v>#N/A</v>
      </c>
      <c r="DF114" s="344" t="e">
        <f t="shared" si="520"/>
        <v>#N/A</v>
      </c>
      <c r="DG114" s="344" t="e">
        <f t="shared" si="520"/>
        <v>#N/A</v>
      </c>
      <c r="DH114" s="344" t="e">
        <f t="shared" si="520"/>
        <v>#N/A</v>
      </c>
      <c r="DI114" s="344" t="e">
        <f t="shared" si="520"/>
        <v>#N/A</v>
      </c>
      <c r="DJ114" s="344" t="e">
        <f t="shared" si="520"/>
        <v>#N/A</v>
      </c>
      <c r="DK114" s="344" t="e">
        <f t="shared" si="520"/>
        <v>#N/A</v>
      </c>
      <c r="DL114" s="344" t="e">
        <f t="shared" si="520"/>
        <v>#N/A</v>
      </c>
      <c r="DM114" s="344" t="e">
        <f t="shared" si="520"/>
        <v>#N/A</v>
      </c>
      <c r="DN114" s="344" t="e">
        <f t="shared" si="520"/>
        <v>#N/A</v>
      </c>
      <c r="DO114" s="344" t="e">
        <f t="shared" si="520"/>
        <v>#N/A</v>
      </c>
      <c r="DP114" s="344" t="e">
        <f t="shared" si="519"/>
        <v>#N/A</v>
      </c>
      <c r="DQ114" s="344" t="e">
        <f t="shared" si="519"/>
        <v>#N/A</v>
      </c>
      <c r="DR114" s="344" t="e">
        <f t="shared" si="519"/>
        <v>#N/A</v>
      </c>
      <c r="DS114" s="344" t="e">
        <f t="shared" si="519"/>
        <v>#N/A</v>
      </c>
      <c r="DT114" s="344" t="e">
        <f t="shared" si="519"/>
        <v>#N/A</v>
      </c>
      <c r="DU114" s="344" t="e">
        <f t="shared" si="519"/>
        <v>#N/A</v>
      </c>
      <c r="DV114" s="344" t="e">
        <f t="shared" si="519"/>
        <v>#N/A</v>
      </c>
      <c r="DW114" s="344" t="e">
        <f t="shared" si="519"/>
        <v>#N/A</v>
      </c>
      <c r="DX114" s="344" t="e">
        <f t="shared" si="519"/>
        <v>#N/A</v>
      </c>
      <c r="DY114" s="344" t="e">
        <f t="shared" si="519"/>
        <v>#N/A</v>
      </c>
      <c r="DZ114" s="344" t="e">
        <f t="shared" si="519"/>
        <v>#N/A</v>
      </c>
      <c r="EA114" s="344" t="e">
        <f t="shared" si="519"/>
        <v>#N/A</v>
      </c>
      <c r="EB114" s="344" t="e">
        <f t="shared" si="519"/>
        <v>#N/A</v>
      </c>
      <c r="EC114" s="344" t="e">
        <f t="shared" si="519"/>
        <v>#N/A</v>
      </c>
      <c r="ED114" s="59">
        <f t="shared" si="403"/>
        <v>0</v>
      </c>
      <c r="EE114" s="341">
        <v>90</v>
      </c>
      <c r="EF114" s="58" t="str">
        <f t="shared" si="404"/>
        <v/>
      </c>
      <c r="EG114" s="344" t="str">
        <f t="shared" si="480"/>
        <v/>
      </c>
      <c r="EH114" s="344" t="str">
        <f t="shared" si="481"/>
        <v/>
      </c>
      <c r="EI114" s="344" t="str">
        <f t="shared" si="482"/>
        <v/>
      </c>
      <c r="EJ114" s="344" t="str">
        <f t="shared" si="483"/>
        <v/>
      </c>
      <c r="EK114" s="344" t="str">
        <f t="shared" si="484"/>
        <v/>
      </c>
      <c r="EL114" s="344" t="str">
        <f t="shared" si="485"/>
        <v/>
      </c>
      <c r="EM114" s="344" t="str">
        <f t="shared" si="486"/>
        <v/>
      </c>
      <c r="EN114" s="344" t="str">
        <f t="shared" si="487"/>
        <v/>
      </c>
      <c r="EO114" s="344" t="str">
        <f t="shared" si="488"/>
        <v/>
      </c>
      <c r="EP114" s="344" t="str">
        <f t="shared" si="489"/>
        <v/>
      </c>
      <c r="EQ114" s="344" t="str">
        <f t="shared" si="490"/>
        <v/>
      </c>
      <c r="ER114" s="344" t="str">
        <f t="shared" si="491"/>
        <v/>
      </c>
      <c r="ES114" s="344" t="str">
        <f t="shared" si="492"/>
        <v/>
      </c>
      <c r="ET114" s="344" t="str">
        <f t="shared" si="493"/>
        <v/>
      </c>
      <c r="EU114" s="344" t="str">
        <f t="shared" si="494"/>
        <v/>
      </c>
      <c r="EV114" s="344" t="str">
        <f t="shared" si="495"/>
        <v/>
      </c>
      <c r="EW114" s="344" t="str">
        <f t="shared" si="496"/>
        <v/>
      </c>
      <c r="EX114" s="344" t="str">
        <f t="shared" si="497"/>
        <v/>
      </c>
      <c r="EY114" s="344" t="str">
        <f t="shared" si="498"/>
        <v/>
      </c>
      <c r="EZ114" s="344" t="str">
        <f t="shared" si="499"/>
        <v/>
      </c>
      <c r="FA114" s="344" t="str">
        <f t="shared" si="500"/>
        <v/>
      </c>
      <c r="FB114" s="344" t="str">
        <f t="shared" si="501"/>
        <v/>
      </c>
      <c r="FC114" s="344" t="str">
        <f t="shared" si="502"/>
        <v/>
      </c>
      <c r="FD114" s="344" t="str">
        <f t="shared" si="503"/>
        <v/>
      </c>
      <c r="FE114" s="344" t="str">
        <f t="shared" si="504"/>
        <v/>
      </c>
      <c r="FF114" s="344" t="str">
        <f t="shared" si="505"/>
        <v/>
      </c>
      <c r="FG114" s="344" t="str">
        <f t="shared" si="506"/>
        <v/>
      </c>
      <c r="FH114" s="344" t="str">
        <f t="shared" si="507"/>
        <v/>
      </c>
      <c r="FI114" s="344" t="str">
        <f t="shared" si="508"/>
        <v/>
      </c>
      <c r="FJ114" s="344" t="str">
        <f t="shared" si="509"/>
        <v/>
      </c>
      <c r="FK114" s="59">
        <f t="shared" si="405"/>
        <v>0</v>
      </c>
      <c r="FL114" s="345" t="str">
        <f t="shared" si="406"/>
        <v/>
      </c>
      <c r="FM114" s="3">
        <f t="shared" si="407"/>
        <v>0</v>
      </c>
      <c r="FO114" s="336" t="str">
        <f t="shared" si="331"/>
        <v/>
      </c>
      <c r="FP114" s="4" t="s">
        <v>120</v>
      </c>
      <c r="FQ114" s="17" t="str">
        <f t="shared" si="332"/>
        <v/>
      </c>
      <c r="FR114" s="17" t="str">
        <f t="shared" si="333"/>
        <v/>
      </c>
      <c r="FS114" s="17" t="str">
        <f t="shared" si="334"/>
        <v/>
      </c>
      <c r="FT114" s="17" t="str">
        <f t="shared" si="335"/>
        <v/>
      </c>
      <c r="FU114" s="17" t="str">
        <f t="shared" si="336"/>
        <v/>
      </c>
      <c r="FV114" s="17" t="str">
        <f t="shared" si="337"/>
        <v/>
      </c>
      <c r="FW114" s="17" t="str">
        <f t="shared" si="338"/>
        <v/>
      </c>
      <c r="FX114" s="17" t="str">
        <f t="shared" si="339"/>
        <v/>
      </c>
      <c r="FY114" s="17" t="str">
        <f t="shared" si="340"/>
        <v/>
      </c>
      <c r="FZ114" s="17" t="str">
        <f t="shared" si="341"/>
        <v/>
      </c>
      <c r="GA114" s="17" t="str">
        <f t="shared" si="342"/>
        <v/>
      </c>
      <c r="GB114" s="17" t="str">
        <f t="shared" si="343"/>
        <v/>
      </c>
      <c r="GC114" s="17" t="str">
        <f t="shared" si="344"/>
        <v/>
      </c>
      <c r="GD114" s="17" t="str">
        <f t="shared" si="345"/>
        <v/>
      </c>
      <c r="GE114" s="17" t="str">
        <f t="shared" si="346"/>
        <v/>
      </c>
      <c r="GF114" s="17" t="str">
        <f t="shared" si="347"/>
        <v/>
      </c>
      <c r="GG114" s="17" t="str">
        <f t="shared" si="348"/>
        <v/>
      </c>
      <c r="GH114" s="17" t="str">
        <f t="shared" si="349"/>
        <v/>
      </c>
      <c r="GI114" s="17" t="str">
        <f t="shared" si="350"/>
        <v/>
      </c>
      <c r="GJ114" s="17" t="str">
        <f t="shared" si="351"/>
        <v/>
      </c>
      <c r="GK114" s="17" t="str">
        <f t="shared" si="352"/>
        <v/>
      </c>
      <c r="GL114" s="17" t="str">
        <f t="shared" si="353"/>
        <v/>
      </c>
      <c r="GM114" s="17" t="str">
        <f t="shared" si="354"/>
        <v/>
      </c>
      <c r="GN114" s="17" t="str">
        <f t="shared" si="355"/>
        <v/>
      </c>
      <c r="GO114" s="17" t="str">
        <f t="shared" si="356"/>
        <v/>
      </c>
      <c r="GP114" s="17" t="str">
        <f t="shared" si="357"/>
        <v/>
      </c>
      <c r="GQ114" s="17" t="str">
        <f t="shared" si="358"/>
        <v/>
      </c>
      <c r="GR114" s="17" t="str">
        <f t="shared" si="359"/>
        <v/>
      </c>
      <c r="GS114" s="17" t="str">
        <f t="shared" si="360"/>
        <v/>
      </c>
      <c r="GT114" s="17" t="str">
        <f t="shared" si="361"/>
        <v/>
      </c>
      <c r="GU114" s="17" t="s">
        <v>139</v>
      </c>
      <c r="GV114" s="36"/>
      <c r="GW114" s="36" t="e">
        <f>RANK(AO114,AO$25:AO$124,0)+COUNTIF(AO$25:AO$114,AO114)-1</f>
        <v>#VALUE!</v>
      </c>
      <c r="GX114" s="36" t="s">
        <v>120</v>
      </c>
      <c r="GY114" s="3">
        <v>90</v>
      </c>
      <c r="GZ114" s="3" t="str">
        <f t="shared" si="362"/>
        <v/>
      </c>
      <c r="HA114" s="345" t="str">
        <f t="shared" si="408"/>
        <v/>
      </c>
      <c r="HB114" s="3">
        <f t="shared" si="409"/>
        <v>0</v>
      </c>
      <c r="HF114" s="3" t="e">
        <f t="shared" si="410"/>
        <v>#N/A</v>
      </c>
      <c r="HG114" s="3" t="e">
        <f t="shared" si="411"/>
        <v>#N/A</v>
      </c>
      <c r="HH114" s="294" t="e">
        <f t="shared" si="412"/>
        <v>#N/A</v>
      </c>
      <c r="HI114" s="336" t="e">
        <f t="shared" si="413"/>
        <v>#N/A</v>
      </c>
      <c r="HJ114" s="4" t="e">
        <f t="shared" si="414"/>
        <v>#N/A</v>
      </c>
      <c r="HK114" s="17" t="str">
        <f>IF(HK$23&lt;='2. Saisie'!$AE$1,INDEX($D$25:$AG$124,$HI114,HK$21),"")</f>
        <v/>
      </c>
      <c r="HL114" s="17" t="str">
        <f>IF(HL$23&lt;='2. Saisie'!$AE$1,INDEX($D$25:$AG$124,$HI114,HL$21),"")</f>
        <v/>
      </c>
      <c r="HM114" s="17" t="str">
        <f>IF(HM$23&lt;='2. Saisie'!$AE$1,INDEX($D$25:$AG$124,$HI114,HM$21),"")</f>
        <v/>
      </c>
      <c r="HN114" s="17" t="str">
        <f>IF(HN$23&lt;='2. Saisie'!$AE$1,INDEX($D$25:$AG$124,$HI114,HN$21),"")</f>
        <v/>
      </c>
      <c r="HO114" s="17" t="str">
        <f>IF(HO$23&lt;='2. Saisie'!$AE$1,INDEX($D$25:$AG$124,$HI114,HO$21),"")</f>
        <v/>
      </c>
      <c r="HP114" s="17" t="str">
        <f>IF(HP$23&lt;='2. Saisie'!$AE$1,INDEX($D$25:$AG$124,$HI114,HP$21),"")</f>
        <v/>
      </c>
      <c r="HQ114" s="17" t="str">
        <f>IF(HQ$23&lt;='2. Saisie'!$AE$1,INDEX($D$25:$AG$124,$HI114,HQ$21),"")</f>
        <v/>
      </c>
      <c r="HR114" s="17" t="str">
        <f>IF(HR$23&lt;='2. Saisie'!$AE$1,INDEX($D$25:$AG$124,$HI114,HR$21),"")</f>
        <v/>
      </c>
      <c r="HS114" s="17" t="str">
        <f>IF(HS$23&lt;='2. Saisie'!$AE$1,INDEX($D$25:$AG$124,$HI114,HS$21),"")</f>
        <v/>
      </c>
      <c r="HT114" s="17" t="str">
        <f>IF(HT$23&lt;='2. Saisie'!$AE$1,INDEX($D$25:$AG$124,$HI114,HT$21),"")</f>
        <v/>
      </c>
      <c r="HU114" s="17" t="str">
        <f>IF(HU$23&lt;='2. Saisie'!$AE$1,INDEX($D$25:$AG$124,$HI114,HU$21),"")</f>
        <v/>
      </c>
      <c r="HV114" s="17" t="str">
        <f>IF(HV$23&lt;='2. Saisie'!$AE$1,INDEX($D$25:$AG$124,$HI114,HV$21),"")</f>
        <v/>
      </c>
      <c r="HW114" s="17" t="str">
        <f>IF(HW$23&lt;='2. Saisie'!$AE$1,INDEX($D$25:$AG$124,$HI114,HW$21),"")</f>
        <v/>
      </c>
      <c r="HX114" s="17" t="str">
        <f>IF(HX$23&lt;='2. Saisie'!$AE$1,INDEX($D$25:$AG$124,$HI114,HX$21),"")</f>
        <v/>
      </c>
      <c r="HY114" s="17" t="str">
        <f>IF(HY$23&lt;='2. Saisie'!$AE$1,INDEX($D$25:$AG$124,$HI114,HY$21),"")</f>
        <v/>
      </c>
      <c r="HZ114" s="17" t="str">
        <f>IF(HZ$23&lt;='2. Saisie'!$AE$1,INDEX($D$25:$AG$124,$HI114,HZ$21),"")</f>
        <v/>
      </c>
      <c r="IA114" s="17" t="str">
        <f>IF(IA$23&lt;='2. Saisie'!$AE$1,INDEX($D$25:$AG$124,$HI114,IA$21),"")</f>
        <v/>
      </c>
      <c r="IB114" s="17" t="str">
        <f>IF(IB$23&lt;='2. Saisie'!$AE$1,INDEX($D$25:$AG$124,$HI114,IB$21),"")</f>
        <v/>
      </c>
      <c r="IC114" s="17" t="str">
        <f>IF(IC$23&lt;='2. Saisie'!$AE$1,INDEX($D$25:$AG$124,$HI114,IC$21),"")</f>
        <v/>
      </c>
      <c r="ID114" s="17" t="str">
        <f>IF(ID$23&lt;='2. Saisie'!$AE$1,INDEX($D$25:$AG$124,$HI114,ID$21),"")</f>
        <v/>
      </c>
      <c r="IE114" s="17" t="str">
        <f>IF(IE$23&lt;='2. Saisie'!$AE$1,INDEX($D$25:$AG$124,$HI114,IE$21),"")</f>
        <v/>
      </c>
      <c r="IF114" s="17" t="str">
        <f>IF(IF$23&lt;='2. Saisie'!$AE$1,INDEX($D$25:$AG$124,$HI114,IF$21),"")</f>
        <v/>
      </c>
      <c r="IG114" s="17" t="str">
        <f>IF(IG$23&lt;='2. Saisie'!$AE$1,INDEX($D$25:$AG$124,$HI114,IG$21),"")</f>
        <v/>
      </c>
      <c r="IH114" s="17" t="str">
        <f>IF(IH$23&lt;='2. Saisie'!$AE$1,INDEX($D$25:$AG$124,$HI114,IH$21),"")</f>
        <v/>
      </c>
      <c r="II114" s="17" t="str">
        <f>IF(II$23&lt;='2. Saisie'!$AE$1,INDEX($D$25:$AG$124,$HI114,II$21),"")</f>
        <v/>
      </c>
      <c r="IJ114" s="17" t="str">
        <f>IF(IJ$23&lt;='2. Saisie'!$AE$1,INDEX($D$25:$AG$124,$HI114,IJ$21),"")</f>
        <v/>
      </c>
      <c r="IK114" s="17" t="str">
        <f>IF(IK$23&lt;='2. Saisie'!$AE$1,INDEX($D$25:$AG$124,$HI114,IK$21),"")</f>
        <v/>
      </c>
      <c r="IL114" s="17" t="str">
        <f>IF(IL$23&lt;='2. Saisie'!$AE$1,INDEX($D$25:$AG$124,$HI114,IL$21),"")</f>
        <v/>
      </c>
      <c r="IM114" s="17" t="str">
        <f>IF(IM$23&lt;='2. Saisie'!$AE$1,INDEX($D$25:$AG$124,$HI114,IM$21),"")</f>
        <v/>
      </c>
      <c r="IN114" s="17" t="str">
        <f>IF(IN$23&lt;='2. Saisie'!$AE$1,INDEX($D$25:$AG$124,$HI114,IN$21),"")</f>
        <v/>
      </c>
      <c r="IO114" s="17" t="s">
        <v>139</v>
      </c>
      <c r="IR114" s="346" t="str">
        <f>IFERROR(IF(HK$23&lt;=$HH114,(1-'7. Rép.Inattendues'!J95)*HK$19,('7. Rép.Inattendues'!J95*HK$19)*-1),"")</f>
        <v/>
      </c>
      <c r="IS114" s="346" t="str">
        <f>IFERROR(IF(HL$23&lt;=$HH114,(1-'7. Rép.Inattendues'!K95)*HL$19,('7. Rép.Inattendues'!K95*HL$19)*-1),"")</f>
        <v/>
      </c>
      <c r="IT114" s="346" t="str">
        <f>IFERROR(IF(HM$23&lt;=$HH114,(1-'7. Rép.Inattendues'!L95)*HM$19,('7. Rép.Inattendues'!L95*HM$19)*-1),"")</f>
        <v/>
      </c>
      <c r="IU114" s="346" t="str">
        <f>IFERROR(IF(HN$23&lt;=$HH114,(1-'7. Rép.Inattendues'!M95)*HN$19,('7. Rép.Inattendues'!M95*HN$19)*-1),"")</f>
        <v/>
      </c>
      <c r="IV114" s="346" t="str">
        <f>IFERROR(IF(HO$23&lt;=$HH114,(1-'7. Rép.Inattendues'!N95)*HO$19,('7. Rép.Inattendues'!N95*HO$19)*-1),"")</f>
        <v/>
      </c>
      <c r="IW114" s="346" t="str">
        <f>IFERROR(IF(HP$23&lt;=$HH114,(1-'7. Rép.Inattendues'!O95)*HP$19,('7. Rép.Inattendues'!O95*HP$19)*-1),"")</f>
        <v/>
      </c>
      <c r="IX114" s="346" t="str">
        <f>IFERROR(IF(HQ$23&lt;=$HH114,(1-'7. Rép.Inattendues'!P95)*HQ$19,('7. Rép.Inattendues'!P95*HQ$19)*-1),"")</f>
        <v/>
      </c>
      <c r="IY114" s="346" t="str">
        <f>IFERROR(IF(HR$23&lt;=$HH114,(1-'7. Rép.Inattendues'!Q95)*HR$19,('7. Rép.Inattendues'!Q95*HR$19)*-1),"")</f>
        <v/>
      </c>
      <c r="IZ114" s="346" t="str">
        <f>IFERROR(IF(HS$23&lt;=$HH114,(1-'7. Rép.Inattendues'!R95)*HS$19,('7. Rép.Inattendues'!R95*HS$19)*-1),"")</f>
        <v/>
      </c>
      <c r="JA114" s="346" t="str">
        <f>IFERROR(IF(HT$23&lt;=$HH114,(1-'7. Rép.Inattendues'!S95)*HT$19,('7. Rép.Inattendues'!S95*HT$19)*-1),"")</f>
        <v/>
      </c>
      <c r="JB114" s="346" t="str">
        <f>IFERROR(IF(HU$23&lt;=$HH114,(1-'7. Rép.Inattendues'!T95)*HU$19,('7. Rép.Inattendues'!T95*HU$19)*-1),"")</f>
        <v/>
      </c>
      <c r="JC114" s="346" t="str">
        <f>IFERROR(IF(HV$23&lt;=$HH114,(1-'7. Rép.Inattendues'!U95)*HV$19,('7. Rép.Inattendues'!U95*HV$19)*-1),"")</f>
        <v/>
      </c>
      <c r="JD114" s="346" t="str">
        <f>IFERROR(IF(HW$23&lt;=$HH114,(1-'7. Rép.Inattendues'!V95)*HW$19,('7. Rép.Inattendues'!V95*HW$19)*-1),"")</f>
        <v/>
      </c>
      <c r="JE114" s="346" t="str">
        <f>IFERROR(IF(HX$23&lt;=$HH114,(1-'7. Rép.Inattendues'!W95)*HX$19,('7. Rép.Inattendues'!W95*HX$19)*-1),"")</f>
        <v/>
      </c>
      <c r="JF114" s="346" t="str">
        <f>IFERROR(IF(HY$23&lt;=$HH114,(1-'7. Rép.Inattendues'!X95)*HY$19,('7. Rép.Inattendues'!X95*HY$19)*-1),"")</f>
        <v/>
      </c>
      <c r="JG114" s="346" t="str">
        <f>IFERROR(IF(HZ$23&lt;=$HH114,(1-'7. Rép.Inattendues'!Y95)*HZ$19,('7. Rép.Inattendues'!Y95*HZ$19)*-1),"")</f>
        <v/>
      </c>
      <c r="JH114" s="346" t="str">
        <f>IFERROR(IF(IA$23&lt;=$HH114,(1-'7. Rép.Inattendues'!Z95)*IA$19,('7. Rép.Inattendues'!Z95*IA$19)*-1),"")</f>
        <v/>
      </c>
      <c r="JI114" s="346" t="str">
        <f>IFERROR(IF(IB$23&lt;=$HH114,(1-'7. Rép.Inattendues'!AA95)*IB$19,('7. Rép.Inattendues'!AA95*IB$19)*-1),"")</f>
        <v/>
      </c>
      <c r="JJ114" s="346" t="str">
        <f>IFERROR(IF(IC$23&lt;=$HH114,(1-'7. Rép.Inattendues'!AB95)*IC$19,('7. Rép.Inattendues'!AB95*IC$19)*-1),"")</f>
        <v/>
      </c>
      <c r="JK114" s="346" t="str">
        <f>IFERROR(IF(ID$23&lt;=$HH114,(1-'7. Rép.Inattendues'!AC95)*ID$19,('7. Rép.Inattendues'!AC95*ID$19)*-1),"")</f>
        <v/>
      </c>
      <c r="JL114" s="346" t="str">
        <f>IFERROR(IF(IE$23&lt;=$HH114,(1-'7. Rép.Inattendues'!AD95)*IE$19,('7. Rép.Inattendues'!AD95*IE$19)*-1),"")</f>
        <v/>
      </c>
      <c r="JM114" s="346" t="str">
        <f>IFERROR(IF(IF$23&lt;=$HH114,(1-'7. Rép.Inattendues'!AE95)*IF$19,('7. Rép.Inattendues'!AE95*IF$19)*-1),"")</f>
        <v/>
      </c>
      <c r="JN114" s="346" t="str">
        <f>IFERROR(IF(IG$23&lt;=$HH114,(1-'7. Rép.Inattendues'!AF95)*IG$19,('7. Rép.Inattendues'!AF95*IG$19)*-1),"")</f>
        <v/>
      </c>
      <c r="JO114" s="346" t="str">
        <f>IFERROR(IF(IH$23&lt;=$HH114,(1-'7. Rép.Inattendues'!AG95)*IH$19,('7. Rép.Inattendues'!AG95*IH$19)*-1),"")</f>
        <v/>
      </c>
      <c r="JP114" s="346" t="str">
        <f>IFERROR(IF(II$23&lt;=$HH114,(1-'7. Rép.Inattendues'!AH95)*II$19,('7. Rép.Inattendues'!AH95*II$19)*-1),"")</f>
        <v/>
      </c>
      <c r="JQ114" s="346" t="str">
        <f>IFERROR(IF(IJ$23&lt;=$HH114,(1-'7. Rép.Inattendues'!AI95)*IJ$19,('7. Rép.Inattendues'!AI95*IJ$19)*-1),"")</f>
        <v/>
      </c>
      <c r="JR114" s="346" t="str">
        <f>IFERROR(IF(IK$23&lt;=$HH114,(1-'7. Rép.Inattendues'!AJ95)*IK$19,('7. Rép.Inattendues'!AJ95*IK$19)*-1),"")</f>
        <v/>
      </c>
      <c r="JS114" s="346" t="str">
        <f>IFERROR(IF(IL$23&lt;=$HH114,(1-'7. Rép.Inattendues'!AK95)*IL$19,('7. Rép.Inattendues'!AK95*IL$19)*-1),"")</f>
        <v/>
      </c>
      <c r="JT114" s="346" t="str">
        <f>IFERROR(IF(IM$23&lt;=$HH114,(1-'7. Rép.Inattendues'!AL95)*IM$19,('7. Rép.Inattendues'!AL95*IM$19)*-1),"")</f>
        <v/>
      </c>
      <c r="JU114" s="346" t="str">
        <f>IFERROR(IF(IN$23&lt;=$HH114,(1-'7. Rép.Inattendues'!AM95)*IN$19,('7. Rép.Inattendues'!AM95*IN$19)*-1),"")</f>
        <v/>
      </c>
      <c r="JW114" s="347" t="str">
        <f t="shared" si="415"/>
        <v/>
      </c>
      <c r="JY114" s="346" t="str">
        <f t="shared" si="416"/>
        <v/>
      </c>
      <c r="JZ114" s="346" t="str">
        <f t="shared" si="417"/>
        <v/>
      </c>
      <c r="KA114" s="346" t="str">
        <f t="shared" si="418"/>
        <v/>
      </c>
      <c r="KB114" s="346" t="str">
        <f t="shared" si="419"/>
        <v/>
      </c>
      <c r="KC114" s="346" t="str">
        <f t="shared" si="420"/>
        <v/>
      </c>
      <c r="KD114" s="346" t="str">
        <f t="shared" si="421"/>
        <v/>
      </c>
      <c r="KE114" s="346" t="str">
        <f t="shared" si="422"/>
        <v/>
      </c>
      <c r="KF114" s="346" t="str">
        <f t="shared" si="423"/>
        <v/>
      </c>
      <c r="KG114" s="346" t="str">
        <f t="shared" si="424"/>
        <v/>
      </c>
      <c r="KH114" s="346" t="str">
        <f t="shared" si="425"/>
        <v/>
      </c>
      <c r="KI114" s="346" t="str">
        <f t="shared" si="426"/>
        <v/>
      </c>
      <c r="KJ114" s="346" t="str">
        <f t="shared" si="427"/>
        <v/>
      </c>
      <c r="KK114" s="346" t="str">
        <f t="shared" si="428"/>
        <v/>
      </c>
      <c r="KL114" s="346" t="str">
        <f t="shared" si="429"/>
        <v/>
      </c>
      <c r="KM114" s="346" t="str">
        <f t="shared" si="430"/>
        <v/>
      </c>
      <c r="KN114" s="346" t="str">
        <f t="shared" si="431"/>
        <v/>
      </c>
      <c r="KO114" s="346" t="str">
        <f t="shared" si="432"/>
        <v/>
      </c>
      <c r="KP114" s="346" t="str">
        <f t="shared" si="433"/>
        <v/>
      </c>
      <c r="KQ114" s="346" t="str">
        <f t="shared" si="434"/>
        <v/>
      </c>
      <c r="KR114" s="346" t="str">
        <f t="shared" si="435"/>
        <v/>
      </c>
      <c r="KS114" s="346" t="str">
        <f t="shared" si="436"/>
        <v/>
      </c>
      <c r="KT114" s="346" t="str">
        <f t="shared" si="437"/>
        <v/>
      </c>
      <c r="KU114" s="346" t="str">
        <f t="shared" si="438"/>
        <v/>
      </c>
      <c r="KV114" s="346" t="str">
        <f t="shared" si="439"/>
        <v/>
      </c>
      <c r="KW114" s="346" t="str">
        <f t="shared" si="440"/>
        <v/>
      </c>
      <c r="KX114" s="346" t="str">
        <f t="shared" si="441"/>
        <v/>
      </c>
      <c r="KY114" s="346" t="str">
        <f t="shared" si="442"/>
        <v/>
      </c>
      <c r="KZ114" s="346" t="str">
        <f t="shared" si="443"/>
        <v/>
      </c>
      <c r="LA114" s="346" t="str">
        <f t="shared" si="444"/>
        <v/>
      </c>
      <c r="LB114" s="346" t="str">
        <f t="shared" si="445"/>
        <v/>
      </c>
      <c r="LD114" s="348" t="str">
        <f t="shared" si="446"/>
        <v/>
      </c>
      <c r="LF114" s="346" t="str">
        <f t="shared" si="363"/>
        <v/>
      </c>
      <c r="LH114" s="346" t="str">
        <f t="shared" si="447"/>
        <v/>
      </c>
      <c r="LI114" s="346" t="str">
        <f t="shared" si="448"/>
        <v/>
      </c>
      <c r="LJ114" s="346" t="str">
        <f t="shared" si="449"/>
        <v/>
      </c>
      <c r="LK114" s="346" t="str">
        <f t="shared" si="450"/>
        <v/>
      </c>
      <c r="LL114" s="346" t="str">
        <f t="shared" si="451"/>
        <v/>
      </c>
      <c r="LM114" s="346" t="str">
        <f t="shared" si="452"/>
        <v/>
      </c>
      <c r="LN114" s="346" t="str">
        <f t="shared" si="453"/>
        <v/>
      </c>
      <c r="LO114" s="346" t="str">
        <f t="shared" si="454"/>
        <v/>
      </c>
      <c r="LP114" s="346" t="str">
        <f t="shared" si="455"/>
        <v/>
      </c>
      <c r="LQ114" s="346" t="str">
        <f t="shared" si="456"/>
        <v/>
      </c>
      <c r="LR114" s="346" t="str">
        <f t="shared" si="457"/>
        <v/>
      </c>
      <c r="LS114" s="346" t="str">
        <f t="shared" si="458"/>
        <v/>
      </c>
      <c r="LT114" s="346" t="str">
        <f t="shared" si="459"/>
        <v/>
      </c>
      <c r="LU114" s="346" t="str">
        <f t="shared" si="460"/>
        <v/>
      </c>
      <c r="LV114" s="346" t="str">
        <f t="shared" si="461"/>
        <v/>
      </c>
      <c r="LW114" s="346" t="str">
        <f t="shared" si="462"/>
        <v/>
      </c>
      <c r="LX114" s="346" t="str">
        <f t="shared" si="463"/>
        <v/>
      </c>
      <c r="LY114" s="346" t="str">
        <f t="shared" si="464"/>
        <v/>
      </c>
      <c r="LZ114" s="346" t="str">
        <f t="shared" si="465"/>
        <v/>
      </c>
      <c r="MA114" s="346" t="str">
        <f t="shared" si="466"/>
        <v/>
      </c>
      <c r="MB114" s="346" t="str">
        <f t="shared" si="467"/>
        <v/>
      </c>
      <c r="MC114" s="346" t="str">
        <f t="shared" si="468"/>
        <v/>
      </c>
      <c r="MD114" s="346" t="str">
        <f t="shared" si="469"/>
        <v/>
      </c>
      <c r="ME114" s="346" t="str">
        <f t="shared" si="470"/>
        <v/>
      </c>
      <c r="MF114" s="346" t="str">
        <f t="shared" si="471"/>
        <v/>
      </c>
      <c r="MG114" s="346" t="str">
        <f t="shared" si="472"/>
        <v/>
      </c>
      <c r="MH114" s="346" t="str">
        <f t="shared" si="473"/>
        <v/>
      </c>
      <c r="MI114" s="346" t="str">
        <f t="shared" si="474"/>
        <v/>
      </c>
      <c r="MJ114" s="346" t="str">
        <f t="shared" si="475"/>
        <v/>
      </c>
      <c r="MK114" s="346" t="str">
        <f t="shared" si="476"/>
        <v/>
      </c>
      <c r="MM114" s="348" t="str">
        <f t="shared" si="477"/>
        <v/>
      </c>
      <c r="MR114" s="483" t="s">
        <v>469</v>
      </c>
      <c r="MS114" s="305">
        <v>5</v>
      </c>
      <c r="MU114" s="15">
        <f>IF('8. Paramètres'!G152="Modérée à forte",1,IF('8. Paramètres'!G152="Faible",2,IF('8. Paramètres'!G152="Négligeable",3,"err")))</f>
        <v>1</v>
      </c>
      <c r="MV114" s="15">
        <f>IF('8. Paramètres'!H152="Cliquer pour modifier",MU114,IF('8. Paramètres'!H152="Modérée à forte",1,IF('8. Paramètres'!H152="Faible",2,IF('8. Paramètres'!H152="Négligeable",3,"err"))))</f>
        <v>1</v>
      </c>
      <c r="MW114" s="15">
        <f t="shared" si="517"/>
        <v>1</v>
      </c>
      <c r="MY114" s="380" t="str">
        <f t="shared" si="518"/>
        <v>ok</v>
      </c>
    </row>
    <row r="115" spans="2:364" ht="18" x14ac:dyDescent="0.3">
      <c r="B115" s="38">
        <f t="shared" si="364"/>
        <v>0</v>
      </c>
      <c r="C115" s="4" t="s">
        <v>121</v>
      </c>
      <c r="D115" s="17" t="str">
        <f>IF(AND('2. Saisie'!$AF97&gt;=0,D$23&lt;='2. Saisie'!$AE$1,'2. Saisie'!$AL97&lt;=$B$11),IF(OR('2. Saisie'!B97="",'2. Saisie'!B97=9),0,'2. Saisie'!B97),"")</f>
        <v/>
      </c>
      <c r="E115" s="17" t="str">
        <f>IF(AND('2. Saisie'!$AF97&gt;=0,E$23&lt;='2. Saisie'!$AE$1,'2. Saisie'!$AL97&lt;=$B$11),IF(OR('2. Saisie'!C97="",'2. Saisie'!C97=9),0,'2. Saisie'!C97),"")</f>
        <v/>
      </c>
      <c r="F115" s="17" t="str">
        <f>IF(AND('2. Saisie'!$AF97&gt;=0,F$23&lt;='2. Saisie'!$AE$1,'2. Saisie'!$AL97&lt;=$B$11),IF(OR('2. Saisie'!D97="",'2. Saisie'!D97=9),0,'2. Saisie'!D97),"")</f>
        <v/>
      </c>
      <c r="G115" s="17" t="str">
        <f>IF(AND('2. Saisie'!$AF97&gt;=0,G$23&lt;='2. Saisie'!$AE$1,'2. Saisie'!$AL97&lt;=$B$11),IF(OR('2. Saisie'!E97="",'2. Saisie'!E97=9),0,'2. Saisie'!E97),"")</f>
        <v/>
      </c>
      <c r="H115" s="17" t="str">
        <f>IF(AND('2. Saisie'!$AF97&gt;=0,H$23&lt;='2. Saisie'!$AE$1,'2. Saisie'!$AL97&lt;=$B$11),IF(OR('2. Saisie'!F97="",'2. Saisie'!F97=9),0,'2. Saisie'!F97),"")</f>
        <v/>
      </c>
      <c r="I115" s="17" t="str">
        <f>IF(AND('2. Saisie'!$AF97&gt;=0,I$23&lt;='2. Saisie'!$AE$1,'2. Saisie'!$AL97&lt;=$B$11),IF(OR('2. Saisie'!G97="",'2. Saisie'!G97=9),0,'2. Saisie'!G97),"")</f>
        <v/>
      </c>
      <c r="J115" s="17" t="str">
        <f>IF(AND('2. Saisie'!$AF97&gt;=0,J$23&lt;='2. Saisie'!$AE$1,'2. Saisie'!$AL97&lt;=$B$11),IF(OR('2. Saisie'!H97="",'2. Saisie'!H97=9),0,'2. Saisie'!H97),"")</f>
        <v/>
      </c>
      <c r="K115" s="17" t="str">
        <f>IF(AND('2. Saisie'!$AF97&gt;=0,K$23&lt;='2. Saisie'!$AE$1,'2. Saisie'!$AL97&lt;=$B$11),IF(OR('2. Saisie'!I97="",'2. Saisie'!I97=9),0,'2. Saisie'!I97),"")</f>
        <v/>
      </c>
      <c r="L115" s="17" t="str">
        <f>IF(AND('2. Saisie'!$AF97&gt;=0,L$23&lt;='2. Saisie'!$AE$1,'2. Saisie'!$AL97&lt;=$B$11),IF(OR('2. Saisie'!J97="",'2. Saisie'!J97=9),0,'2. Saisie'!J97),"")</f>
        <v/>
      </c>
      <c r="M115" s="17" t="str">
        <f>IF(AND('2. Saisie'!$AF97&gt;=0,M$23&lt;='2. Saisie'!$AE$1,'2. Saisie'!$AL97&lt;=$B$11),IF(OR('2. Saisie'!K97="",'2. Saisie'!K97=9),0,'2. Saisie'!K97),"")</f>
        <v/>
      </c>
      <c r="N115" s="17" t="str">
        <f>IF(AND('2. Saisie'!$AF97&gt;=0,N$23&lt;='2. Saisie'!$AE$1,'2. Saisie'!$AL97&lt;=$B$11),IF(OR('2. Saisie'!L97="",'2. Saisie'!L97=9),0,'2. Saisie'!L97),"")</f>
        <v/>
      </c>
      <c r="O115" s="17" t="str">
        <f>IF(AND('2. Saisie'!$AF97&gt;=0,O$23&lt;='2. Saisie'!$AE$1,'2. Saisie'!$AL97&lt;=$B$11),IF(OR('2. Saisie'!M97="",'2. Saisie'!M97=9),0,'2. Saisie'!M97),"")</f>
        <v/>
      </c>
      <c r="P115" s="17" t="str">
        <f>IF(AND('2. Saisie'!$AF97&gt;=0,P$23&lt;='2. Saisie'!$AE$1,'2. Saisie'!$AL97&lt;=$B$11),IF(OR('2. Saisie'!N97="",'2. Saisie'!N97=9),0,'2. Saisie'!N97),"")</f>
        <v/>
      </c>
      <c r="Q115" s="17" t="str">
        <f>IF(AND('2. Saisie'!$AF97&gt;=0,Q$23&lt;='2. Saisie'!$AE$1,'2. Saisie'!$AL97&lt;=$B$11),IF(OR('2. Saisie'!O97="",'2. Saisie'!O97=9),0,'2. Saisie'!O97),"")</f>
        <v/>
      </c>
      <c r="R115" s="17" t="str">
        <f>IF(AND('2. Saisie'!$AF97&gt;=0,R$23&lt;='2. Saisie'!$AE$1,'2. Saisie'!$AL97&lt;=$B$11),IF(OR('2. Saisie'!P97="",'2. Saisie'!P97=9),0,'2. Saisie'!P97),"")</f>
        <v/>
      </c>
      <c r="S115" s="17" t="str">
        <f>IF(AND('2. Saisie'!$AF97&gt;=0,S$23&lt;='2. Saisie'!$AE$1,'2. Saisie'!$AL97&lt;=$B$11),IF(OR('2. Saisie'!Q97="",'2. Saisie'!Q97=9),0,'2. Saisie'!Q97),"")</f>
        <v/>
      </c>
      <c r="T115" s="17" t="str">
        <f>IF(AND('2. Saisie'!$AF97&gt;=0,T$23&lt;='2. Saisie'!$AE$1,'2. Saisie'!$AL97&lt;=$B$11),IF(OR('2. Saisie'!R97="",'2. Saisie'!R97=9),0,'2. Saisie'!R97),"")</f>
        <v/>
      </c>
      <c r="U115" s="17" t="str">
        <f>IF(AND('2. Saisie'!$AF97&gt;=0,U$23&lt;='2. Saisie'!$AE$1,'2. Saisie'!$AL97&lt;=$B$11),IF(OR('2. Saisie'!S97="",'2. Saisie'!S97=9),0,'2. Saisie'!S97),"")</f>
        <v/>
      </c>
      <c r="V115" s="17" t="str">
        <f>IF(AND('2. Saisie'!$AF97&gt;=0,V$23&lt;='2. Saisie'!$AE$1,'2. Saisie'!$AL97&lt;=$B$11),IF(OR('2. Saisie'!T97="",'2. Saisie'!T97=9),0,'2. Saisie'!T97),"")</f>
        <v/>
      </c>
      <c r="W115" s="17" t="str">
        <f>IF(AND('2. Saisie'!$AF97&gt;=0,W$23&lt;='2. Saisie'!$AE$1,'2. Saisie'!$AL97&lt;=$B$11),IF(OR('2. Saisie'!U97="",'2. Saisie'!U97=9),0,'2. Saisie'!U97),"")</f>
        <v/>
      </c>
      <c r="X115" s="17" t="str">
        <f>IF(AND('2. Saisie'!$AF97&gt;=0,X$23&lt;='2. Saisie'!$AE$1,'2. Saisie'!$AL97&lt;=$B$11),IF(OR('2. Saisie'!V97="",'2. Saisie'!V97=9),0,'2. Saisie'!V97),"")</f>
        <v/>
      </c>
      <c r="Y115" s="17" t="str">
        <f>IF(AND('2. Saisie'!$AF97&gt;=0,Y$23&lt;='2. Saisie'!$AE$1,'2. Saisie'!$AL97&lt;=$B$11),IF(OR('2. Saisie'!W97="",'2. Saisie'!W97=9),0,'2. Saisie'!W97),"")</f>
        <v/>
      </c>
      <c r="Z115" s="17" t="str">
        <f>IF(AND('2. Saisie'!$AF97&gt;=0,Z$23&lt;='2. Saisie'!$AE$1,'2. Saisie'!$AL97&lt;=$B$11),IF(OR('2. Saisie'!X97="",'2. Saisie'!X97=9),0,'2. Saisie'!X97),"")</f>
        <v/>
      </c>
      <c r="AA115" s="17" t="str">
        <f>IF(AND('2. Saisie'!$AF97&gt;=0,AA$23&lt;='2. Saisie'!$AE$1,'2. Saisie'!$AL97&lt;=$B$11),IF(OR('2. Saisie'!Y97="",'2. Saisie'!Y97=9),0,'2. Saisie'!Y97),"")</f>
        <v/>
      </c>
      <c r="AB115" s="17" t="str">
        <f>IF(AND('2. Saisie'!$AF97&gt;=0,AB$23&lt;='2. Saisie'!$AE$1,'2. Saisie'!$AL97&lt;=$B$11),IF(OR('2. Saisie'!Z97="",'2. Saisie'!Z97=9),0,'2. Saisie'!Z97),"")</f>
        <v/>
      </c>
      <c r="AC115" s="17" t="str">
        <f>IF(AND('2. Saisie'!$AF97&gt;=0,AC$23&lt;='2. Saisie'!$AE$1,'2. Saisie'!$AL97&lt;=$B$11),IF(OR('2. Saisie'!AA97="",'2. Saisie'!AA97=9),0,'2. Saisie'!AA97),"")</f>
        <v/>
      </c>
      <c r="AD115" s="17" t="str">
        <f>IF(AND('2. Saisie'!$AF97&gt;=0,AD$23&lt;='2. Saisie'!$AE$1,'2. Saisie'!$AL97&lt;=$B$11),IF(OR('2. Saisie'!AB97="",'2. Saisie'!AB97=9),0,'2. Saisie'!AB97),"")</f>
        <v/>
      </c>
      <c r="AE115" s="17" t="str">
        <f>IF(AND('2. Saisie'!$AF97&gt;=0,AE$23&lt;='2. Saisie'!$AE$1,'2. Saisie'!$AL97&lt;=$B$11),IF(OR('2. Saisie'!AC97="",'2. Saisie'!AC97=9),0,'2. Saisie'!AC97),"")</f>
        <v/>
      </c>
      <c r="AF115" s="17" t="str">
        <f>IF(AND('2. Saisie'!$AF97&gt;=0,AF$23&lt;='2. Saisie'!$AE$1,'2. Saisie'!$AL97&lt;=$B$11),IF(OR('2. Saisie'!AD97="",'2. Saisie'!AD97=9),0,'2. Saisie'!AD97),"")</f>
        <v/>
      </c>
      <c r="AG115" s="17" t="str">
        <f>IF(AND('2. Saisie'!$AF97&gt;=0,AG$23&lt;='2. Saisie'!$AE$1,'2. Saisie'!$AL97&lt;=$B$11),IF(OR('2. Saisie'!AE97="",'2. Saisie'!AE97=9),0,'2. Saisie'!AE97),"")</f>
        <v/>
      </c>
      <c r="AH115" s="17" t="s">
        <v>139</v>
      </c>
      <c r="AI115" s="330"/>
      <c r="AJ115" s="339" t="str">
        <f t="shared" si="365"/>
        <v/>
      </c>
      <c r="AK115" s="339" t="str">
        <f t="shared" si="366"/>
        <v/>
      </c>
      <c r="AL115" s="340" t="str">
        <f t="shared" si="324"/>
        <v/>
      </c>
      <c r="AM115" s="341">
        <v>91</v>
      </c>
      <c r="AN115" s="342" t="str">
        <f t="shared" si="325"/>
        <v/>
      </c>
      <c r="AO115" s="343" t="str">
        <f t="shared" si="516"/>
        <v/>
      </c>
      <c r="AP115" s="17" t="str">
        <f t="shared" si="367"/>
        <v/>
      </c>
      <c r="AQ115" s="17" t="str">
        <f t="shared" si="368"/>
        <v/>
      </c>
      <c r="AR115" s="17" t="str">
        <f t="shared" si="369"/>
        <v/>
      </c>
      <c r="AS115" s="17" t="str">
        <f t="shared" si="370"/>
        <v/>
      </c>
      <c r="AT115" s="17" t="str">
        <f t="shared" si="371"/>
        <v/>
      </c>
      <c r="AU115" s="17" t="str">
        <f t="shared" si="372"/>
        <v/>
      </c>
      <c r="AV115" s="17" t="str">
        <f t="shared" si="373"/>
        <v/>
      </c>
      <c r="AW115" s="17" t="str">
        <f t="shared" si="374"/>
        <v/>
      </c>
      <c r="AX115" s="17" t="str">
        <f t="shared" si="375"/>
        <v/>
      </c>
      <c r="AY115" s="17" t="str">
        <f t="shared" si="376"/>
        <v/>
      </c>
      <c r="AZ115" s="17" t="str">
        <f t="shared" si="377"/>
        <v/>
      </c>
      <c r="BA115" s="17" t="str">
        <f t="shared" si="378"/>
        <v/>
      </c>
      <c r="BB115" s="17" t="str">
        <f t="shared" si="379"/>
        <v/>
      </c>
      <c r="BC115" s="17" t="str">
        <f t="shared" si="380"/>
        <v/>
      </c>
      <c r="BD115" s="17" t="str">
        <f t="shared" si="381"/>
        <v/>
      </c>
      <c r="BE115" s="17" t="str">
        <f t="shared" si="382"/>
        <v/>
      </c>
      <c r="BF115" s="17" t="str">
        <f t="shared" si="383"/>
        <v/>
      </c>
      <c r="BG115" s="17" t="str">
        <f t="shared" si="384"/>
        <v/>
      </c>
      <c r="BH115" s="17" t="str">
        <f t="shared" si="385"/>
        <v/>
      </c>
      <c r="BI115" s="17" t="str">
        <f t="shared" si="386"/>
        <v/>
      </c>
      <c r="BJ115" s="17" t="str">
        <f t="shared" si="387"/>
        <v/>
      </c>
      <c r="BK115" s="17" t="str">
        <f t="shared" si="388"/>
        <v/>
      </c>
      <c r="BL115" s="17" t="str">
        <f t="shared" si="389"/>
        <v/>
      </c>
      <c r="BM115" s="17" t="str">
        <f t="shared" si="390"/>
        <v/>
      </c>
      <c r="BN115" s="17" t="str">
        <f t="shared" si="391"/>
        <v/>
      </c>
      <c r="BO115" s="17" t="str">
        <f t="shared" si="392"/>
        <v/>
      </c>
      <c r="BP115" s="17" t="str">
        <f t="shared" si="393"/>
        <v/>
      </c>
      <c r="BQ115" s="17" t="str">
        <f t="shared" si="394"/>
        <v/>
      </c>
      <c r="BR115" s="17" t="str">
        <f t="shared" si="395"/>
        <v/>
      </c>
      <c r="BS115" s="17" t="str">
        <f t="shared" si="396"/>
        <v/>
      </c>
      <c r="BT115" s="17" t="s">
        <v>139</v>
      </c>
      <c r="BV115" s="291" t="e">
        <f t="shared" si="327"/>
        <v>#VALUE!</v>
      </c>
      <c r="BW115" s="291" t="e">
        <f t="shared" si="397"/>
        <v>#VALUE!</v>
      </c>
      <c r="BX115" s="291" t="e">
        <f t="shared" si="478"/>
        <v>#VALUE!</v>
      </c>
      <c r="BY115" s="292" t="e">
        <f t="shared" si="328"/>
        <v>#VALUE!</v>
      </c>
      <c r="BZ115" s="292" t="e">
        <f t="shared" si="398"/>
        <v>#VALUE!</v>
      </c>
      <c r="CA115" s="294" t="str">
        <f t="shared" si="399"/>
        <v/>
      </c>
      <c r="CB115" s="293" t="e">
        <f t="shared" si="329"/>
        <v>#VALUE!</v>
      </c>
      <c r="CC115" s="291" t="e">
        <f t="shared" si="400"/>
        <v>#VALUE!</v>
      </c>
      <c r="CD115" s="291" t="e">
        <f t="shared" si="479"/>
        <v>#VALUE!</v>
      </c>
      <c r="CE115" s="292" t="e">
        <f t="shared" si="330"/>
        <v>#VALUE!</v>
      </c>
      <c r="CF115" s="292" t="e">
        <f t="shared" si="401"/>
        <v>#VALUE!</v>
      </c>
      <c r="CW115" s="330"/>
      <c r="CX115" s="341">
        <v>91</v>
      </c>
      <c r="CY115" s="58" t="str">
        <f t="shared" si="402"/>
        <v/>
      </c>
      <c r="CZ115" s="344" t="e">
        <f t="shared" si="520"/>
        <v>#N/A</v>
      </c>
      <c r="DA115" s="344" t="e">
        <f t="shared" si="520"/>
        <v>#N/A</v>
      </c>
      <c r="DB115" s="344" t="e">
        <f t="shared" si="520"/>
        <v>#N/A</v>
      </c>
      <c r="DC115" s="344" t="e">
        <f t="shared" si="520"/>
        <v>#N/A</v>
      </c>
      <c r="DD115" s="344" t="e">
        <f t="shared" si="520"/>
        <v>#N/A</v>
      </c>
      <c r="DE115" s="344" t="e">
        <f t="shared" si="520"/>
        <v>#N/A</v>
      </c>
      <c r="DF115" s="344" t="e">
        <f t="shared" si="520"/>
        <v>#N/A</v>
      </c>
      <c r="DG115" s="344" t="e">
        <f t="shared" si="520"/>
        <v>#N/A</v>
      </c>
      <c r="DH115" s="344" t="e">
        <f t="shared" si="520"/>
        <v>#N/A</v>
      </c>
      <c r="DI115" s="344" t="e">
        <f t="shared" si="520"/>
        <v>#N/A</v>
      </c>
      <c r="DJ115" s="344" t="e">
        <f t="shared" si="520"/>
        <v>#N/A</v>
      </c>
      <c r="DK115" s="344" t="e">
        <f t="shared" si="520"/>
        <v>#N/A</v>
      </c>
      <c r="DL115" s="344" t="e">
        <f t="shared" si="520"/>
        <v>#N/A</v>
      </c>
      <c r="DM115" s="344" t="e">
        <f t="shared" si="520"/>
        <v>#N/A</v>
      </c>
      <c r="DN115" s="344" t="e">
        <f t="shared" si="520"/>
        <v>#N/A</v>
      </c>
      <c r="DO115" s="344" t="e">
        <f t="shared" si="520"/>
        <v>#N/A</v>
      </c>
      <c r="DP115" s="344" t="e">
        <f t="shared" si="519"/>
        <v>#N/A</v>
      </c>
      <c r="DQ115" s="344" t="e">
        <f t="shared" si="519"/>
        <v>#N/A</v>
      </c>
      <c r="DR115" s="344" t="e">
        <f t="shared" si="519"/>
        <v>#N/A</v>
      </c>
      <c r="DS115" s="344" t="e">
        <f t="shared" si="519"/>
        <v>#N/A</v>
      </c>
      <c r="DT115" s="344" t="e">
        <f t="shared" si="519"/>
        <v>#N/A</v>
      </c>
      <c r="DU115" s="344" t="e">
        <f t="shared" si="519"/>
        <v>#N/A</v>
      </c>
      <c r="DV115" s="344" t="e">
        <f t="shared" si="519"/>
        <v>#N/A</v>
      </c>
      <c r="DW115" s="344" t="e">
        <f t="shared" si="519"/>
        <v>#N/A</v>
      </c>
      <c r="DX115" s="344" t="e">
        <f t="shared" si="519"/>
        <v>#N/A</v>
      </c>
      <c r="DY115" s="344" t="e">
        <f t="shared" si="519"/>
        <v>#N/A</v>
      </c>
      <c r="DZ115" s="344" t="e">
        <f t="shared" si="519"/>
        <v>#N/A</v>
      </c>
      <c r="EA115" s="344" t="e">
        <f t="shared" si="519"/>
        <v>#N/A</v>
      </c>
      <c r="EB115" s="344" t="e">
        <f t="shared" si="519"/>
        <v>#N/A</v>
      </c>
      <c r="EC115" s="344" t="e">
        <f t="shared" si="519"/>
        <v>#N/A</v>
      </c>
      <c r="ED115" s="59">
        <f t="shared" si="403"/>
        <v>0</v>
      </c>
      <c r="EE115" s="341">
        <v>91</v>
      </c>
      <c r="EF115" s="58" t="str">
        <f t="shared" si="404"/>
        <v/>
      </c>
      <c r="EG115" s="344" t="str">
        <f t="shared" si="480"/>
        <v/>
      </c>
      <c r="EH115" s="344" t="str">
        <f t="shared" si="481"/>
        <v/>
      </c>
      <c r="EI115" s="344" t="str">
        <f t="shared" si="482"/>
        <v/>
      </c>
      <c r="EJ115" s="344" t="str">
        <f t="shared" si="483"/>
        <v/>
      </c>
      <c r="EK115" s="344" t="str">
        <f t="shared" si="484"/>
        <v/>
      </c>
      <c r="EL115" s="344" t="str">
        <f t="shared" si="485"/>
        <v/>
      </c>
      <c r="EM115" s="344" t="str">
        <f t="shared" si="486"/>
        <v/>
      </c>
      <c r="EN115" s="344" t="str">
        <f t="shared" si="487"/>
        <v/>
      </c>
      <c r="EO115" s="344" t="str">
        <f t="shared" si="488"/>
        <v/>
      </c>
      <c r="EP115" s="344" t="str">
        <f t="shared" si="489"/>
        <v/>
      </c>
      <c r="EQ115" s="344" t="str">
        <f t="shared" si="490"/>
        <v/>
      </c>
      <c r="ER115" s="344" t="str">
        <f t="shared" si="491"/>
        <v/>
      </c>
      <c r="ES115" s="344" t="str">
        <f t="shared" si="492"/>
        <v/>
      </c>
      <c r="ET115" s="344" t="str">
        <f t="shared" si="493"/>
        <v/>
      </c>
      <c r="EU115" s="344" t="str">
        <f t="shared" si="494"/>
        <v/>
      </c>
      <c r="EV115" s="344" t="str">
        <f t="shared" si="495"/>
        <v/>
      </c>
      <c r="EW115" s="344" t="str">
        <f t="shared" si="496"/>
        <v/>
      </c>
      <c r="EX115" s="344" t="str">
        <f t="shared" si="497"/>
        <v/>
      </c>
      <c r="EY115" s="344" t="str">
        <f t="shared" si="498"/>
        <v/>
      </c>
      <c r="EZ115" s="344" t="str">
        <f t="shared" si="499"/>
        <v/>
      </c>
      <c r="FA115" s="344" t="str">
        <f t="shared" si="500"/>
        <v/>
      </c>
      <c r="FB115" s="344" t="str">
        <f t="shared" si="501"/>
        <v/>
      </c>
      <c r="FC115" s="344" t="str">
        <f t="shared" si="502"/>
        <v/>
      </c>
      <c r="FD115" s="344" t="str">
        <f t="shared" si="503"/>
        <v/>
      </c>
      <c r="FE115" s="344" t="str">
        <f t="shared" si="504"/>
        <v/>
      </c>
      <c r="FF115" s="344" t="str">
        <f t="shared" si="505"/>
        <v/>
      </c>
      <c r="FG115" s="344" t="str">
        <f t="shared" si="506"/>
        <v/>
      </c>
      <c r="FH115" s="344" t="str">
        <f t="shared" si="507"/>
        <v/>
      </c>
      <c r="FI115" s="344" t="str">
        <f t="shared" si="508"/>
        <v/>
      </c>
      <c r="FJ115" s="344" t="str">
        <f t="shared" si="509"/>
        <v/>
      </c>
      <c r="FK115" s="59">
        <f t="shared" si="405"/>
        <v>0</v>
      </c>
      <c r="FL115" s="345" t="str">
        <f t="shared" si="406"/>
        <v/>
      </c>
      <c r="FM115" s="3">
        <f t="shared" si="407"/>
        <v>0</v>
      </c>
      <c r="FO115" s="336" t="str">
        <f t="shared" si="331"/>
        <v/>
      </c>
      <c r="FP115" s="4" t="s">
        <v>121</v>
      </c>
      <c r="FQ115" s="17" t="str">
        <f t="shared" si="332"/>
        <v/>
      </c>
      <c r="FR115" s="17" t="str">
        <f t="shared" si="333"/>
        <v/>
      </c>
      <c r="FS115" s="17" t="str">
        <f t="shared" si="334"/>
        <v/>
      </c>
      <c r="FT115" s="17" t="str">
        <f t="shared" si="335"/>
        <v/>
      </c>
      <c r="FU115" s="17" t="str">
        <f t="shared" si="336"/>
        <v/>
      </c>
      <c r="FV115" s="17" t="str">
        <f t="shared" si="337"/>
        <v/>
      </c>
      <c r="FW115" s="17" t="str">
        <f t="shared" si="338"/>
        <v/>
      </c>
      <c r="FX115" s="17" t="str">
        <f t="shared" si="339"/>
        <v/>
      </c>
      <c r="FY115" s="17" t="str">
        <f t="shared" si="340"/>
        <v/>
      </c>
      <c r="FZ115" s="17" t="str">
        <f t="shared" si="341"/>
        <v/>
      </c>
      <c r="GA115" s="17" t="str">
        <f t="shared" si="342"/>
        <v/>
      </c>
      <c r="GB115" s="17" t="str">
        <f t="shared" si="343"/>
        <v/>
      </c>
      <c r="GC115" s="17" t="str">
        <f t="shared" si="344"/>
        <v/>
      </c>
      <c r="GD115" s="17" t="str">
        <f t="shared" si="345"/>
        <v/>
      </c>
      <c r="GE115" s="17" t="str">
        <f t="shared" si="346"/>
        <v/>
      </c>
      <c r="GF115" s="17" t="str">
        <f t="shared" si="347"/>
        <v/>
      </c>
      <c r="GG115" s="17" t="str">
        <f t="shared" si="348"/>
        <v/>
      </c>
      <c r="GH115" s="17" t="str">
        <f t="shared" si="349"/>
        <v/>
      </c>
      <c r="GI115" s="17" t="str">
        <f t="shared" si="350"/>
        <v/>
      </c>
      <c r="GJ115" s="17" t="str">
        <f t="shared" si="351"/>
        <v/>
      </c>
      <c r="GK115" s="17" t="str">
        <f t="shared" si="352"/>
        <v/>
      </c>
      <c r="GL115" s="17" t="str">
        <f t="shared" si="353"/>
        <v/>
      </c>
      <c r="GM115" s="17" t="str">
        <f t="shared" si="354"/>
        <v/>
      </c>
      <c r="GN115" s="17" t="str">
        <f t="shared" si="355"/>
        <v/>
      </c>
      <c r="GO115" s="17" t="str">
        <f t="shared" si="356"/>
        <v/>
      </c>
      <c r="GP115" s="17" t="str">
        <f t="shared" si="357"/>
        <v/>
      </c>
      <c r="GQ115" s="17" t="str">
        <f t="shared" si="358"/>
        <v/>
      </c>
      <c r="GR115" s="17" t="str">
        <f t="shared" si="359"/>
        <v/>
      </c>
      <c r="GS115" s="17" t="str">
        <f t="shared" si="360"/>
        <v/>
      </c>
      <c r="GT115" s="17" t="str">
        <f t="shared" si="361"/>
        <v/>
      </c>
      <c r="GU115" s="17" t="s">
        <v>139</v>
      </c>
      <c r="GV115" s="36"/>
      <c r="GW115" s="36" t="e">
        <f>RANK(AO115,AO$25:AO$124,0)+COUNTIF(AO$25:AO$115,AO115)-1</f>
        <v>#VALUE!</v>
      </c>
      <c r="GX115" s="36" t="s">
        <v>121</v>
      </c>
      <c r="GY115" s="3">
        <v>91</v>
      </c>
      <c r="GZ115" s="3" t="str">
        <f t="shared" si="362"/>
        <v/>
      </c>
      <c r="HA115" s="345" t="str">
        <f t="shared" si="408"/>
        <v/>
      </c>
      <c r="HB115" s="3">
        <f t="shared" si="409"/>
        <v>0</v>
      </c>
      <c r="HF115" s="3" t="e">
        <f t="shared" si="410"/>
        <v>#N/A</v>
      </c>
      <c r="HG115" s="3" t="e">
        <f t="shared" si="411"/>
        <v>#N/A</v>
      </c>
      <c r="HH115" s="294" t="e">
        <f t="shared" si="412"/>
        <v>#N/A</v>
      </c>
      <c r="HI115" s="336" t="e">
        <f t="shared" si="413"/>
        <v>#N/A</v>
      </c>
      <c r="HJ115" s="4" t="e">
        <f t="shared" si="414"/>
        <v>#N/A</v>
      </c>
      <c r="HK115" s="17" t="str">
        <f>IF(HK$23&lt;='2. Saisie'!$AE$1,INDEX($D$25:$AG$124,$HI115,HK$21),"")</f>
        <v/>
      </c>
      <c r="HL115" s="17" t="str">
        <f>IF(HL$23&lt;='2. Saisie'!$AE$1,INDEX($D$25:$AG$124,$HI115,HL$21),"")</f>
        <v/>
      </c>
      <c r="HM115" s="17" t="str">
        <f>IF(HM$23&lt;='2. Saisie'!$AE$1,INDEX($D$25:$AG$124,$HI115,HM$21),"")</f>
        <v/>
      </c>
      <c r="HN115" s="17" t="str">
        <f>IF(HN$23&lt;='2. Saisie'!$AE$1,INDEX($D$25:$AG$124,$HI115,HN$21),"")</f>
        <v/>
      </c>
      <c r="HO115" s="17" t="str">
        <f>IF(HO$23&lt;='2. Saisie'!$AE$1,INDEX($D$25:$AG$124,$HI115,HO$21),"")</f>
        <v/>
      </c>
      <c r="HP115" s="17" t="str">
        <f>IF(HP$23&lt;='2. Saisie'!$AE$1,INDEX($D$25:$AG$124,$HI115,HP$21),"")</f>
        <v/>
      </c>
      <c r="HQ115" s="17" t="str">
        <f>IF(HQ$23&lt;='2. Saisie'!$AE$1,INDEX($D$25:$AG$124,$HI115,HQ$21),"")</f>
        <v/>
      </c>
      <c r="HR115" s="17" t="str">
        <f>IF(HR$23&lt;='2. Saisie'!$AE$1,INDEX($D$25:$AG$124,$HI115,HR$21),"")</f>
        <v/>
      </c>
      <c r="HS115" s="17" t="str">
        <f>IF(HS$23&lt;='2. Saisie'!$AE$1,INDEX($D$25:$AG$124,$HI115,HS$21),"")</f>
        <v/>
      </c>
      <c r="HT115" s="17" t="str">
        <f>IF(HT$23&lt;='2. Saisie'!$AE$1,INDEX($D$25:$AG$124,$HI115,HT$21),"")</f>
        <v/>
      </c>
      <c r="HU115" s="17" t="str">
        <f>IF(HU$23&lt;='2. Saisie'!$AE$1,INDEX($D$25:$AG$124,$HI115,HU$21),"")</f>
        <v/>
      </c>
      <c r="HV115" s="17" t="str">
        <f>IF(HV$23&lt;='2. Saisie'!$AE$1,INDEX($D$25:$AG$124,$HI115,HV$21),"")</f>
        <v/>
      </c>
      <c r="HW115" s="17" t="str">
        <f>IF(HW$23&lt;='2. Saisie'!$AE$1,INDEX($D$25:$AG$124,$HI115,HW$21),"")</f>
        <v/>
      </c>
      <c r="HX115" s="17" t="str">
        <f>IF(HX$23&lt;='2. Saisie'!$AE$1,INDEX($D$25:$AG$124,$HI115,HX$21),"")</f>
        <v/>
      </c>
      <c r="HY115" s="17" t="str">
        <f>IF(HY$23&lt;='2. Saisie'!$AE$1,INDEX($D$25:$AG$124,$HI115,HY$21),"")</f>
        <v/>
      </c>
      <c r="HZ115" s="17" t="str">
        <f>IF(HZ$23&lt;='2. Saisie'!$AE$1,INDEX($D$25:$AG$124,$HI115,HZ$21),"")</f>
        <v/>
      </c>
      <c r="IA115" s="17" t="str">
        <f>IF(IA$23&lt;='2. Saisie'!$AE$1,INDEX($D$25:$AG$124,$HI115,IA$21),"")</f>
        <v/>
      </c>
      <c r="IB115" s="17" t="str">
        <f>IF(IB$23&lt;='2. Saisie'!$AE$1,INDEX($D$25:$AG$124,$HI115,IB$21),"")</f>
        <v/>
      </c>
      <c r="IC115" s="17" t="str">
        <f>IF(IC$23&lt;='2. Saisie'!$AE$1,INDEX($D$25:$AG$124,$HI115,IC$21),"")</f>
        <v/>
      </c>
      <c r="ID115" s="17" t="str">
        <f>IF(ID$23&lt;='2. Saisie'!$AE$1,INDEX($D$25:$AG$124,$HI115,ID$21),"")</f>
        <v/>
      </c>
      <c r="IE115" s="17" t="str">
        <f>IF(IE$23&lt;='2. Saisie'!$AE$1,INDEX($D$25:$AG$124,$HI115,IE$21),"")</f>
        <v/>
      </c>
      <c r="IF115" s="17" t="str">
        <f>IF(IF$23&lt;='2. Saisie'!$AE$1,INDEX($D$25:$AG$124,$HI115,IF$21),"")</f>
        <v/>
      </c>
      <c r="IG115" s="17" t="str">
        <f>IF(IG$23&lt;='2. Saisie'!$AE$1,INDEX($D$25:$AG$124,$HI115,IG$21),"")</f>
        <v/>
      </c>
      <c r="IH115" s="17" t="str">
        <f>IF(IH$23&lt;='2. Saisie'!$AE$1,INDEX($D$25:$AG$124,$HI115,IH$21),"")</f>
        <v/>
      </c>
      <c r="II115" s="17" t="str">
        <f>IF(II$23&lt;='2. Saisie'!$AE$1,INDEX($D$25:$AG$124,$HI115,II$21),"")</f>
        <v/>
      </c>
      <c r="IJ115" s="17" t="str">
        <f>IF(IJ$23&lt;='2. Saisie'!$AE$1,INDEX($D$25:$AG$124,$HI115,IJ$21),"")</f>
        <v/>
      </c>
      <c r="IK115" s="17" t="str">
        <f>IF(IK$23&lt;='2. Saisie'!$AE$1,INDEX($D$25:$AG$124,$HI115,IK$21),"")</f>
        <v/>
      </c>
      <c r="IL115" s="17" t="str">
        <f>IF(IL$23&lt;='2. Saisie'!$AE$1,INDEX($D$25:$AG$124,$HI115,IL$21),"")</f>
        <v/>
      </c>
      <c r="IM115" s="17" t="str">
        <f>IF(IM$23&lt;='2. Saisie'!$AE$1,INDEX($D$25:$AG$124,$HI115,IM$21),"")</f>
        <v/>
      </c>
      <c r="IN115" s="17" t="str">
        <f>IF(IN$23&lt;='2. Saisie'!$AE$1,INDEX($D$25:$AG$124,$HI115,IN$21),"")</f>
        <v/>
      </c>
      <c r="IO115" s="17" t="s">
        <v>139</v>
      </c>
      <c r="IR115" s="346" t="str">
        <f>IFERROR(IF(HK$23&lt;=$HH115,(1-'7. Rép.Inattendues'!J96)*HK$19,('7. Rép.Inattendues'!J96*HK$19)*-1),"")</f>
        <v/>
      </c>
      <c r="IS115" s="346" t="str">
        <f>IFERROR(IF(HL$23&lt;=$HH115,(1-'7. Rép.Inattendues'!K96)*HL$19,('7. Rép.Inattendues'!K96*HL$19)*-1),"")</f>
        <v/>
      </c>
      <c r="IT115" s="346" t="str">
        <f>IFERROR(IF(HM$23&lt;=$HH115,(1-'7. Rép.Inattendues'!L96)*HM$19,('7. Rép.Inattendues'!L96*HM$19)*-1),"")</f>
        <v/>
      </c>
      <c r="IU115" s="346" t="str">
        <f>IFERROR(IF(HN$23&lt;=$HH115,(1-'7. Rép.Inattendues'!M96)*HN$19,('7. Rép.Inattendues'!M96*HN$19)*-1),"")</f>
        <v/>
      </c>
      <c r="IV115" s="346" t="str">
        <f>IFERROR(IF(HO$23&lt;=$HH115,(1-'7. Rép.Inattendues'!N96)*HO$19,('7. Rép.Inattendues'!N96*HO$19)*-1),"")</f>
        <v/>
      </c>
      <c r="IW115" s="346" t="str">
        <f>IFERROR(IF(HP$23&lt;=$HH115,(1-'7. Rép.Inattendues'!O96)*HP$19,('7. Rép.Inattendues'!O96*HP$19)*-1),"")</f>
        <v/>
      </c>
      <c r="IX115" s="346" t="str">
        <f>IFERROR(IF(HQ$23&lt;=$HH115,(1-'7. Rép.Inattendues'!P96)*HQ$19,('7. Rép.Inattendues'!P96*HQ$19)*-1),"")</f>
        <v/>
      </c>
      <c r="IY115" s="346" t="str">
        <f>IFERROR(IF(HR$23&lt;=$HH115,(1-'7. Rép.Inattendues'!Q96)*HR$19,('7. Rép.Inattendues'!Q96*HR$19)*-1),"")</f>
        <v/>
      </c>
      <c r="IZ115" s="346" t="str">
        <f>IFERROR(IF(HS$23&lt;=$HH115,(1-'7. Rép.Inattendues'!R96)*HS$19,('7. Rép.Inattendues'!R96*HS$19)*-1),"")</f>
        <v/>
      </c>
      <c r="JA115" s="346" t="str">
        <f>IFERROR(IF(HT$23&lt;=$HH115,(1-'7. Rép.Inattendues'!S96)*HT$19,('7. Rép.Inattendues'!S96*HT$19)*-1),"")</f>
        <v/>
      </c>
      <c r="JB115" s="346" t="str">
        <f>IFERROR(IF(HU$23&lt;=$HH115,(1-'7. Rép.Inattendues'!T96)*HU$19,('7. Rép.Inattendues'!T96*HU$19)*-1),"")</f>
        <v/>
      </c>
      <c r="JC115" s="346" t="str">
        <f>IFERROR(IF(HV$23&lt;=$HH115,(1-'7. Rép.Inattendues'!U96)*HV$19,('7. Rép.Inattendues'!U96*HV$19)*-1),"")</f>
        <v/>
      </c>
      <c r="JD115" s="346" t="str">
        <f>IFERROR(IF(HW$23&lt;=$HH115,(1-'7. Rép.Inattendues'!V96)*HW$19,('7. Rép.Inattendues'!V96*HW$19)*-1),"")</f>
        <v/>
      </c>
      <c r="JE115" s="346" t="str">
        <f>IFERROR(IF(HX$23&lt;=$HH115,(1-'7. Rép.Inattendues'!W96)*HX$19,('7. Rép.Inattendues'!W96*HX$19)*-1),"")</f>
        <v/>
      </c>
      <c r="JF115" s="346" t="str">
        <f>IFERROR(IF(HY$23&lt;=$HH115,(1-'7. Rép.Inattendues'!X96)*HY$19,('7. Rép.Inattendues'!X96*HY$19)*-1),"")</f>
        <v/>
      </c>
      <c r="JG115" s="346" t="str">
        <f>IFERROR(IF(HZ$23&lt;=$HH115,(1-'7. Rép.Inattendues'!Y96)*HZ$19,('7. Rép.Inattendues'!Y96*HZ$19)*-1),"")</f>
        <v/>
      </c>
      <c r="JH115" s="346" t="str">
        <f>IFERROR(IF(IA$23&lt;=$HH115,(1-'7. Rép.Inattendues'!Z96)*IA$19,('7. Rép.Inattendues'!Z96*IA$19)*-1),"")</f>
        <v/>
      </c>
      <c r="JI115" s="346" t="str">
        <f>IFERROR(IF(IB$23&lt;=$HH115,(1-'7. Rép.Inattendues'!AA96)*IB$19,('7. Rép.Inattendues'!AA96*IB$19)*-1),"")</f>
        <v/>
      </c>
      <c r="JJ115" s="346" t="str">
        <f>IFERROR(IF(IC$23&lt;=$HH115,(1-'7. Rép.Inattendues'!AB96)*IC$19,('7. Rép.Inattendues'!AB96*IC$19)*-1),"")</f>
        <v/>
      </c>
      <c r="JK115" s="346" t="str">
        <f>IFERROR(IF(ID$23&lt;=$HH115,(1-'7. Rép.Inattendues'!AC96)*ID$19,('7. Rép.Inattendues'!AC96*ID$19)*-1),"")</f>
        <v/>
      </c>
      <c r="JL115" s="346" t="str">
        <f>IFERROR(IF(IE$23&lt;=$HH115,(1-'7. Rép.Inattendues'!AD96)*IE$19,('7. Rép.Inattendues'!AD96*IE$19)*-1),"")</f>
        <v/>
      </c>
      <c r="JM115" s="346" t="str">
        <f>IFERROR(IF(IF$23&lt;=$HH115,(1-'7. Rép.Inattendues'!AE96)*IF$19,('7. Rép.Inattendues'!AE96*IF$19)*-1),"")</f>
        <v/>
      </c>
      <c r="JN115" s="346" t="str">
        <f>IFERROR(IF(IG$23&lt;=$HH115,(1-'7. Rép.Inattendues'!AF96)*IG$19,('7. Rép.Inattendues'!AF96*IG$19)*-1),"")</f>
        <v/>
      </c>
      <c r="JO115" s="346" t="str">
        <f>IFERROR(IF(IH$23&lt;=$HH115,(1-'7. Rép.Inattendues'!AG96)*IH$19,('7. Rép.Inattendues'!AG96*IH$19)*-1),"")</f>
        <v/>
      </c>
      <c r="JP115" s="346" t="str">
        <f>IFERROR(IF(II$23&lt;=$HH115,(1-'7. Rép.Inattendues'!AH96)*II$19,('7. Rép.Inattendues'!AH96*II$19)*-1),"")</f>
        <v/>
      </c>
      <c r="JQ115" s="346" t="str">
        <f>IFERROR(IF(IJ$23&lt;=$HH115,(1-'7. Rép.Inattendues'!AI96)*IJ$19,('7. Rép.Inattendues'!AI96*IJ$19)*-1),"")</f>
        <v/>
      </c>
      <c r="JR115" s="346" t="str">
        <f>IFERROR(IF(IK$23&lt;=$HH115,(1-'7. Rép.Inattendues'!AJ96)*IK$19,('7. Rép.Inattendues'!AJ96*IK$19)*-1),"")</f>
        <v/>
      </c>
      <c r="JS115" s="346" t="str">
        <f>IFERROR(IF(IL$23&lt;=$HH115,(1-'7. Rép.Inattendues'!AK96)*IL$19,('7. Rép.Inattendues'!AK96*IL$19)*-1),"")</f>
        <v/>
      </c>
      <c r="JT115" s="346" t="str">
        <f>IFERROR(IF(IM$23&lt;=$HH115,(1-'7. Rép.Inattendues'!AL96)*IM$19,('7. Rép.Inattendues'!AL96*IM$19)*-1),"")</f>
        <v/>
      </c>
      <c r="JU115" s="346" t="str">
        <f>IFERROR(IF(IN$23&lt;=$HH115,(1-'7. Rép.Inattendues'!AM96)*IN$19,('7. Rép.Inattendues'!AM96*IN$19)*-1),"")</f>
        <v/>
      </c>
      <c r="JW115" s="347" t="str">
        <f t="shared" si="415"/>
        <v/>
      </c>
      <c r="JY115" s="346" t="str">
        <f t="shared" si="416"/>
        <v/>
      </c>
      <c r="JZ115" s="346" t="str">
        <f t="shared" si="417"/>
        <v/>
      </c>
      <c r="KA115" s="346" t="str">
        <f t="shared" si="418"/>
        <v/>
      </c>
      <c r="KB115" s="346" t="str">
        <f t="shared" si="419"/>
        <v/>
      </c>
      <c r="KC115" s="346" t="str">
        <f t="shared" si="420"/>
        <v/>
      </c>
      <c r="KD115" s="346" t="str">
        <f t="shared" si="421"/>
        <v/>
      </c>
      <c r="KE115" s="346" t="str">
        <f t="shared" si="422"/>
        <v/>
      </c>
      <c r="KF115" s="346" t="str">
        <f t="shared" si="423"/>
        <v/>
      </c>
      <c r="KG115" s="346" t="str">
        <f t="shared" si="424"/>
        <v/>
      </c>
      <c r="KH115" s="346" t="str">
        <f t="shared" si="425"/>
        <v/>
      </c>
      <c r="KI115" s="346" t="str">
        <f t="shared" si="426"/>
        <v/>
      </c>
      <c r="KJ115" s="346" t="str">
        <f t="shared" si="427"/>
        <v/>
      </c>
      <c r="KK115" s="346" t="str">
        <f t="shared" si="428"/>
        <v/>
      </c>
      <c r="KL115" s="346" t="str">
        <f t="shared" si="429"/>
        <v/>
      </c>
      <c r="KM115" s="346" t="str">
        <f t="shared" si="430"/>
        <v/>
      </c>
      <c r="KN115" s="346" t="str">
        <f t="shared" si="431"/>
        <v/>
      </c>
      <c r="KO115" s="346" t="str">
        <f t="shared" si="432"/>
        <v/>
      </c>
      <c r="KP115" s="346" t="str">
        <f t="shared" si="433"/>
        <v/>
      </c>
      <c r="KQ115" s="346" t="str">
        <f t="shared" si="434"/>
        <v/>
      </c>
      <c r="KR115" s="346" t="str">
        <f t="shared" si="435"/>
        <v/>
      </c>
      <c r="KS115" s="346" t="str">
        <f t="shared" si="436"/>
        <v/>
      </c>
      <c r="KT115" s="346" t="str">
        <f t="shared" si="437"/>
        <v/>
      </c>
      <c r="KU115" s="346" t="str">
        <f t="shared" si="438"/>
        <v/>
      </c>
      <c r="KV115" s="346" t="str">
        <f t="shared" si="439"/>
        <v/>
      </c>
      <c r="KW115" s="346" t="str">
        <f t="shared" si="440"/>
        <v/>
      </c>
      <c r="KX115" s="346" t="str">
        <f t="shared" si="441"/>
        <v/>
      </c>
      <c r="KY115" s="346" t="str">
        <f t="shared" si="442"/>
        <v/>
      </c>
      <c r="KZ115" s="346" t="str">
        <f t="shared" si="443"/>
        <v/>
      </c>
      <c r="LA115" s="346" t="str">
        <f t="shared" si="444"/>
        <v/>
      </c>
      <c r="LB115" s="346" t="str">
        <f t="shared" si="445"/>
        <v/>
      </c>
      <c r="LD115" s="348" t="str">
        <f t="shared" si="446"/>
        <v/>
      </c>
      <c r="LF115" s="346" t="str">
        <f t="shared" si="363"/>
        <v/>
      </c>
      <c r="LH115" s="346" t="str">
        <f t="shared" si="447"/>
        <v/>
      </c>
      <c r="LI115" s="346" t="str">
        <f t="shared" si="448"/>
        <v/>
      </c>
      <c r="LJ115" s="346" t="str">
        <f t="shared" si="449"/>
        <v/>
      </c>
      <c r="LK115" s="346" t="str">
        <f t="shared" si="450"/>
        <v/>
      </c>
      <c r="LL115" s="346" t="str">
        <f t="shared" si="451"/>
        <v/>
      </c>
      <c r="LM115" s="346" t="str">
        <f t="shared" si="452"/>
        <v/>
      </c>
      <c r="LN115" s="346" t="str">
        <f t="shared" si="453"/>
        <v/>
      </c>
      <c r="LO115" s="346" t="str">
        <f t="shared" si="454"/>
        <v/>
      </c>
      <c r="LP115" s="346" t="str">
        <f t="shared" si="455"/>
        <v/>
      </c>
      <c r="LQ115" s="346" t="str">
        <f t="shared" si="456"/>
        <v/>
      </c>
      <c r="LR115" s="346" t="str">
        <f t="shared" si="457"/>
        <v/>
      </c>
      <c r="LS115" s="346" t="str">
        <f t="shared" si="458"/>
        <v/>
      </c>
      <c r="LT115" s="346" t="str">
        <f t="shared" si="459"/>
        <v/>
      </c>
      <c r="LU115" s="346" t="str">
        <f t="shared" si="460"/>
        <v/>
      </c>
      <c r="LV115" s="346" t="str">
        <f t="shared" si="461"/>
        <v/>
      </c>
      <c r="LW115" s="346" t="str">
        <f t="shared" si="462"/>
        <v/>
      </c>
      <c r="LX115" s="346" t="str">
        <f t="shared" si="463"/>
        <v/>
      </c>
      <c r="LY115" s="346" t="str">
        <f t="shared" si="464"/>
        <v/>
      </c>
      <c r="LZ115" s="346" t="str">
        <f t="shared" si="465"/>
        <v/>
      </c>
      <c r="MA115" s="346" t="str">
        <f t="shared" si="466"/>
        <v/>
      </c>
      <c r="MB115" s="346" t="str">
        <f t="shared" si="467"/>
        <v/>
      </c>
      <c r="MC115" s="346" t="str">
        <f t="shared" si="468"/>
        <v/>
      </c>
      <c r="MD115" s="346" t="str">
        <f t="shared" si="469"/>
        <v/>
      </c>
      <c r="ME115" s="346" t="str">
        <f t="shared" si="470"/>
        <v/>
      </c>
      <c r="MF115" s="346" t="str">
        <f t="shared" si="471"/>
        <v/>
      </c>
      <c r="MG115" s="346" t="str">
        <f t="shared" si="472"/>
        <v/>
      </c>
      <c r="MH115" s="346" t="str">
        <f t="shared" si="473"/>
        <v/>
      </c>
      <c r="MI115" s="346" t="str">
        <f t="shared" si="474"/>
        <v/>
      </c>
      <c r="MJ115" s="346" t="str">
        <f t="shared" si="475"/>
        <v/>
      </c>
      <c r="MK115" s="346" t="str">
        <f t="shared" si="476"/>
        <v/>
      </c>
      <c r="MM115" s="348" t="str">
        <f t="shared" si="477"/>
        <v/>
      </c>
      <c r="MR115" s="483" t="s">
        <v>470</v>
      </c>
      <c r="MS115" s="305">
        <v>4</v>
      </c>
      <c r="MU115" s="15">
        <f>IF('8. Paramètres'!G153="Modérée à forte",1,IF('8. Paramètres'!G153="Faible",2,IF('8. Paramètres'!G153="Négligeable",3,"err")))</f>
        <v>2</v>
      </c>
      <c r="MV115" s="15">
        <f>IF('8. Paramètres'!H153="Cliquer pour modifier",MU115,IF('8. Paramètres'!H153="Modérée à forte",1,IF('8. Paramètres'!H153="Faible",2,IF('8. Paramètres'!H153="Négligeable",3,"err"))))</f>
        <v>2</v>
      </c>
      <c r="MW115" s="15">
        <f t="shared" si="517"/>
        <v>2</v>
      </c>
      <c r="MY115" s="380" t="str">
        <f t="shared" si="518"/>
        <v>ok</v>
      </c>
    </row>
    <row r="116" spans="2:364" ht="18" x14ac:dyDescent="0.3">
      <c r="B116" s="38">
        <f t="shared" si="364"/>
        <v>0</v>
      </c>
      <c r="C116" s="4" t="s">
        <v>122</v>
      </c>
      <c r="D116" s="17" t="str">
        <f>IF(AND('2. Saisie'!$AF98&gt;=0,D$23&lt;='2. Saisie'!$AE$1,'2. Saisie'!$AL98&lt;=$B$11),IF(OR('2. Saisie'!B98="",'2. Saisie'!B98=9),0,'2. Saisie'!B98),"")</f>
        <v/>
      </c>
      <c r="E116" s="17" t="str">
        <f>IF(AND('2. Saisie'!$AF98&gt;=0,E$23&lt;='2. Saisie'!$AE$1,'2. Saisie'!$AL98&lt;=$B$11),IF(OR('2. Saisie'!C98="",'2. Saisie'!C98=9),0,'2. Saisie'!C98),"")</f>
        <v/>
      </c>
      <c r="F116" s="17" t="str">
        <f>IF(AND('2. Saisie'!$AF98&gt;=0,F$23&lt;='2. Saisie'!$AE$1,'2. Saisie'!$AL98&lt;=$B$11),IF(OR('2. Saisie'!D98="",'2. Saisie'!D98=9),0,'2. Saisie'!D98),"")</f>
        <v/>
      </c>
      <c r="G116" s="17" t="str">
        <f>IF(AND('2. Saisie'!$AF98&gt;=0,G$23&lt;='2. Saisie'!$AE$1,'2. Saisie'!$AL98&lt;=$B$11),IF(OR('2. Saisie'!E98="",'2. Saisie'!E98=9),0,'2. Saisie'!E98),"")</f>
        <v/>
      </c>
      <c r="H116" s="17" t="str">
        <f>IF(AND('2. Saisie'!$AF98&gt;=0,H$23&lt;='2. Saisie'!$AE$1,'2. Saisie'!$AL98&lt;=$B$11),IF(OR('2. Saisie'!F98="",'2. Saisie'!F98=9),0,'2. Saisie'!F98),"")</f>
        <v/>
      </c>
      <c r="I116" s="17" t="str">
        <f>IF(AND('2. Saisie'!$AF98&gt;=0,I$23&lt;='2. Saisie'!$AE$1,'2. Saisie'!$AL98&lt;=$B$11),IF(OR('2. Saisie'!G98="",'2. Saisie'!G98=9),0,'2. Saisie'!G98),"")</f>
        <v/>
      </c>
      <c r="J116" s="17" t="str">
        <f>IF(AND('2. Saisie'!$AF98&gt;=0,J$23&lt;='2. Saisie'!$AE$1,'2. Saisie'!$AL98&lt;=$B$11),IF(OR('2. Saisie'!H98="",'2. Saisie'!H98=9),0,'2. Saisie'!H98),"")</f>
        <v/>
      </c>
      <c r="K116" s="17" t="str">
        <f>IF(AND('2. Saisie'!$AF98&gt;=0,K$23&lt;='2. Saisie'!$AE$1,'2. Saisie'!$AL98&lt;=$B$11),IF(OR('2. Saisie'!I98="",'2. Saisie'!I98=9),0,'2. Saisie'!I98),"")</f>
        <v/>
      </c>
      <c r="L116" s="17" t="str">
        <f>IF(AND('2. Saisie'!$AF98&gt;=0,L$23&lt;='2. Saisie'!$AE$1,'2. Saisie'!$AL98&lt;=$B$11),IF(OR('2. Saisie'!J98="",'2. Saisie'!J98=9),0,'2. Saisie'!J98),"")</f>
        <v/>
      </c>
      <c r="M116" s="17" t="str">
        <f>IF(AND('2. Saisie'!$AF98&gt;=0,M$23&lt;='2. Saisie'!$AE$1,'2. Saisie'!$AL98&lt;=$B$11),IF(OR('2. Saisie'!K98="",'2. Saisie'!K98=9),0,'2. Saisie'!K98),"")</f>
        <v/>
      </c>
      <c r="N116" s="17" t="str">
        <f>IF(AND('2. Saisie'!$AF98&gt;=0,N$23&lt;='2. Saisie'!$AE$1,'2. Saisie'!$AL98&lt;=$B$11),IF(OR('2. Saisie'!L98="",'2. Saisie'!L98=9),0,'2. Saisie'!L98),"")</f>
        <v/>
      </c>
      <c r="O116" s="17" t="str">
        <f>IF(AND('2. Saisie'!$AF98&gt;=0,O$23&lt;='2. Saisie'!$AE$1,'2. Saisie'!$AL98&lt;=$B$11),IF(OR('2. Saisie'!M98="",'2. Saisie'!M98=9),0,'2. Saisie'!M98),"")</f>
        <v/>
      </c>
      <c r="P116" s="17" t="str">
        <f>IF(AND('2. Saisie'!$AF98&gt;=0,P$23&lt;='2. Saisie'!$AE$1,'2. Saisie'!$AL98&lt;=$B$11),IF(OR('2. Saisie'!N98="",'2. Saisie'!N98=9),0,'2. Saisie'!N98),"")</f>
        <v/>
      </c>
      <c r="Q116" s="17" t="str">
        <f>IF(AND('2. Saisie'!$AF98&gt;=0,Q$23&lt;='2. Saisie'!$AE$1,'2. Saisie'!$AL98&lt;=$B$11),IF(OR('2. Saisie'!O98="",'2. Saisie'!O98=9),0,'2. Saisie'!O98),"")</f>
        <v/>
      </c>
      <c r="R116" s="17" t="str">
        <f>IF(AND('2. Saisie'!$AF98&gt;=0,R$23&lt;='2. Saisie'!$AE$1,'2. Saisie'!$AL98&lt;=$B$11),IF(OR('2. Saisie'!P98="",'2. Saisie'!P98=9),0,'2. Saisie'!P98),"")</f>
        <v/>
      </c>
      <c r="S116" s="17" t="str">
        <f>IF(AND('2. Saisie'!$AF98&gt;=0,S$23&lt;='2. Saisie'!$AE$1,'2. Saisie'!$AL98&lt;=$B$11),IF(OR('2. Saisie'!Q98="",'2. Saisie'!Q98=9),0,'2. Saisie'!Q98),"")</f>
        <v/>
      </c>
      <c r="T116" s="17" t="str">
        <f>IF(AND('2. Saisie'!$AF98&gt;=0,T$23&lt;='2. Saisie'!$AE$1,'2. Saisie'!$AL98&lt;=$B$11),IF(OR('2. Saisie'!R98="",'2. Saisie'!R98=9),0,'2. Saisie'!R98),"")</f>
        <v/>
      </c>
      <c r="U116" s="17" t="str">
        <f>IF(AND('2. Saisie'!$AF98&gt;=0,U$23&lt;='2. Saisie'!$AE$1,'2. Saisie'!$AL98&lt;=$B$11),IF(OR('2. Saisie'!S98="",'2. Saisie'!S98=9),0,'2. Saisie'!S98),"")</f>
        <v/>
      </c>
      <c r="V116" s="17" t="str">
        <f>IF(AND('2. Saisie'!$AF98&gt;=0,V$23&lt;='2. Saisie'!$AE$1,'2. Saisie'!$AL98&lt;=$B$11),IF(OR('2. Saisie'!T98="",'2. Saisie'!T98=9),0,'2. Saisie'!T98),"")</f>
        <v/>
      </c>
      <c r="W116" s="17" t="str">
        <f>IF(AND('2. Saisie'!$AF98&gt;=0,W$23&lt;='2. Saisie'!$AE$1,'2. Saisie'!$AL98&lt;=$B$11),IF(OR('2. Saisie'!U98="",'2. Saisie'!U98=9),0,'2. Saisie'!U98),"")</f>
        <v/>
      </c>
      <c r="X116" s="17" t="str">
        <f>IF(AND('2. Saisie'!$AF98&gt;=0,X$23&lt;='2. Saisie'!$AE$1,'2. Saisie'!$AL98&lt;=$B$11),IF(OR('2. Saisie'!V98="",'2. Saisie'!V98=9),0,'2. Saisie'!V98),"")</f>
        <v/>
      </c>
      <c r="Y116" s="17" t="str">
        <f>IF(AND('2. Saisie'!$AF98&gt;=0,Y$23&lt;='2. Saisie'!$AE$1,'2. Saisie'!$AL98&lt;=$B$11),IF(OR('2. Saisie'!W98="",'2. Saisie'!W98=9),0,'2. Saisie'!W98),"")</f>
        <v/>
      </c>
      <c r="Z116" s="17" t="str">
        <f>IF(AND('2. Saisie'!$AF98&gt;=0,Z$23&lt;='2. Saisie'!$AE$1,'2. Saisie'!$AL98&lt;=$B$11),IF(OR('2. Saisie'!X98="",'2. Saisie'!X98=9),0,'2. Saisie'!X98),"")</f>
        <v/>
      </c>
      <c r="AA116" s="17" t="str">
        <f>IF(AND('2. Saisie'!$AF98&gt;=0,AA$23&lt;='2. Saisie'!$AE$1,'2. Saisie'!$AL98&lt;=$B$11),IF(OR('2. Saisie'!Y98="",'2. Saisie'!Y98=9),0,'2. Saisie'!Y98),"")</f>
        <v/>
      </c>
      <c r="AB116" s="17" t="str">
        <f>IF(AND('2. Saisie'!$AF98&gt;=0,AB$23&lt;='2. Saisie'!$AE$1,'2. Saisie'!$AL98&lt;=$B$11),IF(OR('2. Saisie'!Z98="",'2. Saisie'!Z98=9),0,'2. Saisie'!Z98),"")</f>
        <v/>
      </c>
      <c r="AC116" s="17" t="str">
        <f>IF(AND('2. Saisie'!$AF98&gt;=0,AC$23&lt;='2. Saisie'!$AE$1,'2. Saisie'!$AL98&lt;=$B$11),IF(OR('2. Saisie'!AA98="",'2. Saisie'!AA98=9),0,'2. Saisie'!AA98),"")</f>
        <v/>
      </c>
      <c r="AD116" s="17" t="str">
        <f>IF(AND('2. Saisie'!$AF98&gt;=0,AD$23&lt;='2. Saisie'!$AE$1,'2. Saisie'!$AL98&lt;=$B$11),IF(OR('2. Saisie'!AB98="",'2. Saisie'!AB98=9),0,'2. Saisie'!AB98),"")</f>
        <v/>
      </c>
      <c r="AE116" s="17" t="str">
        <f>IF(AND('2. Saisie'!$AF98&gt;=0,AE$23&lt;='2. Saisie'!$AE$1,'2. Saisie'!$AL98&lt;=$B$11),IF(OR('2. Saisie'!AC98="",'2. Saisie'!AC98=9),0,'2. Saisie'!AC98),"")</f>
        <v/>
      </c>
      <c r="AF116" s="17" t="str">
        <f>IF(AND('2. Saisie'!$AF98&gt;=0,AF$23&lt;='2. Saisie'!$AE$1,'2. Saisie'!$AL98&lt;=$B$11),IF(OR('2. Saisie'!AD98="",'2. Saisie'!AD98=9),0,'2. Saisie'!AD98),"")</f>
        <v/>
      </c>
      <c r="AG116" s="17" t="str">
        <f>IF(AND('2. Saisie'!$AF98&gt;=0,AG$23&lt;='2. Saisie'!$AE$1,'2. Saisie'!$AL98&lt;=$B$11),IF(OR('2. Saisie'!AE98="",'2. Saisie'!AE98=9),0,'2. Saisie'!AE98),"")</f>
        <v/>
      </c>
      <c r="AH116" s="17" t="s">
        <v>139</v>
      </c>
      <c r="AI116" s="330"/>
      <c r="AJ116" s="339" t="str">
        <f t="shared" si="365"/>
        <v/>
      </c>
      <c r="AK116" s="339" t="str">
        <f t="shared" si="366"/>
        <v/>
      </c>
      <c r="AL116" s="340" t="str">
        <f t="shared" si="324"/>
        <v/>
      </c>
      <c r="AM116" s="341">
        <v>92</v>
      </c>
      <c r="AN116" s="342" t="str">
        <f t="shared" si="325"/>
        <v/>
      </c>
      <c r="AO116" s="343" t="str">
        <f t="shared" si="516"/>
        <v/>
      </c>
      <c r="AP116" s="17" t="str">
        <f t="shared" si="367"/>
        <v/>
      </c>
      <c r="AQ116" s="17" t="str">
        <f t="shared" si="368"/>
        <v/>
      </c>
      <c r="AR116" s="17" t="str">
        <f t="shared" si="369"/>
        <v/>
      </c>
      <c r="AS116" s="17" t="str">
        <f t="shared" si="370"/>
        <v/>
      </c>
      <c r="AT116" s="17" t="str">
        <f t="shared" si="371"/>
        <v/>
      </c>
      <c r="AU116" s="17" t="str">
        <f t="shared" si="372"/>
        <v/>
      </c>
      <c r="AV116" s="17" t="str">
        <f t="shared" si="373"/>
        <v/>
      </c>
      <c r="AW116" s="17" t="str">
        <f t="shared" si="374"/>
        <v/>
      </c>
      <c r="AX116" s="17" t="str">
        <f t="shared" si="375"/>
        <v/>
      </c>
      <c r="AY116" s="17" t="str">
        <f t="shared" si="376"/>
        <v/>
      </c>
      <c r="AZ116" s="17" t="str">
        <f t="shared" si="377"/>
        <v/>
      </c>
      <c r="BA116" s="17" t="str">
        <f t="shared" si="378"/>
        <v/>
      </c>
      <c r="BB116" s="17" t="str">
        <f t="shared" si="379"/>
        <v/>
      </c>
      <c r="BC116" s="17" t="str">
        <f t="shared" si="380"/>
        <v/>
      </c>
      <c r="BD116" s="17" t="str">
        <f t="shared" si="381"/>
        <v/>
      </c>
      <c r="BE116" s="17" t="str">
        <f t="shared" si="382"/>
        <v/>
      </c>
      <c r="BF116" s="17" t="str">
        <f t="shared" si="383"/>
        <v/>
      </c>
      <c r="BG116" s="17" t="str">
        <f t="shared" si="384"/>
        <v/>
      </c>
      <c r="BH116" s="17" t="str">
        <f t="shared" si="385"/>
        <v/>
      </c>
      <c r="BI116" s="17" t="str">
        <f t="shared" si="386"/>
        <v/>
      </c>
      <c r="BJ116" s="17" t="str">
        <f t="shared" si="387"/>
        <v/>
      </c>
      <c r="BK116" s="17" t="str">
        <f t="shared" si="388"/>
        <v/>
      </c>
      <c r="BL116" s="17" t="str">
        <f t="shared" si="389"/>
        <v/>
      </c>
      <c r="BM116" s="17" t="str">
        <f t="shared" si="390"/>
        <v/>
      </c>
      <c r="BN116" s="17" t="str">
        <f t="shared" si="391"/>
        <v/>
      </c>
      <c r="BO116" s="17" t="str">
        <f t="shared" si="392"/>
        <v/>
      </c>
      <c r="BP116" s="17" t="str">
        <f t="shared" si="393"/>
        <v/>
      </c>
      <c r="BQ116" s="17" t="str">
        <f t="shared" si="394"/>
        <v/>
      </c>
      <c r="BR116" s="17" t="str">
        <f t="shared" si="395"/>
        <v/>
      </c>
      <c r="BS116" s="17" t="str">
        <f t="shared" si="396"/>
        <v/>
      </c>
      <c r="BT116" s="17" t="s">
        <v>139</v>
      </c>
      <c r="BV116" s="291" t="e">
        <f t="shared" si="327"/>
        <v>#VALUE!</v>
      </c>
      <c r="BW116" s="291" t="e">
        <f t="shared" si="397"/>
        <v>#VALUE!</v>
      </c>
      <c r="BX116" s="291" t="e">
        <f t="shared" si="478"/>
        <v>#VALUE!</v>
      </c>
      <c r="BY116" s="292" t="e">
        <f t="shared" si="328"/>
        <v>#VALUE!</v>
      </c>
      <c r="BZ116" s="292" t="e">
        <f t="shared" si="398"/>
        <v>#VALUE!</v>
      </c>
      <c r="CA116" s="294" t="str">
        <f t="shared" si="399"/>
        <v/>
      </c>
      <c r="CB116" s="293" t="e">
        <f t="shared" si="329"/>
        <v>#VALUE!</v>
      </c>
      <c r="CC116" s="291" t="e">
        <f t="shared" si="400"/>
        <v>#VALUE!</v>
      </c>
      <c r="CD116" s="291" t="e">
        <f t="shared" si="479"/>
        <v>#VALUE!</v>
      </c>
      <c r="CE116" s="292" t="e">
        <f t="shared" si="330"/>
        <v>#VALUE!</v>
      </c>
      <c r="CF116" s="292" t="e">
        <f t="shared" si="401"/>
        <v>#VALUE!</v>
      </c>
      <c r="CW116" s="330"/>
      <c r="CX116" s="341">
        <v>92</v>
      </c>
      <c r="CY116" s="58" t="str">
        <f t="shared" si="402"/>
        <v/>
      </c>
      <c r="CZ116" s="344" t="e">
        <f t="shared" si="520"/>
        <v>#N/A</v>
      </c>
      <c r="DA116" s="344" t="e">
        <f t="shared" si="520"/>
        <v>#N/A</v>
      </c>
      <c r="DB116" s="344" t="e">
        <f t="shared" si="520"/>
        <v>#N/A</v>
      </c>
      <c r="DC116" s="344" t="e">
        <f t="shared" si="520"/>
        <v>#N/A</v>
      </c>
      <c r="DD116" s="344" t="e">
        <f t="shared" si="520"/>
        <v>#N/A</v>
      </c>
      <c r="DE116" s="344" t="e">
        <f t="shared" si="520"/>
        <v>#N/A</v>
      </c>
      <c r="DF116" s="344" t="e">
        <f t="shared" si="520"/>
        <v>#N/A</v>
      </c>
      <c r="DG116" s="344" t="e">
        <f t="shared" si="520"/>
        <v>#N/A</v>
      </c>
      <c r="DH116" s="344" t="e">
        <f t="shared" si="520"/>
        <v>#N/A</v>
      </c>
      <c r="DI116" s="344" t="e">
        <f t="shared" si="520"/>
        <v>#N/A</v>
      </c>
      <c r="DJ116" s="344" t="e">
        <f t="shared" si="520"/>
        <v>#N/A</v>
      </c>
      <c r="DK116" s="344" t="e">
        <f t="shared" si="520"/>
        <v>#N/A</v>
      </c>
      <c r="DL116" s="344" t="e">
        <f t="shared" si="520"/>
        <v>#N/A</v>
      </c>
      <c r="DM116" s="344" t="e">
        <f t="shared" si="520"/>
        <v>#N/A</v>
      </c>
      <c r="DN116" s="344" t="e">
        <f t="shared" si="520"/>
        <v>#N/A</v>
      </c>
      <c r="DO116" s="344" t="e">
        <f t="shared" si="520"/>
        <v>#N/A</v>
      </c>
      <c r="DP116" s="344" t="e">
        <f t="shared" si="519"/>
        <v>#N/A</v>
      </c>
      <c r="DQ116" s="344" t="e">
        <f t="shared" si="519"/>
        <v>#N/A</v>
      </c>
      <c r="DR116" s="344" t="e">
        <f t="shared" si="519"/>
        <v>#N/A</v>
      </c>
      <c r="DS116" s="344" t="e">
        <f t="shared" si="519"/>
        <v>#N/A</v>
      </c>
      <c r="DT116" s="344" t="e">
        <f t="shared" si="519"/>
        <v>#N/A</v>
      </c>
      <c r="DU116" s="344" t="e">
        <f t="shared" si="519"/>
        <v>#N/A</v>
      </c>
      <c r="DV116" s="344" t="e">
        <f t="shared" si="519"/>
        <v>#N/A</v>
      </c>
      <c r="DW116" s="344" t="e">
        <f t="shared" si="519"/>
        <v>#N/A</v>
      </c>
      <c r="DX116" s="344" t="e">
        <f t="shared" si="519"/>
        <v>#N/A</v>
      </c>
      <c r="DY116" s="344" t="e">
        <f t="shared" si="519"/>
        <v>#N/A</v>
      </c>
      <c r="DZ116" s="344" t="e">
        <f t="shared" si="519"/>
        <v>#N/A</v>
      </c>
      <c r="EA116" s="344" t="e">
        <f t="shared" si="519"/>
        <v>#N/A</v>
      </c>
      <c r="EB116" s="344" t="e">
        <f t="shared" si="519"/>
        <v>#N/A</v>
      </c>
      <c r="EC116" s="344" t="e">
        <f t="shared" si="519"/>
        <v>#N/A</v>
      </c>
      <c r="ED116" s="59">
        <f t="shared" si="403"/>
        <v>0</v>
      </c>
      <c r="EE116" s="341">
        <v>92</v>
      </c>
      <c r="EF116" s="58" t="str">
        <f t="shared" si="404"/>
        <v/>
      </c>
      <c r="EG116" s="344" t="str">
        <f t="shared" si="480"/>
        <v/>
      </c>
      <c r="EH116" s="344" t="str">
        <f t="shared" si="481"/>
        <v/>
      </c>
      <c r="EI116" s="344" t="str">
        <f t="shared" si="482"/>
        <v/>
      </c>
      <c r="EJ116" s="344" t="str">
        <f t="shared" si="483"/>
        <v/>
      </c>
      <c r="EK116" s="344" t="str">
        <f t="shared" si="484"/>
        <v/>
      </c>
      <c r="EL116" s="344" t="str">
        <f t="shared" si="485"/>
        <v/>
      </c>
      <c r="EM116" s="344" t="str">
        <f t="shared" si="486"/>
        <v/>
      </c>
      <c r="EN116" s="344" t="str">
        <f t="shared" si="487"/>
        <v/>
      </c>
      <c r="EO116" s="344" t="str">
        <f t="shared" si="488"/>
        <v/>
      </c>
      <c r="EP116" s="344" t="str">
        <f t="shared" si="489"/>
        <v/>
      </c>
      <c r="EQ116" s="344" t="str">
        <f t="shared" si="490"/>
        <v/>
      </c>
      <c r="ER116" s="344" t="str">
        <f t="shared" si="491"/>
        <v/>
      </c>
      <c r="ES116" s="344" t="str">
        <f t="shared" si="492"/>
        <v/>
      </c>
      <c r="ET116" s="344" t="str">
        <f t="shared" si="493"/>
        <v/>
      </c>
      <c r="EU116" s="344" t="str">
        <f t="shared" si="494"/>
        <v/>
      </c>
      <c r="EV116" s="344" t="str">
        <f t="shared" si="495"/>
        <v/>
      </c>
      <c r="EW116" s="344" t="str">
        <f t="shared" si="496"/>
        <v/>
      </c>
      <c r="EX116" s="344" t="str">
        <f t="shared" si="497"/>
        <v/>
      </c>
      <c r="EY116" s="344" t="str">
        <f t="shared" si="498"/>
        <v/>
      </c>
      <c r="EZ116" s="344" t="str">
        <f t="shared" si="499"/>
        <v/>
      </c>
      <c r="FA116" s="344" t="str">
        <f t="shared" si="500"/>
        <v/>
      </c>
      <c r="FB116" s="344" t="str">
        <f t="shared" si="501"/>
        <v/>
      </c>
      <c r="FC116" s="344" t="str">
        <f t="shared" si="502"/>
        <v/>
      </c>
      <c r="FD116" s="344" t="str">
        <f t="shared" si="503"/>
        <v/>
      </c>
      <c r="FE116" s="344" t="str">
        <f t="shared" si="504"/>
        <v/>
      </c>
      <c r="FF116" s="344" t="str">
        <f t="shared" si="505"/>
        <v/>
      </c>
      <c r="FG116" s="344" t="str">
        <f t="shared" si="506"/>
        <v/>
      </c>
      <c r="FH116" s="344" t="str">
        <f t="shared" si="507"/>
        <v/>
      </c>
      <c r="FI116" s="344" t="str">
        <f t="shared" si="508"/>
        <v/>
      </c>
      <c r="FJ116" s="344" t="str">
        <f t="shared" si="509"/>
        <v/>
      </c>
      <c r="FK116" s="59">
        <f t="shared" si="405"/>
        <v>0</v>
      </c>
      <c r="FL116" s="345" t="str">
        <f t="shared" si="406"/>
        <v/>
      </c>
      <c r="FM116" s="3">
        <f t="shared" si="407"/>
        <v>0</v>
      </c>
      <c r="FO116" s="336" t="str">
        <f t="shared" si="331"/>
        <v/>
      </c>
      <c r="FP116" s="4" t="s">
        <v>122</v>
      </c>
      <c r="FQ116" s="17" t="str">
        <f t="shared" si="332"/>
        <v/>
      </c>
      <c r="FR116" s="17" t="str">
        <f t="shared" si="333"/>
        <v/>
      </c>
      <c r="FS116" s="17" t="str">
        <f t="shared" si="334"/>
        <v/>
      </c>
      <c r="FT116" s="17" t="str">
        <f t="shared" si="335"/>
        <v/>
      </c>
      <c r="FU116" s="17" t="str">
        <f t="shared" si="336"/>
        <v/>
      </c>
      <c r="FV116" s="17" t="str">
        <f t="shared" si="337"/>
        <v/>
      </c>
      <c r="FW116" s="17" t="str">
        <f t="shared" si="338"/>
        <v/>
      </c>
      <c r="FX116" s="17" t="str">
        <f t="shared" si="339"/>
        <v/>
      </c>
      <c r="FY116" s="17" t="str">
        <f t="shared" si="340"/>
        <v/>
      </c>
      <c r="FZ116" s="17" t="str">
        <f t="shared" si="341"/>
        <v/>
      </c>
      <c r="GA116" s="17" t="str">
        <f t="shared" si="342"/>
        <v/>
      </c>
      <c r="GB116" s="17" t="str">
        <f t="shared" si="343"/>
        <v/>
      </c>
      <c r="GC116" s="17" t="str">
        <f t="shared" si="344"/>
        <v/>
      </c>
      <c r="GD116" s="17" t="str">
        <f t="shared" si="345"/>
        <v/>
      </c>
      <c r="GE116" s="17" t="str">
        <f t="shared" si="346"/>
        <v/>
      </c>
      <c r="GF116" s="17" t="str">
        <f t="shared" si="347"/>
        <v/>
      </c>
      <c r="GG116" s="17" t="str">
        <f t="shared" si="348"/>
        <v/>
      </c>
      <c r="GH116" s="17" t="str">
        <f t="shared" si="349"/>
        <v/>
      </c>
      <c r="GI116" s="17" t="str">
        <f t="shared" si="350"/>
        <v/>
      </c>
      <c r="GJ116" s="17" t="str">
        <f t="shared" si="351"/>
        <v/>
      </c>
      <c r="GK116" s="17" t="str">
        <f t="shared" si="352"/>
        <v/>
      </c>
      <c r="GL116" s="17" t="str">
        <f t="shared" si="353"/>
        <v/>
      </c>
      <c r="GM116" s="17" t="str">
        <f t="shared" si="354"/>
        <v/>
      </c>
      <c r="GN116" s="17" t="str">
        <f t="shared" si="355"/>
        <v/>
      </c>
      <c r="GO116" s="17" t="str">
        <f t="shared" si="356"/>
        <v/>
      </c>
      <c r="GP116" s="17" t="str">
        <f t="shared" si="357"/>
        <v/>
      </c>
      <c r="GQ116" s="17" t="str">
        <f t="shared" si="358"/>
        <v/>
      </c>
      <c r="GR116" s="17" t="str">
        <f t="shared" si="359"/>
        <v/>
      </c>
      <c r="GS116" s="17" t="str">
        <f t="shared" si="360"/>
        <v/>
      </c>
      <c r="GT116" s="17" t="str">
        <f t="shared" si="361"/>
        <v/>
      </c>
      <c r="GU116" s="17" t="s">
        <v>139</v>
      </c>
      <c r="GV116" s="36"/>
      <c r="GW116" s="36" t="e">
        <f>RANK(AO116,AO$25:AO$124,0)+COUNTIF(AO$25:AO$116,AO116)-1</f>
        <v>#VALUE!</v>
      </c>
      <c r="GX116" s="36" t="s">
        <v>122</v>
      </c>
      <c r="GY116" s="3">
        <v>92</v>
      </c>
      <c r="GZ116" s="3" t="str">
        <f t="shared" si="362"/>
        <v/>
      </c>
      <c r="HA116" s="345" t="str">
        <f t="shared" si="408"/>
        <v/>
      </c>
      <c r="HB116" s="3">
        <f t="shared" si="409"/>
        <v>0</v>
      </c>
      <c r="HF116" s="3" t="e">
        <f t="shared" si="410"/>
        <v>#N/A</v>
      </c>
      <c r="HG116" s="3" t="e">
        <f t="shared" si="411"/>
        <v>#N/A</v>
      </c>
      <c r="HH116" s="294" t="e">
        <f t="shared" si="412"/>
        <v>#N/A</v>
      </c>
      <c r="HI116" s="336" t="e">
        <f t="shared" si="413"/>
        <v>#N/A</v>
      </c>
      <c r="HJ116" s="4" t="e">
        <f t="shared" si="414"/>
        <v>#N/A</v>
      </c>
      <c r="HK116" s="17" t="str">
        <f>IF(HK$23&lt;='2. Saisie'!$AE$1,INDEX($D$25:$AG$124,$HI116,HK$21),"")</f>
        <v/>
      </c>
      <c r="HL116" s="17" t="str">
        <f>IF(HL$23&lt;='2. Saisie'!$AE$1,INDEX($D$25:$AG$124,$HI116,HL$21),"")</f>
        <v/>
      </c>
      <c r="HM116" s="17" t="str">
        <f>IF(HM$23&lt;='2. Saisie'!$AE$1,INDEX($D$25:$AG$124,$HI116,HM$21),"")</f>
        <v/>
      </c>
      <c r="HN116" s="17" t="str">
        <f>IF(HN$23&lt;='2. Saisie'!$AE$1,INDEX($D$25:$AG$124,$HI116,HN$21),"")</f>
        <v/>
      </c>
      <c r="HO116" s="17" t="str">
        <f>IF(HO$23&lt;='2. Saisie'!$AE$1,INDEX($D$25:$AG$124,$HI116,HO$21),"")</f>
        <v/>
      </c>
      <c r="HP116" s="17" t="str">
        <f>IF(HP$23&lt;='2. Saisie'!$AE$1,INDEX($D$25:$AG$124,$HI116,HP$21),"")</f>
        <v/>
      </c>
      <c r="HQ116" s="17" t="str">
        <f>IF(HQ$23&lt;='2. Saisie'!$AE$1,INDEX($D$25:$AG$124,$HI116,HQ$21),"")</f>
        <v/>
      </c>
      <c r="HR116" s="17" t="str">
        <f>IF(HR$23&lt;='2. Saisie'!$AE$1,INDEX($D$25:$AG$124,$HI116,HR$21),"")</f>
        <v/>
      </c>
      <c r="HS116" s="17" t="str">
        <f>IF(HS$23&lt;='2. Saisie'!$AE$1,INDEX($D$25:$AG$124,$HI116,HS$21),"")</f>
        <v/>
      </c>
      <c r="HT116" s="17" t="str">
        <f>IF(HT$23&lt;='2. Saisie'!$AE$1,INDEX($D$25:$AG$124,$HI116,HT$21),"")</f>
        <v/>
      </c>
      <c r="HU116" s="17" t="str">
        <f>IF(HU$23&lt;='2. Saisie'!$AE$1,INDEX($D$25:$AG$124,$HI116,HU$21),"")</f>
        <v/>
      </c>
      <c r="HV116" s="17" t="str">
        <f>IF(HV$23&lt;='2. Saisie'!$AE$1,INDEX($D$25:$AG$124,$HI116,HV$21),"")</f>
        <v/>
      </c>
      <c r="HW116" s="17" t="str">
        <f>IF(HW$23&lt;='2. Saisie'!$AE$1,INDEX($D$25:$AG$124,$HI116,HW$21),"")</f>
        <v/>
      </c>
      <c r="HX116" s="17" t="str">
        <f>IF(HX$23&lt;='2. Saisie'!$AE$1,INDEX($D$25:$AG$124,$HI116,HX$21),"")</f>
        <v/>
      </c>
      <c r="HY116" s="17" t="str">
        <f>IF(HY$23&lt;='2. Saisie'!$AE$1,INDEX($D$25:$AG$124,$HI116,HY$21),"")</f>
        <v/>
      </c>
      <c r="HZ116" s="17" t="str">
        <f>IF(HZ$23&lt;='2. Saisie'!$AE$1,INDEX($D$25:$AG$124,$HI116,HZ$21),"")</f>
        <v/>
      </c>
      <c r="IA116" s="17" t="str">
        <f>IF(IA$23&lt;='2. Saisie'!$AE$1,INDEX($D$25:$AG$124,$HI116,IA$21),"")</f>
        <v/>
      </c>
      <c r="IB116" s="17" t="str">
        <f>IF(IB$23&lt;='2. Saisie'!$AE$1,INDEX($D$25:$AG$124,$HI116,IB$21),"")</f>
        <v/>
      </c>
      <c r="IC116" s="17" t="str">
        <f>IF(IC$23&lt;='2. Saisie'!$AE$1,INDEX($D$25:$AG$124,$HI116,IC$21),"")</f>
        <v/>
      </c>
      <c r="ID116" s="17" t="str">
        <f>IF(ID$23&lt;='2. Saisie'!$AE$1,INDEX($D$25:$AG$124,$HI116,ID$21),"")</f>
        <v/>
      </c>
      <c r="IE116" s="17" t="str">
        <f>IF(IE$23&lt;='2. Saisie'!$AE$1,INDEX($D$25:$AG$124,$HI116,IE$21),"")</f>
        <v/>
      </c>
      <c r="IF116" s="17" t="str">
        <f>IF(IF$23&lt;='2. Saisie'!$AE$1,INDEX($D$25:$AG$124,$HI116,IF$21),"")</f>
        <v/>
      </c>
      <c r="IG116" s="17" t="str">
        <f>IF(IG$23&lt;='2. Saisie'!$AE$1,INDEX($D$25:$AG$124,$HI116,IG$21),"")</f>
        <v/>
      </c>
      <c r="IH116" s="17" t="str">
        <f>IF(IH$23&lt;='2. Saisie'!$AE$1,INDEX($D$25:$AG$124,$HI116,IH$21),"")</f>
        <v/>
      </c>
      <c r="II116" s="17" t="str">
        <f>IF(II$23&lt;='2. Saisie'!$AE$1,INDEX($D$25:$AG$124,$HI116,II$21),"")</f>
        <v/>
      </c>
      <c r="IJ116" s="17" t="str">
        <f>IF(IJ$23&lt;='2. Saisie'!$AE$1,INDEX($D$25:$AG$124,$HI116,IJ$21),"")</f>
        <v/>
      </c>
      <c r="IK116" s="17" t="str">
        <f>IF(IK$23&lt;='2. Saisie'!$AE$1,INDEX($D$25:$AG$124,$HI116,IK$21),"")</f>
        <v/>
      </c>
      <c r="IL116" s="17" t="str">
        <f>IF(IL$23&lt;='2. Saisie'!$AE$1,INDEX($D$25:$AG$124,$HI116,IL$21),"")</f>
        <v/>
      </c>
      <c r="IM116" s="17" t="str">
        <f>IF(IM$23&lt;='2. Saisie'!$AE$1,INDEX($D$25:$AG$124,$HI116,IM$21),"")</f>
        <v/>
      </c>
      <c r="IN116" s="17" t="str">
        <f>IF(IN$23&lt;='2. Saisie'!$AE$1,INDEX($D$25:$AG$124,$HI116,IN$21),"")</f>
        <v/>
      </c>
      <c r="IO116" s="17" t="s">
        <v>139</v>
      </c>
      <c r="IR116" s="346" t="str">
        <f>IFERROR(IF(HK$23&lt;=$HH116,(1-'7. Rép.Inattendues'!J97)*HK$19,('7. Rép.Inattendues'!J97*HK$19)*-1),"")</f>
        <v/>
      </c>
      <c r="IS116" s="346" t="str">
        <f>IFERROR(IF(HL$23&lt;=$HH116,(1-'7. Rép.Inattendues'!K97)*HL$19,('7. Rép.Inattendues'!K97*HL$19)*-1),"")</f>
        <v/>
      </c>
      <c r="IT116" s="346" t="str">
        <f>IFERROR(IF(HM$23&lt;=$HH116,(1-'7. Rép.Inattendues'!L97)*HM$19,('7. Rép.Inattendues'!L97*HM$19)*-1),"")</f>
        <v/>
      </c>
      <c r="IU116" s="346" t="str">
        <f>IFERROR(IF(HN$23&lt;=$HH116,(1-'7. Rép.Inattendues'!M97)*HN$19,('7. Rép.Inattendues'!M97*HN$19)*-1),"")</f>
        <v/>
      </c>
      <c r="IV116" s="346" t="str">
        <f>IFERROR(IF(HO$23&lt;=$HH116,(1-'7. Rép.Inattendues'!N97)*HO$19,('7. Rép.Inattendues'!N97*HO$19)*-1),"")</f>
        <v/>
      </c>
      <c r="IW116" s="346" t="str">
        <f>IFERROR(IF(HP$23&lt;=$HH116,(1-'7. Rép.Inattendues'!O97)*HP$19,('7. Rép.Inattendues'!O97*HP$19)*-1),"")</f>
        <v/>
      </c>
      <c r="IX116" s="346" t="str">
        <f>IFERROR(IF(HQ$23&lt;=$HH116,(1-'7. Rép.Inattendues'!P97)*HQ$19,('7. Rép.Inattendues'!P97*HQ$19)*-1),"")</f>
        <v/>
      </c>
      <c r="IY116" s="346" t="str">
        <f>IFERROR(IF(HR$23&lt;=$HH116,(1-'7. Rép.Inattendues'!Q97)*HR$19,('7. Rép.Inattendues'!Q97*HR$19)*-1),"")</f>
        <v/>
      </c>
      <c r="IZ116" s="346" t="str">
        <f>IFERROR(IF(HS$23&lt;=$HH116,(1-'7. Rép.Inattendues'!R97)*HS$19,('7. Rép.Inattendues'!R97*HS$19)*-1),"")</f>
        <v/>
      </c>
      <c r="JA116" s="346" t="str">
        <f>IFERROR(IF(HT$23&lt;=$HH116,(1-'7. Rép.Inattendues'!S97)*HT$19,('7. Rép.Inattendues'!S97*HT$19)*-1),"")</f>
        <v/>
      </c>
      <c r="JB116" s="346" t="str">
        <f>IFERROR(IF(HU$23&lt;=$HH116,(1-'7. Rép.Inattendues'!T97)*HU$19,('7. Rép.Inattendues'!T97*HU$19)*-1),"")</f>
        <v/>
      </c>
      <c r="JC116" s="346" t="str">
        <f>IFERROR(IF(HV$23&lt;=$HH116,(1-'7. Rép.Inattendues'!U97)*HV$19,('7. Rép.Inattendues'!U97*HV$19)*-1),"")</f>
        <v/>
      </c>
      <c r="JD116" s="346" t="str">
        <f>IFERROR(IF(HW$23&lt;=$HH116,(1-'7. Rép.Inattendues'!V97)*HW$19,('7. Rép.Inattendues'!V97*HW$19)*-1),"")</f>
        <v/>
      </c>
      <c r="JE116" s="346" t="str">
        <f>IFERROR(IF(HX$23&lt;=$HH116,(1-'7. Rép.Inattendues'!W97)*HX$19,('7. Rép.Inattendues'!W97*HX$19)*-1),"")</f>
        <v/>
      </c>
      <c r="JF116" s="346" t="str">
        <f>IFERROR(IF(HY$23&lt;=$HH116,(1-'7. Rép.Inattendues'!X97)*HY$19,('7. Rép.Inattendues'!X97*HY$19)*-1),"")</f>
        <v/>
      </c>
      <c r="JG116" s="346" t="str">
        <f>IFERROR(IF(HZ$23&lt;=$HH116,(1-'7. Rép.Inattendues'!Y97)*HZ$19,('7. Rép.Inattendues'!Y97*HZ$19)*-1),"")</f>
        <v/>
      </c>
      <c r="JH116" s="346" t="str">
        <f>IFERROR(IF(IA$23&lt;=$HH116,(1-'7. Rép.Inattendues'!Z97)*IA$19,('7. Rép.Inattendues'!Z97*IA$19)*-1),"")</f>
        <v/>
      </c>
      <c r="JI116" s="346" t="str">
        <f>IFERROR(IF(IB$23&lt;=$HH116,(1-'7. Rép.Inattendues'!AA97)*IB$19,('7. Rép.Inattendues'!AA97*IB$19)*-1),"")</f>
        <v/>
      </c>
      <c r="JJ116" s="346" t="str">
        <f>IFERROR(IF(IC$23&lt;=$HH116,(1-'7. Rép.Inattendues'!AB97)*IC$19,('7. Rép.Inattendues'!AB97*IC$19)*-1),"")</f>
        <v/>
      </c>
      <c r="JK116" s="346" t="str">
        <f>IFERROR(IF(ID$23&lt;=$HH116,(1-'7. Rép.Inattendues'!AC97)*ID$19,('7. Rép.Inattendues'!AC97*ID$19)*-1),"")</f>
        <v/>
      </c>
      <c r="JL116" s="346" t="str">
        <f>IFERROR(IF(IE$23&lt;=$HH116,(1-'7. Rép.Inattendues'!AD97)*IE$19,('7. Rép.Inattendues'!AD97*IE$19)*-1),"")</f>
        <v/>
      </c>
      <c r="JM116" s="346" t="str">
        <f>IFERROR(IF(IF$23&lt;=$HH116,(1-'7. Rép.Inattendues'!AE97)*IF$19,('7. Rép.Inattendues'!AE97*IF$19)*-1),"")</f>
        <v/>
      </c>
      <c r="JN116" s="346" t="str">
        <f>IFERROR(IF(IG$23&lt;=$HH116,(1-'7. Rép.Inattendues'!AF97)*IG$19,('7. Rép.Inattendues'!AF97*IG$19)*-1),"")</f>
        <v/>
      </c>
      <c r="JO116" s="346" t="str">
        <f>IFERROR(IF(IH$23&lt;=$HH116,(1-'7. Rép.Inattendues'!AG97)*IH$19,('7. Rép.Inattendues'!AG97*IH$19)*-1),"")</f>
        <v/>
      </c>
      <c r="JP116" s="346" t="str">
        <f>IFERROR(IF(II$23&lt;=$HH116,(1-'7. Rép.Inattendues'!AH97)*II$19,('7. Rép.Inattendues'!AH97*II$19)*-1),"")</f>
        <v/>
      </c>
      <c r="JQ116" s="346" t="str">
        <f>IFERROR(IF(IJ$23&lt;=$HH116,(1-'7. Rép.Inattendues'!AI97)*IJ$19,('7. Rép.Inattendues'!AI97*IJ$19)*-1),"")</f>
        <v/>
      </c>
      <c r="JR116" s="346" t="str">
        <f>IFERROR(IF(IK$23&lt;=$HH116,(1-'7. Rép.Inattendues'!AJ97)*IK$19,('7. Rép.Inattendues'!AJ97*IK$19)*-1),"")</f>
        <v/>
      </c>
      <c r="JS116" s="346" t="str">
        <f>IFERROR(IF(IL$23&lt;=$HH116,(1-'7. Rép.Inattendues'!AK97)*IL$19,('7. Rép.Inattendues'!AK97*IL$19)*-1),"")</f>
        <v/>
      </c>
      <c r="JT116" s="346" t="str">
        <f>IFERROR(IF(IM$23&lt;=$HH116,(1-'7. Rép.Inattendues'!AL97)*IM$19,('7. Rép.Inattendues'!AL97*IM$19)*-1),"")</f>
        <v/>
      </c>
      <c r="JU116" s="346" t="str">
        <f>IFERROR(IF(IN$23&lt;=$HH116,(1-'7. Rép.Inattendues'!AM97)*IN$19,('7. Rép.Inattendues'!AM97*IN$19)*-1),"")</f>
        <v/>
      </c>
      <c r="JW116" s="347" t="str">
        <f t="shared" si="415"/>
        <v/>
      </c>
      <c r="JY116" s="346" t="str">
        <f t="shared" si="416"/>
        <v/>
      </c>
      <c r="JZ116" s="346" t="str">
        <f t="shared" si="417"/>
        <v/>
      </c>
      <c r="KA116" s="346" t="str">
        <f t="shared" si="418"/>
        <v/>
      </c>
      <c r="KB116" s="346" t="str">
        <f t="shared" si="419"/>
        <v/>
      </c>
      <c r="KC116" s="346" t="str">
        <f t="shared" si="420"/>
        <v/>
      </c>
      <c r="KD116" s="346" t="str">
        <f t="shared" si="421"/>
        <v/>
      </c>
      <c r="KE116" s="346" t="str">
        <f t="shared" si="422"/>
        <v/>
      </c>
      <c r="KF116" s="346" t="str">
        <f t="shared" si="423"/>
        <v/>
      </c>
      <c r="KG116" s="346" t="str">
        <f t="shared" si="424"/>
        <v/>
      </c>
      <c r="KH116" s="346" t="str">
        <f t="shared" si="425"/>
        <v/>
      </c>
      <c r="KI116" s="346" t="str">
        <f t="shared" si="426"/>
        <v/>
      </c>
      <c r="KJ116" s="346" t="str">
        <f t="shared" si="427"/>
        <v/>
      </c>
      <c r="KK116" s="346" t="str">
        <f t="shared" si="428"/>
        <v/>
      </c>
      <c r="KL116" s="346" t="str">
        <f t="shared" si="429"/>
        <v/>
      </c>
      <c r="KM116" s="346" t="str">
        <f t="shared" si="430"/>
        <v/>
      </c>
      <c r="KN116" s="346" t="str">
        <f t="shared" si="431"/>
        <v/>
      </c>
      <c r="KO116" s="346" t="str">
        <f t="shared" si="432"/>
        <v/>
      </c>
      <c r="KP116" s="346" t="str">
        <f t="shared" si="433"/>
        <v/>
      </c>
      <c r="KQ116" s="346" t="str">
        <f t="shared" si="434"/>
        <v/>
      </c>
      <c r="KR116" s="346" t="str">
        <f t="shared" si="435"/>
        <v/>
      </c>
      <c r="KS116" s="346" t="str">
        <f t="shared" si="436"/>
        <v/>
      </c>
      <c r="KT116" s="346" t="str">
        <f t="shared" si="437"/>
        <v/>
      </c>
      <c r="KU116" s="346" t="str">
        <f t="shared" si="438"/>
        <v/>
      </c>
      <c r="KV116" s="346" t="str">
        <f t="shared" si="439"/>
        <v/>
      </c>
      <c r="KW116" s="346" t="str">
        <f t="shared" si="440"/>
        <v/>
      </c>
      <c r="KX116" s="346" t="str">
        <f t="shared" si="441"/>
        <v/>
      </c>
      <c r="KY116" s="346" t="str">
        <f t="shared" si="442"/>
        <v/>
      </c>
      <c r="KZ116" s="346" t="str">
        <f t="shared" si="443"/>
        <v/>
      </c>
      <c r="LA116" s="346" t="str">
        <f t="shared" si="444"/>
        <v/>
      </c>
      <c r="LB116" s="346" t="str">
        <f t="shared" si="445"/>
        <v/>
      </c>
      <c r="LD116" s="348" t="str">
        <f t="shared" si="446"/>
        <v/>
      </c>
      <c r="LF116" s="346" t="str">
        <f t="shared" si="363"/>
        <v/>
      </c>
      <c r="LH116" s="346" t="str">
        <f t="shared" si="447"/>
        <v/>
      </c>
      <c r="LI116" s="346" t="str">
        <f t="shared" si="448"/>
        <v/>
      </c>
      <c r="LJ116" s="346" t="str">
        <f t="shared" si="449"/>
        <v/>
      </c>
      <c r="LK116" s="346" t="str">
        <f t="shared" si="450"/>
        <v/>
      </c>
      <c r="LL116" s="346" t="str">
        <f t="shared" si="451"/>
        <v/>
      </c>
      <c r="LM116" s="346" t="str">
        <f t="shared" si="452"/>
        <v/>
      </c>
      <c r="LN116" s="346" t="str">
        <f t="shared" si="453"/>
        <v/>
      </c>
      <c r="LO116" s="346" t="str">
        <f t="shared" si="454"/>
        <v/>
      </c>
      <c r="LP116" s="346" t="str">
        <f t="shared" si="455"/>
        <v/>
      </c>
      <c r="LQ116" s="346" t="str">
        <f t="shared" si="456"/>
        <v/>
      </c>
      <c r="LR116" s="346" t="str">
        <f t="shared" si="457"/>
        <v/>
      </c>
      <c r="LS116" s="346" t="str">
        <f t="shared" si="458"/>
        <v/>
      </c>
      <c r="LT116" s="346" t="str">
        <f t="shared" si="459"/>
        <v/>
      </c>
      <c r="LU116" s="346" t="str">
        <f t="shared" si="460"/>
        <v/>
      </c>
      <c r="LV116" s="346" t="str">
        <f t="shared" si="461"/>
        <v/>
      </c>
      <c r="LW116" s="346" t="str">
        <f t="shared" si="462"/>
        <v/>
      </c>
      <c r="LX116" s="346" t="str">
        <f t="shared" si="463"/>
        <v/>
      </c>
      <c r="LY116" s="346" t="str">
        <f t="shared" si="464"/>
        <v/>
      </c>
      <c r="LZ116" s="346" t="str">
        <f t="shared" si="465"/>
        <v/>
      </c>
      <c r="MA116" s="346" t="str">
        <f t="shared" si="466"/>
        <v/>
      </c>
      <c r="MB116" s="346" t="str">
        <f t="shared" si="467"/>
        <v/>
      </c>
      <c r="MC116" s="346" t="str">
        <f t="shared" si="468"/>
        <v/>
      </c>
      <c r="MD116" s="346" t="str">
        <f t="shared" si="469"/>
        <v/>
      </c>
      <c r="ME116" s="346" t="str">
        <f t="shared" si="470"/>
        <v/>
      </c>
      <c r="MF116" s="346" t="str">
        <f t="shared" si="471"/>
        <v/>
      </c>
      <c r="MG116" s="346" t="str">
        <f t="shared" si="472"/>
        <v/>
      </c>
      <c r="MH116" s="346" t="str">
        <f t="shared" si="473"/>
        <v/>
      </c>
      <c r="MI116" s="346" t="str">
        <f t="shared" si="474"/>
        <v/>
      </c>
      <c r="MJ116" s="346" t="str">
        <f t="shared" si="475"/>
        <v/>
      </c>
      <c r="MK116" s="346" t="str">
        <f t="shared" si="476"/>
        <v/>
      </c>
      <c r="MM116" s="348" t="str">
        <f t="shared" si="477"/>
        <v/>
      </c>
      <c r="MR116" s="483" t="s">
        <v>471</v>
      </c>
      <c r="MS116" s="305">
        <v>3</v>
      </c>
      <c r="MU116" s="15">
        <f>IF('8. Paramètres'!G154="Modérée à forte",1,IF('8. Paramètres'!G154="Faible",2,IF('8. Paramètres'!G154="Négligeable",3,"err")))</f>
        <v>2</v>
      </c>
      <c r="MV116" s="15">
        <f>IF('8. Paramètres'!H154="Cliquer pour modifier",MU116,IF('8. Paramètres'!H154="Modérée à forte",1,IF('8. Paramètres'!H154="Faible",2,IF('8. Paramètres'!H154="Négligeable",3,"err"))))</f>
        <v>2</v>
      </c>
      <c r="MW116" s="15">
        <f t="shared" si="517"/>
        <v>2</v>
      </c>
      <c r="MY116" s="380" t="str">
        <f t="shared" si="518"/>
        <v>ok</v>
      </c>
    </row>
    <row r="117" spans="2:364" ht="18" x14ac:dyDescent="0.3">
      <c r="B117" s="38">
        <f t="shared" si="364"/>
        <v>0</v>
      </c>
      <c r="C117" s="4" t="s">
        <v>123</v>
      </c>
      <c r="D117" s="17" t="str">
        <f>IF(AND('2. Saisie'!$AF99&gt;=0,D$23&lt;='2. Saisie'!$AE$1,'2. Saisie'!$AL99&lt;=$B$11),IF(OR('2. Saisie'!B99="",'2. Saisie'!B99=9),0,'2. Saisie'!B99),"")</f>
        <v/>
      </c>
      <c r="E117" s="17" t="str">
        <f>IF(AND('2. Saisie'!$AF99&gt;=0,E$23&lt;='2. Saisie'!$AE$1,'2. Saisie'!$AL99&lt;=$B$11),IF(OR('2. Saisie'!C99="",'2. Saisie'!C99=9),0,'2. Saisie'!C99),"")</f>
        <v/>
      </c>
      <c r="F117" s="17" t="str">
        <f>IF(AND('2. Saisie'!$AF99&gt;=0,F$23&lt;='2. Saisie'!$AE$1,'2. Saisie'!$AL99&lt;=$B$11),IF(OR('2. Saisie'!D99="",'2. Saisie'!D99=9),0,'2. Saisie'!D99),"")</f>
        <v/>
      </c>
      <c r="G117" s="17" t="str">
        <f>IF(AND('2. Saisie'!$AF99&gt;=0,G$23&lt;='2. Saisie'!$AE$1,'2. Saisie'!$AL99&lt;=$B$11),IF(OR('2. Saisie'!E99="",'2. Saisie'!E99=9),0,'2. Saisie'!E99),"")</f>
        <v/>
      </c>
      <c r="H117" s="17" t="str">
        <f>IF(AND('2. Saisie'!$AF99&gt;=0,H$23&lt;='2. Saisie'!$AE$1,'2. Saisie'!$AL99&lt;=$B$11),IF(OR('2. Saisie'!F99="",'2. Saisie'!F99=9),0,'2. Saisie'!F99),"")</f>
        <v/>
      </c>
      <c r="I117" s="17" t="str">
        <f>IF(AND('2. Saisie'!$AF99&gt;=0,I$23&lt;='2. Saisie'!$AE$1,'2. Saisie'!$AL99&lt;=$B$11),IF(OR('2. Saisie'!G99="",'2. Saisie'!G99=9),0,'2. Saisie'!G99),"")</f>
        <v/>
      </c>
      <c r="J117" s="17" t="str">
        <f>IF(AND('2. Saisie'!$AF99&gt;=0,J$23&lt;='2. Saisie'!$AE$1,'2. Saisie'!$AL99&lt;=$B$11),IF(OR('2. Saisie'!H99="",'2. Saisie'!H99=9),0,'2. Saisie'!H99),"")</f>
        <v/>
      </c>
      <c r="K117" s="17" t="str">
        <f>IF(AND('2. Saisie'!$AF99&gt;=0,K$23&lt;='2. Saisie'!$AE$1,'2. Saisie'!$AL99&lt;=$B$11),IF(OR('2. Saisie'!I99="",'2. Saisie'!I99=9),0,'2. Saisie'!I99),"")</f>
        <v/>
      </c>
      <c r="L117" s="17" t="str">
        <f>IF(AND('2. Saisie'!$AF99&gt;=0,L$23&lt;='2. Saisie'!$AE$1,'2. Saisie'!$AL99&lt;=$B$11),IF(OR('2. Saisie'!J99="",'2. Saisie'!J99=9),0,'2. Saisie'!J99),"")</f>
        <v/>
      </c>
      <c r="M117" s="17" t="str">
        <f>IF(AND('2. Saisie'!$AF99&gt;=0,M$23&lt;='2. Saisie'!$AE$1,'2. Saisie'!$AL99&lt;=$B$11),IF(OR('2. Saisie'!K99="",'2. Saisie'!K99=9),0,'2. Saisie'!K99),"")</f>
        <v/>
      </c>
      <c r="N117" s="17" t="str">
        <f>IF(AND('2. Saisie'!$AF99&gt;=0,N$23&lt;='2. Saisie'!$AE$1,'2. Saisie'!$AL99&lt;=$B$11),IF(OR('2. Saisie'!L99="",'2. Saisie'!L99=9),0,'2. Saisie'!L99),"")</f>
        <v/>
      </c>
      <c r="O117" s="17" t="str">
        <f>IF(AND('2. Saisie'!$AF99&gt;=0,O$23&lt;='2. Saisie'!$AE$1,'2. Saisie'!$AL99&lt;=$B$11),IF(OR('2. Saisie'!M99="",'2. Saisie'!M99=9),0,'2. Saisie'!M99),"")</f>
        <v/>
      </c>
      <c r="P117" s="17" t="str">
        <f>IF(AND('2. Saisie'!$AF99&gt;=0,P$23&lt;='2. Saisie'!$AE$1,'2. Saisie'!$AL99&lt;=$B$11),IF(OR('2. Saisie'!N99="",'2. Saisie'!N99=9),0,'2. Saisie'!N99),"")</f>
        <v/>
      </c>
      <c r="Q117" s="17" t="str">
        <f>IF(AND('2. Saisie'!$AF99&gt;=0,Q$23&lt;='2. Saisie'!$AE$1,'2. Saisie'!$AL99&lt;=$B$11),IF(OR('2. Saisie'!O99="",'2. Saisie'!O99=9),0,'2. Saisie'!O99),"")</f>
        <v/>
      </c>
      <c r="R117" s="17" t="str">
        <f>IF(AND('2. Saisie'!$AF99&gt;=0,R$23&lt;='2. Saisie'!$AE$1,'2. Saisie'!$AL99&lt;=$B$11),IF(OR('2. Saisie'!P99="",'2. Saisie'!P99=9),0,'2. Saisie'!P99),"")</f>
        <v/>
      </c>
      <c r="S117" s="17" t="str">
        <f>IF(AND('2. Saisie'!$AF99&gt;=0,S$23&lt;='2. Saisie'!$AE$1,'2. Saisie'!$AL99&lt;=$B$11),IF(OR('2. Saisie'!Q99="",'2. Saisie'!Q99=9),0,'2. Saisie'!Q99),"")</f>
        <v/>
      </c>
      <c r="T117" s="17" t="str">
        <f>IF(AND('2. Saisie'!$AF99&gt;=0,T$23&lt;='2. Saisie'!$AE$1,'2. Saisie'!$AL99&lt;=$B$11),IF(OR('2. Saisie'!R99="",'2. Saisie'!R99=9),0,'2. Saisie'!R99),"")</f>
        <v/>
      </c>
      <c r="U117" s="17" t="str">
        <f>IF(AND('2. Saisie'!$AF99&gt;=0,U$23&lt;='2. Saisie'!$AE$1,'2. Saisie'!$AL99&lt;=$B$11),IF(OR('2. Saisie'!S99="",'2. Saisie'!S99=9),0,'2. Saisie'!S99),"")</f>
        <v/>
      </c>
      <c r="V117" s="17" t="str">
        <f>IF(AND('2. Saisie'!$AF99&gt;=0,V$23&lt;='2. Saisie'!$AE$1,'2. Saisie'!$AL99&lt;=$B$11),IF(OR('2. Saisie'!T99="",'2. Saisie'!T99=9),0,'2. Saisie'!T99),"")</f>
        <v/>
      </c>
      <c r="W117" s="17" t="str">
        <f>IF(AND('2. Saisie'!$AF99&gt;=0,W$23&lt;='2. Saisie'!$AE$1,'2. Saisie'!$AL99&lt;=$B$11),IF(OR('2. Saisie'!U99="",'2. Saisie'!U99=9),0,'2. Saisie'!U99),"")</f>
        <v/>
      </c>
      <c r="X117" s="17" t="str">
        <f>IF(AND('2. Saisie'!$AF99&gt;=0,X$23&lt;='2. Saisie'!$AE$1,'2. Saisie'!$AL99&lt;=$B$11),IF(OR('2. Saisie'!V99="",'2. Saisie'!V99=9),0,'2. Saisie'!V99),"")</f>
        <v/>
      </c>
      <c r="Y117" s="17" t="str">
        <f>IF(AND('2. Saisie'!$AF99&gt;=0,Y$23&lt;='2. Saisie'!$AE$1,'2. Saisie'!$AL99&lt;=$B$11),IF(OR('2. Saisie'!W99="",'2. Saisie'!W99=9),0,'2. Saisie'!W99),"")</f>
        <v/>
      </c>
      <c r="Z117" s="17" t="str">
        <f>IF(AND('2. Saisie'!$AF99&gt;=0,Z$23&lt;='2. Saisie'!$AE$1,'2. Saisie'!$AL99&lt;=$B$11),IF(OR('2. Saisie'!X99="",'2. Saisie'!X99=9),0,'2. Saisie'!X99),"")</f>
        <v/>
      </c>
      <c r="AA117" s="17" t="str">
        <f>IF(AND('2. Saisie'!$AF99&gt;=0,AA$23&lt;='2. Saisie'!$AE$1,'2. Saisie'!$AL99&lt;=$B$11),IF(OR('2. Saisie'!Y99="",'2. Saisie'!Y99=9),0,'2. Saisie'!Y99),"")</f>
        <v/>
      </c>
      <c r="AB117" s="17" t="str">
        <f>IF(AND('2. Saisie'!$AF99&gt;=0,AB$23&lt;='2. Saisie'!$AE$1,'2. Saisie'!$AL99&lt;=$B$11),IF(OR('2. Saisie'!Z99="",'2. Saisie'!Z99=9),0,'2. Saisie'!Z99),"")</f>
        <v/>
      </c>
      <c r="AC117" s="17" t="str">
        <f>IF(AND('2. Saisie'!$AF99&gt;=0,AC$23&lt;='2. Saisie'!$AE$1,'2. Saisie'!$AL99&lt;=$B$11),IF(OR('2. Saisie'!AA99="",'2. Saisie'!AA99=9),0,'2. Saisie'!AA99),"")</f>
        <v/>
      </c>
      <c r="AD117" s="17" t="str">
        <f>IF(AND('2. Saisie'!$AF99&gt;=0,AD$23&lt;='2. Saisie'!$AE$1,'2. Saisie'!$AL99&lt;=$B$11),IF(OR('2. Saisie'!AB99="",'2. Saisie'!AB99=9),0,'2. Saisie'!AB99),"")</f>
        <v/>
      </c>
      <c r="AE117" s="17" t="str">
        <f>IF(AND('2. Saisie'!$AF99&gt;=0,AE$23&lt;='2. Saisie'!$AE$1,'2. Saisie'!$AL99&lt;=$B$11),IF(OR('2. Saisie'!AC99="",'2. Saisie'!AC99=9),0,'2. Saisie'!AC99),"")</f>
        <v/>
      </c>
      <c r="AF117" s="17" t="str">
        <f>IF(AND('2. Saisie'!$AF99&gt;=0,AF$23&lt;='2. Saisie'!$AE$1,'2. Saisie'!$AL99&lt;=$B$11),IF(OR('2. Saisie'!AD99="",'2. Saisie'!AD99=9),0,'2. Saisie'!AD99),"")</f>
        <v/>
      </c>
      <c r="AG117" s="17" t="str">
        <f>IF(AND('2. Saisie'!$AF99&gt;=0,AG$23&lt;='2. Saisie'!$AE$1,'2. Saisie'!$AL99&lt;=$B$11),IF(OR('2. Saisie'!AE99="",'2. Saisie'!AE99=9),0,'2. Saisie'!AE99),"")</f>
        <v/>
      </c>
      <c r="AH117" s="17" t="s">
        <v>139</v>
      </c>
      <c r="AI117" s="330"/>
      <c r="AJ117" s="339" t="str">
        <f t="shared" si="365"/>
        <v/>
      </c>
      <c r="AK117" s="339" t="str">
        <f t="shared" si="366"/>
        <v/>
      </c>
      <c r="AL117" s="340" t="str">
        <f t="shared" si="324"/>
        <v/>
      </c>
      <c r="AM117" s="341">
        <v>93</v>
      </c>
      <c r="AN117" s="342" t="str">
        <f t="shared" si="325"/>
        <v/>
      </c>
      <c r="AO117" s="343" t="str">
        <f t="shared" si="516"/>
        <v/>
      </c>
      <c r="AP117" s="17" t="str">
        <f t="shared" si="367"/>
        <v/>
      </c>
      <c r="AQ117" s="17" t="str">
        <f t="shared" si="368"/>
        <v/>
      </c>
      <c r="AR117" s="17" t="str">
        <f t="shared" si="369"/>
        <v/>
      </c>
      <c r="AS117" s="17" t="str">
        <f t="shared" si="370"/>
        <v/>
      </c>
      <c r="AT117" s="17" t="str">
        <f t="shared" si="371"/>
        <v/>
      </c>
      <c r="AU117" s="17" t="str">
        <f t="shared" si="372"/>
        <v/>
      </c>
      <c r="AV117" s="17" t="str">
        <f t="shared" si="373"/>
        <v/>
      </c>
      <c r="AW117" s="17" t="str">
        <f t="shared" si="374"/>
        <v/>
      </c>
      <c r="AX117" s="17" t="str">
        <f t="shared" si="375"/>
        <v/>
      </c>
      <c r="AY117" s="17" t="str">
        <f t="shared" si="376"/>
        <v/>
      </c>
      <c r="AZ117" s="17" t="str">
        <f t="shared" si="377"/>
        <v/>
      </c>
      <c r="BA117" s="17" t="str">
        <f t="shared" si="378"/>
        <v/>
      </c>
      <c r="BB117" s="17" t="str">
        <f t="shared" si="379"/>
        <v/>
      </c>
      <c r="BC117" s="17" t="str">
        <f t="shared" si="380"/>
        <v/>
      </c>
      <c r="BD117" s="17" t="str">
        <f t="shared" si="381"/>
        <v/>
      </c>
      <c r="BE117" s="17" t="str">
        <f t="shared" si="382"/>
        <v/>
      </c>
      <c r="BF117" s="17" t="str">
        <f t="shared" si="383"/>
        <v/>
      </c>
      <c r="BG117" s="17" t="str">
        <f t="shared" si="384"/>
        <v/>
      </c>
      <c r="BH117" s="17" t="str">
        <f t="shared" si="385"/>
        <v/>
      </c>
      <c r="BI117" s="17" t="str">
        <f t="shared" si="386"/>
        <v/>
      </c>
      <c r="BJ117" s="17" t="str">
        <f t="shared" si="387"/>
        <v/>
      </c>
      <c r="BK117" s="17" t="str">
        <f t="shared" si="388"/>
        <v/>
      </c>
      <c r="BL117" s="17" t="str">
        <f t="shared" si="389"/>
        <v/>
      </c>
      <c r="BM117" s="17" t="str">
        <f t="shared" si="390"/>
        <v/>
      </c>
      <c r="BN117" s="17" t="str">
        <f t="shared" si="391"/>
        <v/>
      </c>
      <c r="BO117" s="17" t="str">
        <f t="shared" si="392"/>
        <v/>
      </c>
      <c r="BP117" s="17" t="str">
        <f t="shared" si="393"/>
        <v/>
      </c>
      <c r="BQ117" s="17" t="str">
        <f t="shared" si="394"/>
        <v/>
      </c>
      <c r="BR117" s="17" t="str">
        <f t="shared" si="395"/>
        <v/>
      </c>
      <c r="BS117" s="17" t="str">
        <f t="shared" si="396"/>
        <v/>
      </c>
      <c r="BT117" s="17" t="s">
        <v>139</v>
      </c>
      <c r="BV117" s="291" t="e">
        <f t="shared" si="327"/>
        <v>#VALUE!</v>
      </c>
      <c r="BW117" s="291" t="e">
        <f t="shared" si="397"/>
        <v>#VALUE!</v>
      </c>
      <c r="BX117" s="291" t="e">
        <f t="shared" si="478"/>
        <v>#VALUE!</v>
      </c>
      <c r="BY117" s="292" t="e">
        <f t="shared" si="328"/>
        <v>#VALUE!</v>
      </c>
      <c r="BZ117" s="292" t="e">
        <f t="shared" si="398"/>
        <v>#VALUE!</v>
      </c>
      <c r="CA117" s="294" t="str">
        <f t="shared" si="399"/>
        <v/>
      </c>
      <c r="CB117" s="293" t="e">
        <f t="shared" si="329"/>
        <v>#VALUE!</v>
      </c>
      <c r="CC117" s="291" t="e">
        <f t="shared" si="400"/>
        <v>#VALUE!</v>
      </c>
      <c r="CD117" s="291" t="e">
        <f t="shared" si="479"/>
        <v>#VALUE!</v>
      </c>
      <c r="CE117" s="292" t="e">
        <f t="shared" si="330"/>
        <v>#VALUE!</v>
      </c>
      <c r="CF117" s="292" t="e">
        <f t="shared" si="401"/>
        <v>#VALUE!</v>
      </c>
      <c r="CW117" s="330"/>
      <c r="CX117" s="341">
        <v>93</v>
      </c>
      <c r="CY117" s="58" t="str">
        <f t="shared" si="402"/>
        <v/>
      </c>
      <c r="CZ117" s="344" t="e">
        <f t="shared" si="520"/>
        <v>#N/A</v>
      </c>
      <c r="DA117" s="344" t="e">
        <f t="shared" si="520"/>
        <v>#N/A</v>
      </c>
      <c r="DB117" s="344" t="e">
        <f t="shared" si="520"/>
        <v>#N/A</v>
      </c>
      <c r="DC117" s="344" t="e">
        <f t="shared" si="520"/>
        <v>#N/A</v>
      </c>
      <c r="DD117" s="344" t="e">
        <f t="shared" si="520"/>
        <v>#N/A</v>
      </c>
      <c r="DE117" s="344" t="e">
        <f t="shared" si="520"/>
        <v>#N/A</v>
      </c>
      <c r="DF117" s="344" t="e">
        <f t="shared" si="520"/>
        <v>#N/A</v>
      </c>
      <c r="DG117" s="344" t="e">
        <f t="shared" si="520"/>
        <v>#N/A</v>
      </c>
      <c r="DH117" s="344" t="e">
        <f t="shared" si="520"/>
        <v>#N/A</v>
      </c>
      <c r="DI117" s="344" t="e">
        <f t="shared" si="520"/>
        <v>#N/A</v>
      </c>
      <c r="DJ117" s="344" t="e">
        <f t="shared" si="520"/>
        <v>#N/A</v>
      </c>
      <c r="DK117" s="344" t="e">
        <f t="shared" si="520"/>
        <v>#N/A</v>
      </c>
      <c r="DL117" s="344" t="e">
        <f t="shared" si="520"/>
        <v>#N/A</v>
      </c>
      <c r="DM117" s="344" t="e">
        <f t="shared" si="520"/>
        <v>#N/A</v>
      </c>
      <c r="DN117" s="344" t="e">
        <f t="shared" si="520"/>
        <v>#N/A</v>
      </c>
      <c r="DO117" s="344" t="e">
        <f t="shared" si="520"/>
        <v>#N/A</v>
      </c>
      <c r="DP117" s="344" t="e">
        <f t="shared" si="519"/>
        <v>#N/A</v>
      </c>
      <c r="DQ117" s="344" t="e">
        <f t="shared" si="519"/>
        <v>#N/A</v>
      </c>
      <c r="DR117" s="344" t="e">
        <f t="shared" si="519"/>
        <v>#N/A</v>
      </c>
      <c r="DS117" s="344" t="e">
        <f t="shared" si="519"/>
        <v>#N/A</v>
      </c>
      <c r="DT117" s="344" t="e">
        <f t="shared" si="519"/>
        <v>#N/A</v>
      </c>
      <c r="DU117" s="344" t="e">
        <f t="shared" si="519"/>
        <v>#N/A</v>
      </c>
      <c r="DV117" s="344" t="e">
        <f t="shared" si="519"/>
        <v>#N/A</v>
      </c>
      <c r="DW117" s="344" t="e">
        <f t="shared" si="519"/>
        <v>#N/A</v>
      </c>
      <c r="DX117" s="344" t="e">
        <f t="shared" si="519"/>
        <v>#N/A</v>
      </c>
      <c r="DY117" s="344" t="e">
        <f t="shared" si="519"/>
        <v>#N/A</v>
      </c>
      <c r="DZ117" s="344" t="e">
        <f t="shared" si="519"/>
        <v>#N/A</v>
      </c>
      <c r="EA117" s="344" t="e">
        <f t="shared" si="519"/>
        <v>#N/A</v>
      </c>
      <c r="EB117" s="344" t="e">
        <f t="shared" si="519"/>
        <v>#N/A</v>
      </c>
      <c r="EC117" s="344" t="e">
        <f t="shared" si="519"/>
        <v>#N/A</v>
      </c>
      <c r="ED117" s="59">
        <f t="shared" si="403"/>
        <v>0</v>
      </c>
      <c r="EE117" s="341">
        <v>93</v>
      </c>
      <c r="EF117" s="58" t="str">
        <f t="shared" si="404"/>
        <v/>
      </c>
      <c r="EG117" s="344" t="str">
        <f t="shared" si="480"/>
        <v/>
      </c>
      <c r="EH117" s="344" t="str">
        <f t="shared" si="481"/>
        <v/>
      </c>
      <c r="EI117" s="344" t="str">
        <f t="shared" si="482"/>
        <v/>
      </c>
      <c r="EJ117" s="344" t="str">
        <f t="shared" si="483"/>
        <v/>
      </c>
      <c r="EK117" s="344" t="str">
        <f t="shared" si="484"/>
        <v/>
      </c>
      <c r="EL117" s="344" t="str">
        <f t="shared" si="485"/>
        <v/>
      </c>
      <c r="EM117" s="344" t="str">
        <f t="shared" si="486"/>
        <v/>
      </c>
      <c r="EN117" s="344" t="str">
        <f t="shared" si="487"/>
        <v/>
      </c>
      <c r="EO117" s="344" t="str">
        <f t="shared" si="488"/>
        <v/>
      </c>
      <c r="EP117" s="344" t="str">
        <f t="shared" si="489"/>
        <v/>
      </c>
      <c r="EQ117" s="344" t="str">
        <f t="shared" si="490"/>
        <v/>
      </c>
      <c r="ER117" s="344" t="str">
        <f t="shared" si="491"/>
        <v/>
      </c>
      <c r="ES117" s="344" t="str">
        <f t="shared" si="492"/>
        <v/>
      </c>
      <c r="ET117" s="344" t="str">
        <f t="shared" si="493"/>
        <v/>
      </c>
      <c r="EU117" s="344" t="str">
        <f t="shared" si="494"/>
        <v/>
      </c>
      <c r="EV117" s="344" t="str">
        <f t="shared" si="495"/>
        <v/>
      </c>
      <c r="EW117" s="344" t="str">
        <f t="shared" si="496"/>
        <v/>
      </c>
      <c r="EX117" s="344" t="str">
        <f t="shared" si="497"/>
        <v/>
      </c>
      <c r="EY117" s="344" t="str">
        <f t="shared" si="498"/>
        <v/>
      </c>
      <c r="EZ117" s="344" t="str">
        <f t="shared" si="499"/>
        <v/>
      </c>
      <c r="FA117" s="344" t="str">
        <f t="shared" si="500"/>
        <v/>
      </c>
      <c r="FB117" s="344" t="str">
        <f t="shared" si="501"/>
        <v/>
      </c>
      <c r="FC117" s="344" t="str">
        <f t="shared" si="502"/>
        <v/>
      </c>
      <c r="FD117" s="344" t="str">
        <f t="shared" si="503"/>
        <v/>
      </c>
      <c r="FE117" s="344" t="str">
        <f t="shared" si="504"/>
        <v/>
      </c>
      <c r="FF117" s="344" t="str">
        <f t="shared" si="505"/>
        <v/>
      </c>
      <c r="FG117" s="344" t="str">
        <f t="shared" si="506"/>
        <v/>
      </c>
      <c r="FH117" s="344" t="str">
        <f t="shared" si="507"/>
        <v/>
      </c>
      <c r="FI117" s="344" t="str">
        <f t="shared" si="508"/>
        <v/>
      </c>
      <c r="FJ117" s="344" t="str">
        <f t="shared" si="509"/>
        <v/>
      </c>
      <c r="FK117" s="59">
        <f t="shared" si="405"/>
        <v>0</v>
      </c>
      <c r="FL117" s="345" t="str">
        <f t="shared" si="406"/>
        <v/>
      </c>
      <c r="FM117" s="3">
        <f t="shared" si="407"/>
        <v>0</v>
      </c>
      <c r="FO117" s="336" t="str">
        <f t="shared" si="331"/>
        <v/>
      </c>
      <c r="FP117" s="4" t="s">
        <v>123</v>
      </c>
      <c r="FQ117" s="17" t="str">
        <f t="shared" si="332"/>
        <v/>
      </c>
      <c r="FR117" s="17" t="str">
        <f t="shared" si="333"/>
        <v/>
      </c>
      <c r="FS117" s="17" t="str">
        <f t="shared" si="334"/>
        <v/>
      </c>
      <c r="FT117" s="17" t="str">
        <f t="shared" si="335"/>
        <v/>
      </c>
      <c r="FU117" s="17" t="str">
        <f t="shared" si="336"/>
        <v/>
      </c>
      <c r="FV117" s="17" t="str">
        <f t="shared" si="337"/>
        <v/>
      </c>
      <c r="FW117" s="17" t="str">
        <f t="shared" si="338"/>
        <v/>
      </c>
      <c r="FX117" s="17" t="str">
        <f t="shared" si="339"/>
        <v/>
      </c>
      <c r="FY117" s="17" t="str">
        <f t="shared" si="340"/>
        <v/>
      </c>
      <c r="FZ117" s="17" t="str">
        <f t="shared" si="341"/>
        <v/>
      </c>
      <c r="GA117" s="17" t="str">
        <f t="shared" si="342"/>
        <v/>
      </c>
      <c r="GB117" s="17" t="str">
        <f t="shared" si="343"/>
        <v/>
      </c>
      <c r="GC117" s="17" t="str">
        <f t="shared" si="344"/>
        <v/>
      </c>
      <c r="GD117" s="17" t="str">
        <f t="shared" si="345"/>
        <v/>
      </c>
      <c r="GE117" s="17" t="str">
        <f t="shared" si="346"/>
        <v/>
      </c>
      <c r="GF117" s="17" t="str">
        <f t="shared" si="347"/>
        <v/>
      </c>
      <c r="GG117" s="17" t="str">
        <f t="shared" si="348"/>
        <v/>
      </c>
      <c r="GH117" s="17" t="str">
        <f t="shared" si="349"/>
        <v/>
      </c>
      <c r="GI117" s="17" t="str">
        <f t="shared" si="350"/>
        <v/>
      </c>
      <c r="GJ117" s="17" t="str">
        <f t="shared" si="351"/>
        <v/>
      </c>
      <c r="GK117" s="17" t="str">
        <f t="shared" si="352"/>
        <v/>
      </c>
      <c r="GL117" s="17" t="str">
        <f t="shared" si="353"/>
        <v/>
      </c>
      <c r="GM117" s="17" t="str">
        <f t="shared" si="354"/>
        <v/>
      </c>
      <c r="GN117" s="17" t="str">
        <f t="shared" si="355"/>
        <v/>
      </c>
      <c r="GO117" s="17" t="str">
        <f t="shared" si="356"/>
        <v/>
      </c>
      <c r="GP117" s="17" t="str">
        <f t="shared" si="357"/>
        <v/>
      </c>
      <c r="GQ117" s="17" t="str">
        <f t="shared" si="358"/>
        <v/>
      </c>
      <c r="GR117" s="17" t="str">
        <f t="shared" si="359"/>
        <v/>
      </c>
      <c r="GS117" s="17" t="str">
        <f t="shared" si="360"/>
        <v/>
      </c>
      <c r="GT117" s="17" t="str">
        <f t="shared" si="361"/>
        <v/>
      </c>
      <c r="GU117" s="17" t="s">
        <v>139</v>
      </c>
      <c r="GV117" s="36"/>
      <c r="GW117" s="36" t="e">
        <f>RANK(AO117,AO$25:AO$124,0)+COUNTIF(AO$25:AO$117,AO117)-1</f>
        <v>#VALUE!</v>
      </c>
      <c r="GX117" s="36" t="s">
        <v>123</v>
      </c>
      <c r="GY117" s="3">
        <v>93</v>
      </c>
      <c r="GZ117" s="3" t="str">
        <f t="shared" si="362"/>
        <v/>
      </c>
      <c r="HA117" s="345" t="str">
        <f t="shared" si="408"/>
        <v/>
      </c>
      <c r="HB117" s="3">
        <f t="shared" si="409"/>
        <v>0</v>
      </c>
      <c r="HF117" s="3" t="e">
        <f t="shared" si="410"/>
        <v>#N/A</v>
      </c>
      <c r="HG117" s="3" t="e">
        <f t="shared" si="411"/>
        <v>#N/A</v>
      </c>
      <c r="HH117" s="294" t="e">
        <f t="shared" si="412"/>
        <v>#N/A</v>
      </c>
      <c r="HI117" s="336" t="e">
        <f t="shared" si="413"/>
        <v>#N/A</v>
      </c>
      <c r="HJ117" s="4" t="e">
        <f t="shared" si="414"/>
        <v>#N/A</v>
      </c>
      <c r="HK117" s="17" t="str">
        <f>IF(HK$23&lt;='2. Saisie'!$AE$1,INDEX($D$25:$AG$124,$HI117,HK$21),"")</f>
        <v/>
      </c>
      <c r="HL117" s="17" t="str">
        <f>IF(HL$23&lt;='2. Saisie'!$AE$1,INDEX($D$25:$AG$124,$HI117,HL$21),"")</f>
        <v/>
      </c>
      <c r="HM117" s="17" t="str">
        <f>IF(HM$23&lt;='2. Saisie'!$AE$1,INDEX($D$25:$AG$124,$HI117,HM$21),"")</f>
        <v/>
      </c>
      <c r="HN117" s="17" t="str">
        <f>IF(HN$23&lt;='2. Saisie'!$AE$1,INDEX($D$25:$AG$124,$HI117,HN$21),"")</f>
        <v/>
      </c>
      <c r="HO117" s="17" t="str">
        <f>IF(HO$23&lt;='2. Saisie'!$AE$1,INDEX($D$25:$AG$124,$HI117,HO$21),"")</f>
        <v/>
      </c>
      <c r="HP117" s="17" t="str">
        <f>IF(HP$23&lt;='2. Saisie'!$AE$1,INDEX($D$25:$AG$124,$HI117,HP$21),"")</f>
        <v/>
      </c>
      <c r="HQ117" s="17" t="str">
        <f>IF(HQ$23&lt;='2. Saisie'!$AE$1,INDEX($D$25:$AG$124,$HI117,HQ$21),"")</f>
        <v/>
      </c>
      <c r="HR117" s="17" t="str">
        <f>IF(HR$23&lt;='2. Saisie'!$AE$1,INDEX($D$25:$AG$124,$HI117,HR$21),"")</f>
        <v/>
      </c>
      <c r="HS117" s="17" t="str">
        <f>IF(HS$23&lt;='2. Saisie'!$AE$1,INDEX($D$25:$AG$124,$HI117,HS$21),"")</f>
        <v/>
      </c>
      <c r="HT117" s="17" t="str">
        <f>IF(HT$23&lt;='2. Saisie'!$AE$1,INDEX($D$25:$AG$124,$HI117,HT$21),"")</f>
        <v/>
      </c>
      <c r="HU117" s="17" t="str">
        <f>IF(HU$23&lt;='2. Saisie'!$AE$1,INDEX($D$25:$AG$124,$HI117,HU$21),"")</f>
        <v/>
      </c>
      <c r="HV117" s="17" t="str">
        <f>IF(HV$23&lt;='2. Saisie'!$AE$1,INDEX($D$25:$AG$124,$HI117,HV$21),"")</f>
        <v/>
      </c>
      <c r="HW117" s="17" t="str">
        <f>IF(HW$23&lt;='2. Saisie'!$AE$1,INDEX($D$25:$AG$124,$HI117,HW$21),"")</f>
        <v/>
      </c>
      <c r="HX117" s="17" t="str">
        <f>IF(HX$23&lt;='2. Saisie'!$AE$1,INDEX($D$25:$AG$124,$HI117,HX$21),"")</f>
        <v/>
      </c>
      <c r="HY117" s="17" t="str">
        <f>IF(HY$23&lt;='2. Saisie'!$AE$1,INDEX($D$25:$AG$124,$HI117,HY$21),"")</f>
        <v/>
      </c>
      <c r="HZ117" s="17" t="str">
        <f>IF(HZ$23&lt;='2. Saisie'!$AE$1,INDEX($D$25:$AG$124,$HI117,HZ$21),"")</f>
        <v/>
      </c>
      <c r="IA117" s="17" t="str">
        <f>IF(IA$23&lt;='2. Saisie'!$AE$1,INDEX($D$25:$AG$124,$HI117,IA$21),"")</f>
        <v/>
      </c>
      <c r="IB117" s="17" t="str">
        <f>IF(IB$23&lt;='2. Saisie'!$AE$1,INDEX($D$25:$AG$124,$HI117,IB$21),"")</f>
        <v/>
      </c>
      <c r="IC117" s="17" t="str">
        <f>IF(IC$23&lt;='2. Saisie'!$AE$1,INDEX($D$25:$AG$124,$HI117,IC$21),"")</f>
        <v/>
      </c>
      <c r="ID117" s="17" t="str">
        <f>IF(ID$23&lt;='2. Saisie'!$AE$1,INDEX($D$25:$AG$124,$HI117,ID$21),"")</f>
        <v/>
      </c>
      <c r="IE117" s="17" t="str">
        <f>IF(IE$23&lt;='2. Saisie'!$AE$1,INDEX($D$25:$AG$124,$HI117,IE$21),"")</f>
        <v/>
      </c>
      <c r="IF117" s="17" t="str">
        <f>IF(IF$23&lt;='2. Saisie'!$AE$1,INDEX($D$25:$AG$124,$HI117,IF$21),"")</f>
        <v/>
      </c>
      <c r="IG117" s="17" t="str">
        <f>IF(IG$23&lt;='2. Saisie'!$AE$1,INDEX($D$25:$AG$124,$HI117,IG$21),"")</f>
        <v/>
      </c>
      <c r="IH117" s="17" t="str">
        <f>IF(IH$23&lt;='2. Saisie'!$AE$1,INDEX($D$25:$AG$124,$HI117,IH$21),"")</f>
        <v/>
      </c>
      <c r="II117" s="17" t="str">
        <f>IF(II$23&lt;='2. Saisie'!$AE$1,INDEX($D$25:$AG$124,$HI117,II$21),"")</f>
        <v/>
      </c>
      <c r="IJ117" s="17" t="str">
        <f>IF(IJ$23&lt;='2. Saisie'!$AE$1,INDEX($D$25:$AG$124,$HI117,IJ$21),"")</f>
        <v/>
      </c>
      <c r="IK117" s="17" t="str">
        <f>IF(IK$23&lt;='2. Saisie'!$AE$1,INDEX($D$25:$AG$124,$HI117,IK$21),"")</f>
        <v/>
      </c>
      <c r="IL117" s="17" t="str">
        <f>IF(IL$23&lt;='2. Saisie'!$AE$1,INDEX($D$25:$AG$124,$HI117,IL$21),"")</f>
        <v/>
      </c>
      <c r="IM117" s="17" t="str">
        <f>IF(IM$23&lt;='2. Saisie'!$AE$1,INDEX($D$25:$AG$124,$HI117,IM$21),"")</f>
        <v/>
      </c>
      <c r="IN117" s="17" t="str">
        <f>IF(IN$23&lt;='2. Saisie'!$AE$1,INDEX($D$25:$AG$124,$HI117,IN$21),"")</f>
        <v/>
      </c>
      <c r="IO117" s="17" t="s">
        <v>139</v>
      </c>
      <c r="IR117" s="346" t="str">
        <f>IFERROR(IF(HK$23&lt;=$HH117,(1-'7. Rép.Inattendues'!J98)*HK$19,('7. Rép.Inattendues'!J98*HK$19)*-1),"")</f>
        <v/>
      </c>
      <c r="IS117" s="346" t="str">
        <f>IFERROR(IF(HL$23&lt;=$HH117,(1-'7. Rép.Inattendues'!K98)*HL$19,('7. Rép.Inattendues'!K98*HL$19)*-1),"")</f>
        <v/>
      </c>
      <c r="IT117" s="346" t="str">
        <f>IFERROR(IF(HM$23&lt;=$HH117,(1-'7. Rép.Inattendues'!L98)*HM$19,('7. Rép.Inattendues'!L98*HM$19)*-1),"")</f>
        <v/>
      </c>
      <c r="IU117" s="346" t="str">
        <f>IFERROR(IF(HN$23&lt;=$HH117,(1-'7. Rép.Inattendues'!M98)*HN$19,('7. Rép.Inattendues'!M98*HN$19)*-1),"")</f>
        <v/>
      </c>
      <c r="IV117" s="346" t="str">
        <f>IFERROR(IF(HO$23&lt;=$HH117,(1-'7. Rép.Inattendues'!N98)*HO$19,('7. Rép.Inattendues'!N98*HO$19)*-1),"")</f>
        <v/>
      </c>
      <c r="IW117" s="346" t="str">
        <f>IFERROR(IF(HP$23&lt;=$HH117,(1-'7. Rép.Inattendues'!O98)*HP$19,('7. Rép.Inattendues'!O98*HP$19)*-1),"")</f>
        <v/>
      </c>
      <c r="IX117" s="346" t="str">
        <f>IFERROR(IF(HQ$23&lt;=$HH117,(1-'7. Rép.Inattendues'!P98)*HQ$19,('7. Rép.Inattendues'!P98*HQ$19)*-1),"")</f>
        <v/>
      </c>
      <c r="IY117" s="346" t="str">
        <f>IFERROR(IF(HR$23&lt;=$HH117,(1-'7. Rép.Inattendues'!Q98)*HR$19,('7. Rép.Inattendues'!Q98*HR$19)*-1),"")</f>
        <v/>
      </c>
      <c r="IZ117" s="346" t="str">
        <f>IFERROR(IF(HS$23&lt;=$HH117,(1-'7. Rép.Inattendues'!R98)*HS$19,('7. Rép.Inattendues'!R98*HS$19)*-1),"")</f>
        <v/>
      </c>
      <c r="JA117" s="346" t="str">
        <f>IFERROR(IF(HT$23&lt;=$HH117,(1-'7. Rép.Inattendues'!S98)*HT$19,('7. Rép.Inattendues'!S98*HT$19)*-1),"")</f>
        <v/>
      </c>
      <c r="JB117" s="346" t="str">
        <f>IFERROR(IF(HU$23&lt;=$HH117,(1-'7. Rép.Inattendues'!T98)*HU$19,('7. Rép.Inattendues'!T98*HU$19)*-1),"")</f>
        <v/>
      </c>
      <c r="JC117" s="346" t="str">
        <f>IFERROR(IF(HV$23&lt;=$HH117,(1-'7. Rép.Inattendues'!U98)*HV$19,('7. Rép.Inattendues'!U98*HV$19)*-1),"")</f>
        <v/>
      </c>
      <c r="JD117" s="346" t="str">
        <f>IFERROR(IF(HW$23&lt;=$HH117,(1-'7. Rép.Inattendues'!V98)*HW$19,('7. Rép.Inattendues'!V98*HW$19)*-1),"")</f>
        <v/>
      </c>
      <c r="JE117" s="346" t="str">
        <f>IFERROR(IF(HX$23&lt;=$HH117,(1-'7. Rép.Inattendues'!W98)*HX$19,('7. Rép.Inattendues'!W98*HX$19)*-1),"")</f>
        <v/>
      </c>
      <c r="JF117" s="346" t="str">
        <f>IFERROR(IF(HY$23&lt;=$HH117,(1-'7. Rép.Inattendues'!X98)*HY$19,('7. Rép.Inattendues'!X98*HY$19)*-1),"")</f>
        <v/>
      </c>
      <c r="JG117" s="346" t="str">
        <f>IFERROR(IF(HZ$23&lt;=$HH117,(1-'7. Rép.Inattendues'!Y98)*HZ$19,('7. Rép.Inattendues'!Y98*HZ$19)*-1),"")</f>
        <v/>
      </c>
      <c r="JH117" s="346" t="str">
        <f>IFERROR(IF(IA$23&lt;=$HH117,(1-'7. Rép.Inattendues'!Z98)*IA$19,('7. Rép.Inattendues'!Z98*IA$19)*-1),"")</f>
        <v/>
      </c>
      <c r="JI117" s="346" t="str">
        <f>IFERROR(IF(IB$23&lt;=$HH117,(1-'7. Rép.Inattendues'!AA98)*IB$19,('7. Rép.Inattendues'!AA98*IB$19)*-1),"")</f>
        <v/>
      </c>
      <c r="JJ117" s="346" t="str">
        <f>IFERROR(IF(IC$23&lt;=$HH117,(1-'7. Rép.Inattendues'!AB98)*IC$19,('7. Rép.Inattendues'!AB98*IC$19)*-1),"")</f>
        <v/>
      </c>
      <c r="JK117" s="346" t="str">
        <f>IFERROR(IF(ID$23&lt;=$HH117,(1-'7. Rép.Inattendues'!AC98)*ID$19,('7. Rép.Inattendues'!AC98*ID$19)*-1),"")</f>
        <v/>
      </c>
      <c r="JL117" s="346" t="str">
        <f>IFERROR(IF(IE$23&lt;=$HH117,(1-'7. Rép.Inattendues'!AD98)*IE$19,('7. Rép.Inattendues'!AD98*IE$19)*-1),"")</f>
        <v/>
      </c>
      <c r="JM117" s="346" t="str">
        <f>IFERROR(IF(IF$23&lt;=$HH117,(1-'7. Rép.Inattendues'!AE98)*IF$19,('7. Rép.Inattendues'!AE98*IF$19)*-1),"")</f>
        <v/>
      </c>
      <c r="JN117" s="346" t="str">
        <f>IFERROR(IF(IG$23&lt;=$HH117,(1-'7. Rép.Inattendues'!AF98)*IG$19,('7. Rép.Inattendues'!AF98*IG$19)*-1),"")</f>
        <v/>
      </c>
      <c r="JO117" s="346" t="str">
        <f>IFERROR(IF(IH$23&lt;=$HH117,(1-'7. Rép.Inattendues'!AG98)*IH$19,('7. Rép.Inattendues'!AG98*IH$19)*-1),"")</f>
        <v/>
      </c>
      <c r="JP117" s="346" t="str">
        <f>IFERROR(IF(II$23&lt;=$HH117,(1-'7. Rép.Inattendues'!AH98)*II$19,('7. Rép.Inattendues'!AH98*II$19)*-1),"")</f>
        <v/>
      </c>
      <c r="JQ117" s="346" t="str">
        <f>IFERROR(IF(IJ$23&lt;=$HH117,(1-'7. Rép.Inattendues'!AI98)*IJ$19,('7. Rép.Inattendues'!AI98*IJ$19)*-1),"")</f>
        <v/>
      </c>
      <c r="JR117" s="346" t="str">
        <f>IFERROR(IF(IK$23&lt;=$HH117,(1-'7. Rép.Inattendues'!AJ98)*IK$19,('7. Rép.Inattendues'!AJ98*IK$19)*-1),"")</f>
        <v/>
      </c>
      <c r="JS117" s="346" t="str">
        <f>IFERROR(IF(IL$23&lt;=$HH117,(1-'7. Rép.Inattendues'!AK98)*IL$19,('7. Rép.Inattendues'!AK98*IL$19)*-1),"")</f>
        <v/>
      </c>
      <c r="JT117" s="346" t="str">
        <f>IFERROR(IF(IM$23&lt;=$HH117,(1-'7. Rép.Inattendues'!AL98)*IM$19,('7. Rép.Inattendues'!AL98*IM$19)*-1),"")</f>
        <v/>
      </c>
      <c r="JU117" s="346" t="str">
        <f>IFERROR(IF(IN$23&lt;=$HH117,(1-'7. Rép.Inattendues'!AM98)*IN$19,('7. Rép.Inattendues'!AM98*IN$19)*-1),"")</f>
        <v/>
      </c>
      <c r="JW117" s="347" t="str">
        <f t="shared" si="415"/>
        <v/>
      </c>
      <c r="JY117" s="346" t="str">
        <f t="shared" si="416"/>
        <v/>
      </c>
      <c r="JZ117" s="346" t="str">
        <f t="shared" si="417"/>
        <v/>
      </c>
      <c r="KA117" s="346" t="str">
        <f t="shared" si="418"/>
        <v/>
      </c>
      <c r="KB117" s="346" t="str">
        <f t="shared" si="419"/>
        <v/>
      </c>
      <c r="KC117" s="346" t="str">
        <f t="shared" si="420"/>
        <v/>
      </c>
      <c r="KD117" s="346" t="str">
        <f t="shared" si="421"/>
        <v/>
      </c>
      <c r="KE117" s="346" t="str">
        <f t="shared" si="422"/>
        <v/>
      </c>
      <c r="KF117" s="346" t="str">
        <f t="shared" si="423"/>
        <v/>
      </c>
      <c r="KG117" s="346" t="str">
        <f t="shared" si="424"/>
        <v/>
      </c>
      <c r="KH117" s="346" t="str">
        <f t="shared" si="425"/>
        <v/>
      </c>
      <c r="KI117" s="346" t="str">
        <f t="shared" si="426"/>
        <v/>
      </c>
      <c r="KJ117" s="346" t="str">
        <f t="shared" si="427"/>
        <v/>
      </c>
      <c r="KK117" s="346" t="str">
        <f t="shared" si="428"/>
        <v/>
      </c>
      <c r="KL117" s="346" t="str">
        <f t="shared" si="429"/>
        <v/>
      </c>
      <c r="KM117" s="346" t="str">
        <f t="shared" si="430"/>
        <v/>
      </c>
      <c r="KN117" s="346" t="str">
        <f t="shared" si="431"/>
        <v/>
      </c>
      <c r="KO117" s="346" t="str">
        <f t="shared" si="432"/>
        <v/>
      </c>
      <c r="KP117" s="346" t="str">
        <f t="shared" si="433"/>
        <v/>
      </c>
      <c r="KQ117" s="346" t="str">
        <f t="shared" si="434"/>
        <v/>
      </c>
      <c r="KR117" s="346" t="str">
        <f t="shared" si="435"/>
        <v/>
      </c>
      <c r="KS117" s="346" t="str">
        <f t="shared" si="436"/>
        <v/>
      </c>
      <c r="KT117" s="346" t="str">
        <f t="shared" si="437"/>
        <v/>
      </c>
      <c r="KU117" s="346" t="str">
        <f t="shared" si="438"/>
        <v/>
      </c>
      <c r="KV117" s="346" t="str">
        <f t="shared" si="439"/>
        <v/>
      </c>
      <c r="KW117" s="346" t="str">
        <f t="shared" si="440"/>
        <v/>
      </c>
      <c r="KX117" s="346" t="str">
        <f t="shared" si="441"/>
        <v/>
      </c>
      <c r="KY117" s="346" t="str">
        <f t="shared" si="442"/>
        <v/>
      </c>
      <c r="KZ117" s="346" t="str">
        <f t="shared" si="443"/>
        <v/>
      </c>
      <c r="LA117" s="346" t="str">
        <f t="shared" si="444"/>
        <v/>
      </c>
      <c r="LB117" s="346" t="str">
        <f t="shared" si="445"/>
        <v/>
      </c>
      <c r="LD117" s="348" t="str">
        <f t="shared" si="446"/>
        <v/>
      </c>
      <c r="LF117" s="346" t="str">
        <f t="shared" si="363"/>
        <v/>
      </c>
      <c r="LH117" s="346" t="str">
        <f t="shared" si="447"/>
        <v/>
      </c>
      <c r="LI117" s="346" t="str">
        <f t="shared" si="448"/>
        <v/>
      </c>
      <c r="LJ117" s="346" t="str">
        <f t="shared" si="449"/>
        <v/>
      </c>
      <c r="LK117" s="346" t="str">
        <f t="shared" si="450"/>
        <v/>
      </c>
      <c r="LL117" s="346" t="str">
        <f t="shared" si="451"/>
        <v/>
      </c>
      <c r="LM117" s="346" t="str">
        <f t="shared" si="452"/>
        <v/>
      </c>
      <c r="LN117" s="346" t="str">
        <f t="shared" si="453"/>
        <v/>
      </c>
      <c r="LO117" s="346" t="str">
        <f t="shared" si="454"/>
        <v/>
      </c>
      <c r="LP117" s="346" t="str">
        <f t="shared" si="455"/>
        <v/>
      </c>
      <c r="LQ117" s="346" t="str">
        <f t="shared" si="456"/>
        <v/>
      </c>
      <c r="LR117" s="346" t="str">
        <f t="shared" si="457"/>
        <v/>
      </c>
      <c r="LS117" s="346" t="str">
        <f t="shared" si="458"/>
        <v/>
      </c>
      <c r="LT117" s="346" t="str">
        <f t="shared" si="459"/>
        <v/>
      </c>
      <c r="LU117" s="346" t="str">
        <f t="shared" si="460"/>
        <v/>
      </c>
      <c r="LV117" s="346" t="str">
        <f t="shared" si="461"/>
        <v/>
      </c>
      <c r="LW117" s="346" t="str">
        <f t="shared" si="462"/>
        <v/>
      </c>
      <c r="LX117" s="346" t="str">
        <f t="shared" si="463"/>
        <v/>
      </c>
      <c r="LY117" s="346" t="str">
        <f t="shared" si="464"/>
        <v/>
      </c>
      <c r="LZ117" s="346" t="str">
        <f t="shared" si="465"/>
        <v/>
      </c>
      <c r="MA117" s="346" t="str">
        <f t="shared" si="466"/>
        <v/>
      </c>
      <c r="MB117" s="346" t="str">
        <f t="shared" si="467"/>
        <v/>
      </c>
      <c r="MC117" s="346" t="str">
        <f t="shared" si="468"/>
        <v/>
      </c>
      <c r="MD117" s="346" t="str">
        <f t="shared" si="469"/>
        <v/>
      </c>
      <c r="ME117" s="346" t="str">
        <f t="shared" si="470"/>
        <v/>
      </c>
      <c r="MF117" s="346" t="str">
        <f t="shared" si="471"/>
        <v/>
      </c>
      <c r="MG117" s="346" t="str">
        <f t="shared" si="472"/>
        <v/>
      </c>
      <c r="MH117" s="346" t="str">
        <f t="shared" si="473"/>
        <v/>
      </c>
      <c r="MI117" s="346" t="str">
        <f t="shared" si="474"/>
        <v/>
      </c>
      <c r="MJ117" s="346" t="str">
        <f t="shared" si="475"/>
        <v/>
      </c>
      <c r="MK117" s="346" t="str">
        <f t="shared" si="476"/>
        <v/>
      </c>
      <c r="MM117" s="348" t="str">
        <f t="shared" si="477"/>
        <v/>
      </c>
      <c r="MR117" s="483" t="s">
        <v>472</v>
      </c>
      <c r="MS117" s="305">
        <v>2</v>
      </c>
      <c r="MU117" s="15">
        <f>IF('8. Paramètres'!G155="Modérée à forte",1,IF('8. Paramètres'!G155="Faible",2,IF('8. Paramètres'!G155="Négligeable",3,"err")))</f>
        <v>3</v>
      </c>
      <c r="MV117" s="15">
        <f>IF('8. Paramètres'!H155="Cliquer pour modifier",MU117,IF('8. Paramètres'!H155="Modérée à forte",1,IF('8. Paramètres'!H155="Faible",2,IF('8. Paramètres'!H155="Négligeable",3,"err"))))</f>
        <v>3</v>
      </c>
      <c r="MW117" s="15">
        <f t="shared" si="517"/>
        <v>3</v>
      </c>
      <c r="MY117" s="380" t="str">
        <f t="shared" si="518"/>
        <v>ok</v>
      </c>
    </row>
    <row r="118" spans="2:364" ht="18" x14ac:dyDescent="0.3">
      <c r="B118" s="38">
        <f t="shared" si="364"/>
        <v>0</v>
      </c>
      <c r="C118" s="4" t="s">
        <v>124</v>
      </c>
      <c r="D118" s="17" t="str">
        <f>IF(AND('2. Saisie'!$AF100&gt;=0,D$23&lt;='2. Saisie'!$AE$1,'2. Saisie'!$AL100&lt;=$B$11),IF(OR('2. Saisie'!B100="",'2. Saisie'!B100=9),0,'2. Saisie'!B100),"")</f>
        <v/>
      </c>
      <c r="E118" s="17" t="str">
        <f>IF(AND('2. Saisie'!$AF100&gt;=0,E$23&lt;='2. Saisie'!$AE$1,'2. Saisie'!$AL100&lt;=$B$11),IF(OR('2. Saisie'!C100="",'2. Saisie'!C100=9),0,'2. Saisie'!C100),"")</f>
        <v/>
      </c>
      <c r="F118" s="17" t="str">
        <f>IF(AND('2. Saisie'!$AF100&gt;=0,F$23&lt;='2. Saisie'!$AE$1,'2. Saisie'!$AL100&lt;=$B$11),IF(OR('2. Saisie'!D100="",'2. Saisie'!D100=9),0,'2. Saisie'!D100),"")</f>
        <v/>
      </c>
      <c r="G118" s="17" t="str">
        <f>IF(AND('2. Saisie'!$AF100&gt;=0,G$23&lt;='2. Saisie'!$AE$1,'2. Saisie'!$AL100&lt;=$B$11),IF(OR('2. Saisie'!E100="",'2. Saisie'!E100=9),0,'2. Saisie'!E100),"")</f>
        <v/>
      </c>
      <c r="H118" s="17" t="str">
        <f>IF(AND('2. Saisie'!$AF100&gt;=0,H$23&lt;='2. Saisie'!$AE$1,'2. Saisie'!$AL100&lt;=$B$11),IF(OR('2. Saisie'!F100="",'2. Saisie'!F100=9),0,'2. Saisie'!F100),"")</f>
        <v/>
      </c>
      <c r="I118" s="17" t="str">
        <f>IF(AND('2. Saisie'!$AF100&gt;=0,I$23&lt;='2. Saisie'!$AE$1,'2. Saisie'!$AL100&lt;=$B$11),IF(OR('2. Saisie'!G100="",'2. Saisie'!G100=9),0,'2. Saisie'!G100),"")</f>
        <v/>
      </c>
      <c r="J118" s="17" t="str">
        <f>IF(AND('2. Saisie'!$AF100&gt;=0,J$23&lt;='2. Saisie'!$AE$1,'2. Saisie'!$AL100&lt;=$B$11),IF(OR('2. Saisie'!H100="",'2. Saisie'!H100=9),0,'2. Saisie'!H100),"")</f>
        <v/>
      </c>
      <c r="K118" s="17" t="str">
        <f>IF(AND('2. Saisie'!$AF100&gt;=0,K$23&lt;='2. Saisie'!$AE$1,'2. Saisie'!$AL100&lt;=$B$11),IF(OR('2. Saisie'!I100="",'2. Saisie'!I100=9),0,'2. Saisie'!I100),"")</f>
        <v/>
      </c>
      <c r="L118" s="17" t="str">
        <f>IF(AND('2. Saisie'!$AF100&gt;=0,L$23&lt;='2. Saisie'!$AE$1,'2. Saisie'!$AL100&lt;=$B$11),IF(OR('2. Saisie'!J100="",'2. Saisie'!J100=9),0,'2. Saisie'!J100),"")</f>
        <v/>
      </c>
      <c r="M118" s="17" t="str">
        <f>IF(AND('2. Saisie'!$AF100&gt;=0,M$23&lt;='2. Saisie'!$AE$1,'2. Saisie'!$AL100&lt;=$B$11),IF(OR('2. Saisie'!K100="",'2. Saisie'!K100=9),0,'2. Saisie'!K100),"")</f>
        <v/>
      </c>
      <c r="N118" s="17" t="str">
        <f>IF(AND('2. Saisie'!$AF100&gt;=0,N$23&lt;='2. Saisie'!$AE$1,'2. Saisie'!$AL100&lt;=$B$11),IF(OR('2. Saisie'!L100="",'2. Saisie'!L100=9),0,'2. Saisie'!L100),"")</f>
        <v/>
      </c>
      <c r="O118" s="17" t="str">
        <f>IF(AND('2. Saisie'!$AF100&gt;=0,O$23&lt;='2. Saisie'!$AE$1,'2. Saisie'!$AL100&lt;=$B$11),IF(OR('2. Saisie'!M100="",'2. Saisie'!M100=9),0,'2. Saisie'!M100),"")</f>
        <v/>
      </c>
      <c r="P118" s="17" t="str">
        <f>IF(AND('2. Saisie'!$AF100&gt;=0,P$23&lt;='2. Saisie'!$AE$1,'2. Saisie'!$AL100&lt;=$B$11),IF(OR('2. Saisie'!N100="",'2. Saisie'!N100=9),0,'2. Saisie'!N100),"")</f>
        <v/>
      </c>
      <c r="Q118" s="17" t="str">
        <f>IF(AND('2. Saisie'!$AF100&gt;=0,Q$23&lt;='2. Saisie'!$AE$1,'2. Saisie'!$AL100&lt;=$B$11),IF(OR('2. Saisie'!O100="",'2. Saisie'!O100=9),0,'2. Saisie'!O100),"")</f>
        <v/>
      </c>
      <c r="R118" s="17" t="str">
        <f>IF(AND('2. Saisie'!$AF100&gt;=0,R$23&lt;='2. Saisie'!$AE$1,'2. Saisie'!$AL100&lt;=$B$11),IF(OR('2. Saisie'!P100="",'2. Saisie'!P100=9),0,'2. Saisie'!P100),"")</f>
        <v/>
      </c>
      <c r="S118" s="17" t="str">
        <f>IF(AND('2. Saisie'!$AF100&gt;=0,S$23&lt;='2. Saisie'!$AE$1,'2. Saisie'!$AL100&lt;=$B$11),IF(OR('2. Saisie'!Q100="",'2. Saisie'!Q100=9),0,'2. Saisie'!Q100),"")</f>
        <v/>
      </c>
      <c r="T118" s="17" t="str">
        <f>IF(AND('2. Saisie'!$AF100&gt;=0,T$23&lt;='2. Saisie'!$AE$1,'2. Saisie'!$AL100&lt;=$B$11),IF(OR('2. Saisie'!R100="",'2. Saisie'!R100=9),0,'2. Saisie'!R100),"")</f>
        <v/>
      </c>
      <c r="U118" s="17" t="str">
        <f>IF(AND('2. Saisie'!$AF100&gt;=0,U$23&lt;='2. Saisie'!$AE$1,'2. Saisie'!$AL100&lt;=$B$11),IF(OR('2. Saisie'!S100="",'2. Saisie'!S100=9),0,'2. Saisie'!S100),"")</f>
        <v/>
      </c>
      <c r="V118" s="17" t="str">
        <f>IF(AND('2. Saisie'!$AF100&gt;=0,V$23&lt;='2. Saisie'!$AE$1,'2. Saisie'!$AL100&lt;=$B$11),IF(OR('2. Saisie'!T100="",'2. Saisie'!T100=9),0,'2. Saisie'!T100),"")</f>
        <v/>
      </c>
      <c r="W118" s="17" t="str">
        <f>IF(AND('2. Saisie'!$AF100&gt;=0,W$23&lt;='2. Saisie'!$AE$1,'2. Saisie'!$AL100&lt;=$B$11),IF(OR('2. Saisie'!U100="",'2. Saisie'!U100=9),0,'2. Saisie'!U100),"")</f>
        <v/>
      </c>
      <c r="X118" s="17" t="str">
        <f>IF(AND('2. Saisie'!$AF100&gt;=0,X$23&lt;='2. Saisie'!$AE$1,'2. Saisie'!$AL100&lt;=$B$11),IF(OR('2. Saisie'!V100="",'2. Saisie'!V100=9),0,'2. Saisie'!V100),"")</f>
        <v/>
      </c>
      <c r="Y118" s="17" t="str">
        <f>IF(AND('2. Saisie'!$AF100&gt;=0,Y$23&lt;='2. Saisie'!$AE$1,'2. Saisie'!$AL100&lt;=$B$11),IF(OR('2. Saisie'!W100="",'2. Saisie'!W100=9),0,'2. Saisie'!W100),"")</f>
        <v/>
      </c>
      <c r="Z118" s="17" t="str">
        <f>IF(AND('2. Saisie'!$AF100&gt;=0,Z$23&lt;='2. Saisie'!$AE$1,'2. Saisie'!$AL100&lt;=$B$11),IF(OR('2. Saisie'!X100="",'2. Saisie'!X100=9),0,'2. Saisie'!X100),"")</f>
        <v/>
      </c>
      <c r="AA118" s="17" t="str">
        <f>IF(AND('2. Saisie'!$AF100&gt;=0,AA$23&lt;='2. Saisie'!$AE$1,'2. Saisie'!$AL100&lt;=$B$11),IF(OR('2. Saisie'!Y100="",'2. Saisie'!Y100=9),0,'2. Saisie'!Y100),"")</f>
        <v/>
      </c>
      <c r="AB118" s="17" t="str">
        <f>IF(AND('2. Saisie'!$AF100&gt;=0,AB$23&lt;='2. Saisie'!$AE$1,'2. Saisie'!$AL100&lt;=$B$11),IF(OR('2. Saisie'!Z100="",'2. Saisie'!Z100=9),0,'2. Saisie'!Z100),"")</f>
        <v/>
      </c>
      <c r="AC118" s="17" t="str">
        <f>IF(AND('2. Saisie'!$AF100&gt;=0,AC$23&lt;='2. Saisie'!$AE$1,'2. Saisie'!$AL100&lt;=$B$11),IF(OR('2. Saisie'!AA100="",'2. Saisie'!AA100=9),0,'2. Saisie'!AA100),"")</f>
        <v/>
      </c>
      <c r="AD118" s="17" t="str">
        <f>IF(AND('2. Saisie'!$AF100&gt;=0,AD$23&lt;='2. Saisie'!$AE$1,'2. Saisie'!$AL100&lt;=$B$11),IF(OR('2. Saisie'!AB100="",'2. Saisie'!AB100=9),0,'2. Saisie'!AB100),"")</f>
        <v/>
      </c>
      <c r="AE118" s="17" t="str">
        <f>IF(AND('2. Saisie'!$AF100&gt;=0,AE$23&lt;='2. Saisie'!$AE$1,'2. Saisie'!$AL100&lt;=$B$11),IF(OR('2. Saisie'!AC100="",'2. Saisie'!AC100=9),0,'2. Saisie'!AC100),"")</f>
        <v/>
      </c>
      <c r="AF118" s="17" t="str">
        <f>IF(AND('2. Saisie'!$AF100&gt;=0,AF$23&lt;='2. Saisie'!$AE$1,'2. Saisie'!$AL100&lt;=$B$11),IF(OR('2. Saisie'!AD100="",'2. Saisie'!AD100=9),0,'2. Saisie'!AD100),"")</f>
        <v/>
      </c>
      <c r="AG118" s="17" t="str">
        <f>IF(AND('2. Saisie'!$AF100&gt;=0,AG$23&lt;='2. Saisie'!$AE$1,'2. Saisie'!$AL100&lt;=$B$11),IF(OR('2. Saisie'!AE100="",'2. Saisie'!AE100=9),0,'2. Saisie'!AE100),"")</f>
        <v/>
      </c>
      <c r="AH118" s="17" t="s">
        <v>139</v>
      </c>
      <c r="AI118" s="330"/>
      <c r="AJ118" s="339" t="str">
        <f t="shared" si="365"/>
        <v/>
      </c>
      <c r="AK118" s="339" t="str">
        <f t="shared" si="366"/>
        <v/>
      </c>
      <c r="AL118" s="340" t="str">
        <f t="shared" si="324"/>
        <v/>
      </c>
      <c r="AM118" s="341">
        <v>94</v>
      </c>
      <c r="AN118" s="342" t="str">
        <f t="shared" si="325"/>
        <v/>
      </c>
      <c r="AO118" s="343" t="str">
        <f t="shared" si="516"/>
        <v/>
      </c>
      <c r="AP118" s="17" t="str">
        <f t="shared" si="367"/>
        <v/>
      </c>
      <c r="AQ118" s="17" t="str">
        <f t="shared" si="368"/>
        <v/>
      </c>
      <c r="AR118" s="17" t="str">
        <f t="shared" si="369"/>
        <v/>
      </c>
      <c r="AS118" s="17" t="str">
        <f t="shared" si="370"/>
        <v/>
      </c>
      <c r="AT118" s="17" t="str">
        <f t="shared" si="371"/>
        <v/>
      </c>
      <c r="AU118" s="17" t="str">
        <f t="shared" si="372"/>
        <v/>
      </c>
      <c r="AV118" s="17" t="str">
        <f t="shared" si="373"/>
        <v/>
      </c>
      <c r="AW118" s="17" t="str">
        <f t="shared" si="374"/>
        <v/>
      </c>
      <c r="AX118" s="17" t="str">
        <f t="shared" si="375"/>
        <v/>
      </c>
      <c r="AY118" s="17" t="str">
        <f t="shared" si="376"/>
        <v/>
      </c>
      <c r="AZ118" s="17" t="str">
        <f t="shared" si="377"/>
        <v/>
      </c>
      <c r="BA118" s="17" t="str">
        <f t="shared" si="378"/>
        <v/>
      </c>
      <c r="BB118" s="17" t="str">
        <f t="shared" si="379"/>
        <v/>
      </c>
      <c r="BC118" s="17" t="str">
        <f t="shared" si="380"/>
        <v/>
      </c>
      <c r="BD118" s="17" t="str">
        <f t="shared" si="381"/>
        <v/>
      </c>
      <c r="BE118" s="17" t="str">
        <f t="shared" si="382"/>
        <v/>
      </c>
      <c r="BF118" s="17" t="str">
        <f t="shared" si="383"/>
        <v/>
      </c>
      <c r="BG118" s="17" t="str">
        <f t="shared" si="384"/>
        <v/>
      </c>
      <c r="BH118" s="17" t="str">
        <f t="shared" si="385"/>
        <v/>
      </c>
      <c r="BI118" s="17" t="str">
        <f t="shared" si="386"/>
        <v/>
      </c>
      <c r="BJ118" s="17" t="str">
        <f t="shared" si="387"/>
        <v/>
      </c>
      <c r="BK118" s="17" t="str">
        <f t="shared" si="388"/>
        <v/>
      </c>
      <c r="BL118" s="17" t="str">
        <f t="shared" si="389"/>
        <v/>
      </c>
      <c r="BM118" s="17" t="str">
        <f t="shared" si="390"/>
        <v/>
      </c>
      <c r="BN118" s="17" t="str">
        <f t="shared" si="391"/>
        <v/>
      </c>
      <c r="BO118" s="17" t="str">
        <f t="shared" si="392"/>
        <v/>
      </c>
      <c r="BP118" s="17" t="str">
        <f t="shared" si="393"/>
        <v/>
      </c>
      <c r="BQ118" s="17" t="str">
        <f t="shared" si="394"/>
        <v/>
      </c>
      <c r="BR118" s="17" t="str">
        <f t="shared" si="395"/>
        <v/>
      </c>
      <c r="BS118" s="17" t="str">
        <f t="shared" si="396"/>
        <v/>
      </c>
      <c r="BT118" s="17" t="s">
        <v>139</v>
      </c>
      <c r="BV118" s="291" t="e">
        <f t="shared" si="327"/>
        <v>#VALUE!</v>
      </c>
      <c r="BW118" s="291" t="e">
        <f t="shared" si="397"/>
        <v>#VALUE!</v>
      </c>
      <c r="BX118" s="291" t="e">
        <f t="shared" si="478"/>
        <v>#VALUE!</v>
      </c>
      <c r="BY118" s="292" t="e">
        <f t="shared" si="328"/>
        <v>#VALUE!</v>
      </c>
      <c r="BZ118" s="292" t="e">
        <f t="shared" si="398"/>
        <v>#VALUE!</v>
      </c>
      <c r="CA118" s="294" t="str">
        <f t="shared" si="399"/>
        <v/>
      </c>
      <c r="CB118" s="293" t="e">
        <f t="shared" si="329"/>
        <v>#VALUE!</v>
      </c>
      <c r="CC118" s="291" t="e">
        <f t="shared" si="400"/>
        <v>#VALUE!</v>
      </c>
      <c r="CD118" s="291" t="e">
        <f t="shared" si="479"/>
        <v>#VALUE!</v>
      </c>
      <c r="CE118" s="292" t="e">
        <f t="shared" si="330"/>
        <v>#VALUE!</v>
      </c>
      <c r="CF118" s="292" t="e">
        <f t="shared" si="401"/>
        <v>#VALUE!</v>
      </c>
      <c r="CW118" s="330"/>
      <c r="CX118" s="341">
        <v>94</v>
      </c>
      <c r="CY118" s="58" t="str">
        <f t="shared" si="402"/>
        <v/>
      </c>
      <c r="CZ118" s="344" t="e">
        <f t="shared" si="520"/>
        <v>#N/A</v>
      </c>
      <c r="DA118" s="344" t="e">
        <f t="shared" si="520"/>
        <v>#N/A</v>
      </c>
      <c r="DB118" s="344" t="e">
        <f t="shared" si="520"/>
        <v>#N/A</v>
      </c>
      <c r="DC118" s="344" t="e">
        <f t="shared" si="520"/>
        <v>#N/A</v>
      </c>
      <c r="DD118" s="344" t="e">
        <f t="shared" si="520"/>
        <v>#N/A</v>
      </c>
      <c r="DE118" s="344" t="e">
        <f t="shared" si="520"/>
        <v>#N/A</v>
      </c>
      <c r="DF118" s="344" t="e">
        <f t="shared" si="520"/>
        <v>#N/A</v>
      </c>
      <c r="DG118" s="344" t="e">
        <f t="shared" si="520"/>
        <v>#N/A</v>
      </c>
      <c r="DH118" s="344" t="e">
        <f t="shared" si="520"/>
        <v>#N/A</v>
      </c>
      <c r="DI118" s="344" t="e">
        <f t="shared" si="520"/>
        <v>#N/A</v>
      </c>
      <c r="DJ118" s="344" t="e">
        <f t="shared" si="520"/>
        <v>#N/A</v>
      </c>
      <c r="DK118" s="344" t="e">
        <f t="shared" si="520"/>
        <v>#N/A</v>
      </c>
      <c r="DL118" s="344" t="e">
        <f t="shared" si="520"/>
        <v>#N/A</v>
      </c>
      <c r="DM118" s="344" t="e">
        <f t="shared" si="520"/>
        <v>#N/A</v>
      </c>
      <c r="DN118" s="344" t="e">
        <f t="shared" si="520"/>
        <v>#N/A</v>
      </c>
      <c r="DO118" s="344" t="e">
        <f t="shared" si="520"/>
        <v>#N/A</v>
      </c>
      <c r="DP118" s="344" t="e">
        <f t="shared" si="519"/>
        <v>#N/A</v>
      </c>
      <c r="DQ118" s="344" t="e">
        <f t="shared" si="519"/>
        <v>#N/A</v>
      </c>
      <c r="DR118" s="344" t="e">
        <f t="shared" si="519"/>
        <v>#N/A</v>
      </c>
      <c r="DS118" s="344" t="e">
        <f t="shared" si="519"/>
        <v>#N/A</v>
      </c>
      <c r="DT118" s="344" t="e">
        <f t="shared" si="519"/>
        <v>#N/A</v>
      </c>
      <c r="DU118" s="344" t="e">
        <f t="shared" si="519"/>
        <v>#N/A</v>
      </c>
      <c r="DV118" s="344" t="e">
        <f t="shared" si="519"/>
        <v>#N/A</v>
      </c>
      <c r="DW118" s="344" t="e">
        <f t="shared" si="519"/>
        <v>#N/A</v>
      </c>
      <c r="DX118" s="344" t="e">
        <f t="shared" si="519"/>
        <v>#N/A</v>
      </c>
      <c r="DY118" s="344" t="e">
        <f t="shared" si="519"/>
        <v>#N/A</v>
      </c>
      <c r="DZ118" s="344" t="e">
        <f t="shared" si="519"/>
        <v>#N/A</v>
      </c>
      <c r="EA118" s="344" t="e">
        <f t="shared" si="519"/>
        <v>#N/A</v>
      </c>
      <c r="EB118" s="344" t="e">
        <f t="shared" si="519"/>
        <v>#N/A</v>
      </c>
      <c r="EC118" s="344" t="e">
        <f t="shared" si="519"/>
        <v>#N/A</v>
      </c>
      <c r="ED118" s="59">
        <f t="shared" si="403"/>
        <v>0</v>
      </c>
      <c r="EE118" s="341">
        <v>94</v>
      </c>
      <c r="EF118" s="58" t="str">
        <f t="shared" si="404"/>
        <v/>
      </c>
      <c r="EG118" s="344" t="str">
        <f t="shared" si="480"/>
        <v/>
      </c>
      <c r="EH118" s="344" t="str">
        <f t="shared" si="481"/>
        <v/>
      </c>
      <c r="EI118" s="344" t="str">
        <f t="shared" si="482"/>
        <v/>
      </c>
      <c r="EJ118" s="344" t="str">
        <f t="shared" si="483"/>
        <v/>
      </c>
      <c r="EK118" s="344" t="str">
        <f t="shared" si="484"/>
        <v/>
      </c>
      <c r="EL118" s="344" t="str">
        <f t="shared" si="485"/>
        <v/>
      </c>
      <c r="EM118" s="344" t="str">
        <f t="shared" si="486"/>
        <v/>
      </c>
      <c r="EN118" s="344" t="str">
        <f t="shared" si="487"/>
        <v/>
      </c>
      <c r="EO118" s="344" t="str">
        <f t="shared" si="488"/>
        <v/>
      </c>
      <c r="EP118" s="344" t="str">
        <f t="shared" si="489"/>
        <v/>
      </c>
      <c r="EQ118" s="344" t="str">
        <f t="shared" si="490"/>
        <v/>
      </c>
      <c r="ER118" s="344" t="str">
        <f t="shared" si="491"/>
        <v/>
      </c>
      <c r="ES118" s="344" t="str">
        <f t="shared" si="492"/>
        <v/>
      </c>
      <c r="ET118" s="344" t="str">
        <f t="shared" si="493"/>
        <v/>
      </c>
      <c r="EU118" s="344" t="str">
        <f t="shared" si="494"/>
        <v/>
      </c>
      <c r="EV118" s="344" t="str">
        <f t="shared" si="495"/>
        <v/>
      </c>
      <c r="EW118" s="344" t="str">
        <f t="shared" si="496"/>
        <v/>
      </c>
      <c r="EX118" s="344" t="str">
        <f t="shared" si="497"/>
        <v/>
      </c>
      <c r="EY118" s="344" t="str">
        <f t="shared" si="498"/>
        <v/>
      </c>
      <c r="EZ118" s="344" t="str">
        <f t="shared" si="499"/>
        <v/>
      </c>
      <c r="FA118" s="344" t="str">
        <f t="shared" si="500"/>
        <v/>
      </c>
      <c r="FB118" s="344" t="str">
        <f t="shared" si="501"/>
        <v/>
      </c>
      <c r="FC118" s="344" t="str">
        <f t="shared" si="502"/>
        <v/>
      </c>
      <c r="FD118" s="344" t="str">
        <f t="shared" si="503"/>
        <v/>
      </c>
      <c r="FE118" s="344" t="str">
        <f t="shared" si="504"/>
        <v/>
      </c>
      <c r="FF118" s="344" t="str">
        <f t="shared" si="505"/>
        <v/>
      </c>
      <c r="FG118" s="344" t="str">
        <f t="shared" si="506"/>
        <v/>
      </c>
      <c r="FH118" s="344" t="str">
        <f t="shared" si="507"/>
        <v/>
      </c>
      <c r="FI118" s="344" t="str">
        <f t="shared" si="508"/>
        <v/>
      </c>
      <c r="FJ118" s="344" t="str">
        <f t="shared" si="509"/>
        <v/>
      </c>
      <c r="FK118" s="59">
        <f t="shared" si="405"/>
        <v>0</v>
      </c>
      <c r="FL118" s="345" t="str">
        <f t="shared" si="406"/>
        <v/>
      </c>
      <c r="FM118" s="3">
        <f t="shared" si="407"/>
        <v>0</v>
      </c>
      <c r="FO118" s="336" t="str">
        <f t="shared" si="331"/>
        <v/>
      </c>
      <c r="FP118" s="4" t="s">
        <v>124</v>
      </c>
      <c r="FQ118" s="17" t="str">
        <f t="shared" si="332"/>
        <v/>
      </c>
      <c r="FR118" s="17" t="str">
        <f t="shared" si="333"/>
        <v/>
      </c>
      <c r="FS118" s="17" t="str">
        <f t="shared" si="334"/>
        <v/>
      </c>
      <c r="FT118" s="17" t="str">
        <f t="shared" si="335"/>
        <v/>
      </c>
      <c r="FU118" s="17" t="str">
        <f t="shared" si="336"/>
        <v/>
      </c>
      <c r="FV118" s="17" t="str">
        <f t="shared" si="337"/>
        <v/>
      </c>
      <c r="FW118" s="17" t="str">
        <f t="shared" si="338"/>
        <v/>
      </c>
      <c r="FX118" s="17" t="str">
        <f t="shared" si="339"/>
        <v/>
      </c>
      <c r="FY118" s="17" t="str">
        <f t="shared" si="340"/>
        <v/>
      </c>
      <c r="FZ118" s="17" t="str">
        <f t="shared" si="341"/>
        <v/>
      </c>
      <c r="GA118" s="17" t="str">
        <f t="shared" si="342"/>
        <v/>
      </c>
      <c r="GB118" s="17" t="str">
        <f t="shared" si="343"/>
        <v/>
      </c>
      <c r="GC118" s="17" t="str">
        <f t="shared" si="344"/>
        <v/>
      </c>
      <c r="GD118" s="17" t="str">
        <f t="shared" si="345"/>
        <v/>
      </c>
      <c r="GE118" s="17" t="str">
        <f t="shared" si="346"/>
        <v/>
      </c>
      <c r="GF118" s="17" t="str">
        <f t="shared" si="347"/>
        <v/>
      </c>
      <c r="GG118" s="17" t="str">
        <f t="shared" si="348"/>
        <v/>
      </c>
      <c r="GH118" s="17" t="str">
        <f t="shared" si="349"/>
        <v/>
      </c>
      <c r="GI118" s="17" t="str">
        <f t="shared" si="350"/>
        <v/>
      </c>
      <c r="GJ118" s="17" t="str">
        <f t="shared" si="351"/>
        <v/>
      </c>
      <c r="GK118" s="17" t="str">
        <f t="shared" si="352"/>
        <v/>
      </c>
      <c r="GL118" s="17" t="str">
        <f t="shared" si="353"/>
        <v/>
      </c>
      <c r="GM118" s="17" t="str">
        <f t="shared" si="354"/>
        <v/>
      </c>
      <c r="GN118" s="17" t="str">
        <f t="shared" si="355"/>
        <v/>
      </c>
      <c r="GO118" s="17" t="str">
        <f t="shared" si="356"/>
        <v/>
      </c>
      <c r="GP118" s="17" t="str">
        <f t="shared" si="357"/>
        <v/>
      </c>
      <c r="GQ118" s="17" t="str">
        <f t="shared" si="358"/>
        <v/>
      </c>
      <c r="GR118" s="17" t="str">
        <f t="shared" si="359"/>
        <v/>
      </c>
      <c r="GS118" s="17" t="str">
        <f t="shared" si="360"/>
        <v/>
      </c>
      <c r="GT118" s="17" t="str">
        <f t="shared" si="361"/>
        <v/>
      </c>
      <c r="GU118" s="17" t="s">
        <v>139</v>
      </c>
      <c r="GV118" s="36"/>
      <c r="GW118" s="36" t="e">
        <f>RANK(AO118,AO$25:AO$124,0)+COUNTIF(AO$25:AO$118,AO118)-1</f>
        <v>#VALUE!</v>
      </c>
      <c r="GX118" s="36" t="s">
        <v>124</v>
      </c>
      <c r="GY118" s="3">
        <v>94</v>
      </c>
      <c r="GZ118" s="3" t="str">
        <f t="shared" si="362"/>
        <v/>
      </c>
      <c r="HA118" s="345" t="str">
        <f t="shared" si="408"/>
        <v/>
      </c>
      <c r="HB118" s="3">
        <f t="shared" si="409"/>
        <v>0</v>
      </c>
      <c r="HF118" s="3" t="e">
        <f t="shared" si="410"/>
        <v>#N/A</v>
      </c>
      <c r="HG118" s="3" t="e">
        <f t="shared" si="411"/>
        <v>#N/A</v>
      </c>
      <c r="HH118" s="294" t="e">
        <f t="shared" si="412"/>
        <v>#N/A</v>
      </c>
      <c r="HI118" s="336" t="e">
        <f t="shared" si="413"/>
        <v>#N/A</v>
      </c>
      <c r="HJ118" s="4" t="e">
        <f t="shared" si="414"/>
        <v>#N/A</v>
      </c>
      <c r="HK118" s="17" t="str">
        <f>IF(HK$23&lt;='2. Saisie'!$AE$1,INDEX($D$25:$AG$124,$HI118,HK$21),"")</f>
        <v/>
      </c>
      <c r="HL118" s="17" t="str">
        <f>IF(HL$23&lt;='2. Saisie'!$AE$1,INDEX($D$25:$AG$124,$HI118,HL$21),"")</f>
        <v/>
      </c>
      <c r="HM118" s="17" t="str">
        <f>IF(HM$23&lt;='2. Saisie'!$AE$1,INDEX($D$25:$AG$124,$HI118,HM$21),"")</f>
        <v/>
      </c>
      <c r="HN118" s="17" t="str">
        <f>IF(HN$23&lt;='2. Saisie'!$AE$1,INDEX($D$25:$AG$124,$HI118,HN$21),"")</f>
        <v/>
      </c>
      <c r="HO118" s="17" t="str">
        <f>IF(HO$23&lt;='2. Saisie'!$AE$1,INDEX($D$25:$AG$124,$HI118,HO$21),"")</f>
        <v/>
      </c>
      <c r="HP118" s="17" t="str">
        <f>IF(HP$23&lt;='2. Saisie'!$AE$1,INDEX($D$25:$AG$124,$HI118,HP$21),"")</f>
        <v/>
      </c>
      <c r="HQ118" s="17" t="str">
        <f>IF(HQ$23&lt;='2. Saisie'!$AE$1,INDEX($D$25:$AG$124,$HI118,HQ$21),"")</f>
        <v/>
      </c>
      <c r="HR118" s="17" t="str">
        <f>IF(HR$23&lt;='2. Saisie'!$AE$1,INDEX($D$25:$AG$124,$HI118,HR$21),"")</f>
        <v/>
      </c>
      <c r="HS118" s="17" t="str">
        <f>IF(HS$23&lt;='2. Saisie'!$AE$1,INDEX($D$25:$AG$124,$HI118,HS$21),"")</f>
        <v/>
      </c>
      <c r="HT118" s="17" t="str">
        <f>IF(HT$23&lt;='2. Saisie'!$AE$1,INDEX($D$25:$AG$124,$HI118,HT$21),"")</f>
        <v/>
      </c>
      <c r="HU118" s="17" t="str">
        <f>IF(HU$23&lt;='2. Saisie'!$AE$1,INDEX($D$25:$AG$124,$HI118,HU$21),"")</f>
        <v/>
      </c>
      <c r="HV118" s="17" t="str">
        <f>IF(HV$23&lt;='2. Saisie'!$AE$1,INDEX($D$25:$AG$124,$HI118,HV$21),"")</f>
        <v/>
      </c>
      <c r="HW118" s="17" t="str">
        <f>IF(HW$23&lt;='2. Saisie'!$AE$1,INDEX($D$25:$AG$124,$HI118,HW$21),"")</f>
        <v/>
      </c>
      <c r="HX118" s="17" t="str">
        <f>IF(HX$23&lt;='2. Saisie'!$AE$1,INDEX($D$25:$AG$124,$HI118,HX$21),"")</f>
        <v/>
      </c>
      <c r="HY118" s="17" t="str">
        <f>IF(HY$23&lt;='2. Saisie'!$AE$1,INDEX($D$25:$AG$124,$HI118,HY$21),"")</f>
        <v/>
      </c>
      <c r="HZ118" s="17" t="str">
        <f>IF(HZ$23&lt;='2. Saisie'!$AE$1,INDEX($D$25:$AG$124,$HI118,HZ$21),"")</f>
        <v/>
      </c>
      <c r="IA118" s="17" t="str">
        <f>IF(IA$23&lt;='2. Saisie'!$AE$1,INDEX($D$25:$AG$124,$HI118,IA$21),"")</f>
        <v/>
      </c>
      <c r="IB118" s="17" t="str">
        <f>IF(IB$23&lt;='2. Saisie'!$AE$1,INDEX($D$25:$AG$124,$HI118,IB$21),"")</f>
        <v/>
      </c>
      <c r="IC118" s="17" t="str">
        <f>IF(IC$23&lt;='2. Saisie'!$AE$1,INDEX($D$25:$AG$124,$HI118,IC$21),"")</f>
        <v/>
      </c>
      <c r="ID118" s="17" t="str">
        <f>IF(ID$23&lt;='2. Saisie'!$AE$1,INDEX($D$25:$AG$124,$HI118,ID$21),"")</f>
        <v/>
      </c>
      <c r="IE118" s="17" t="str">
        <f>IF(IE$23&lt;='2. Saisie'!$AE$1,INDEX($D$25:$AG$124,$HI118,IE$21),"")</f>
        <v/>
      </c>
      <c r="IF118" s="17" t="str">
        <f>IF(IF$23&lt;='2. Saisie'!$AE$1,INDEX($D$25:$AG$124,$HI118,IF$21),"")</f>
        <v/>
      </c>
      <c r="IG118" s="17" t="str">
        <f>IF(IG$23&lt;='2. Saisie'!$AE$1,INDEX($D$25:$AG$124,$HI118,IG$21),"")</f>
        <v/>
      </c>
      <c r="IH118" s="17" t="str">
        <f>IF(IH$23&lt;='2. Saisie'!$AE$1,INDEX($D$25:$AG$124,$HI118,IH$21),"")</f>
        <v/>
      </c>
      <c r="II118" s="17" t="str">
        <f>IF(II$23&lt;='2. Saisie'!$AE$1,INDEX($D$25:$AG$124,$HI118,II$21),"")</f>
        <v/>
      </c>
      <c r="IJ118" s="17" t="str">
        <f>IF(IJ$23&lt;='2. Saisie'!$AE$1,INDEX($D$25:$AG$124,$HI118,IJ$21),"")</f>
        <v/>
      </c>
      <c r="IK118" s="17" t="str">
        <f>IF(IK$23&lt;='2. Saisie'!$AE$1,INDEX($D$25:$AG$124,$HI118,IK$21),"")</f>
        <v/>
      </c>
      <c r="IL118" s="17" t="str">
        <f>IF(IL$23&lt;='2. Saisie'!$AE$1,INDEX($D$25:$AG$124,$HI118,IL$21),"")</f>
        <v/>
      </c>
      <c r="IM118" s="17" t="str">
        <f>IF(IM$23&lt;='2. Saisie'!$AE$1,INDEX($D$25:$AG$124,$HI118,IM$21),"")</f>
        <v/>
      </c>
      <c r="IN118" s="17" t="str">
        <f>IF(IN$23&lt;='2. Saisie'!$AE$1,INDEX($D$25:$AG$124,$HI118,IN$21),"")</f>
        <v/>
      </c>
      <c r="IO118" s="17" t="s">
        <v>139</v>
      </c>
      <c r="IR118" s="346" t="str">
        <f>IFERROR(IF(HK$23&lt;=$HH118,(1-'7. Rép.Inattendues'!J99)*HK$19,('7. Rép.Inattendues'!J99*HK$19)*-1),"")</f>
        <v/>
      </c>
      <c r="IS118" s="346" t="str">
        <f>IFERROR(IF(HL$23&lt;=$HH118,(1-'7. Rép.Inattendues'!K99)*HL$19,('7. Rép.Inattendues'!K99*HL$19)*-1),"")</f>
        <v/>
      </c>
      <c r="IT118" s="346" t="str">
        <f>IFERROR(IF(HM$23&lt;=$HH118,(1-'7. Rép.Inattendues'!L99)*HM$19,('7. Rép.Inattendues'!L99*HM$19)*-1),"")</f>
        <v/>
      </c>
      <c r="IU118" s="346" t="str">
        <f>IFERROR(IF(HN$23&lt;=$HH118,(1-'7. Rép.Inattendues'!M99)*HN$19,('7. Rép.Inattendues'!M99*HN$19)*-1),"")</f>
        <v/>
      </c>
      <c r="IV118" s="346" t="str">
        <f>IFERROR(IF(HO$23&lt;=$HH118,(1-'7. Rép.Inattendues'!N99)*HO$19,('7. Rép.Inattendues'!N99*HO$19)*-1),"")</f>
        <v/>
      </c>
      <c r="IW118" s="346" t="str">
        <f>IFERROR(IF(HP$23&lt;=$HH118,(1-'7. Rép.Inattendues'!O99)*HP$19,('7. Rép.Inattendues'!O99*HP$19)*-1),"")</f>
        <v/>
      </c>
      <c r="IX118" s="346" t="str">
        <f>IFERROR(IF(HQ$23&lt;=$HH118,(1-'7. Rép.Inattendues'!P99)*HQ$19,('7. Rép.Inattendues'!P99*HQ$19)*-1),"")</f>
        <v/>
      </c>
      <c r="IY118" s="346" t="str">
        <f>IFERROR(IF(HR$23&lt;=$HH118,(1-'7. Rép.Inattendues'!Q99)*HR$19,('7. Rép.Inattendues'!Q99*HR$19)*-1),"")</f>
        <v/>
      </c>
      <c r="IZ118" s="346" t="str">
        <f>IFERROR(IF(HS$23&lt;=$HH118,(1-'7. Rép.Inattendues'!R99)*HS$19,('7. Rép.Inattendues'!R99*HS$19)*-1),"")</f>
        <v/>
      </c>
      <c r="JA118" s="346" t="str">
        <f>IFERROR(IF(HT$23&lt;=$HH118,(1-'7. Rép.Inattendues'!S99)*HT$19,('7. Rép.Inattendues'!S99*HT$19)*-1),"")</f>
        <v/>
      </c>
      <c r="JB118" s="346" t="str">
        <f>IFERROR(IF(HU$23&lt;=$HH118,(1-'7. Rép.Inattendues'!T99)*HU$19,('7. Rép.Inattendues'!T99*HU$19)*-1),"")</f>
        <v/>
      </c>
      <c r="JC118" s="346" t="str">
        <f>IFERROR(IF(HV$23&lt;=$HH118,(1-'7. Rép.Inattendues'!U99)*HV$19,('7. Rép.Inattendues'!U99*HV$19)*-1),"")</f>
        <v/>
      </c>
      <c r="JD118" s="346" t="str">
        <f>IFERROR(IF(HW$23&lt;=$HH118,(1-'7. Rép.Inattendues'!V99)*HW$19,('7. Rép.Inattendues'!V99*HW$19)*-1),"")</f>
        <v/>
      </c>
      <c r="JE118" s="346" t="str">
        <f>IFERROR(IF(HX$23&lt;=$HH118,(1-'7. Rép.Inattendues'!W99)*HX$19,('7. Rép.Inattendues'!W99*HX$19)*-1),"")</f>
        <v/>
      </c>
      <c r="JF118" s="346" t="str">
        <f>IFERROR(IF(HY$23&lt;=$HH118,(1-'7. Rép.Inattendues'!X99)*HY$19,('7. Rép.Inattendues'!X99*HY$19)*-1),"")</f>
        <v/>
      </c>
      <c r="JG118" s="346" t="str">
        <f>IFERROR(IF(HZ$23&lt;=$HH118,(1-'7. Rép.Inattendues'!Y99)*HZ$19,('7. Rép.Inattendues'!Y99*HZ$19)*-1),"")</f>
        <v/>
      </c>
      <c r="JH118" s="346" t="str">
        <f>IFERROR(IF(IA$23&lt;=$HH118,(1-'7. Rép.Inattendues'!Z99)*IA$19,('7. Rép.Inattendues'!Z99*IA$19)*-1),"")</f>
        <v/>
      </c>
      <c r="JI118" s="346" t="str">
        <f>IFERROR(IF(IB$23&lt;=$HH118,(1-'7. Rép.Inattendues'!AA99)*IB$19,('7. Rép.Inattendues'!AA99*IB$19)*-1),"")</f>
        <v/>
      </c>
      <c r="JJ118" s="346" t="str">
        <f>IFERROR(IF(IC$23&lt;=$HH118,(1-'7. Rép.Inattendues'!AB99)*IC$19,('7. Rép.Inattendues'!AB99*IC$19)*-1),"")</f>
        <v/>
      </c>
      <c r="JK118" s="346" t="str">
        <f>IFERROR(IF(ID$23&lt;=$HH118,(1-'7. Rép.Inattendues'!AC99)*ID$19,('7. Rép.Inattendues'!AC99*ID$19)*-1),"")</f>
        <v/>
      </c>
      <c r="JL118" s="346" t="str">
        <f>IFERROR(IF(IE$23&lt;=$HH118,(1-'7. Rép.Inattendues'!AD99)*IE$19,('7. Rép.Inattendues'!AD99*IE$19)*-1),"")</f>
        <v/>
      </c>
      <c r="JM118" s="346" t="str">
        <f>IFERROR(IF(IF$23&lt;=$HH118,(1-'7. Rép.Inattendues'!AE99)*IF$19,('7. Rép.Inattendues'!AE99*IF$19)*-1),"")</f>
        <v/>
      </c>
      <c r="JN118" s="346" t="str">
        <f>IFERROR(IF(IG$23&lt;=$HH118,(1-'7. Rép.Inattendues'!AF99)*IG$19,('7. Rép.Inattendues'!AF99*IG$19)*-1),"")</f>
        <v/>
      </c>
      <c r="JO118" s="346" t="str">
        <f>IFERROR(IF(IH$23&lt;=$HH118,(1-'7. Rép.Inattendues'!AG99)*IH$19,('7. Rép.Inattendues'!AG99*IH$19)*-1),"")</f>
        <v/>
      </c>
      <c r="JP118" s="346" t="str">
        <f>IFERROR(IF(II$23&lt;=$HH118,(1-'7. Rép.Inattendues'!AH99)*II$19,('7. Rép.Inattendues'!AH99*II$19)*-1),"")</f>
        <v/>
      </c>
      <c r="JQ118" s="346" t="str">
        <f>IFERROR(IF(IJ$23&lt;=$HH118,(1-'7. Rép.Inattendues'!AI99)*IJ$19,('7. Rép.Inattendues'!AI99*IJ$19)*-1),"")</f>
        <v/>
      </c>
      <c r="JR118" s="346" t="str">
        <f>IFERROR(IF(IK$23&lt;=$HH118,(1-'7. Rép.Inattendues'!AJ99)*IK$19,('7. Rép.Inattendues'!AJ99*IK$19)*-1),"")</f>
        <v/>
      </c>
      <c r="JS118" s="346" t="str">
        <f>IFERROR(IF(IL$23&lt;=$HH118,(1-'7. Rép.Inattendues'!AK99)*IL$19,('7. Rép.Inattendues'!AK99*IL$19)*-1),"")</f>
        <v/>
      </c>
      <c r="JT118" s="346" t="str">
        <f>IFERROR(IF(IM$23&lt;=$HH118,(1-'7. Rép.Inattendues'!AL99)*IM$19,('7. Rép.Inattendues'!AL99*IM$19)*-1),"")</f>
        <v/>
      </c>
      <c r="JU118" s="346" t="str">
        <f>IFERROR(IF(IN$23&lt;=$HH118,(1-'7. Rép.Inattendues'!AM99)*IN$19,('7. Rép.Inattendues'!AM99*IN$19)*-1),"")</f>
        <v/>
      </c>
      <c r="JW118" s="347" t="str">
        <f t="shared" si="415"/>
        <v/>
      </c>
      <c r="JY118" s="346" t="str">
        <f t="shared" si="416"/>
        <v/>
      </c>
      <c r="JZ118" s="346" t="str">
        <f t="shared" si="417"/>
        <v/>
      </c>
      <c r="KA118" s="346" t="str">
        <f t="shared" si="418"/>
        <v/>
      </c>
      <c r="KB118" s="346" t="str">
        <f t="shared" si="419"/>
        <v/>
      </c>
      <c r="KC118" s="346" t="str">
        <f t="shared" si="420"/>
        <v/>
      </c>
      <c r="KD118" s="346" t="str">
        <f t="shared" si="421"/>
        <v/>
      </c>
      <c r="KE118" s="346" t="str">
        <f t="shared" si="422"/>
        <v/>
      </c>
      <c r="KF118" s="346" t="str">
        <f t="shared" si="423"/>
        <v/>
      </c>
      <c r="KG118" s="346" t="str">
        <f t="shared" si="424"/>
        <v/>
      </c>
      <c r="KH118" s="346" t="str">
        <f t="shared" si="425"/>
        <v/>
      </c>
      <c r="KI118" s="346" t="str">
        <f t="shared" si="426"/>
        <v/>
      </c>
      <c r="KJ118" s="346" t="str">
        <f t="shared" si="427"/>
        <v/>
      </c>
      <c r="KK118" s="346" t="str">
        <f t="shared" si="428"/>
        <v/>
      </c>
      <c r="KL118" s="346" t="str">
        <f t="shared" si="429"/>
        <v/>
      </c>
      <c r="KM118" s="346" t="str">
        <f t="shared" si="430"/>
        <v/>
      </c>
      <c r="KN118" s="346" t="str">
        <f t="shared" si="431"/>
        <v/>
      </c>
      <c r="KO118" s="346" t="str">
        <f t="shared" si="432"/>
        <v/>
      </c>
      <c r="KP118" s="346" t="str">
        <f t="shared" si="433"/>
        <v/>
      </c>
      <c r="KQ118" s="346" t="str">
        <f t="shared" si="434"/>
        <v/>
      </c>
      <c r="KR118" s="346" t="str">
        <f t="shared" si="435"/>
        <v/>
      </c>
      <c r="KS118" s="346" t="str">
        <f t="shared" si="436"/>
        <v/>
      </c>
      <c r="KT118" s="346" t="str">
        <f t="shared" si="437"/>
        <v/>
      </c>
      <c r="KU118" s="346" t="str">
        <f t="shared" si="438"/>
        <v/>
      </c>
      <c r="KV118" s="346" t="str">
        <f t="shared" si="439"/>
        <v/>
      </c>
      <c r="KW118" s="346" t="str">
        <f t="shared" si="440"/>
        <v/>
      </c>
      <c r="KX118" s="346" t="str">
        <f t="shared" si="441"/>
        <v/>
      </c>
      <c r="KY118" s="346" t="str">
        <f t="shared" si="442"/>
        <v/>
      </c>
      <c r="KZ118" s="346" t="str">
        <f t="shared" si="443"/>
        <v/>
      </c>
      <c r="LA118" s="346" t="str">
        <f t="shared" si="444"/>
        <v/>
      </c>
      <c r="LB118" s="346" t="str">
        <f t="shared" si="445"/>
        <v/>
      </c>
      <c r="LD118" s="348" t="str">
        <f t="shared" si="446"/>
        <v/>
      </c>
      <c r="LF118" s="346" t="str">
        <f t="shared" si="363"/>
        <v/>
      </c>
      <c r="LH118" s="346" t="str">
        <f t="shared" si="447"/>
        <v/>
      </c>
      <c r="LI118" s="346" t="str">
        <f t="shared" si="448"/>
        <v/>
      </c>
      <c r="LJ118" s="346" t="str">
        <f t="shared" si="449"/>
        <v/>
      </c>
      <c r="LK118" s="346" t="str">
        <f t="shared" si="450"/>
        <v/>
      </c>
      <c r="LL118" s="346" t="str">
        <f t="shared" si="451"/>
        <v/>
      </c>
      <c r="LM118" s="346" t="str">
        <f t="shared" si="452"/>
        <v/>
      </c>
      <c r="LN118" s="346" t="str">
        <f t="shared" si="453"/>
        <v/>
      </c>
      <c r="LO118" s="346" t="str">
        <f t="shared" si="454"/>
        <v/>
      </c>
      <c r="LP118" s="346" t="str">
        <f t="shared" si="455"/>
        <v/>
      </c>
      <c r="LQ118" s="346" t="str">
        <f t="shared" si="456"/>
        <v/>
      </c>
      <c r="LR118" s="346" t="str">
        <f t="shared" si="457"/>
        <v/>
      </c>
      <c r="LS118" s="346" t="str">
        <f t="shared" si="458"/>
        <v/>
      </c>
      <c r="LT118" s="346" t="str">
        <f t="shared" si="459"/>
        <v/>
      </c>
      <c r="LU118" s="346" t="str">
        <f t="shared" si="460"/>
        <v/>
      </c>
      <c r="LV118" s="346" t="str">
        <f t="shared" si="461"/>
        <v/>
      </c>
      <c r="LW118" s="346" t="str">
        <f t="shared" si="462"/>
        <v/>
      </c>
      <c r="LX118" s="346" t="str">
        <f t="shared" si="463"/>
        <v/>
      </c>
      <c r="LY118" s="346" t="str">
        <f t="shared" si="464"/>
        <v/>
      </c>
      <c r="LZ118" s="346" t="str">
        <f t="shared" si="465"/>
        <v/>
      </c>
      <c r="MA118" s="346" t="str">
        <f t="shared" si="466"/>
        <v/>
      </c>
      <c r="MB118" s="346" t="str">
        <f t="shared" si="467"/>
        <v/>
      </c>
      <c r="MC118" s="346" t="str">
        <f t="shared" si="468"/>
        <v/>
      </c>
      <c r="MD118" s="346" t="str">
        <f t="shared" si="469"/>
        <v/>
      </c>
      <c r="ME118" s="346" t="str">
        <f t="shared" si="470"/>
        <v/>
      </c>
      <c r="MF118" s="346" t="str">
        <f t="shared" si="471"/>
        <v/>
      </c>
      <c r="MG118" s="346" t="str">
        <f t="shared" si="472"/>
        <v/>
      </c>
      <c r="MH118" s="346" t="str">
        <f t="shared" si="473"/>
        <v/>
      </c>
      <c r="MI118" s="346" t="str">
        <f t="shared" si="474"/>
        <v/>
      </c>
      <c r="MJ118" s="346" t="str">
        <f t="shared" si="475"/>
        <v/>
      </c>
      <c r="MK118" s="346" t="str">
        <f t="shared" si="476"/>
        <v/>
      </c>
      <c r="MM118" s="348" t="str">
        <f t="shared" si="477"/>
        <v/>
      </c>
      <c r="MR118" s="483" t="s">
        <v>473</v>
      </c>
      <c r="MS118" s="294">
        <v>1</v>
      </c>
      <c r="MU118" s="15">
        <f>IF('8. Paramètres'!G156="Modérée à forte",1,IF('8. Paramètres'!G156="Faible",2,IF('8. Paramètres'!G156="Négligeable",3,"err")))</f>
        <v>3</v>
      </c>
      <c r="MV118" s="15">
        <f>IF('8. Paramètres'!H156="Cliquer pour modifier",MU118,IF('8. Paramètres'!H156="Modérée à forte",1,IF('8. Paramètres'!H156="Faible",2,IF('8. Paramètres'!H156="Négligeable",3,"err"))))</f>
        <v>3</v>
      </c>
      <c r="MW118" s="15">
        <f t="shared" si="517"/>
        <v>3</v>
      </c>
      <c r="MY118" s="380" t="str">
        <f t="shared" si="518"/>
        <v>ok</v>
      </c>
    </row>
    <row r="119" spans="2:364" ht="18" x14ac:dyDescent="0.3">
      <c r="B119" s="38">
        <f t="shared" si="364"/>
        <v>0</v>
      </c>
      <c r="C119" s="4" t="s">
        <v>125</v>
      </c>
      <c r="D119" s="17" t="str">
        <f>IF(AND('2. Saisie'!$AF101&gt;=0,D$23&lt;='2. Saisie'!$AE$1,'2. Saisie'!$AL101&lt;=$B$11),IF(OR('2. Saisie'!B101="",'2. Saisie'!B101=9),0,'2. Saisie'!B101),"")</f>
        <v/>
      </c>
      <c r="E119" s="17" t="str">
        <f>IF(AND('2. Saisie'!$AF101&gt;=0,E$23&lt;='2. Saisie'!$AE$1,'2. Saisie'!$AL101&lt;=$B$11),IF(OR('2. Saisie'!C101="",'2. Saisie'!C101=9),0,'2. Saisie'!C101),"")</f>
        <v/>
      </c>
      <c r="F119" s="17" t="str">
        <f>IF(AND('2. Saisie'!$AF101&gt;=0,F$23&lt;='2. Saisie'!$AE$1,'2. Saisie'!$AL101&lt;=$B$11),IF(OR('2. Saisie'!D101="",'2. Saisie'!D101=9),0,'2. Saisie'!D101),"")</f>
        <v/>
      </c>
      <c r="G119" s="17" t="str">
        <f>IF(AND('2. Saisie'!$AF101&gt;=0,G$23&lt;='2. Saisie'!$AE$1,'2. Saisie'!$AL101&lt;=$B$11),IF(OR('2. Saisie'!E101="",'2. Saisie'!E101=9),0,'2. Saisie'!E101),"")</f>
        <v/>
      </c>
      <c r="H119" s="17" t="str">
        <f>IF(AND('2. Saisie'!$AF101&gt;=0,H$23&lt;='2. Saisie'!$AE$1,'2. Saisie'!$AL101&lt;=$B$11),IF(OR('2. Saisie'!F101="",'2. Saisie'!F101=9),0,'2. Saisie'!F101),"")</f>
        <v/>
      </c>
      <c r="I119" s="17" t="str">
        <f>IF(AND('2. Saisie'!$AF101&gt;=0,I$23&lt;='2. Saisie'!$AE$1,'2. Saisie'!$AL101&lt;=$B$11),IF(OR('2. Saisie'!G101="",'2. Saisie'!G101=9),0,'2. Saisie'!G101),"")</f>
        <v/>
      </c>
      <c r="J119" s="17" t="str">
        <f>IF(AND('2. Saisie'!$AF101&gt;=0,J$23&lt;='2. Saisie'!$AE$1,'2. Saisie'!$AL101&lt;=$B$11),IF(OR('2. Saisie'!H101="",'2. Saisie'!H101=9),0,'2. Saisie'!H101),"")</f>
        <v/>
      </c>
      <c r="K119" s="17" t="str">
        <f>IF(AND('2. Saisie'!$AF101&gt;=0,K$23&lt;='2. Saisie'!$AE$1,'2. Saisie'!$AL101&lt;=$B$11),IF(OR('2. Saisie'!I101="",'2. Saisie'!I101=9),0,'2. Saisie'!I101),"")</f>
        <v/>
      </c>
      <c r="L119" s="17" t="str">
        <f>IF(AND('2. Saisie'!$AF101&gt;=0,L$23&lt;='2. Saisie'!$AE$1,'2. Saisie'!$AL101&lt;=$B$11),IF(OR('2. Saisie'!J101="",'2. Saisie'!J101=9),0,'2. Saisie'!J101),"")</f>
        <v/>
      </c>
      <c r="M119" s="17" t="str">
        <f>IF(AND('2. Saisie'!$AF101&gt;=0,M$23&lt;='2. Saisie'!$AE$1,'2. Saisie'!$AL101&lt;=$B$11),IF(OR('2. Saisie'!K101="",'2. Saisie'!K101=9),0,'2. Saisie'!K101),"")</f>
        <v/>
      </c>
      <c r="N119" s="17" t="str">
        <f>IF(AND('2. Saisie'!$AF101&gt;=0,N$23&lt;='2. Saisie'!$AE$1,'2. Saisie'!$AL101&lt;=$B$11),IF(OR('2. Saisie'!L101="",'2. Saisie'!L101=9),0,'2. Saisie'!L101),"")</f>
        <v/>
      </c>
      <c r="O119" s="17" t="str">
        <f>IF(AND('2. Saisie'!$AF101&gt;=0,O$23&lt;='2. Saisie'!$AE$1,'2. Saisie'!$AL101&lt;=$B$11),IF(OR('2. Saisie'!M101="",'2. Saisie'!M101=9),0,'2. Saisie'!M101),"")</f>
        <v/>
      </c>
      <c r="P119" s="17" t="str">
        <f>IF(AND('2. Saisie'!$AF101&gt;=0,P$23&lt;='2. Saisie'!$AE$1,'2. Saisie'!$AL101&lt;=$B$11),IF(OR('2. Saisie'!N101="",'2. Saisie'!N101=9),0,'2. Saisie'!N101),"")</f>
        <v/>
      </c>
      <c r="Q119" s="17" t="str">
        <f>IF(AND('2. Saisie'!$AF101&gt;=0,Q$23&lt;='2. Saisie'!$AE$1,'2. Saisie'!$AL101&lt;=$B$11),IF(OR('2. Saisie'!O101="",'2. Saisie'!O101=9),0,'2. Saisie'!O101),"")</f>
        <v/>
      </c>
      <c r="R119" s="17" t="str">
        <f>IF(AND('2. Saisie'!$AF101&gt;=0,R$23&lt;='2. Saisie'!$AE$1,'2. Saisie'!$AL101&lt;=$B$11),IF(OR('2. Saisie'!P101="",'2. Saisie'!P101=9),0,'2. Saisie'!P101),"")</f>
        <v/>
      </c>
      <c r="S119" s="17" t="str">
        <f>IF(AND('2. Saisie'!$AF101&gt;=0,S$23&lt;='2. Saisie'!$AE$1,'2. Saisie'!$AL101&lt;=$B$11),IF(OR('2. Saisie'!Q101="",'2. Saisie'!Q101=9),0,'2. Saisie'!Q101),"")</f>
        <v/>
      </c>
      <c r="T119" s="17" t="str">
        <f>IF(AND('2. Saisie'!$AF101&gt;=0,T$23&lt;='2. Saisie'!$AE$1,'2. Saisie'!$AL101&lt;=$B$11),IF(OR('2. Saisie'!R101="",'2. Saisie'!R101=9),0,'2. Saisie'!R101),"")</f>
        <v/>
      </c>
      <c r="U119" s="17" t="str">
        <f>IF(AND('2. Saisie'!$AF101&gt;=0,U$23&lt;='2. Saisie'!$AE$1,'2. Saisie'!$AL101&lt;=$B$11),IF(OR('2. Saisie'!S101="",'2. Saisie'!S101=9),0,'2. Saisie'!S101),"")</f>
        <v/>
      </c>
      <c r="V119" s="17" t="str">
        <f>IF(AND('2. Saisie'!$AF101&gt;=0,V$23&lt;='2. Saisie'!$AE$1,'2. Saisie'!$AL101&lt;=$B$11),IF(OR('2. Saisie'!T101="",'2. Saisie'!T101=9),0,'2. Saisie'!T101),"")</f>
        <v/>
      </c>
      <c r="W119" s="17" t="str">
        <f>IF(AND('2. Saisie'!$AF101&gt;=0,W$23&lt;='2. Saisie'!$AE$1,'2. Saisie'!$AL101&lt;=$B$11),IF(OR('2. Saisie'!U101="",'2. Saisie'!U101=9),0,'2. Saisie'!U101),"")</f>
        <v/>
      </c>
      <c r="X119" s="17" t="str">
        <f>IF(AND('2. Saisie'!$AF101&gt;=0,X$23&lt;='2. Saisie'!$AE$1,'2. Saisie'!$AL101&lt;=$B$11),IF(OR('2. Saisie'!V101="",'2. Saisie'!V101=9),0,'2. Saisie'!V101),"")</f>
        <v/>
      </c>
      <c r="Y119" s="17" t="str">
        <f>IF(AND('2. Saisie'!$AF101&gt;=0,Y$23&lt;='2. Saisie'!$AE$1,'2. Saisie'!$AL101&lt;=$B$11),IF(OR('2. Saisie'!W101="",'2. Saisie'!W101=9),0,'2. Saisie'!W101),"")</f>
        <v/>
      </c>
      <c r="Z119" s="17" t="str">
        <f>IF(AND('2. Saisie'!$AF101&gt;=0,Z$23&lt;='2. Saisie'!$AE$1,'2. Saisie'!$AL101&lt;=$B$11),IF(OR('2. Saisie'!X101="",'2. Saisie'!X101=9),0,'2. Saisie'!X101),"")</f>
        <v/>
      </c>
      <c r="AA119" s="17" t="str">
        <f>IF(AND('2. Saisie'!$AF101&gt;=0,AA$23&lt;='2. Saisie'!$AE$1,'2. Saisie'!$AL101&lt;=$B$11),IF(OR('2. Saisie'!Y101="",'2. Saisie'!Y101=9),0,'2. Saisie'!Y101),"")</f>
        <v/>
      </c>
      <c r="AB119" s="17" t="str">
        <f>IF(AND('2. Saisie'!$AF101&gt;=0,AB$23&lt;='2. Saisie'!$AE$1,'2. Saisie'!$AL101&lt;=$B$11),IF(OR('2. Saisie'!Z101="",'2. Saisie'!Z101=9),0,'2. Saisie'!Z101),"")</f>
        <v/>
      </c>
      <c r="AC119" s="17" t="str">
        <f>IF(AND('2. Saisie'!$AF101&gt;=0,AC$23&lt;='2. Saisie'!$AE$1,'2. Saisie'!$AL101&lt;=$B$11),IF(OR('2. Saisie'!AA101="",'2. Saisie'!AA101=9),0,'2. Saisie'!AA101),"")</f>
        <v/>
      </c>
      <c r="AD119" s="17" t="str">
        <f>IF(AND('2. Saisie'!$AF101&gt;=0,AD$23&lt;='2. Saisie'!$AE$1,'2. Saisie'!$AL101&lt;=$B$11),IF(OR('2. Saisie'!AB101="",'2. Saisie'!AB101=9),0,'2. Saisie'!AB101),"")</f>
        <v/>
      </c>
      <c r="AE119" s="17" t="str">
        <f>IF(AND('2. Saisie'!$AF101&gt;=0,AE$23&lt;='2. Saisie'!$AE$1,'2. Saisie'!$AL101&lt;=$B$11),IF(OR('2. Saisie'!AC101="",'2. Saisie'!AC101=9),0,'2. Saisie'!AC101),"")</f>
        <v/>
      </c>
      <c r="AF119" s="17" t="str">
        <f>IF(AND('2. Saisie'!$AF101&gt;=0,AF$23&lt;='2. Saisie'!$AE$1,'2. Saisie'!$AL101&lt;=$B$11),IF(OR('2. Saisie'!AD101="",'2. Saisie'!AD101=9),0,'2. Saisie'!AD101),"")</f>
        <v/>
      </c>
      <c r="AG119" s="17" t="str">
        <f>IF(AND('2. Saisie'!$AF101&gt;=0,AG$23&lt;='2. Saisie'!$AE$1,'2. Saisie'!$AL101&lt;=$B$11),IF(OR('2. Saisie'!AE101="",'2. Saisie'!AE101=9),0,'2. Saisie'!AE101),"")</f>
        <v/>
      </c>
      <c r="AH119" s="17" t="s">
        <v>139</v>
      </c>
      <c r="AI119" s="330"/>
      <c r="AJ119" s="339" t="str">
        <f t="shared" si="365"/>
        <v/>
      </c>
      <c r="AK119" s="339" t="str">
        <f t="shared" si="366"/>
        <v/>
      </c>
      <c r="AL119" s="340" t="str">
        <f t="shared" si="324"/>
        <v/>
      </c>
      <c r="AM119" s="341">
        <v>95</v>
      </c>
      <c r="AN119" s="342" t="str">
        <f t="shared" si="325"/>
        <v/>
      </c>
      <c r="AO119" s="343" t="str">
        <f t="shared" si="516"/>
        <v/>
      </c>
      <c r="AP119" s="17" t="str">
        <f t="shared" si="367"/>
        <v/>
      </c>
      <c r="AQ119" s="17" t="str">
        <f t="shared" si="368"/>
        <v/>
      </c>
      <c r="AR119" s="17" t="str">
        <f t="shared" si="369"/>
        <v/>
      </c>
      <c r="AS119" s="17" t="str">
        <f t="shared" si="370"/>
        <v/>
      </c>
      <c r="AT119" s="17" t="str">
        <f t="shared" si="371"/>
        <v/>
      </c>
      <c r="AU119" s="17" t="str">
        <f t="shared" si="372"/>
        <v/>
      </c>
      <c r="AV119" s="17" t="str">
        <f t="shared" si="373"/>
        <v/>
      </c>
      <c r="AW119" s="17" t="str">
        <f t="shared" si="374"/>
        <v/>
      </c>
      <c r="AX119" s="17" t="str">
        <f t="shared" si="375"/>
        <v/>
      </c>
      <c r="AY119" s="17" t="str">
        <f t="shared" si="376"/>
        <v/>
      </c>
      <c r="AZ119" s="17" t="str">
        <f t="shared" si="377"/>
        <v/>
      </c>
      <c r="BA119" s="17" t="str">
        <f t="shared" si="378"/>
        <v/>
      </c>
      <c r="BB119" s="17" t="str">
        <f t="shared" si="379"/>
        <v/>
      </c>
      <c r="BC119" s="17" t="str">
        <f t="shared" si="380"/>
        <v/>
      </c>
      <c r="BD119" s="17" t="str">
        <f t="shared" si="381"/>
        <v/>
      </c>
      <c r="BE119" s="17" t="str">
        <f t="shared" si="382"/>
        <v/>
      </c>
      <c r="BF119" s="17" t="str">
        <f t="shared" si="383"/>
        <v/>
      </c>
      <c r="BG119" s="17" t="str">
        <f t="shared" si="384"/>
        <v/>
      </c>
      <c r="BH119" s="17" t="str">
        <f t="shared" si="385"/>
        <v/>
      </c>
      <c r="BI119" s="17" t="str">
        <f t="shared" si="386"/>
        <v/>
      </c>
      <c r="BJ119" s="17" t="str">
        <f t="shared" si="387"/>
        <v/>
      </c>
      <c r="BK119" s="17" t="str">
        <f t="shared" si="388"/>
        <v/>
      </c>
      <c r="BL119" s="17" t="str">
        <f t="shared" si="389"/>
        <v/>
      </c>
      <c r="BM119" s="17" t="str">
        <f t="shared" si="390"/>
        <v/>
      </c>
      <c r="BN119" s="17" t="str">
        <f t="shared" si="391"/>
        <v/>
      </c>
      <c r="BO119" s="17" t="str">
        <f t="shared" si="392"/>
        <v/>
      </c>
      <c r="BP119" s="17" t="str">
        <f t="shared" si="393"/>
        <v/>
      </c>
      <c r="BQ119" s="17" t="str">
        <f t="shared" si="394"/>
        <v/>
      </c>
      <c r="BR119" s="17" t="str">
        <f t="shared" si="395"/>
        <v/>
      </c>
      <c r="BS119" s="17" t="str">
        <f t="shared" si="396"/>
        <v/>
      </c>
      <c r="BT119" s="17" t="s">
        <v>139</v>
      </c>
      <c r="BV119" s="291" t="e">
        <f t="shared" si="327"/>
        <v>#VALUE!</v>
      </c>
      <c r="BW119" s="291" t="e">
        <f t="shared" si="397"/>
        <v>#VALUE!</v>
      </c>
      <c r="BX119" s="291" t="e">
        <f t="shared" si="478"/>
        <v>#VALUE!</v>
      </c>
      <c r="BY119" s="292" t="e">
        <f t="shared" si="328"/>
        <v>#VALUE!</v>
      </c>
      <c r="BZ119" s="292" t="e">
        <f t="shared" si="398"/>
        <v>#VALUE!</v>
      </c>
      <c r="CA119" s="294" t="str">
        <f t="shared" si="399"/>
        <v/>
      </c>
      <c r="CB119" s="293" t="e">
        <f t="shared" si="329"/>
        <v>#VALUE!</v>
      </c>
      <c r="CC119" s="291" t="e">
        <f t="shared" si="400"/>
        <v>#VALUE!</v>
      </c>
      <c r="CD119" s="291" t="e">
        <f t="shared" si="479"/>
        <v>#VALUE!</v>
      </c>
      <c r="CE119" s="292" t="e">
        <f t="shared" si="330"/>
        <v>#VALUE!</v>
      </c>
      <c r="CF119" s="292" t="e">
        <f t="shared" si="401"/>
        <v>#VALUE!</v>
      </c>
      <c r="CW119" s="330"/>
      <c r="CX119" s="341">
        <v>95</v>
      </c>
      <c r="CY119" s="58" t="str">
        <f t="shared" si="402"/>
        <v/>
      </c>
      <c r="CZ119" s="344" t="e">
        <f t="shared" si="520"/>
        <v>#N/A</v>
      </c>
      <c r="DA119" s="344" t="e">
        <f t="shared" si="520"/>
        <v>#N/A</v>
      </c>
      <c r="DB119" s="344" t="e">
        <f t="shared" si="520"/>
        <v>#N/A</v>
      </c>
      <c r="DC119" s="344" t="e">
        <f t="shared" si="520"/>
        <v>#N/A</v>
      </c>
      <c r="DD119" s="344" t="e">
        <f t="shared" si="520"/>
        <v>#N/A</v>
      </c>
      <c r="DE119" s="344" t="e">
        <f t="shared" si="520"/>
        <v>#N/A</v>
      </c>
      <c r="DF119" s="344" t="e">
        <f t="shared" si="520"/>
        <v>#N/A</v>
      </c>
      <c r="DG119" s="344" t="e">
        <f t="shared" si="520"/>
        <v>#N/A</v>
      </c>
      <c r="DH119" s="344" t="e">
        <f t="shared" si="520"/>
        <v>#N/A</v>
      </c>
      <c r="DI119" s="344" t="e">
        <f t="shared" si="520"/>
        <v>#N/A</v>
      </c>
      <c r="DJ119" s="344" t="e">
        <f t="shared" si="520"/>
        <v>#N/A</v>
      </c>
      <c r="DK119" s="344" t="e">
        <f t="shared" si="520"/>
        <v>#N/A</v>
      </c>
      <c r="DL119" s="344" t="e">
        <f t="shared" si="520"/>
        <v>#N/A</v>
      </c>
      <c r="DM119" s="344" t="e">
        <f t="shared" si="520"/>
        <v>#N/A</v>
      </c>
      <c r="DN119" s="344" t="e">
        <f t="shared" si="520"/>
        <v>#N/A</v>
      </c>
      <c r="DO119" s="344" t="e">
        <f t="shared" si="520"/>
        <v>#N/A</v>
      </c>
      <c r="DP119" s="344" t="e">
        <f t="shared" si="519"/>
        <v>#N/A</v>
      </c>
      <c r="DQ119" s="344" t="e">
        <f t="shared" si="519"/>
        <v>#N/A</v>
      </c>
      <c r="DR119" s="344" t="e">
        <f t="shared" si="519"/>
        <v>#N/A</v>
      </c>
      <c r="DS119" s="344" t="e">
        <f t="shared" si="519"/>
        <v>#N/A</v>
      </c>
      <c r="DT119" s="344" t="e">
        <f t="shared" si="519"/>
        <v>#N/A</v>
      </c>
      <c r="DU119" s="344" t="e">
        <f t="shared" si="519"/>
        <v>#N/A</v>
      </c>
      <c r="DV119" s="344" t="e">
        <f t="shared" si="519"/>
        <v>#N/A</v>
      </c>
      <c r="DW119" s="344" t="e">
        <f t="shared" si="519"/>
        <v>#N/A</v>
      </c>
      <c r="DX119" s="344" t="e">
        <f t="shared" si="519"/>
        <v>#N/A</v>
      </c>
      <c r="DY119" s="344" t="e">
        <f t="shared" si="519"/>
        <v>#N/A</v>
      </c>
      <c r="DZ119" s="344" t="e">
        <f t="shared" si="519"/>
        <v>#N/A</v>
      </c>
      <c r="EA119" s="344" t="e">
        <f t="shared" si="519"/>
        <v>#N/A</v>
      </c>
      <c r="EB119" s="344" t="e">
        <f t="shared" si="519"/>
        <v>#N/A</v>
      </c>
      <c r="EC119" s="344" t="e">
        <f t="shared" si="519"/>
        <v>#N/A</v>
      </c>
      <c r="ED119" s="59">
        <f t="shared" si="403"/>
        <v>0</v>
      </c>
      <c r="EE119" s="341">
        <v>95</v>
      </c>
      <c r="EF119" s="58" t="str">
        <f t="shared" si="404"/>
        <v/>
      </c>
      <c r="EG119" s="344" t="str">
        <f t="shared" si="480"/>
        <v/>
      </c>
      <c r="EH119" s="344" t="str">
        <f t="shared" si="481"/>
        <v/>
      </c>
      <c r="EI119" s="344" t="str">
        <f t="shared" si="482"/>
        <v/>
      </c>
      <c r="EJ119" s="344" t="str">
        <f t="shared" si="483"/>
        <v/>
      </c>
      <c r="EK119" s="344" t="str">
        <f t="shared" si="484"/>
        <v/>
      </c>
      <c r="EL119" s="344" t="str">
        <f t="shared" si="485"/>
        <v/>
      </c>
      <c r="EM119" s="344" t="str">
        <f t="shared" si="486"/>
        <v/>
      </c>
      <c r="EN119" s="344" t="str">
        <f t="shared" si="487"/>
        <v/>
      </c>
      <c r="EO119" s="344" t="str">
        <f t="shared" si="488"/>
        <v/>
      </c>
      <c r="EP119" s="344" t="str">
        <f t="shared" si="489"/>
        <v/>
      </c>
      <c r="EQ119" s="344" t="str">
        <f t="shared" si="490"/>
        <v/>
      </c>
      <c r="ER119" s="344" t="str">
        <f t="shared" si="491"/>
        <v/>
      </c>
      <c r="ES119" s="344" t="str">
        <f t="shared" si="492"/>
        <v/>
      </c>
      <c r="ET119" s="344" t="str">
        <f t="shared" si="493"/>
        <v/>
      </c>
      <c r="EU119" s="344" t="str">
        <f t="shared" si="494"/>
        <v/>
      </c>
      <c r="EV119" s="344" t="str">
        <f t="shared" si="495"/>
        <v/>
      </c>
      <c r="EW119" s="344" t="str">
        <f t="shared" si="496"/>
        <v/>
      </c>
      <c r="EX119" s="344" t="str">
        <f t="shared" si="497"/>
        <v/>
      </c>
      <c r="EY119" s="344" t="str">
        <f t="shared" si="498"/>
        <v/>
      </c>
      <c r="EZ119" s="344" t="str">
        <f t="shared" si="499"/>
        <v/>
      </c>
      <c r="FA119" s="344" t="str">
        <f t="shared" si="500"/>
        <v/>
      </c>
      <c r="FB119" s="344" t="str">
        <f t="shared" si="501"/>
        <v/>
      </c>
      <c r="FC119" s="344" t="str">
        <f t="shared" si="502"/>
        <v/>
      </c>
      <c r="FD119" s="344" t="str">
        <f t="shared" si="503"/>
        <v/>
      </c>
      <c r="FE119" s="344" t="str">
        <f t="shared" si="504"/>
        <v/>
      </c>
      <c r="FF119" s="344" t="str">
        <f t="shared" si="505"/>
        <v/>
      </c>
      <c r="FG119" s="344" t="str">
        <f t="shared" si="506"/>
        <v/>
      </c>
      <c r="FH119" s="344" t="str">
        <f t="shared" si="507"/>
        <v/>
      </c>
      <c r="FI119" s="344" t="str">
        <f t="shared" si="508"/>
        <v/>
      </c>
      <c r="FJ119" s="344" t="str">
        <f t="shared" si="509"/>
        <v/>
      </c>
      <c r="FK119" s="59">
        <f t="shared" si="405"/>
        <v>0</v>
      </c>
      <c r="FL119" s="345" t="str">
        <f t="shared" si="406"/>
        <v/>
      </c>
      <c r="FM119" s="3">
        <f t="shared" si="407"/>
        <v>0</v>
      </c>
      <c r="FO119" s="336" t="str">
        <f t="shared" si="331"/>
        <v/>
      </c>
      <c r="FP119" s="4" t="s">
        <v>125</v>
      </c>
      <c r="FQ119" s="17" t="str">
        <f t="shared" si="332"/>
        <v/>
      </c>
      <c r="FR119" s="17" t="str">
        <f t="shared" si="333"/>
        <v/>
      </c>
      <c r="FS119" s="17" t="str">
        <f t="shared" si="334"/>
        <v/>
      </c>
      <c r="FT119" s="17" t="str">
        <f t="shared" si="335"/>
        <v/>
      </c>
      <c r="FU119" s="17" t="str">
        <f t="shared" si="336"/>
        <v/>
      </c>
      <c r="FV119" s="17" t="str">
        <f t="shared" si="337"/>
        <v/>
      </c>
      <c r="FW119" s="17" t="str">
        <f t="shared" si="338"/>
        <v/>
      </c>
      <c r="FX119" s="17" t="str">
        <f t="shared" si="339"/>
        <v/>
      </c>
      <c r="FY119" s="17" t="str">
        <f t="shared" si="340"/>
        <v/>
      </c>
      <c r="FZ119" s="17" t="str">
        <f t="shared" si="341"/>
        <v/>
      </c>
      <c r="GA119" s="17" t="str">
        <f t="shared" si="342"/>
        <v/>
      </c>
      <c r="GB119" s="17" t="str">
        <f t="shared" si="343"/>
        <v/>
      </c>
      <c r="GC119" s="17" t="str">
        <f t="shared" si="344"/>
        <v/>
      </c>
      <c r="GD119" s="17" t="str">
        <f t="shared" si="345"/>
        <v/>
      </c>
      <c r="GE119" s="17" t="str">
        <f t="shared" si="346"/>
        <v/>
      </c>
      <c r="GF119" s="17" t="str">
        <f t="shared" si="347"/>
        <v/>
      </c>
      <c r="GG119" s="17" t="str">
        <f t="shared" si="348"/>
        <v/>
      </c>
      <c r="GH119" s="17" t="str">
        <f t="shared" si="349"/>
        <v/>
      </c>
      <c r="GI119" s="17" t="str">
        <f t="shared" si="350"/>
        <v/>
      </c>
      <c r="GJ119" s="17" t="str">
        <f t="shared" si="351"/>
        <v/>
      </c>
      <c r="GK119" s="17" t="str">
        <f t="shared" si="352"/>
        <v/>
      </c>
      <c r="GL119" s="17" t="str">
        <f t="shared" si="353"/>
        <v/>
      </c>
      <c r="GM119" s="17" t="str">
        <f t="shared" si="354"/>
        <v/>
      </c>
      <c r="GN119" s="17" t="str">
        <f t="shared" si="355"/>
        <v/>
      </c>
      <c r="GO119" s="17" t="str">
        <f t="shared" si="356"/>
        <v/>
      </c>
      <c r="GP119" s="17" t="str">
        <f t="shared" si="357"/>
        <v/>
      </c>
      <c r="GQ119" s="17" t="str">
        <f t="shared" si="358"/>
        <v/>
      </c>
      <c r="GR119" s="17" t="str">
        <f t="shared" si="359"/>
        <v/>
      </c>
      <c r="GS119" s="17" t="str">
        <f t="shared" si="360"/>
        <v/>
      </c>
      <c r="GT119" s="17" t="str">
        <f t="shared" si="361"/>
        <v/>
      </c>
      <c r="GU119" s="17" t="s">
        <v>139</v>
      </c>
      <c r="GV119" s="36"/>
      <c r="GW119" s="36" t="e">
        <f>RANK(AO119,AO$25:AO$124,0)+COUNTIF(AO$25:AO$119,AO119)-1</f>
        <v>#VALUE!</v>
      </c>
      <c r="GX119" s="36" t="s">
        <v>125</v>
      </c>
      <c r="GY119" s="3">
        <v>95</v>
      </c>
      <c r="GZ119" s="3" t="str">
        <f t="shared" si="362"/>
        <v/>
      </c>
      <c r="HA119" s="345" t="str">
        <f t="shared" si="408"/>
        <v/>
      </c>
      <c r="HB119" s="3">
        <f t="shared" si="409"/>
        <v>0</v>
      </c>
      <c r="HF119" s="3" t="e">
        <f t="shared" si="410"/>
        <v>#N/A</v>
      </c>
      <c r="HG119" s="3" t="e">
        <f t="shared" si="411"/>
        <v>#N/A</v>
      </c>
      <c r="HH119" s="294" t="e">
        <f t="shared" si="412"/>
        <v>#N/A</v>
      </c>
      <c r="HI119" s="336" t="e">
        <f t="shared" si="413"/>
        <v>#N/A</v>
      </c>
      <c r="HJ119" s="4" t="e">
        <f t="shared" si="414"/>
        <v>#N/A</v>
      </c>
      <c r="HK119" s="17" t="str">
        <f>IF(HK$23&lt;='2. Saisie'!$AE$1,INDEX($D$25:$AG$124,$HI119,HK$21),"")</f>
        <v/>
      </c>
      <c r="HL119" s="17" t="str">
        <f>IF(HL$23&lt;='2. Saisie'!$AE$1,INDEX($D$25:$AG$124,$HI119,HL$21),"")</f>
        <v/>
      </c>
      <c r="HM119" s="17" t="str">
        <f>IF(HM$23&lt;='2. Saisie'!$AE$1,INDEX($D$25:$AG$124,$HI119,HM$21),"")</f>
        <v/>
      </c>
      <c r="HN119" s="17" t="str">
        <f>IF(HN$23&lt;='2. Saisie'!$AE$1,INDEX($D$25:$AG$124,$HI119,HN$21),"")</f>
        <v/>
      </c>
      <c r="HO119" s="17" t="str">
        <f>IF(HO$23&lt;='2. Saisie'!$AE$1,INDEX($D$25:$AG$124,$HI119,HO$21),"")</f>
        <v/>
      </c>
      <c r="HP119" s="17" t="str">
        <f>IF(HP$23&lt;='2. Saisie'!$AE$1,INDEX($D$25:$AG$124,$HI119,HP$21),"")</f>
        <v/>
      </c>
      <c r="HQ119" s="17" t="str">
        <f>IF(HQ$23&lt;='2. Saisie'!$AE$1,INDEX($D$25:$AG$124,$HI119,HQ$21),"")</f>
        <v/>
      </c>
      <c r="HR119" s="17" t="str">
        <f>IF(HR$23&lt;='2. Saisie'!$AE$1,INDEX($D$25:$AG$124,$HI119,HR$21),"")</f>
        <v/>
      </c>
      <c r="HS119" s="17" t="str">
        <f>IF(HS$23&lt;='2. Saisie'!$AE$1,INDEX($D$25:$AG$124,$HI119,HS$21),"")</f>
        <v/>
      </c>
      <c r="HT119" s="17" t="str">
        <f>IF(HT$23&lt;='2. Saisie'!$AE$1,INDEX($D$25:$AG$124,$HI119,HT$21),"")</f>
        <v/>
      </c>
      <c r="HU119" s="17" t="str">
        <f>IF(HU$23&lt;='2. Saisie'!$AE$1,INDEX($D$25:$AG$124,$HI119,HU$21),"")</f>
        <v/>
      </c>
      <c r="HV119" s="17" t="str">
        <f>IF(HV$23&lt;='2. Saisie'!$AE$1,INDEX($D$25:$AG$124,$HI119,HV$21),"")</f>
        <v/>
      </c>
      <c r="HW119" s="17" t="str">
        <f>IF(HW$23&lt;='2. Saisie'!$AE$1,INDEX($D$25:$AG$124,$HI119,HW$21),"")</f>
        <v/>
      </c>
      <c r="HX119" s="17" t="str">
        <f>IF(HX$23&lt;='2. Saisie'!$AE$1,INDEX($D$25:$AG$124,$HI119,HX$21),"")</f>
        <v/>
      </c>
      <c r="HY119" s="17" t="str">
        <f>IF(HY$23&lt;='2. Saisie'!$AE$1,INDEX($D$25:$AG$124,$HI119,HY$21),"")</f>
        <v/>
      </c>
      <c r="HZ119" s="17" t="str">
        <f>IF(HZ$23&lt;='2. Saisie'!$AE$1,INDEX($D$25:$AG$124,$HI119,HZ$21),"")</f>
        <v/>
      </c>
      <c r="IA119" s="17" t="str">
        <f>IF(IA$23&lt;='2. Saisie'!$AE$1,INDEX($D$25:$AG$124,$HI119,IA$21),"")</f>
        <v/>
      </c>
      <c r="IB119" s="17" t="str">
        <f>IF(IB$23&lt;='2. Saisie'!$AE$1,INDEX($D$25:$AG$124,$HI119,IB$21),"")</f>
        <v/>
      </c>
      <c r="IC119" s="17" t="str">
        <f>IF(IC$23&lt;='2. Saisie'!$AE$1,INDEX($D$25:$AG$124,$HI119,IC$21),"")</f>
        <v/>
      </c>
      <c r="ID119" s="17" t="str">
        <f>IF(ID$23&lt;='2. Saisie'!$AE$1,INDEX($D$25:$AG$124,$HI119,ID$21),"")</f>
        <v/>
      </c>
      <c r="IE119" s="17" t="str">
        <f>IF(IE$23&lt;='2. Saisie'!$AE$1,INDEX($D$25:$AG$124,$HI119,IE$21),"")</f>
        <v/>
      </c>
      <c r="IF119" s="17" t="str">
        <f>IF(IF$23&lt;='2. Saisie'!$AE$1,INDEX($D$25:$AG$124,$HI119,IF$21),"")</f>
        <v/>
      </c>
      <c r="IG119" s="17" t="str">
        <f>IF(IG$23&lt;='2. Saisie'!$AE$1,INDEX($D$25:$AG$124,$HI119,IG$21),"")</f>
        <v/>
      </c>
      <c r="IH119" s="17" t="str">
        <f>IF(IH$23&lt;='2. Saisie'!$AE$1,INDEX($D$25:$AG$124,$HI119,IH$21),"")</f>
        <v/>
      </c>
      <c r="II119" s="17" t="str">
        <f>IF(II$23&lt;='2. Saisie'!$AE$1,INDEX($D$25:$AG$124,$HI119,II$21),"")</f>
        <v/>
      </c>
      <c r="IJ119" s="17" t="str">
        <f>IF(IJ$23&lt;='2. Saisie'!$AE$1,INDEX($D$25:$AG$124,$HI119,IJ$21),"")</f>
        <v/>
      </c>
      <c r="IK119" s="17" t="str">
        <f>IF(IK$23&lt;='2. Saisie'!$AE$1,INDEX($D$25:$AG$124,$HI119,IK$21),"")</f>
        <v/>
      </c>
      <c r="IL119" s="17" t="str">
        <f>IF(IL$23&lt;='2. Saisie'!$AE$1,INDEX($D$25:$AG$124,$HI119,IL$21),"")</f>
        <v/>
      </c>
      <c r="IM119" s="17" t="str">
        <f>IF(IM$23&lt;='2. Saisie'!$AE$1,INDEX($D$25:$AG$124,$HI119,IM$21),"")</f>
        <v/>
      </c>
      <c r="IN119" s="17" t="str">
        <f>IF(IN$23&lt;='2. Saisie'!$AE$1,INDEX($D$25:$AG$124,$HI119,IN$21),"")</f>
        <v/>
      </c>
      <c r="IO119" s="17" t="s">
        <v>139</v>
      </c>
      <c r="IR119" s="346" t="str">
        <f>IFERROR(IF(HK$23&lt;=$HH119,(1-'7. Rép.Inattendues'!J100)*HK$19,('7. Rép.Inattendues'!J100*HK$19)*-1),"")</f>
        <v/>
      </c>
      <c r="IS119" s="346" t="str">
        <f>IFERROR(IF(HL$23&lt;=$HH119,(1-'7. Rép.Inattendues'!K100)*HL$19,('7. Rép.Inattendues'!K100*HL$19)*-1),"")</f>
        <v/>
      </c>
      <c r="IT119" s="346" t="str">
        <f>IFERROR(IF(HM$23&lt;=$HH119,(1-'7. Rép.Inattendues'!L100)*HM$19,('7. Rép.Inattendues'!L100*HM$19)*-1),"")</f>
        <v/>
      </c>
      <c r="IU119" s="346" t="str">
        <f>IFERROR(IF(HN$23&lt;=$HH119,(1-'7. Rép.Inattendues'!M100)*HN$19,('7. Rép.Inattendues'!M100*HN$19)*-1),"")</f>
        <v/>
      </c>
      <c r="IV119" s="346" t="str">
        <f>IFERROR(IF(HO$23&lt;=$HH119,(1-'7. Rép.Inattendues'!N100)*HO$19,('7. Rép.Inattendues'!N100*HO$19)*-1),"")</f>
        <v/>
      </c>
      <c r="IW119" s="346" t="str">
        <f>IFERROR(IF(HP$23&lt;=$HH119,(1-'7. Rép.Inattendues'!O100)*HP$19,('7. Rép.Inattendues'!O100*HP$19)*-1),"")</f>
        <v/>
      </c>
      <c r="IX119" s="346" t="str">
        <f>IFERROR(IF(HQ$23&lt;=$HH119,(1-'7. Rép.Inattendues'!P100)*HQ$19,('7. Rép.Inattendues'!P100*HQ$19)*-1),"")</f>
        <v/>
      </c>
      <c r="IY119" s="346" t="str">
        <f>IFERROR(IF(HR$23&lt;=$HH119,(1-'7. Rép.Inattendues'!Q100)*HR$19,('7. Rép.Inattendues'!Q100*HR$19)*-1),"")</f>
        <v/>
      </c>
      <c r="IZ119" s="346" t="str">
        <f>IFERROR(IF(HS$23&lt;=$HH119,(1-'7. Rép.Inattendues'!R100)*HS$19,('7. Rép.Inattendues'!R100*HS$19)*-1),"")</f>
        <v/>
      </c>
      <c r="JA119" s="346" t="str">
        <f>IFERROR(IF(HT$23&lt;=$HH119,(1-'7. Rép.Inattendues'!S100)*HT$19,('7. Rép.Inattendues'!S100*HT$19)*-1),"")</f>
        <v/>
      </c>
      <c r="JB119" s="346" t="str">
        <f>IFERROR(IF(HU$23&lt;=$HH119,(1-'7. Rép.Inattendues'!T100)*HU$19,('7. Rép.Inattendues'!T100*HU$19)*-1),"")</f>
        <v/>
      </c>
      <c r="JC119" s="346" t="str">
        <f>IFERROR(IF(HV$23&lt;=$HH119,(1-'7. Rép.Inattendues'!U100)*HV$19,('7. Rép.Inattendues'!U100*HV$19)*-1),"")</f>
        <v/>
      </c>
      <c r="JD119" s="346" t="str">
        <f>IFERROR(IF(HW$23&lt;=$HH119,(1-'7. Rép.Inattendues'!V100)*HW$19,('7. Rép.Inattendues'!V100*HW$19)*-1),"")</f>
        <v/>
      </c>
      <c r="JE119" s="346" t="str">
        <f>IFERROR(IF(HX$23&lt;=$HH119,(1-'7. Rép.Inattendues'!W100)*HX$19,('7. Rép.Inattendues'!W100*HX$19)*-1),"")</f>
        <v/>
      </c>
      <c r="JF119" s="346" t="str">
        <f>IFERROR(IF(HY$23&lt;=$HH119,(1-'7. Rép.Inattendues'!X100)*HY$19,('7. Rép.Inattendues'!X100*HY$19)*-1),"")</f>
        <v/>
      </c>
      <c r="JG119" s="346" t="str">
        <f>IFERROR(IF(HZ$23&lt;=$HH119,(1-'7. Rép.Inattendues'!Y100)*HZ$19,('7. Rép.Inattendues'!Y100*HZ$19)*-1),"")</f>
        <v/>
      </c>
      <c r="JH119" s="346" t="str">
        <f>IFERROR(IF(IA$23&lt;=$HH119,(1-'7. Rép.Inattendues'!Z100)*IA$19,('7. Rép.Inattendues'!Z100*IA$19)*-1),"")</f>
        <v/>
      </c>
      <c r="JI119" s="346" t="str">
        <f>IFERROR(IF(IB$23&lt;=$HH119,(1-'7. Rép.Inattendues'!AA100)*IB$19,('7. Rép.Inattendues'!AA100*IB$19)*-1),"")</f>
        <v/>
      </c>
      <c r="JJ119" s="346" t="str">
        <f>IFERROR(IF(IC$23&lt;=$HH119,(1-'7. Rép.Inattendues'!AB100)*IC$19,('7. Rép.Inattendues'!AB100*IC$19)*-1),"")</f>
        <v/>
      </c>
      <c r="JK119" s="346" t="str">
        <f>IFERROR(IF(ID$23&lt;=$HH119,(1-'7. Rép.Inattendues'!AC100)*ID$19,('7. Rép.Inattendues'!AC100*ID$19)*-1),"")</f>
        <v/>
      </c>
      <c r="JL119" s="346" t="str">
        <f>IFERROR(IF(IE$23&lt;=$HH119,(1-'7. Rép.Inattendues'!AD100)*IE$19,('7. Rép.Inattendues'!AD100*IE$19)*-1),"")</f>
        <v/>
      </c>
      <c r="JM119" s="346" t="str">
        <f>IFERROR(IF(IF$23&lt;=$HH119,(1-'7. Rép.Inattendues'!AE100)*IF$19,('7. Rép.Inattendues'!AE100*IF$19)*-1),"")</f>
        <v/>
      </c>
      <c r="JN119" s="346" t="str">
        <f>IFERROR(IF(IG$23&lt;=$HH119,(1-'7. Rép.Inattendues'!AF100)*IG$19,('7. Rép.Inattendues'!AF100*IG$19)*-1),"")</f>
        <v/>
      </c>
      <c r="JO119" s="346" t="str">
        <f>IFERROR(IF(IH$23&lt;=$HH119,(1-'7. Rép.Inattendues'!AG100)*IH$19,('7. Rép.Inattendues'!AG100*IH$19)*-1),"")</f>
        <v/>
      </c>
      <c r="JP119" s="346" t="str">
        <f>IFERROR(IF(II$23&lt;=$HH119,(1-'7. Rép.Inattendues'!AH100)*II$19,('7. Rép.Inattendues'!AH100*II$19)*-1),"")</f>
        <v/>
      </c>
      <c r="JQ119" s="346" t="str">
        <f>IFERROR(IF(IJ$23&lt;=$HH119,(1-'7. Rép.Inattendues'!AI100)*IJ$19,('7. Rép.Inattendues'!AI100*IJ$19)*-1),"")</f>
        <v/>
      </c>
      <c r="JR119" s="346" t="str">
        <f>IFERROR(IF(IK$23&lt;=$HH119,(1-'7. Rép.Inattendues'!AJ100)*IK$19,('7. Rép.Inattendues'!AJ100*IK$19)*-1),"")</f>
        <v/>
      </c>
      <c r="JS119" s="346" t="str">
        <f>IFERROR(IF(IL$23&lt;=$HH119,(1-'7. Rép.Inattendues'!AK100)*IL$19,('7. Rép.Inattendues'!AK100*IL$19)*-1),"")</f>
        <v/>
      </c>
      <c r="JT119" s="346" t="str">
        <f>IFERROR(IF(IM$23&lt;=$HH119,(1-'7. Rép.Inattendues'!AL100)*IM$19,('7. Rép.Inattendues'!AL100*IM$19)*-1),"")</f>
        <v/>
      </c>
      <c r="JU119" s="346" t="str">
        <f>IFERROR(IF(IN$23&lt;=$HH119,(1-'7. Rép.Inattendues'!AM100)*IN$19,('7. Rép.Inattendues'!AM100*IN$19)*-1),"")</f>
        <v/>
      </c>
      <c r="JW119" s="347" t="str">
        <f t="shared" si="415"/>
        <v/>
      </c>
      <c r="JY119" s="346" t="str">
        <f t="shared" si="416"/>
        <v/>
      </c>
      <c r="JZ119" s="346" t="str">
        <f t="shared" si="417"/>
        <v/>
      </c>
      <c r="KA119" s="346" t="str">
        <f t="shared" si="418"/>
        <v/>
      </c>
      <c r="KB119" s="346" t="str">
        <f t="shared" si="419"/>
        <v/>
      </c>
      <c r="KC119" s="346" t="str">
        <f t="shared" si="420"/>
        <v/>
      </c>
      <c r="KD119" s="346" t="str">
        <f t="shared" si="421"/>
        <v/>
      </c>
      <c r="KE119" s="346" t="str">
        <f t="shared" si="422"/>
        <v/>
      </c>
      <c r="KF119" s="346" t="str">
        <f t="shared" si="423"/>
        <v/>
      </c>
      <c r="KG119" s="346" t="str">
        <f t="shared" si="424"/>
        <v/>
      </c>
      <c r="KH119" s="346" t="str">
        <f t="shared" si="425"/>
        <v/>
      </c>
      <c r="KI119" s="346" t="str">
        <f t="shared" si="426"/>
        <v/>
      </c>
      <c r="KJ119" s="346" t="str">
        <f t="shared" si="427"/>
        <v/>
      </c>
      <c r="KK119" s="346" t="str">
        <f t="shared" si="428"/>
        <v/>
      </c>
      <c r="KL119" s="346" t="str">
        <f t="shared" si="429"/>
        <v/>
      </c>
      <c r="KM119" s="346" t="str">
        <f t="shared" si="430"/>
        <v/>
      </c>
      <c r="KN119" s="346" t="str">
        <f t="shared" si="431"/>
        <v/>
      </c>
      <c r="KO119" s="346" t="str">
        <f t="shared" si="432"/>
        <v/>
      </c>
      <c r="KP119" s="346" t="str">
        <f t="shared" si="433"/>
        <v/>
      </c>
      <c r="KQ119" s="346" t="str">
        <f t="shared" si="434"/>
        <v/>
      </c>
      <c r="KR119" s="346" t="str">
        <f t="shared" si="435"/>
        <v/>
      </c>
      <c r="KS119" s="346" t="str">
        <f t="shared" si="436"/>
        <v/>
      </c>
      <c r="KT119" s="346" t="str">
        <f t="shared" si="437"/>
        <v/>
      </c>
      <c r="KU119" s="346" t="str">
        <f t="shared" si="438"/>
        <v/>
      </c>
      <c r="KV119" s="346" t="str">
        <f t="shared" si="439"/>
        <v/>
      </c>
      <c r="KW119" s="346" t="str">
        <f t="shared" si="440"/>
        <v/>
      </c>
      <c r="KX119" s="346" t="str">
        <f t="shared" si="441"/>
        <v/>
      </c>
      <c r="KY119" s="346" t="str">
        <f t="shared" si="442"/>
        <v/>
      </c>
      <c r="KZ119" s="346" t="str">
        <f t="shared" si="443"/>
        <v/>
      </c>
      <c r="LA119" s="346" t="str">
        <f t="shared" si="444"/>
        <v/>
      </c>
      <c r="LB119" s="346" t="str">
        <f t="shared" si="445"/>
        <v/>
      </c>
      <c r="LD119" s="348" t="str">
        <f t="shared" si="446"/>
        <v/>
      </c>
      <c r="LF119" s="346" t="str">
        <f t="shared" si="363"/>
        <v/>
      </c>
      <c r="LH119" s="346" t="str">
        <f t="shared" si="447"/>
        <v/>
      </c>
      <c r="LI119" s="346" t="str">
        <f t="shared" si="448"/>
        <v/>
      </c>
      <c r="LJ119" s="346" t="str">
        <f t="shared" si="449"/>
        <v/>
      </c>
      <c r="LK119" s="346" t="str">
        <f t="shared" si="450"/>
        <v/>
      </c>
      <c r="LL119" s="346" t="str">
        <f t="shared" si="451"/>
        <v/>
      </c>
      <c r="LM119" s="346" t="str">
        <f t="shared" si="452"/>
        <v/>
      </c>
      <c r="LN119" s="346" t="str">
        <f t="shared" si="453"/>
        <v/>
      </c>
      <c r="LO119" s="346" t="str">
        <f t="shared" si="454"/>
        <v/>
      </c>
      <c r="LP119" s="346" t="str">
        <f t="shared" si="455"/>
        <v/>
      </c>
      <c r="LQ119" s="346" t="str">
        <f t="shared" si="456"/>
        <v/>
      </c>
      <c r="LR119" s="346" t="str">
        <f t="shared" si="457"/>
        <v/>
      </c>
      <c r="LS119" s="346" t="str">
        <f t="shared" si="458"/>
        <v/>
      </c>
      <c r="LT119" s="346" t="str">
        <f t="shared" si="459"/>
        <v/>
      </c>
      <c r="LU119" s="346" t="str">
        <f t="shared" si="460"/>
        <v/>
      </c>
      <c r="LV119" s="346" t="str">
        <f t="shared" si="461"/>
        <v/>
      </c>
      <c r="LW119" s="346" t="str">
        <f t="shared" si="462"/>
        <v/>
      </c>
      <c r="LX119" s="346" t="str">
        <f t="shared" si="463"/>
        <v/>
      </c>
      <c r="LY119" s="346" t="str">
        <f t="shared" si="464"/>
        <v/>
      </c>
      <c r="LZ119" s="346" t="str">
        <f t="shared" si="465"/>
        <v/>
      </c>
      <c r="MA119" s="346" t="str">
        <f t="shared" si="466"/>
        <v/>
      </c>
      <c r="MB119" s="346" t="str">
        <f t="shared" si="467"/>
        <v/>
      </c>
      <c r="MC119" s="346" t="str">
        <f t="shared" si="468"/>
        <v/>
      </c>
      <c r="MD119" s="346" t="str">
        <f t="shared" si="469"/>
        <v/>
      </c>
      <c r="ME119" s="346" t="str">
        <f t="shared" si="470"/>
        <v/>
      </c>
      <c r="MF119" s="346" t="str">
        <f t="shared" si="471"/>
        <v/>
      </c>
      <c r="MG119" s="346" t="str">
        <f t="shared" si="472"/>
        <v/>
      </c>
      <c r="MH119" s="346" t="str">
        <f t="shared" si="473"/>
        <v/>
      </c>
      <c r="MI119" s="346" t="str">
        <f t="shared" si="474"/>
        <v/>
      </c>
      <c r="MJ119" s="346" t="str">
        <f t="shared" si="475"/>
        <v/>
      </c>
      <c r="MK119" s="346" t="str">
        <f t="shared" si="476"/>
        <v/>
      </c>
      <c r="MM119" s="348" t="str">
        <f t="shared" si="477"/>
        <v/>
      </c>
      <c r="MR119" s="605" t="s">
        <v>578</v>
      </c>
      <c r="MS119" s="605"/>
      <c r="MU119" s="15">
        <f>IF('8. Paramètres'!G157="Modérée à forte",1,IF('8. Paramètres'!G157="Faible",2,IF('8. Paramètres'!G157="Négligeable",3,IF('8. Paramètres'!G157="Problématique",4,"err"))))</f>
        <v>4</v>
      </c>
      <c r="MV119" s="15">
        <f>IF('8. Paramètres'!H157="Cliquer pour modifier",MU119,IF('8. Paramètres'!H157="Modérée à forte",1,IF('8. Paramètres'!H157="Faible",2,IF('8. Paramètres'!H157="Négligeable",3,IF('8. Paramètres'!H157="Problématique",4,"err")))))</f>
        <v>4</v>
      </c>
      <c r="MW119" s="15">
        <f>IF(MU$3=1,MU119,IF(MU$3=2,MV119,"err"))</f>
        <v>4</v>
      </c>
      <c r="MY119" s="380" t="str">
        <f t="shared" si="518"/>
        <v>ok</v>
      </c>
    </row>
    <row r="120" spans="2:364" ht="42" x14ac:dyDescent="0.3">
      <c r="B120" s="38">
        <f t="shared" si="364"/>
        <v>0</v>
      </c>
      <c r="C120" s="4" t="s">
        <v>126</v>
      </c>
      <c r="D120" s="17" t="str">
        <f>IF(AND('2. Saisie'!$AF102&gt;=0,D$23&lt;='2. Saisie'!$AE$1,'2. Saisie'!$AL102&lt;=$B$11),IF(OR('2. Saisie'!B102="",'2. Saisie'!B102=9),0,'2. Saisie'!B102),"")</f>
        <v/>
      </c>
      <c r="E120" s="17" t="str">
        <f>IF(AND('2. Saisie'!$AF102&gt;=0,E$23&lt;='2. Saisie'!$AE$1,'2. Saisie'!$AL102&lt;=$B$11),IF(OR('2. Saisie'!C102="",'2. Saisie'!C102=9),0,'2. Saisie'!C102),"")</f>
        <v/>
      </c>
      <c r="F120" s="17" t="str">
        <f>IF(AND('2. Saisie'!$AF102&gt;=0,F$23&lt;='2. Saisie'!$AE$1,'2. Saisie'!$AL102&lt;=$B$11),IF(OR('2. Saisie'!D102="",'2. Saisie'!D102=9),0,'2. Saisie'!D102),"")</f>
        <v/>
      </c>
      <c r="G120" s="17" t="str">
        <f>IF(AND('2. Saisie'!$AF102&gt;=0,G$23&lt;='2. Saisie'!$AE$1,'2. Saisie'!$AL102&lt;=$B$11),IF(OR('2. Saisie'!E102="",'2. Saisie'!E102=9),0,'2. Saisie'!E102),"")</f>
        <v/>
      </c>
      <c r="H120" s="17" t="str">
        <f>IF(AND('2. Saisie'!$AF102&gt;=0,H$23&lt;='2. Saisie'!$AE$1,'2. Saisie'!$AL102&lt;=$B$11),IF(OR('2. Saisie'!F102="",'2. Saisie'!F102=9),0,'2. Saisie'!F102),"")</f>
        <v/>
      </c>
      <c r="I120" s="17" t="str">
        <f>IF(AND('2. Saisie'!$AF102&gt;=0,I$23&lt;='2. Saisie'!$AE$1,'2. Saisie'!$AL102&lt;=$B$11),IF(OR('2. Saisie'!G102="",'2. Saisie'!G102=9),0,'2. Saisie'!G102),"")</f>
        <v/>
      </c>
      <c r="J120" s="17" t="str">
        <f>IF(AND('2. Saisie'!$AF102&gt;=0,J$23&lt;='2. Saisie'!$AE$1,'2. Saisie'!$AL102&lt;=$B$11),IF(OR('2. Saisie'!H102="",'2. Saisie'!H102=9),0,'2. Saisie'!H102),"")</f>
        <v/>
      </c>
      <c r="K120" s="17" t="str">
        <f>IF(AND('2. Saisie'!$AF102&gt;=0,K$23&lt;='2. Saisie'!$AE$1,'2. Saisie'!$AL102&lt;=$B$11),IF(OR('2. Saisie'!I102="",'2. Saisie'!I102=9),0,'2. Saisie'!I102),"")</f>
        <v/>
      </c>
      <c r="L120" s="17" t="str">
        <f>IF(AND('2. Saisie'!$AF102&gt;=0,L$23&lt;='2. Saisie'!$AE$1,'2. Saisie'!$AL102&lt;=$B$11),IF(OR('2. Saisie'!J102="",'2. Saisie'!J102=9),0,'2. Saisie'!J102),"")</f>
        <v/>
      </c>
      <c r="M120" s="17" t="str">
        <f>IF(AND('2. Saisie'!$AF102&gt;=0,M$23&lt;='2. Saisie'!$AE$1,'2. Saisie'!$AL102&lt;=$B$11),IF(OR('2. Saisie'!K102="",'2. Saisie'!K102=9),0,'2. Saisie'!K102),"")</f>
        <v/>
      </c>
      <c r="N120" s="17" t="str">
        <f>IF(AND('2. Saisie'!$AF102&gt;=0,N$23&lt;='2. Saisie'!$AE$1,'2. Saisie'!$AL102&lt;=$B$11),IF(OR('2. Saisie'!L102="",'2. Saisie'!L102=9),0,'2. Saisie'!L102),"")</f>
        <v/>
      </c>
      <c r="O120" s="17" t="str">
        <f>IF(AND('2. Saisie'!$AF102&gt;=0,O$23&lt;='2. Saisie'!$AE$1,'2. Saisie'!$AL102&lt;=$B$11),IF(OR('2. Saisie'!M102="",'2. Saisie'!M102=9),0,'2. Saisie'!M102),"")</f>
        <v/>
      </c>
      <c r="P120" s="17" t="str">
        <f>IF(AND('2. Saisie'!$AF102&gt;=0,P$23&lt;='2. Saisie'!$AE$1,'2. Saisie'!$AL102&lt;=$B$11),IF(OR('2. Saisie'!N102="",'2. Saisie'!N102=9),0,'2. Saisie'!N102),"")</f>
        <v/>
      </c>
      <c r="Q120" s="17" t="str">
        <f>IF(AND('2. Saisie'!$AF102&gt;=0,Q$23&lt;='2. Saisie'!$AE$1,'2. Saisie'!$AL102&lt;=$B$11),IF(OR('2. Saisie'!O102="",'2. Saisie'!O102=9),0,'2. Saisie'!O102),"")</f>
        <v/>
      </c>
      <c r="R120" s="17" t="str">
        <f>IF(AND('2. Saisie'!$AF102&gt;=0,R$23&lt;='2. Saisie'!$AE$1,'2. Saisie'!$AL102&lt;=$B$11),IF(OR('2. Saisie'!P102="",'2. Saisie'!P102=9),0,'2. Saisie'!P102),"")</f>
        <v/>
      </c>
      <c r="S120" s="17" t="str">
        <f>IF(AND('2. Saisie'!$AF102&gt;=0,S$23&lt;='2. Saisie'!$AE$1,'2. Saisie'!$AL102&lt;=$B$11),IF(OR('2. Saisie'!Q102="",'2. Saisie'!Q102=9),0,'2. Saisie'!Q102),"")</f>
        <v/>
      </c>
      <c r="T120" s="17" t="str">
        <f>IF(AND('2. Saisie'!$AF102&gt;=0,T$23&lt;='2. Saisie'!$AE$1,'2. Saisie'!$AL102&lt;=$B$11),IF(OR('2. Saisie'!R102="",'2. Saisie'!R102=9),0,'2. Saisie'!R102),"")</f>
        <v/>
      </c>
      <c r="U120" s="17" t="str">
        <f>IF(AND('2. Saisie'!$AF102&gt;=0,U$23&lt;='2. Saisie'!$AE$1,'2. Saisie'!$AL102&lt;=$B$11),IF(OR('2. Saisie'!S102="",'2. Saisie'!S102=9),0,'2. Saisie'!S102),"")</f>
        <v/>
      </c>
      <c r="V120" s="17" t="str">
        <f>IF(AND('2. Saisie'!$AF102&gt;=0,V$23&lt;='2. Saisie'!$AE$1,'2. Saisie'!$AL102&lt;=$B$11),IF(OR('2. Saisie'!T102="",'2. Saisie'!T102=9),0,'2. Saisie'!T102),"")</f>
        <v/>
      </c>
      <c r="W120" s="17" t="str">
        <f>IF(AND('2. Saisie'!$AF102&gt;=0,W$23&lt;='2. Saisie'!$AE$1,'2. Saisie'!$AL102&lt;=$B$11),IF(OR('2. Saisie'!U102="",'2. Saisie'!U102=9),0,'2. Saisie'!U102),"")</f>
        <v/>
      </c>
      <c r="X120" s="17" t="str">
        <f>IF(AND('2. Saisie'!$AF102&gt;=0,X$23&lt;='2. Saisie'!$AE$1,'2. Saisie'!$AL102&lt;=$B$11),IF(OR('2. Saisie'!V102="",'2. Saisie'!V102=9),0,'2. Saisie'!V102),"")</f>
        <v/>
      </c>
      <c r="Y120" s="17" t="str">
        <f>IF(AND('2. Saisie'!$AF102&gt;=0,Y$23&lt;='2. Saisie'!$AE$1,'2. Saisie'!$AL102&lt;=$B$11),IF(OR('2. Saisie'!W102="",'2. Saisie'!W102=9),0,'2. Saisie'!W102),"")</f>
        <v/>
      </c>
      <c r="Z120" s="17" t="str">
        <f>IF(AND('2. Saisie'!$AF102&gt;=0,Z$23&lt;='2. Saisie'!$AE$1,'2. Saisie'!$AL102&lt;=$B$11),IF(OR('2. Saisie'!X102="",'2. Saisie'!X102=9),0,'2. Saisie'!X102),"")</f>
        <v/>
      </c>
      <c r="AA120" s="17" t="str">
        <f>IF(AND('2. Saisie'!$AF102&gt;=0,AA$23&lt;='2. Saisie'!$AE$1,'2. Saisie'!$AL102&lt;=$B$11),IF(OR('2. Saisie'!Y102="",'2. Saisie'!Y102=9),0,'2. Saisie'!Y102),"")</f>
        <v/>
      </c>
      <c r="AB120" s="17" t="str">
        <f>IF(AND('2. Saisie'!$AF102&gt;=0,AB$23&lt;='2. Saisie'!$AE$1,'2. Saisie'!$AL102&lt;=$B$11),IF(OR('2. Saisie'!Z102="",'2. Saisie'!Z102=9),0,'2. Saisie'!Z102),"")</f>
        <v/>
      </c>
      <c r="AC120" s="17" t="str">
        <f>IF(AND('2. Saisie'!$AF102&gt;=0,AC$23&lt;='2. Saisie'!$AE$1,'2. Saisie'!$AL102&lt;=$B$11),IF(OR('2. Saisie'!AA102="",'2. Saisie'!AA102=9),0,'2. Saisie'!AA102),"")</f>
        <v/>
      </c>
      <c r="AD120" s="17" t="str">
        <f>IF(AND('2. Saisie'!$AF102&gt;=0,AD$23&lt;='2. Saisie'!$AE$1,'2. Saisie'!$AL102&lt;=$B$11),IF(OR('2. Saisie'!AB102="",'2. Saisie'!AB102=9),0,'2. Saisie'!AB102),"")</f>
        <v/>
      </c>
      <c r="AE120" s="17" t="str">
        <f>IF(AND('2. Saisie'!$AF102&gt;=0,AE$23&lt;='2. Saisie'!$AE$1,'2. Saisie'!$AL102&lt;=$B$11),IF(OR('2. Saisie'!AC102="",'2. Saisie'!AC102=9),0,'2. Saisie'!AC102),"")</f>
        <v/>
      </c>
      <c r="AF120" s="17" t="str">
        <f>IF(AND('2. Saisie'!$AF102&gt;=0,AF$23&lt;='2. Saisie'!$AE$1,'2. Saisie'!$AL102&lt;=$B$11),IF(OR('2. Saisie'!AD102="",'2. Saisie'!AD102=9),0,'2. Saisie'!AD102),"")</f>
        <v/>
      </c>
      <c r="AG120" s="17" t="str">
        <f>IF(AND('2. Saisie'!$AF102&gt;=0,AG$23&lt;='2. Saisie'!$AE$1,'2. Saisie'!$AL102&lt;=$B$11),IF(OR('2. Saisie'!AE102="",'2. Saisie'!AE102=9),0,'2. Saisie'!AE102),"")</f>
        <v/>
      </c>
      <c r="AH120" s="17" t="s">
        <v>139</v>
      </c>
      <c r="AI120" s="330"/>
      <c r="AJ120" s="339" t="str">
        <f t="shared" si="365"/>
        <v/>
      </c>
      <c r="AK120" s="339" t="str">
        <f t="shared" si="366"/>
        <v/>
      </c>
      <c r="AL120" s="340" t="str">
        <f t="shared" si="324"/>
        <v/>
      </c>
      <c r="AM120" s="341">
        <v>96</v>
      </c>
      <c r="AN120" s="342" t="str">
        <f t="shared" si="325"/>
        <v/>
      </c>
      <c r="AO120" s="343" t="str">
        <f t="shared" si="516"/>
        <v/>
      </c>
      <c r="AP120" s="17" t="str">
        <f t="shared" si="367"/>
        <v/>
      </c>
      <c r="AQ120" s="17" t="str">
        <f t="shared" si="368"/>
        <v/>
      </c>
      <c r="AR120" s="17" t="str">
        <f t="shared" si="369"/>
        <v/>
      </c>
      <c r="AS120" s="17" t="str">
        <f t="shared" si="370"/>
        <v/>
      </c>
      <c r="AT120" s="17" t="str">
        <f t="shared" si="371"/>
        <v/>
      </c>
      <c r="AU120" s="17" t="str">
        <f t="shared" si="372"/>
        <v/>
      </c>
      <c r="AV120" s="17" t="str">
        <f t="shared" si="373"/>
        <v/>
      </c>
      <c r="AW120" s="17" t="str">
        <f t="shared" si="374"/>
        <v/>
      </c>
      <c r="AX120" s="17" t="str">
        <f t="shared" si="375"/>
        <v/>
      </c>
      <c r="AY120" s="17" t="str">
        <f t="shared" si="376"/>
        <v/>
      </c>
      <c r="AZ120" s="17" t="str">
        <f t="shared" si="377"/>
        <v/>
      </c>
      <c r="BA120" s="17" t="str">
        <f t="shared" si="378"/>
        <v/>
      </c>
      <c r="BB120" s="17" t="str">
        <f t="shared" si="379"/>
        <v/>
      </c>
      <c r="BC120" s="17" t="str">
        <f t="shared" si="380"/>
        <v/>
      </c>
      <c r="BD120" s="17" t="str">
        <f t="shared" si="381"/>
        <v/>
      </c>
      <c r="BE120" s="17" t="str">
        <f t="shared" si="382"/>
        <v/>
      </c>
      <c r="BF120" s="17" t="str">
        <f t="shared" si="383"/>
        <v/>
      </c>
      <c r="BG120" s="17" t="str">
        <f t="shared" si="384"/>
        <v/>
      </c>
      <c r="BH120" s="17" t="str">
        <f t="shared" si="385"/>
        <v/>
      </c>
      <c r="BI120" s="17" t="str">
        <f t="shared" si="386"/>
        <v/>
      </c>
      <c r="BJ120" s="17" t="str">
        <f t="shared" si="387"/>
        <v/>
      </c>
      <c r="BK120" s="17" t="str">
        <f t="shared" si="388"/>
        <v/>
      </c>
      <c r="BL120" s="17" t="str">
        <f t="shared" si="389"/>
        <v/>
      </c>
      <c r="BM120" s="17" t="str">
        <f t="shared" si="390"/>
        <v/>
      </c>
      <c r="BN120" s="17" t="str">
        <f t="shared" si="391"/>
        <v/>
      </c>
      <c r="BO120" s="17" t="str">
        <f t="shared" si="392"/>
        <v/>
      </c>
      <c r="BP120" s="17" t="str">
        <f t="shared" si="393"/>
        <v/>
      </c>
      <c r="BQ120" s="17" t="str">
        <f t="shared" si="394"/>
        <v/>
      </c>
      <c r="BR120" s="17" t="str">
        <f t="shared" si="395"/>
        <v/>
      </c>
      <c r="BS120" s="17" t="str">
        <f t="shared" si="396"/>
        <v/>
      </c>
      <c r="BT120" s="17" t="s">
        <v>139</v>
      </c>
      <c r="BV120" s="291" t="e">
        <f t="shared" si="327"/>
        <v>#VALUE!</v>
      </c>
      <c r="BW120" s="291" t="e">
        <f t="shared" si="397"/>
        <v>#VALUE!</v>
      </c>
      <c r="BX120" s="291" t="e">
        <f t="shared" si="478"/>
        <v>#VALUE!</v>
      </c>
      <c r="BY120" s="292" t="e">
        <f t="shared" si="328"/>
        <v>#VALUE!</v>
      </c>
      <c r="BZ120" s="292" t="e">
        <f t="shared" si="398"/>
        <v>#VALUE!</v>
      </c>
      <c r="CA120" s="294" t="str">
        <f t="shared" si="399"/>
        <v/>
      </c>
      <c r="CB120" s="293" t="e">
        <f t="shared" si="329"/>
        <v>#VALUE!</v>
      </c>
      <c r="CC120" s="291" t="e">
        <f t="shared" si="400"/>
        <v>#VALUE!</v>
      </c>
      <c r="CD120" s="291" t="e">
        <f t="shared" si="479"/>
        <v>#VALUE!</v>
      </c>
      <c r="CE120" s="292" t="e">
        <f t="shared" si="330"/>
        <v>#VALUE!</v>
      </c>
      <c r="CF120" s="292" t="e">
        <f t="shared" si="401"/>
        <v>#VALUE!</v>
      </c>
      <c r="CW120" s="330"/>
      <c r="CX120" s="341">
        <v>96</v>
      </c>
      <c r="CY120" s="58" t="str">
        <f t="shared" si="402"/>
        <v/>
      </c>
      <c r="CZ120" s="344" t="e">
        <f t="shared" si="520"/>
        <v>#N/A</v>
      </c>
      <c r="DA120" s="344" t="e">
        <f t="shared" si="520"/>
        <v>#N/A</v>
      </c>
      <c r="DB120" s="344" t="e">
        <f t="shared" si="520"/>
        <v>#N/A</v>
      </c>
      <c r="DC120" s="344" t="e">
        <f t="shared" si="520"/>
        <v>#N/A</v>
      </c>
      <c r="DD120" s="344" t="e">
        <f t="shared" si="520"/>
        <v>#N/A</v>
      </c>
      <c r="DE120" s="344" t="e">
        <f t="shared" si="520"/>
        <v>#N/A</v>
      </c>
      <c r="DF120" s="344" t="e">
        <f t="shared" si="520"/>
        <v>#N/A</v>
      </c>
      <c r="DG120" s="344" t="e">
        <f t="shared" si="520"/>
        <v>#N/A</v>
      </c>
      <c r="DH120" s="344" t="e">
        <f t="shared" si="520"/>
        <v>#N/A</v>
      </c>
      <c r="DI120" s="344" t="e">
        <f t="shared" si="520"/>
        <v>#N/A</v>
      </c>
      <c r="DJ120" s="344" t="e">
        <f t="shared" si="520"/>
        <v>#N/A</v>
      </c>
      <c r="DK120" s="344" t="e">
        <f t="shared" si="520"/>
        <v>#N/A</v>
      </c>
      <c r="DL120" s="344" t="e">
        <f t="shared" si="520"/>
        <v>#N/A</v>
      </c>
      <c r="DM120" s="344" t="e">
        <f t="shared" si="520"/>
        <v>#N/A</v>
      </c>
      <c r="DN120" s="344" t="e">
        <f t="shared" si="520"/>
        <v>#N/A</v>
      </c>
      <c r="DO120" s="344" t="e">
        <f t="shared" si="520"/>
        <v>#N/A</v>
      </c>
      <c r="DP120" s="344" t="e">
        <f t="shared" si="519"/>
        <v>#N/A</v>
      </c>
      <c r="DQ120" s="344" t="e">
        <f t="shared" si="519"/>
        <v>#N/A</v>
      </c>
      <c r="DR120" s="344" t="e">
        <f t="shared" si="519"/>
        <v>#N/A</v>
      </c>
      <c r="DS120" s="344" t="e">
        <f t="shared" si="519"/>
        <v>#N/A</v>
      </c>
      <c r="DT120" s="344" t="e">
        <f t="shared" si="519"/>
        <v>#N/A</v>
      </c>
      <c r="DU120" s="344" t="e">
        <f t="shared" si="519"/>
        <v>#N/A</v>
      </c>
      <c r="DV120" s="344" t="e">
        <f t="shared" si="519"/>
        <v>#N/A</v>
      </c>
      <c r="DW120" s="344" t="e">
        <f t="shared" si="519"/>
        <v>#N/A</v>
      </c>
      <c r="DX120" s="344" t="e">
        <f t="shared" si="519"/>
        <v>#N/A</v>
      </c>
      <c r="DY120" s="344" t="e">
        <f t="shared" si="519"/>
        <v>#N/A</v>
      </c>
      <c r="DZ120" s="344" t="e">
        <f t="shared" si="519"/>
        <v>#N/A</v>
      </c>
      <c r="EA120" s="344" t="e">
        <f t="shared" si="519"/>
        <v>#N/A</v>
      </c>
      <c r="EB120" s="344" t="e">
        <f t="shared" si="519"/>
        <v>#N/A</v>
      </c>
      <c r="EC120" s="344" t="e">
        <f t="shared" si="519"/>
        <v>#N/A</v>
      </c>
      <c r="ED120" s="59">
        <f t="shared" si="403"/>
        <v>0</v>
      </c>
      <c r="EE120" s="341">
        <v>96</v>
      </c>
      <c r="EF120" s="58" t="str">
        <f t="shared" si="404"/>
        <v/>
      </c>
      <c r="EG120" s="344" t="str">
        <f t="shared" si="480"/>
        <v/>
      </c>
      <c r="EH120" s="344" t="str">
        <f t="shared" si="481"/>
        <v/>
      </c>
      <c r="EI120" s="344" t="str">
        <f t="shared" si="482"/>
        <v/>
      </c>
      <c r="EJ120" s="344" t="str">
        <f t="shared" si="483"/>
        <v/>
      </c>
      <c r="EK120" s="344" t="str">
        <f t="shared" si="484"/>
        <v/>
      </c>
      <c r="EL120" s="344" t="str">
        <f t="shared" si="485"/>
        <v/>
      </c>
      <c r="EM120" s="344" t="str">
        <f t="shared" si="486"/>
        <v/>
      </c>
      <c r="EN120" s="344" t="str">
        <f t="shared" si="487"/>
        <v/>
      </c>
      <c r="EO120" s="344" t="str">
        <f t="shared" si="488"/>
        <v/>
      </c>
      <c r="EP120" s="344" t="str">
        <f t="shared" si="489"/>
        <v/>
      </c>
      <c r="EQ120" s="344" t="str">
        <f t="shared" si="490"/>
        <v/>
      </c>
      <c r="ER120" s="344" t="str">
        <f t="shared" si="491"/>
        <v/>
      </c>
      <c r="ES120" s="344" t="str">
        <f t="shared" si="492"/>
        <v/>
      </c>
      <c r="ET120" s="344" t="str">
        <f t="shared" si="493"/>
        <v/>
      </c>
      <c r="EU120" s="344" t="str">
        <f t="shared" si="494"/>
        <v/>
      </c>
      <c r="EV120" s="344" t="str">
        <f t="shared" si="495"/>
        <v/>
      </c>
      <c r="EW120" s="344" t="str">
        <f t="shared" si="496"/>
        <v/>
      </c>
      <c r="EX120" s="344" t="str">
        <f t="shared" si="497"/>
        <v/>
      </c>
      <c r="EY120" s="344" t="str">
        <f t="shared" si="498"/>
        <v/>
      </c>
      <c r="EZ120" s="344" t="str">
        <f t="shared" si="499"/>
        <v/>
      </c>
      <c r="FA120" s="344" t="str">
        <f t="shared" si="500"/>
        <v/>
      </c>
      <c r="FB120" s="344" t="str">
        <f t="shared" si="501"/>
        <v/>
      </c>
      <c r="FC120" s="344" t="str">
        <f t="shared" si="502"/>
        <v/>
      </c>
      <c r="FD120" s="344" t="str">
        <f t="shared" si="503"/>
        <v/>
      </c>
      <c r="FE120" s="344" t="str">
        <f t="shared" si="504"/>
        <v/>
      </c>
      <c r="FF120" s="344" t="str">
        <f t="shared" si="505"/>
        <v/>
      </c>
      <c r="FG120" s="344" t="str">
        <f t="shared" si="506"/>
        <v/>
      </c>
      <c r="FH120" s="344" t="str">
        <f t="shared" si="507"/>
        <v/>
      </c>
      <c r="FI120" s="344" t="str">
        <f t="shared" si="508"/>
        <v/>
      </c>
      <c r="FJ120" s="344" t="str">
        <f t="shared" si="509"/>
        <v/>
      </c>
      <c r="FK120" s="59">
        <f t="shared" si="405"/>
        <v>0</v>
      </c>
      <c r="FL120" s="345" t="str">
        <f t="shared" si="406"/>
        <v/>
      </c>
      <c r="FM120" s="3">
        <f t="shared" si="407"/>
        <v>0</v>
      </c>
      <c r="FO120" s="336" t="str">
        <f t="shared" si="331"/>
        <v/>
      </c>
      <c r="FP120" s="4" t="s">
        <v>126</v>
      </c>
      <c r="FQ120" s="17" t="str">
        <f t="shared" si="332"/>
        <v/>
      </c>
      <c r="FR120" s="17" t="str">
        <f t="shared" si="333"/>
        <v/>
      </c>
      <c r="FS120" s="17" t="str">
        <f t="shared" si="334"/>
        <v/>
      </c>
      <c r="FT120" s="17" t="str">
        <f t="shared" si="335"/>
        <v/>
      </c>
      <c r="FU120" s="17" t="str">
        <f t="shared" si="336"/>
        <v/>
      </c>
      <c r="FV120" s="17" t="str">
        <f t="shared" si="337"/>
        <v/>
      </c>
      <c r="FW120" s="17" t="str">
        <f t="shared" si="338"/>
        <v/>
      </c>
      <c r="FX120" s="17" t="str">
        <f t="shared" si="339"/>
        <v/>
      </c>
      <c r="FY120" s="17" t="str">
        <f t="shared" si="340"/>
        <v/>
      </c>
      <c r="FZ120" s="17" t="str">
        <f t="shared" si="341"/>
        <v/>
      </c>
      <c r="GA120" s="17" t="str">
        <f t="shared" si="342"/>
        <v/>
      </c>
      <c r="GB120" s="17" t="str">
        <f t="shared" si="343"/>
        <v/>
      </c>
      <c r="GC120" s="17" t="str">
        <f t="shared" si="344"/>
        <v/>
      </c>
      <c r="GD120" s="17" t="str">
        <f t="shared" si="345"/>
        <v/>
      </c>
      <c r="GE120" s="17" t="str">
        <f t="shared" si="346"/>
        <v/>
      </c>
      <c r="GF120" s="17" t="str">
        <f t="shared" si="347"/>
        <v/>
      </c>
      <c r="GG120" s="17" t="str">
        <f t="shared" si="348"/>
        <v/>
      </c>
      <c r="GH120" s="17" t="str">
        <f t="shared" si="349"/>
        <v/>
      </c>
      <c r="GI120" s="17" t="str">
        <f t="shared" si="350"/>
        <v/>
      </c>
      <c r="GJ120" s="17" t="str">
        <f t="shared" si="351"/>
        <v/>
      </c>
      <c r="GK120" s="17" t="str">
        <f t="shared" si="352"/>
        <v/>
      </c>
      <c r="GL120" s="17" t="str">
        <f t="shared" si="353"/>
        <v/>
      </c>
      <c r="GM120" s="17" t="str">
        <f t="shared" si="354"/>
        <v/>
      </c>
      <c r="GN120" s="17" t="str">
        <f t="shared" si="355"/>
        <v/>
      </c>
      <c r="GO120" s="17" t="str">
        <f t="shared" si="356"/>
        <v/>
      </c>
      <c r="GP120" s="17" t="str">
        <f t="shared" si="357"/>
        <v/>
      </c>
      <c r="GQ120" s="17" t="str">
        <f t="shared" si="358"/>
        <v/>
      </c>
      <c r="GR120" s="17" t="str">
        <f t="shared" si="359"/>
        <v/>
      </c>
      <c r="GS120" s="17" t="str">
        <f t="shared" si="360"/>
        <v/>
      </c>
      <c r="GT120" s="17" t="str">
        <f t="shared" si="361"/>
        <v/>
      </c>
      <c r="GU120" s="17" t="s">
        <v>139</v>
      </c>
      <c r="GV120" s="36"/>
      <c r="GW120" s="36" t="e">
        <f>RANK(AO120,AO$25:AO$124,0)+COUNTIF(AO$25:AO$120,AO120)-1</f>
        <v>#VALUE!</v>
      </c>
      <c r="GX120" s="36" t="s">
        <v>126</v>
      </c>
      <c r="GY120" s="3">
        <v>96</v>
      </c>
      <c r="GZ120" s="3" t="str">
        <f t="shared" si="362"/>
        <v/>
      </c>
      <c r="HA120" s="345" t="str">
        <f t="shared" si="408"/>
        <v/>
      </c>
      <c r="HB120" s="3">
        <f t="shared" si="409"/>
        <v>0</v>
      </c>
      <c r="HF120" s="3" t="e">
        <f t="shared" si="410"/>
        <v>#N/A</v>
      </c>
      <c r="HG120" s="3" t="e">
        <f t="shared" si="411"/>
        <v>#N/A</v>
      </c>
      <c r="HH120" s="294" t="e">
        <f t="shared" si="412"/>
        <v>#N/A</v>
      </c>
      <c r="HI120" s="336" t="e">
        <f t="shared" si="413"/>
        <v>#N/A</v>
      </c>
      <c r="HJ120" s="4" t="e">
        <f t="shared" si="414"/>
        <v>#N/A</v>
      </c>
      <c r="HK120" s="17" t="str">
        <f>IF(HK$23&lt;='2. Saisie'!$AE$1,INDEX($D$25:$AG$124,$HI120,HK$21),"")</f>
        <v/>
      </c>
      <c r="HL120" s="17" t="str">
        <f>IF(HL$23&lt;='2. Saisie'!$AE$1,INDEX($D$25:$AG$124,$HI120,HL$21),"")</f>
        <v/>
      </c>
      <c r="HM120" s="17" t="str">
        <f>IF(HM$23&lt;='2. Saisie'!$AE$1,INDEX($D$25:$AG$124,$HI120,HM$21),"")</f>
        <v/>
      </c>
      <c r="HN120" s="17" t="str">
        <f>IF(HN$23&lt;='2. Saisie'!$AE$1,INDEX($D$25:$AG$124,$HI120,HN$21),"")</f>
        <v/>
      </c>
      <c r="HO120" s="17" t="str">
        <f>IF(HO$23&lt;='2. Saisie'!$AE$1,INDEX($D$25:$AG$124,$HI120,HO$21),"")</f>
        <v/>
      </c>
      <c r="HP120" s="17" t="str">
        <f>IF(HP$23&lt;='2. Saisie'!$AE$1,INDEX($D$25:$AG$124,$HI120,HP$21),"")</f>
        <v/>
      </c>
      <c r="HQ120" s="17" t="str">
        <f>IF(HQ$23&lt;='2. Saisie'!$AE$1,INDEX($D$25:$AG$124,$HI120,HQ$21),"")</f>
        <v/>
      </c>
      <c r="HR120" s="17" t="str">
        <f>IF(HR$23&lt;='2. Saisie'!$AE$1,INDEX($D$25:$AG$124,$HI120,HR$21),"")</f>
        <v/>
      </c>
      <c r="HS120" s="17" t="str">
        <f>IF(HS$23&lt;='2. Saisie'!$AE$1,INDEX($D$25:$AG$124,$HI120,HS$21),"")</f>
        <v/>
      </c>
      <c r="HT120" s="17" t="str">
        <f>IF(HT$23&lt;='2. Saisie'!$AE$1,INDEX($D$25:$AG$124,$HI120,HT$21),"")</f>
        <v/>
      </c>
      <c r="HU120" s="17" t="str">
        <f>IF(HU$23&lt;='2. Saisie'!$AE$1,INDEX($D$25:$AG$124,$HI120,HU$21),"")</f>
        <v/>
      </c>
      <c r="HV120" s="17" t="str">
        <f>IF(HV$23&lt;='2. Saisie'!$AE$1,INDEX($D$25:$AG$124,$HI120,HV$21),"")</f>
        <v/>
      </c>
      <c r="HW120" s="17" t="str">
        <f>IF(HW$23&lt;='2. Saisie'!$AE$1,INDEX($D$25:$AG$124,$HI120,HW$21),"")</f>
        <v/>
      </c>
      <c r="HX120" s="17" t="str">
        <f>IF(HX$23&lt;='2. Saisie'!$AE$1,INDEX($D$25:$AG$124,$HI120,HX$21),"")</f>
        <v/>
      </c>
      <c r="HY120" s="17" t="str">
        <f>IF(HY$23&lt;='2. Saisie'!$AE$1,INDEX($D$25:$AG$124,$HI120,HY$21),"")</f>
        <v/>
      </c>
      <c r="HZ120" s="17" t="str">
        <f>IF(HZ$23&lt;='2. Saisie'!$AE$1,INDEX($D$25:$AG$124,$HI120,HZ$21),"")</f>
        <v/>
      </c>
      <c r="IA120" s="17" t="str">
        <f>IF(IA$23&lt;='2. Saisie'!$AE$1,INDEX($D$25:$AG$124,$HI120,IA$21),"")</f>
        <v/>
      </c>
      <c r="IB120" s="17" t="str">
        <f>IF(IB$23&lt;='2. Saisie'!$AE$1,INDEX($D$25:$AG$124,$HI120,IB$21),"")</f>
        <v/>
      </c>
      <c r="IC120" s="17" t="str">
        <f>IF(IC$23&lt;='2. Saisie'!$AE$1,INDEX($D$25:$AG$124,$HI120,IC$21),"")</f>
        <v/>
      </c>
      <c r="ID120" s="17" t="str">
        <f>IF(ID$23&lt;='2. Saisie'!$AE$1,INDEX($D$25:$AG$124,$HI120,ID$21),"")</f>
        <v/>
      </c>
      <c r="IE120" s="17" t="str">
        <f>IF(IE$23&lt;='2. Saisie'!$AE$1,INDEX($D$25:$AG$124,$HI120,IE$21),"")</f>
        <v/>
      </c>
      <c r="IF120" s="17" t="str">
        <f>IF(IF$23&lt;='2. Saisie'!$AE$1,INDEX($D$25:$AG$124,$HI120,IF$21),"")</f>
        <v/>
      </c>
      <c r="IG120" s="17" t="str">
        <f>IF(IG$23&lt;='2. Saisie'!$AE$1,INDEX($D$25:$AG$124,$HI120,IG$21),"")</f>
        <v/>
      </c>
      <c r="IH120" s="17" t="str">
        <f>IF(IH$23&lt;='2. Saisie'!$AE$1,INDEX($D$25:$AG$124,$HI120,IH$21),"")</f>
        <v/>
      </c>
      <c r="II120" s="17" t="str">
        <f>IF(II$23&lt;='2. Saisie'!$AE$1,INDEX($D$25:$AG$124,$HI120,II$21),"")</f>
        <v/>
      </c>
      <c r="IJ120" s="17" t="str">
        <f>IF(IJ$23&lt;='2. Saisie'!$AE$1,INDEX($D$25:$AG$124,$HI120,IJ$21),"")</f>
        <v/>
      </c>
      <c r="IK120" s="17" t="str">
        <f>IF(IK$23&lt;='2. Saisie'!$AE$1,INDEX($D$25:$AG$124,$HI120,IK$21),"")</f>
        <v/>
      </c>
      <c r="IL120" s="17" t="str">
        <f>IF(IL$23&lt;='2. Saisie'!$AE$1,INDEX($D$25:$AG$124,$HI120,IL$21),"")</f>
        <v/>
      </c>
      <c r="IM120" s="17" t="str">
        <f>IF(IM$23&lt;='2. Saisie'!$AE$1,INDEX($D$25:$AG$124,$HI120,IM$21),"")</f>
        <v/>
      </c>
      <c r="IN120" s="17" t="str">
        <f>IF(IN$23&lt;='2. Saisie'!$AE$1,INDEX($D$25:$AG$124,$HI120,IN$21),"")</f>
        <v/>
      </c>
      <c r="IO120" s="17" t="s">
        <v>139</v>
      </c>
      <c r="IR120" s="346" t="str">
        <f>IFERROR(IF(HK$23&lt;=$HH120,(1-'7. Rép.Inattendues'!J101)*HK$19,('7. Rép.Inattendues'!J101*HK$19)*-1),"")</f>
        <v/>
      </c>
      <c r="IS120" s="346" t="str">
        <f>IFERROR(IF(HL$23&lt;=$HH120,(1-'7. Rép.Inattendues'!K101)*HL$19,('7. Rép.Inattendues'!K101*HL$19)*-1),"")</f>
        <v/>
      </c>
      <c r="IT120" s="346" t="str">
        <f>IFERROR(IF(HM$23&lt;=$HH120,(1-'7. Rép.Inattendues'!L101)*HM$19,('7. Rép.Inattendues'!L101*HM$19)*-1),"")</f>
        <v/>
      </c>
      <c r="IU120" s="346" t="str">
        <f>IFERROR(IF(HN$23&lt;=$HH120,(1-'7. Rép.Inattendues'!M101)*HN$19,('7. Rép.Inattendues'!M101*HN$19)*-1),"")</f>
        <v/>
      </c>
      <c r="IV120" s="346" t="str">
        <f>IFERROR(IF(HO$23&lt;=$HH120,(1-'7. Rép.Inattendues'!N101)*HO$19,('7. Rép.Inattendues'!N101*HO$19)*-1),"")</f>
        <v/>
      </c>
      <c r="IW120" s="346" t="str">
        <f>IFERROR(IF(HP$23&lt;=$HH120,(1-'7. Rép.Inattendues'!O101)*HP$19,('7. Rép.Inattendues'!O101*HP$19)*-1),"")</f>
        <v/>
      </c>
      <c r="IX120" s="346" t="str">
        <f>IFERROR(IF(HQ$23&lt;=$HH120,(1-'7. Rép.Inattendues'!P101)*HQ$19,('7. Rép.Inattendues'!P101*HQ$19)*-1),"")</f>
        <v/>
      </c>
      <c r="IY120" s="346" t="str">
        <f>IFERROR(IF(HR$23&lt;=$HH120,(1-'7. Rép.Inattendues'!Q101)*HR$19,('7. Rép.Inattendues'!Q101*HR$19)*-1),"")</f>
        <v/>
      </c>
      <c r="IZ120" s="346" t="str">
        <f>IFERROR(IF(HS$23&lt;=$HH120,(1-'7. Rép.Inattendues'!R101)*HS$19,('7. Rép.Inattendues'!R101*HS$19)*-1),"")</f>
        <v/>
      </c>
      <c r="JA120" s="346" t="str">
        <f>IFERROR(IF(HT$23&lt;=$HH120,(1-'7. Rép.Inattendues'!S101)*HT$19,('7. Rép.Inattendues'!S101*HT$19)*-1),"")</f>
        <v/>
      </c>
      <c r="JB120" s="346" t="str">
        <f>IFERROR(IF(HU$23&lt;=$HH120,(1-'7. Rép.Inattendues'!T101)*HU$19,('7. Rép.Inattendues'!T101*HU$19)*-1),"")</f>
        <v/>
      </c>
      <c r="JC120" s="346" t="str">
        <f>IFERROR(IF(HV$23&lt;=$HH120,(1-'7. Rép.Inattendues'!U101)*HV$19,('7. Rép.Inattendues'!U101*HV$19)*-1),"")</f>
        <v/>
      </c>
      <c r="JD120" s="346" t="str">
        <f>IFERROR(IF(HW$23&lt;=$HH120,(1-'7. Rép.Inattendues'!V101)*HW$19,('7. Rép.Inattendues'!V101*HW$19)*-1),"")</f>
        <v/>
      </c>
      <c r="JE120" s="346" t="str">
        <f>IFERROR(IF(HX$23&lt;=$HH120,(1-'7. Rép.Inattendues'!W101)*HX$19,('7. Rép.Inattendues'!W101*HX$19)*-1),"")</f>
        <v/>
      </c>
      <c r="JF120" s="346" t="str">
        <f>IFERROR(IF(HY$23&lt;=$HH120,(1-'7. Rép.Inattendues'!X101)*HY$19,('7. Rép.Inattendues'!X101*HY$19)*-1),"")</f>
        <v/>
      </c>
      <c r="JG120" s="346" t="str">
        <f>IFERROR(IF(HZ$23&lt;=$HH120,(1-'7. Rép.Inattendues'!Y101)*HZ$19,('7. Rép.Inattendues'!Y101*HZ$19)*-1),"")</f>
        <v/>
      </c>
      <c r="JH120" s="346" t="str">
        <f>IFERROR(IF(IA$23&lt;=$HH120,(1-'7. Rép.Inattendues'!Z101)*IA$19,('7. Rép.Inattendues'!Z101*IA$19)*-1),"")</f>
        <v/>
      </c>
      <c r="JI120" s="346" t="str">
        <f>IFERROR(IF(IB$23&lt;=$HH120,(1-'7. Rép.Inattendues'!AA101)*IB$19,('7. Rép.Inattendues'!AA101*IB$19)*-1),"")</f>
        <v/>
      </c>
      <c r="JJ120" s="346" t="str">
        <f>IFERROR(IF(IC$23&lt;=$HH120,(1-'7. Rép.Inattendues'!AB101)*IC$19,('7. Rép.Inattendues'!AB101*IC$19)*-1),"")</f>
        <v/>
      </c>
      <c r="JK120" s="346" t="str">
        <f>IFERROR(IF(ID$23&lt;=$HH120,(1-'7. Rép.Inattendues'!AC101)*ID$19,('7. Rép.Inattendues'!AC101*ID$19)*-1),"")</f>
        <v/>
      </c>
      <c r="JL120" s="346" t="str">
        <f>IFERROR(IF(IE$23&lt;=$HH120,(1-'7. Rép.Inattendues'!AD101)*IE$19,('7. Rép.Inattendues'!AD101*IE$19)*-1),"")</f>
        <v/>
      </c>
      <c r="JM120" s="346" t="str">
        <f>IFERROR(IF(IF$23&lt;=$HH120,(1-'7. Rép.Inattendues'!AE101)*IF$19,('7. Rép.Inattendues'!AE101*IF$19)*-1),"")</f>
        <v/>
      </c>
      <c r="JN120" s="346" t="str">
        <f>IFERROR(IF(IG$23&lt;=$HH120,(1-'7. Rép.Inattendues'!AF101)*IG$19,('7. Rép.Inattendues'!AF101*IG$19)*-1),"")</f>
        <v/>
      </c>
      <c r="JO120" s="346" t="str">
        <f>IFERROR(IF(IH$23&lt;=$HH120,(1-'7. Rép.Inattendues'!AG101)*IH$19,('7. Rép.Inattendues'!AG101*IH$19)*-1),"")</f>
        <v/>
      </c>
      <c r="JP120" s="346" t="str">
        <f>IFERROR(IF(II$23&lt;=$HH120,(1-'7. Rép.Inattendues'!AH101)*II$19,('7. Rép.Inattendues'!AH101*II$19)*-1),"")</f>
        <v/>
      </c>
      <c r="JQ120" s="346" t="str">
        <f>IFERROR(IF(IJ$23&lt;=$HH120,(1-'7. Rép.Inattendues'!AI101)*IJ$19,('7. Rép.Inattendues'!AI101*IJ$19)*-1),"")</f>
        <v/>
      </c>
      <c r="JR120" s="346" t="str">
        <f>IFERROR(IF(IK$23&lt;=$HH120,(1-'7. Rép.Inattendues'!AJ101)*IK$19,('7. Rép.Inattendues'!AJ101*IK$19)*-1),"")</f>
        <v/>
      </c>
      <c r="JS120" s="346" t="str">
        <f>IFERROR(IF(IL$23&lt;=$HH120,(1-'7. Rép.Inattendues'!AK101)*IL$19,('7. Rép.Inattendues'!AK101*IL$19)*-1),"")</f>
        <v/>
      </c>
      <c r="JT120" s="346" t="str">
        <f>IFERROR(IF(IM$23&lt;=$HH120,(1-'7. Rép.Inattendues'!AL101)*IM$19,('7. Rép.Inattendues'!AL101*IM$19)*-1),"")</f>
        <v/>
      </c>
      <c r="JU120" s="346" t="str">
        <f>IFERROR(IF(IN$23&lt;=$HH120,(1-'7. Rép.Inattendues'!AM101)*IN$19,('7. Rép.Inattendues'!AM101*IN$19)*-1),"")</f>
        <v/>
      </c>
      <c r="JW120" s="347" t="str">
        <f t="shared" si="415"/>
        <v/>
      </c>
      <c r="JY120" s="346" t="str">
        <f t="shared" si="416"/>
        <v/>
      </c>
      <c r="JZ120" s="346" t="str">
        <f t="shared" si="417"/>
        <v/>
      </c>
      <c r="KA120" s="346" t="str">
        <f t="shared" si="418"/>
        <v/>
      </c>
      <c r="KB120" s="346" t="str">
        <f t="shared" si="419"/>
        <v/>
      </c>
      <c r="KC120" s="346" t="str">
        <f t="shared" si="420"/>
        <v/>
      </c>
      <c r="KD120" s="346" t="str">
        <f t="shared" si="421"/>
        <v/>
      </c>
      <c r="KE120" s="346" t="str">
        <f t="shared" si="422"/>
        <v/>
      </c>
      <c r="KF120" s="346" t="str">
        <f t="shared" si="423"/>
        <v/>
      </c>
      <c r="KG120" s="346" t="str">
        <f t="shared" si="424"/>
        <v/>
      </c>
      <c r="KH120" s="346" t="str">
        <f t="shared" si="425"/>
        <v/>
      </c>
      <c r="KI120" s="346" t="str">
        <f t="shared" si="426"/>
        <v/>
      </c>
      <c r="KJ120" s="346" t="str">
        <f t="shared" si="427"/>
        <v/>
      </c>
      <c r="KK120" s="346" t="str">
        <f t="shared" si="428"/>
        <v/>
      </c>
      <c r="KL120" s="346" t="str">
        <f t="shared" si="429"/>
        <v/>
      </c>
      <c r="KM120" s="346" t="str">
        <f t="shared" si="430"/>
        <v/>
      </c>
      <c r="KN120" s="346" t="str">
        <f t="shared" si="431"/>
        <v/>
      </c>
      <c r="KO120" s="346" t="str">
        <f t="shared" si="432"/>
        <v/>
      </c>
      <c r="KP120" s="346" t="str">
        <f t="shared" si="433"/>
        <v/>
      </c>
      <c r="KQ120" s="346" t="str">
        <f t="shared" si="434"/>
        <v/>
      </c>
      <c r="KR120" s="346" t="str">
        <f t="shared" si="435"/>
        <v/>
      </c>
      <c r="KS120" s="346" t="str">
        <f t="shared" si="436"/>
        <v/>
      </c>
      <c r="KT120" s="346" t="str">
        <f t="shared" si="437"/>
        <v/>
      </c>
      <c r="KU120" s="346" t="str">
        <f t="shared" si="438"/>
        <v/>
      </c>
      <c r="KV120" s="346" t="str">
        <f t="shared" si="439"/>
        <v/>
      </c>
      <c r="KW120" s="346" t="str">
        <f t="shared" si="440"/>
        <v/>
      </c>
      <c r="KX120" s="346" t="str">
        <f t="shared" si="441"/>
        <v/>
      </c>
      <c r="KY120" s="346" t="str">
        <f t="shared" si="442"/>
        <v/>
      </c>
      <c r="KZ120" s="346" t="str">
        <f t="shared" si="443"/>
        <v/>
      </c>
      <c r="LA120" s="346" t="str">
        <f t="shared" si="444"/>
        <v/>
      </c>
      <c r="LB120" s="346" t="str">
        <f t="shared" si="445"/>
        <v/>
      </c>
      <c r="LD120" s="348" t="str">
        <f t="shared" si="446"/>
        <v/>
      </c>
      <c r="LF120" s="346" t="str">
        <f t="shared" si="363"/>
        <v/>
      </c>
      <c r="LH120" s="346" t="str">
        <f t="shared" si="447"/>
        <v/>
      </c>
      <c r="LI120" s="346" t="str">
        <f t="shared" si="448"/>
        <v/>
      </c>
      <c r="LJ120" s="346" t="str">
        <f t="shared" si="449"/>
        <v/>
      </c>
      <c r="LK120" s="346" t="str">
        <f t="shared" si="450"/>
        <v/>
      </c>
      <c r="LL120" s="346" t="str">
        <f t="shared" si="451"/>
        <v/>
      </c>
      <c r="LM120" s="346" t="str">
        <f t="shared" si="452"/>
        <v/>
      </c>
      <c r="LN120" s="346" t="str">
        <f t="shared" si="453"/>
        <v/>
      </c>
      <c r="LO120" s="346" t="str">
        <f t="shared" si="454"/>
        <v/>
      </c>
      <c r="LP120" s="346" t="str">
        <f t="shared" si="455"/>
        <v/>
      </c>
      <c r="LQ120" s="346" t="str">
        <f t="shared" si="456"/>
        <v/>
      </c>
      <c r="LR120" s="346" t="str">
        <f t="shared" si="457"/>
        <v/>
      </c>
      <c r="LS120" s="346" t="str">
        <f t="shared" si="458"/>
        <v/>
      </c>
      <c r="LT120" s="346" t="str">
        <f t="shared" si="459"/>
        <v/>
      </c>
      <c r="LU120" s="346" t="str">
        <f t="shared" si="460"/>
        <v/>
      </c>
      <c r="LV120" s="346" t="str">
        <f t="shared" si="461"/>
        <v/>
      </c>
      <c r="LW120" s="346" t="str">
        <f t="shared" si="462"/>
        <v/>
      </c>
      <c r="LX120" s="346" t="str">
        <f t="shared" si="463"/>
        <v/>
      </c>
      <c r="LY120" s="346" t="str">
        <f t="shared" si="464"/>
        <v/>
      </c>
      <c r="LZ120" s="346" t="str">
        <f t="shared" si="465"/>
        <v/>
      </c>
      <c r="MA120" s="346" t="str">
        <f t="shared" si="466"/>
        <v/>
      </c>
      <c r="MB120" s="346" t="str">
        <f t="shared" si="467"/>
        <v/>
      </c>
      <c r="MC120" s="346" t="str">
        <f t="shared" si="468"/>
        <v/>
      </c>
      <c r="MD120" s="346" t="str">
        <f t="shared" si="469"/>
        <v/>
      </c>
      <c r="ME120" s="346" t="str">
        <f t="shared" si="470"/>
        <v/>
      </c>
      <c r="MF120" s="346" t="str">
        <f t="shared" si="471"/>
        <v/>
      </c>
      <c r="MG120" s="346" t="str">
        <f t="shared" si="472"/>
        <v/>
      </c>
      <c r="MH120" s="346" t="str">
        <f t="shared" si="473"/>
        <v/>
      </c>
      <c r="MI120" s="346" t="str">
        <f t="shared" si="474"/>
        <v/>
      </c>
      <c r="MJ120" s="346" t="str">
        <f t="shared" si="475"/>
        <v/>
      </c>
      <c r="MK120" s="346" t="str">
        <f t="shared" si="476"/>
        <v/>
      </c>
      <c r="MM120" s="348" t="str">
        <f t="shared" si="477"/>
        <v/>
      </c>
      <c r="MT120" s="399" t="s">
        <v>309</v>
      </c>
      <c r="MU120" s="384" t="s">
        <v>475</v>
      </c>
      <c r="MV120" s="384" t="s">
        <v>476</v>
      </c>
      <c r="MW120" s="384" t="s">
        <v>479</v>
      </c>
      <c r="MY120" s="386" t="s">
        <v>309</v>
      </c>
    </row>
    <row r="121" spans="2:364" ht="18" x14ac:dyDescent="0.3">
      <c r="B121" s="38">
        <f t="shared" si="364"/>
        <v>0</v>
      </c>
      <c r="C121" s="4" t="s">
        <v>127</v>
      </c>
      <c r="D121" s="17" t="str">
        <f>IF(AND('2. Saisie'!$AF103&gt;=0,D$23&lt;='2. Saisie'!$AE$1,'2. Saisie'!$AL103&lt;=$B$11),IF(OR('2. Saisie'!B103="",'2. Saisie'!B103=9),0,'2. Saisie'!B103),"")</f>
        <v/>
      </c>
      <c r="E121" s="17" t="str">
        <f>IF(AND('2. Saisie'!$AF103&gt;=0,E$23&lt;='2. Saisie'!$AE$1,'2. Saisie'!$AL103&lt;=$B$11),IF(OR('2. Saisie'!C103="",'2. Saisie'!C103=9),0,'2. Saisie'!C103),"")</f>
        <v/>
      </c>
      <c r="F121" s="17" t="str">
        <f>IF(AND('2. Saisie'!$AF103&gt;=0,F$23&lt;='2. Saisie'!$AE$1,'2. Saisie'!$AL103&lt;=$B$11),IF(OR('2. Saisie'!D103="",'2. Saisie'!D103=9),0,'2. Saisie'!D103),"")</f>
        <v/>
      </c>
      <c r="G121" s="17" t="str">
        <f>IF(AND('2. Saisie'!$AF103&gt;=0,G$23&lt;='2. Saisie'!$AE$1,'2. Saisie'!$AL103&lt;=$B$11),IF(OR('2. Saisie'!E103="",'2. Saisie'!E103=9),0,'2. Saisie'!E103),"")</f>
        <v/>
      </c>
      <c r="H121" s="17" t="str">
        <f>IF(AND('2. Saisie'!$AF103&gt;=0,H$23&lt;='2. Saisie'!$AE$1,'2. Saisie'!$AL103&lt;=$B$11),IF(OR('2. Saisie'!F103="",'2. Saisie'!F103=9),0,'2. Saisie'!F103),"")</f>
        <v/>
      </c>
      <c r="I121" s="17" t="str">
        <f>IF(AND('2. Saisie'!$AF103&gt;=0,I$23&lt;='2. Saisie'!$AE$1,'2. Saisie'!$AL103&lt;=$B$11),IF(OR('2. Saisie'!G103="",'2. Saisie'!G103=9),0,'2. Saisie'!G103),"")</f>
        <v/>
      </c>
      <c r="J121" s="17" t="str">
        <f>IF(AND('2. Saisie'!$AF103&gt;=0,J$23&lt;='2. Saisie'!$AE$1,'2. Saisie'!$AL103&lt;=$B$11),IF(OR('2. Saisie'!H103="",'2. Saisie'!H103=9),0,'2. Saisie'!H103),"")</f>
        <v/>
      </c>
      <c r="K121" s="17" t="str">
        <f>IF(AND('2. Saisie'!$AF103&gt;=0,K$23&lt;='2. Saisie'!$AE$1,'2. Saisie'!$AL103&lt;=$B$11),IF(OR('2. Saisie'!I103="",'2. Saisie'!I103=9),0,'2. Saisie'!I103),"")</f>
        <v/>
      </c>
      <c r="L121" s="17" t="str">
        <f>IF(AND('2. Saisie'!$AF103&gt;=0,L$23&lt;='2. Saisie'!$AE$1,'2. Saisie'!$AL103&lt;=$B$11),IF(OR('2. Saisie'!J103="",'2. Saisie'!J103=9),0,'2. Saisie'!J103),"")</f>
        <v/>
      </c>
      <c r="M121" s="17" t="str">
        <f>IF(AND('2. Saisie'!$AF103&gt;=0,M$23&lt;='2. Saisie'!$AE$1,'2. Saisie'!$AL103&lt;=$B$11),IF(OR('2. Saisie'!K103="",'2. Saisie'!K103=9),0,'2. Saisie'!K103),"")</f>
        <v/>
      </c>
      <c r="N121" s="17" t="str">
        <f>IF(AND('2. Saisie'!$AF103&gt;=0,N$23&lt;='2. Saisie'!$AE$1,'2. Saisie'!$AL103&lt;=$B$11),IF(OR('2. Saisie'!L103="",'2. Saisie'!L103=9),0,'2. Saisie'!L103),"")</f>
        <v/>
      </c>
      <c r="O121" s="17" t="str">
        <f>IF(AND('2. Saisie'!$AF103&gt;=0,O$23&lt;='2. Saisie'!$AE$1,'2. Saisie'!$AL103&lt;=$B$11),IF(OR('2. Saisie'!M103="",'2. Saisie'!M103=9),0,'2. Saisie'!M103),"")</f>
        <v/>
      </c>
      <c r="P121" s="17" t="str">
        <f>IF(AND('2. Saisie'!$AF103&gt;=0,P$23&lt;='2. Saisie'!$AE$1,'2. Saisie'!$AL103&lt;=$B$11),IF(OR('2. Saisie'!N103="",'2. Saisie'!N103=9),0,'2. Saisie'!N103),"")</f>
        <v/>
      </c>
      <c r="Q121" s="17" t="str">
        <f>IF(AND('2. Saisie'!$AF103&gt;=0,Q$23&lt;='2. Saisie'!$AE$1,'2. Saisie'!$AL103&lt;=$B$11),IF(OR('2. Saisie'!O103="",'2. Saisie'!O103=9),0,'2. Saisie'!O103),"")</f>
        <v/>
      </c>
      <c r="R121" s="17" t="str">
        <f>IF(AND('2. Saisie'!$AF103&gt;=0,R$23&lt;='2. Saisie'!$AE$1,'2. Saisie'!$AL103&lt;=$B$11),IF(OR('2. Saisie'!P103="",'2. Saisie'!P103=9),0,'2. Saisie'!P103),"")</f>
        <v/>
      </c>
      <c r="S121" s="17" t="str">
        <f>IF(AND('2. Saisie'!$AF103&gt;=0,S$23&lt;='2. Saisie'!$AE$1,'2. Saisie'!$AL103&lt;=$B$11),IF(OR('2. Saisie'!Q103="",'2. Saisie'!Q103=9),0,'2. Saisie'!Q103),"")</f>
        <v/>
      </c>
      <c r="T121" s="17" t="str">
        <f>IF(AND('2. Saisie'!$AF103&gt;=0,T$23&lt;='2. Saisie'!$AE$1,'2. Saisie'!$AL103&lt;=$B$11),IF(OR('2. Saisie'!R103="",'2. Saisie'!R103=9),0,'2. Saisie'!R103),"")</f>
        <v/>
      </c>
      <c r="U121" s="17" t="str">
        <f>IF(AND('2. Saisie'!$AF103&gt;=0,U$23&lt;='2. Saisie'!$AE$1,'2. Saisie'!$AL103&lt;=$B$11),IF(OR('2. Saisie'!S103="",'2. Saisie'!S103=9),0,'2. Saisie'!S103),"")</f>
        <v/>
      </c>
      <c r="V121" s="17" t="str">
        <f>IF(AND('2. Saisie'!$AF103&gt;=0,V$23&lt;='2. Saisie'!$AE$1,'2. Saisie'!$AL103&lt;=$B$11),IF(OR('2. Saisie'!T103="",'2. Saisie'!T103=9),0,'2. Saisie'!T103),"")</f>
        <v/>
      </c>
      <c r="W121" s="17" t="str">
        <f>IF(AND('2. Saisie'!$AF103&gt;=0,W$23&lt;='2. Saisie'!$AE$1,'2. Saisie'!$AL103&lt;=$B$11),IF(OR('2. Saisie'!U103="",'2. Saisie'!U103=9),0,'2. Saisie'!U103),"")</f>
        <v/>
      </c>
      <c r="X121" s="17" t="str">
        <f>IF(AND('2. Saisie'!$AF103&gt;=0,X$23&lt;='2. Saisie'!$AE$1,'2. Saisie'!$AL103&lt;=$B$11),IF(OR('2. Saisie'!V103="",'2. Saisie'!V103=9),0,'2. Saisie'!V103),"")</f>
        <v/>
      </c>
      <c r="Y121" s="17" t="str">
        <f>IF(AND('2. Saisie'!$AF103&gt;=0,Y$23&lt;='2. Saisie'!$AE$1,'2. Saisie'!$AL103&lt;=$B$11),IF(OR('2. Saisie'!W103="",'2. Saisie'!W103=9),0,'2. Saisie'!W103),"")</f>
        <v/>
      </c>
      <c r="Z121" s="17" t="str">
        <f>IF(AND('2. Saisie'!$AF103&gt;=0,Z$23&lt;='2. Saisie'!$AE$1,'2. Saisie'!$AL103&lt;=$B$11),IF(OR('2. Saisie'!X103="",'2. Saisie'!X103=9),0,'2. Saisie'!X103),"")</f>
        <v/>
      </c>
      <c r="AA121" s="17" t="str">
        <f>IF(AND('2. Saisie'!$AF103&gt;=0,AA$23&lt;='2. Saisie'!$AE$1,'2. Saisie'!$AL103&lt;=$B$11),IF(OR('2. Saisie'!Y103="",'2. Saisie'!Y103=9),0,'2. Saisie'!Y103),"")</f>
        <v/>
      </c>
      <c r="AB121" s="17" t="str">
        <f>IF(AND('2. Saisie'!$AF103&gt;=0,AB$23&lt;='2. Saisie'!$AE$1,'2. Saisie'!$AL103&lt;=$B$11),IF(OR('2. Saisie'!Z103="",'2. Saisie'!Z103=9),0,'2. Saisie'!Z103),"")</f>
        <v/>
      </c>
      <c r="AC121" s="17" t="str">
        <f>IF(AND('2. Saisie'!$AF103&gt;=0,AC$23&lt;='2. Saisie'!$AE$1,'2. Saisie'!$AL103&lt;=$B$11),IF(OR('2. Saisie'!AA103="",'2. Saisie'!AA103=9),0,'2. Saisie'!AA103),"")</f>
        <v/>
      </c>
      <c r="AD121" s="17" t="str">
        <f>IF(AND('2. Saisie'!$AF103&gt;=0,AD$23&lt;='2. Saisie'!$AE$1,'2. Saisie'!$AL103&lt;=$B$11),IF(OR('2. Saisie'!AB103="",'2. Saisie'!AB103=9),0,'2. Saisie'!AB103),"")</f>
        <v/>
      </c>
      <c r="AE121" s="17" t="str">
        <f>IF(AND('2. Saisie'!$AF103&gt;=0,AE$23&lt;='2. Saisie'!$AE$1,'2. Saisie'!$AL103&lt;=$B$11),IF(OR('2. Saisie'!AC103="",'2. Saisie'!AC103=9),0,'2. Saisie'!AC103),"")</f>
        <v/>
      </c>
      <c r="AF121" s="17" t="str">
        <f>IF(AND('2. Saisie'!$AF103&gt;=0,AF$23&lt;='2. Saisie'!$AE$1,'2. Saisie'!$AL103&lt;=$B$11),IF(OR('2. Saisie'!AD103="",'2. Saisie'!AD103=9),0,'2. Saisie'!AD103),"")</f>
        <v/>
      </c>
      <c r="AG121" s="17" t="str">
        <f>IF(AND('2. Saisie'!$AF103&gt;=0,AG$23&lt;='2. Saisie'!$AE$1,'2. Saisie'!$AL103&lt;=$B$11),IF(OR('2. Saisie'!AE103="",'2. Saisie'!AE103=9),0,'2. Saisie'!AE103),"")</f>
        <v/>
      </c>
      <c r="AH121" s="17" t="s">
        <v>139</v>
      </c>
      <c r="AI121" s="330"/>
      <c r="AJ121" s="339" t="str">
        <f t="shared" si="365"/>
        <v/>
      </c>
      <c r="AK121" s="339" t="str">
        <f t="shared" si="366"/>
        <v/>
      </c>
      <c r="AL121" s="340" t="str">
        <f t="shared" ref="AL121:AL124" si="521">IFERROR(IF(B$11&gt;0,IF(D121="","",IF(AJ121=AK121,"—",ROUND(CORREL(D121:AG121,D$7:AG$7),2))),""),"")</f>
        <v/>
      </c>
      <c r="AM121" s="341">
        <v>97</v>
      </c>
      <c r="AN121" s="342" t="str">
        <f t="shared" ref="AN121:AN124" si="522">IFERROR(IF(AO121="","",RANK(AO121,AO$25:AO$124,0)),"")</f>
        <v/>
      </c>
      <c r="AO121" s="343" t="str">
        <f t="shared" si="516"/>
        <v/>
      </c>
      <c r="AP121" s="17" t="str">
        <f t="shared" si="367"/>
        <v/>
      </c>
      <c r="AQ121" s="17" t="str">
        <f t="shared" si="368"/>
        <v/>
      </c>
      <c r="AR121" s="17" t="str">
        <f t="shared" si="369"/>
        <v/>
      </c>
      <c r="AS121" s="17" t="str">
        <f t="shared" si="370"/>
        <v/>
      </c>
      <c r="AT121" s="17" t="str">
        <f t="shared" si="371"/>
        <v/>
      </c>
      <c r="AU121" s="17" t="str">
        <f t="shared" si="372"/>
        <v/>
      </c>
      <c r="AV121" s="17" t="str">
        <f t="shared" si="373"/>
        <v/>
      </c>
      <c r="AW121" s="17" t="str">
        <f t="shared" si="374"/>
        <v/>
      </c>
      <c r="AX121" s="17" t="str">
        <f t="shared" si="375"/>
        <v/>
      </c>
      <c r="AY121" s="17" t="str">
        <f t="shared" si="376"/>
        <v/>
      </c>
      <c r="AZ121" s="17" t="str">
        <f t="shared" si="377"/>
        <v/>
      </c>
      <c r="BA121" s="17" t="str">
        <f t="shared" si="378"/>
        <v/>
      </c>
      <c r="BB121" s="17" t="str">
        <f t="shared" si="379"/>
        <v/>
      </c>
      <c r="BC121" s="17" t="str">
        <f t="shared" si="380"/>
        <v/>
      </c>
      <c r="BD121" s="17" t="str">
        <f t="shared" si="381"/>
        <v/>
      </c>
      <c r="BE121" s="17" t="str">
        <f t="shared" si="382"/>
        <v/>
      </c>
      <c r="BF121" s="17" t="str">
        <f t="shared" si="383"/>
        <v/>
      </c>
      <c r="BG121" s="17" t="str">
        <f t="shared" si="384"/>
        <v/>
      </c>
      <c r="BH121" s="17" t="str">
        <f t="shared" si="385"/>
        <v/>
      </c>
      <c r="BI121" s="17" t="str">
        <f t="shared" si="386"/>
        <v/>
      </c>
      <c r="BJ121" s="17" t="str">
        <f t="shared" si="387"/>
        <v/>
      </c>
      <c r="BK121" s="17" t="str">
        <f t="shared" si="388"/>
        <v/>
      </c>
      <c r="BL121" s="17" t="str">
        <f t="shared" si="389"/>
        <v/>
      </c>
      <c r="BM121" s="17" t="str">
        <f t="shared" si="390"/>
        <v/>
      </c>
      <c r="BN121" s="17" t="str">
        <f t="shared" si="391"/>
        <v/>
      </c>
      <c r="BO121" s="17" t="str">
        <f t="shared" si="392"/>
        <v/>
      </c>
      <c r="BP121" s="17" t="str">
        <f t="shared" si="393"/>
        <v/>
      </c>
      <c r="BQ121" s="17" t="str">
        <f t="shared" si="394"/>
        <v/>
      </c>
      <c r="BR121" s="17" t="str">
        <f t="shared" si="395"/>
        <v/>
      </c>
      <c r="BS121" s="17" t="str">
        <f t="shared" si="396"/>
        <v/>
      </c>
      <c r="BT121" s="17" t="s">
        <v>139</v>
      </c>
      <c r="BV121" s="291" t="e">
        <f t="shared" si="327"/>
        <v>#VALUE!</v>
      </c>
      <c r="BW121" s="291" t="e">
        <f t="shared" si="397"/>
        <v>#VALUE!</v>
      </c>
      <c r="BX121" s="291" t="e">
        <f t="shared" si="478"/>
        <v>#VALUE!</v>
      </c>
      <c r="BY121" s="292" t="e">
        <f t="shared" ref="BY121:BY124" si="523">IF(BX121&lt;$BX$12,"VRAI","FAUX")</f>
        <v>#VALUE!</v>
      </c>
      <c r="BZ121" s="292" t="e">
        <f t="shared" si="398"/>
        <v>#VALUE!</v>
      </c>
      <c r="CA121" s="294" t="str">
        <f t="shared" si="399"/>
        <v/>
      </c>
      <c r="CB121" s="293" t="e">
        <f t="shared" si="329"/>
        <v>#VALUE!</v>
      </c>
      <c r="CC121" s="291" t="e">
        <f t="shared" si="400"/>
        <v>#VALUE!</v>
      </c>
      <c r="CD121" s="291" t="e">
        <f t="shared" si="479"/>
        <v>#VALUE!</v>
      </c>
      <c r="CE121" s="292" t="e">
        <f t="shared" ref="CE121:CE124" si="524">IF(CD121&lt;$CD$12,"VRAI","FAUX")</f>
        <v>#VALUE!</v>
      </c>
      <c r="CF121" s="292" t="e">
        <f t="shared" si="401"/>
        <v>#VALUE!</v>
      </c>
      <c r="CW121" s="330"/>
      <c r="CX121" s="341">
        <v>97</v>
      </c>
      <c r="CY121" s="58" t="str">
        <f t="shared" si="402"/>
        <v/>
      </c>
      <c r="CZ121" s="344" t="e">
        <f t="shared" si="520"/>
        <v>#N/A</v>
      </c>
      <c r="DA121" s="344" t="e">
        <f t="shared" si="520"/>
        <v>#N/A</v>
      </c>
      <c r="DB121" s="344" t="e">
        <f t="shared" si="520"/>
        <v>#N/A</v>
      </c>
      <c r="DC121" s="344" t="e">
        <f t="shared" si="520"/>
        <v>#N/A</v>
      </c>
      <c r="DD121" s="344" t="e">
        <f t="shared" si="520"/>
        <v>#N/A</v>
      </c>
      <c r="DE121" s="344" t="e">
        <f t="shared" si="520"/>
        <v>#N/A</v>
      </c>
      <c r="DF121" s="344" t="e">
        <f t="shared" si="520"/>
        <v>#N/A</v>
      </c>
      <c r="DG121" s="344" t="e">
        <f t="shared" si="520"/>
        <v>#N/A</v>
      </c>
      <c r="DH121" s="344" t="e">
        <f t="shared" si="520"/>
        <v>#N/A</v>
      </c>
      <c r="DI121" s="344" t="e">
        <f t="shared" si="520"/>
        <v>#N/A</v>
      </c>
      <c r="DJ121" s="344" t="e">
        <f t="shared" si="520"/>
        <v>#N/A</v>
      </c>
      <c r="DK121" s="344" t="e">
        <f t="shared" si="520"/>
        <v>#N/A</v>
      </c>
      <c r="DL121" s="344" t="e">
        <f t="shared" si="520"/>
        <v>#N/A</v>
      </c>
      <c r="DM121" s="344" t="e">
        <f t="shared" si="520"/>
        <v>#N/A</v>
      </c>
      <c r="DN121" s="344" t="e">
        <f t="shared" si="520"/>
        <v>#N/A</v>
      </c>
      <c r="DO121" s="344" t="e">
        <f t="shared" si="520"/>
        <v>#N/A</v>
      </c>
      <c r="DP121" s="344" t="e">
        <f t="shared" si="519"/>
        <v>#N/A</v>
      </c>
      <c r="DQ121" s="344" t="e">
        <f t="shared" si="519"/>
        <v>#N/A</v>
      </c>
      <c r="DR121" s="344" t="e">
        <f t="shared" si="519"/>
        <v>#N/A</v>
      </c>
      <c r="DS121" s="344" t="e">
        <f t="shared" si="519"/>
        <v>#N/A</v>
      </c>
      <c r="DT121" s="344" t="e">
        <f t="shared" si="519"/>
        <v>#N/A</v>
      </c>
      <c r="DU121" s="344" t="e">
        <f t="shared" si="519"/>
        <v>#N/A</v>
      </c>
      <c r="DV121" s="344" t="e">
        <f t="shared" si="519"/>
        <v>#N/A</v>
      </c>
      <c r="DW121" s="344" t="e">
        <f t="shared" si="519"/>
        <v>#N/A</v>
      </c>
      <c r="DX121" s="344" t="e">
        <f t="shared" si="519"/>
        <v>#N/A</v>
      </c>
      <c r="DY121" s="344" t="e">
        <f t="shared" si="519"/>
        <v>#N/A</v>
      </c>
      <c r="DZ121" s="344" t="e">
        <f t="shared" si="519"/>
        <v>#N/A</v>
      </c>
      <c r="EA121" s="344" t="e">
        <f t="shared" si="519"/>
        <v>#N/A</v>
      </c>
      <c r="EB121" s="344" t="e">
        <f t="shared" si="519"/>
        <v>#N/A</v>
      </c>
      <c r="EC121" s="344" t="e">
        <f t="shared" si="519"/>
        <v>#N/A</v>
      </c>
      <c r="ED121" s="59">
        <f t="shared" si="403"/>
        <v>0</v>
      </c>
      <c r="EE121" s="341">
        <v>97</v>
      </c>
      <c r="EF121" s="58" t="str">
        <f t="shared" si="404"/>
        <v/>
      </c>
      <c r="EG121" s="344" t="str">
        <f t="shared" si="480"/>
        <v/>
      </c>
      <c r="EH121" s="344" t="str">
        <f t="shared" si="481"/>
        <v/>
      </c>
      <c r="EI121" s="344" t="str">
        <f t="shared" si="482"/>
        <v/>
      </c>
      <c r="EJ121" s="344" t="str">
        <f t="shared" si="483"/>
        <v/>
      </c>
      <c r="EK121" s="344" t="str">
        <f t="shared" si="484"/>
        <v/>
      </c>
      <c r="EL121" s="344" t="str">
        <f t="shared" si="485"/>
        <v/>
      </c>
      <c r="EM121" s="344" t="str">
        <f t="shared" si="486"/>
        <v/>
      </c>
      <c r="EN121" s="344" t="str">
        <f t="shared" si="487"/>
        <v/>
      </c>
      <c r="EO121" s="344" t="str">
        <f t="shared" si="488"/>
        <v/>
      </c>
      <c r="EP121" s="344" t="str">
        <f t="shared" si="489"/>
        <v/>
      </c>
      <c r="EQ121" s="344" t="str">
        <f t="shared" si="490"/>
        <v/>
      </c>
      <c r="ER121" s="344" t="str">
        <f t="shared" si="491"/>
        <v/>
      </c>
      <c r="ES121" s="344" t="str">
        <f t="shared" si="492"/>
        <v/>
      </c>
      <c r="ET121" s="344" t="str">
        <f t="shared" si="493"/>
        <v/>
      </c>
      <c r="EU121" s="344" t="str">
        <f t="shared" si="494"/>
        <v/>
      </c>
      <c r="EV121" s="344" t="str">
        <f t="shared" si="495"/>
        <v/>
      </c>
      <c r="EW121" s="344" t="str">
        <f t="shared" si="496"/>
        <v/>
      </c>
      <c r="EX121" s="344" t="str">
        <f t="shared" si="497"/>
        <v/>
      </c>
      <c r="EY121" s="344" t="str">
        <f t="shared" si="498"/>
        <v/>
      </c>
      <c r="EZ121" s="344" t="str">
        <f t="shared" si="499"/>
        <v/>
      </c>
      <c r="FA121" s="344" t="str">
        <f t="shared" si="500"/>
        <v/>
      </c>
      <c r="FB121" s="344" t="str">
        <f t="shared" si="501"/>
        <v/>
      </c>
      <c r="FC121" s="344" t="str">
        <f t="shared" si="502"/>
        <v/>
      </c>
      <c r="FD121" s="344" t="str">
        <f t="shared" si="503"/>
        <v/>
      </c>
      <c r="FE121" s="344" t="str">
        <f t="shared" si="504"/>
        <v/>
      </c>
      <c r="FF121" s="344" t="str">
        <f t="shared" si="505"/>
        <v/>
      </c>
      <c r="FG121" s="344" t="str">
        <f t="shared" si="506"/>
        <v/>
      </c>
      <c r="FH121" s="344" t="str">
        <f t="shared" si="507"/>
        <v/>
      </c>
      <c r="FI121" s="344" t="str">
        <f t="shared" si="508"/>
        <v/>
      </c>
      <c r="FJ121" s="344" t="str">
        <f t="shared" si="509"/>
        <v/>
      </c>
      <c r="FK121" s="59">
        <f t="shared" si="405"/>
        <v>0</v>
      </c>
      <c r="FL121" s="345" t="str">
        <f t="shared" si="406"/>
        <v/>
      </c>
      <c r="FM121" s="3">
        <f t="shared" si="407"/>
        <v>0</v>
      </c>
      <c r="FO121" s="336" t="str">
        <f t="shared" si="331"/>
        <v/>
      </c>
      <c r="FP121" s="4" t="s">
        <v>127</v>
      </c>
      <c r="FQ121" s="17" t="str">
        <f t="shared" si="332"/>
        <v/>
      </c>
      <c r="FR121" s="17" t="str">
        <f t="shared" si="333"/>
        <v/>
      </c>
      <c r="FS121" s="17" t="str">
        <f t="shared" si="334"/>
        <v/>
      </c>
      <c r="FT121" s="17" t="str">
        <f t="shared" si="335"/>
        <v/>
      </c>
      <c r="FU121" s="17" t="str">
        <f t="shared" si="336"/>
        <v/>
      </c>
      <c r="FV121" s="17" t="str">
        <f t="shared" si="337"/>
        <v/>
      </c>
      <c r="FW121" s="17" t="str">
        <f t="shared" si="338"/>
        <v/>
      </c>
      <c r="FX121" s="17" t="str">
        <f t="shared" si="339"/>
        <v/>
      </c>
      <c r="FY121" s="17" t="str">
        <f t="shared" si="340"/>
        <v/>
      </c>
      <c r="FZ121" s="17" t="str">
        <f t="shared" si="341"/>
        <v/>
      </c>
      <c r="GA121" s="17" t="str">
        <f t="shared" si="342"/>
        <v/>
      </c>
      <c r="GB121" s="17" t="str">
        <f t="shared" si="343"/>
        <v/>
      </c>
      <c r="GC121" s="17" t="str">
        <f t="shared" si="344"/>
        <v/>
      </c>
      <c r="GD121" s="17" t="str">
        <f t="shared" si="345"/>
        <v/>
      </c>
      <c r="GE121" s="17" t="str">
        <f t="shared" si="346"/>
        <v/>
      </c>
      <c r="GF121" s="17" t="str">
        <f t="shared" si="347"/>
        <v/>
      </c>
      <c r="GG121" s="17" t="str">
        <f t="shared" si="348"/>
        <v/>
      </c>
      <c r="GH121" s="17" t="str">
        <f t="shared" si="349"/>
        <v/>
      </c>
      <c r="GI121" s="17" t="str">
        <f t="shared" si="350"/>
        <v/>
      </c>
      <c r="GJ121" s="17" t="str">
        <f t="shared" si="351"/>
        <v/>
      </c>
      <c r="GK121" s="17" t="str">
        <f t="shared" si="352"/>
        <v/>
      </c>
      <c r="GL121" s="17" t="str">
        <f t="shared" si="353"/>
        <v/>
      </c>
      <c r="GM121" s="17" t="str">
        <f t="shared" si="354"/>
        <v/>
      </c>
      <c r="GN121" s="17" t="str">
        <f t="shared" si="355"/>
        <v/>
      </c>
      <c r="GO121" s="17" t="str">
        <f t="shared" si="356"/>
        <v/>
      </c>
      <c r="GP121" s="17" t="str">
        <f t="shared" si="357"/>
        <v/>
      </c>
      <c r="GQ121" s="17" t="str">
        <f t="shared" si="358"/>
        <v/>
      </c>
      <c r="GR121" s="17" t="str">
        <f t="shared" si="359"/>
        <v/>
      </c>
      <c r="GS121" s="17" t="str">
        <f t="shared" si="360"/>
        <v/>
      </c>
      <c r="GT121" s="17" t="str">
        <f t="shared" si="361"/>
        <v/>
      </c>
      <c r="GU121" s="17" t="s">
        <v>139</v>
      </c>
      <c r="GV121" s="36"/>
      <c r="GW121" s="36" t="e">
        <f>RANK(AO121,AO$25:AO$124,0)+COUNTIF(AO$25:AO$121,AO121)-1</f>
        <v>#VALUE!</v>
      </c>
      <c r="GX121" s="36" t="s">
        <v>127</v>
      </c>
      <c r="GY121" s="3">
        <v>97</v>
      </c>
      <c r="GZ121" s="3" t="str">
        <f t="shared" si="362"/>
        <v/>
      </c>
      <c r="HA121" s="345" t="str">
        <f t="shared" si="408"/>
        <v/>
      </c>
      <c r="HB121" s="3">
        <f t="shared" si="409"/>
        <v>0</v>
      </c>
      <c r="HF121" s="3" t="e">
        <f t="shared" si="410"/>
        <v>#N/A</v>
      </c>
      <c r="HG121" s="3" t="e">
        <f t="shared" si="411"/>
        <v>#N/A</v>
      </c>
      <c r="HH121" s="294" t="e">
        <f t="shared" si="412"/>
        <v>#N/A</v>
      </c>
      <c r="HI121" s="336" t="e">
        <f t="shared" si="413"/>
        <v>#N/A</v>
      </c>
      <c r="HJ121" s="4" t="e">
        <f t="shared" si="414"/>
        <v>#N/A</v>
      </c>
      <c r="HK121" s="17" t="str">
        <f>IF(HK$23&lt;='2. Saisie'!$AE$1,INDEX($D$25:$AG$124,$HI121,HK$21),"")</f>
        <v/>
      </c>
      <c r="HL121" s="17" t="str">
        <f>IF(HL$23&lt;='2. Saisie'!$AE$1,INDEX($D$25:$AG$124,$HI121,HL$21),"")</f>
        <v/>
      </c>
      <c r="HM121" s="17" t="str">
        <f>IF(HM$23&lt;='2. Saisie'!$AE$1,INDEX($D$25:$AG$124,$HI121,HM$21),"")</f>
        <v/>
      </c>
      <c r="HN121" s="17" t="str">
        <f>IF(HN$23&lt;='2. Saisie'!$AE$1,INDEX($D$25:$AG$124,$HI121,HN$21),"")</f>
        <v/>
      </c>
      <c r="HO121" s="17" t="str">
        <f>IF(HO$23&lt;='2. Saisie'!$AE$1,INDEX($D$25:$AG$124,$HI121,HO$21),"")</f>
        <v/>
      </c>
      <c r="HP121" s="17" t="str">
        <f>IF(HP$23&lt;='2. Saisie'!$AE$1,INDEX($D$25:$AG$124,$HI121,HP$21),"")</f>
        <v/>
      </c>
      <c r="HQ121" s="17" t="str">
        <f>IF(HQ$23&lt;='2. Saisie'!$AE$1,INDEX($D$25:$AG$124,$HI121,HQ$21),"")</f>
        <v/>
      </c>
      <c r="HR121" s="17" t="str">
        <f>IF(HR$23&lt;='2. Saisie'!$AE$1,INDEX($D$25:$AG$124,$HI121,HR$21),"")</f>
        <v/>
      </c>
      <c r="HS121" s="17" t="str">
        <f>IF(HS$23&lt;='2. Saisie'!$AE$1,INDEX($D$25:$AG$124,$HI121,HS$21),"")</f>
        <v/>
      </c>
      <c r="HT121" s="17" t="str">
        <f>IF(HT$23&lt;='2. Saisie'!$AE$1,INDEX($D$25:$AG$124,$HI121,HT$21),"")</f>
        <v/>
      </c>
      <c r="HU121" s="17" t="str">
        <f>IF(HU$23&lt;='2. Saisie'!$AE$1,INDEX($D$25:$AG$124,$HI121,HU$21),"")</f>
        <v/>
      </c>
      <c r="HV121" s="17" t="str">
        <f>IF(HV$23&lt;='2. Saisie'!$AE$1,INDEX($D$25:$AG$124,$HI121,HV$21),"")</f>
        <v/>
      </c>
      <c r="HW121" s="17" t="str">
        <f>IF(HW$23&lt;='2. Saisie'!$AE$1,INDEX($D$25:$AG$124,$HI121,HW$21),"")</f>
        <v/>
      </c>
      <c r="HX121" s="17" t="str">
        <f>IF(HX$23&lt;='2. Saisie'!$AE$1,INDEX($D$25:$AG$124,$HI121,HX$21),"")</f>
        <v/>
      </c>
      <c r="HY121" s="17" t="str">
        <f>IF(HY$23&lt;='2. Saisie'!$AE$1,INDEX($D$25:$AG$124,$HI121,HY$21),"")</f>
        <v/>
      </c>
      <c r="HZ121" s="17" t="str">
        <f>IF(HZ$23&lt;='2. Saisie'!$AE$1,INDEX($D$25:$AG$124,$HI121,HZ$21),"")</f>
        <v/>
      </c>
      <c r="IA121" s="17" t="str">
        <f>IF(IA$23&lt;='2. Saisie'!$AE$1,INDEX($D$25:$AG$124,$HI121,IA$21),"")</f>
        <v/>
      </c>
      <c r="IB121" s="17" t="str">
        <f>IF(IB$23&lt;='2. Saisie'!$AE$1,INDEX($D$25:$AG$124,$HI121,IB$21),"")</f>
        <v/>
      </c>
      <c r="IC121" s="17" t="str">
        <f>IF(IC$23&lt;='2. Saisie'!$AE$1,INDEX($D$25:$AG$124,$HI121,IC$21),"")</f>
        <v/>
      </c>
      <c r="ID121" s="17" t="str">
        <f>IF(ID$23&lt;='2. Saisie'!$AE$1,INDEX($D$25:$AG$124,$HI121,ID$21),"")</f>
        <v/>
      </c>
      <c r="IE121" s="17" t="str">
        <f>IF(IE$23&lt;='2. Saisie'!$AE$1,INDEX($D$25:$AG$124,$HI121,IE$21),"")</f>
        <v/>
      </c>
      <c r="IF121" s="17" t="str">
        <f>IF(IF$23&lt;='2. Saisie'!$AE$1,INDEX($D$25:$AG$124,$HI121,IF$21),"")</f>
        <v/>
      </c>
      <c r="IG121" s="17" t="str">
        <f>IF(IG$23&lt;='2. Saisie'!$AE$1,INDEX($D$25:$AG$124,$HI121,IG$21),"")</f>
        <v/>
      </c>
      <c r="IH121" s="17" t="str">
        <f>IF(IH$23&lt;='2. Saisie'!$AE$1,INDEX($D$25:$AG$124,$HI121,IH$21),"")</f>
        <v/>
      </c>
      <c r="II121" s="17" t="str">
        <f>IF(II$23&lt;='2. Saisie'!$AE$1,INDEX($D$25:$AG$124,$HI121,II$21),"")</f>
        <v/>
      </c>
      <c r="IJ121" s="17" t="str">
        <f>IF(IJ$23&lt;='2. Saisie'!$AE$1,INDEX($D$25:$AG$124,$HI121,IJ$21),"")</f>
        <v/>
      </c>
      <c r="IK121" s="17" t="str">
        <f>IF(IK$23&lt;='2. Saisie'!$AE$1,INDEX($D$25:$AG$124,$HI121,IK$21),"")</f>
        <v/>
      </c>
      <c r="IL121" s="17" t="str">
        <f>IF(IL$23&lt;='2. Saisie'!$AE$1,INDEX($D$25:$AG$124,$HI121,IL$21),"")</f>
        <v/>
      </c>
      <c r="IM121" s="17" t="str">
        <f>IF(IM$23&lt;='2. Saisie'!$AE$1,INDEX($D$25:$AG$124,$HI121,IM$21),"")</f>
        <v/>
      </c>
      <c r="IN121" s="17" t="str">
        <f>IF(IN$23&lt;='2. Saisie'!$AE$1,INDEX($D$25:$AG$124,$HI121,IN$21),"")</f>
        <v/>
      </c>
      <c r="IO121" s="17" t="s">
        <v>139</v>
      </c>
      <c r="IR121" s="346" t="str">
        <f>IFERROR(IF(HK$23&lt;=$HH121,(1-'7. Rép.Inattendues'!J102)*HK$19,('7. Rép.Inattendues'!J102*HK$19)*-1),"")</f>
        <v/>
      </c>
      <c r="IS121" s="346" t="str">
        <f>IFERROR(IF(HL$23&lt;=$HH121,(1-'7. Rép.Inattendues'!K102)*HL$19,('7. Rép.Inattendues'!K102*HL$19)*-1),"")</f>
        <v/>
      </c>
      <c r="IT121" s="346" t="str">
        <f>IFERROR(IF(HM$23&lt;=$HH121,(1-'7. Rép.Inattendues'!L102)*HM$19,('7. Rép.Inattendues'!L102*HM$19)*-1),"")</f>
        <v/>
      </c>
      <c r="IU121" s="346" t="str">
        <f>IFERROR(IF(HN$23&lt;=$HH121,(1-'7. Rép.Inattendues'!M102)*HN$19,('7. Rép.Inattendues'!M102*HN$19)*-1),"")</f>
        <v/>
      </c>
      <c r="IV121" s="346" t="str">
        <f>IFERROR(IF(HO$23&lt;=$HH121,(1-'7. Rép.Inattendues'!N102)*HO$19,('7. Rép.Inattendues'!N102*HO$19)*-1),"")</f>
        <v/>
      </c>
      <c r="IW121" s="346" t="str">
        <f>IFERROR(IF(HP$23&lt;=$HH121,(1-'7. Rép.Inattendues'!O102)*HP$19,('7. Rép.Inattendues'!O102*HP$19)*-1),"")</f>
        <v/>
      </c>
      <c r="IX121" s="346" t="str">
        <f>IFERROR(IF(HQ$23&lt;=$HH121,(1-'7. Rép.Inattendues'!P102)*HQ$19,('7. Rép.Inattendues'!P102*HQ$19)*-1),"")</f>
        <v/>
      </c>
      <c r="IY121" s="346" t="str">
        <f>IFERROR(IF(HR$23&lt;=$HH121,(1-'7. Rép.Inattendues'!Q102)*HR$19,('7. Rép.Inattendues'!Q102*HR$19)*-1),"")</f>
        <v/>
      </c>
      <c r="IZ121" s="346" t="str">
        <f>IFERROR(IF(HS$23&lt;=$HH121,(1-'7. Rép.Inattendues'!R102)*HS$19,('7. Rép.Inattendues'!R102*HS$19)*-1),"")</f>
        <v/>
      </c>
      <c r="JA121" s="346" t="str">
        <f>IFERROR(IF(HT$23&lt;=$HH121,(1-'7. Rép.Inattendues'!S102)*HT$19,('7. Rép.Inattendues'!S102*HT$19)*-1),"")</f>
        <v/>
      </c>
      <c r="JB121" s="346" t="str">
        <f>IFERROR(IF(HU$23&lt;=$HH121,(1-'7. Rép.Inattendues'!T102)*HU$19,('7. Rép.Inattendues'!T102*HU$19)*-1),"")</f>
        <v/>
      </c>
      <c r="JC121" s="346" t="str">
        <f>IFERROR(IF(HV$23&lt;=$HH121,(1-'7. Rép.Inattendues'!U102)*HV$19,('7. Rép.Inattendues'!U102*HV$19)*-1),"")</f>
        <v/>
      </c>
      <c r="JD121" s="346" t="str">
        <f>IFERROR(IF(HW$23&lt;=$HH121,(1-'7. Rép.Inattendues'!V102)*HW$19,('7. Rép.Inattendues'!V102*HW$19)*-1),"")</f>
        <v/>
      </c>
      <c r="JE121" s="346" t="str">
        <f>IFERROR(IF(HX$23&lt;=$HH121,(1-'7. Rép.Inattendues'!W102)*HX$19,('7. Rép.Inattendues'!W102*HX$19)*-1),"")</f>
        <v/>
      </c>
      <c r="JF121" s="346" t="str">
        <f>IFERROR(IF(HY$23&lt;=$HH121,(1-'7. Rép.Inattendues'!X102)*HY$19,('7. Rép.Inattendues'!X102*HY$19)*-1),"")</f>
        <v/>
      </c>
      <c r="JG121" s="346" t="str">
        <f>IFERROR(IF(HZ$23&lt;=$HH121,(1-'7. Rép.Inattendues'!Y102)*HZ$19,('7. Rép.Inattendues'!Y102*HZ$19)*-1),"")</f>
        <v/>
      </c>
      <c r="JH121" s="346" t="str">
        <f>IFERROR(IF(IA$23&lt;=$HH121,(1-'7. Rép.Inattendues'!Z102)*IA$19,('7. Rép.Inattendues'!Z102*IA$19)*-1),"")</f>
        <v/>
      </c>
      <c r="JI121" s="346" t="str">
        <f>IFERROR(IF(IB$23&lt;=$HH121,(1-'7. Rép.Inattendues'!AA102)*IB$19,('7. Rép.Inattendues'!AA102*IB$19)*-1),"")</f>
        <v/>
      </c>
      <c r="JJ121" s="346" t="str">
        <f>IFERROR(IF(IC$23&lt;=$HH121,(1-'7. Rép.Inattendues'!AB102)*IC$19,('7. Rép.Inattendues'!AB102*IC$19)*-1),"")</f>
        <v/>
      </c>
      <c r="JK121" s="346" t="str">
        <f>IFERROR(IF(ID$23&lt;=$HH121,(1-'7. Rép.Inattendues'!AC102)*ID$19,('7. Rép.Inattendues'!AC102*ID$19)*-1),"")</f>
        <v/>
      </c>
      <c r="JL121" s="346" t="str">
        <f>IFERROR(IF(IE$23&lt;=$HH121,(1-'7. Rép.Inattendues'!AD102)*IE$19,('7. Rép.Inattendues'!AD102*IE$19)*-1),"")</f>
        <v/>
      </c>
      <c r="JM121" s="346" t="str">
        <f>IFERROR(IF(IF$23&lt;=$HH121,(1-'7. Rép.Inattendues'!AE102)*IF$19,('7. Rép.Inattendues'!AE102*IF$19)*-1),"")</f>
        <v/>
      </c>
      <c r="JN121" s="346" t="str">
        <f>IFERROR(IF(IG$23&lt;=$HH121,(1-'7. Rép.Inattendues'!AF102)*IG$19,('7. Rép.Inattendues'!AF102*IG$19)*-1),"")</f>
        <v/>
      </c>
      <c r="JO121" s="346" t="str">
        <f>IFERROR(IF(IH$23&lt;=$HH121,(1-'7. Rép.Inattendues'!AG102)*IH$19,('7. Rép.Inattendues'!AG102*IH$19)*-1),"")</f>
        <v/>
      </c>
      <c r="JP121" s="346" t="str">
        <f>IFERROR(IF(II$23&lt;=$HH121,(1-'7. Rép.Inattendues'!AH102)*II$19,('7. Rép.Inattendues'!AH102*II$19)*-1),"")</f>
        <v/>
      </c>
      <c r="JQ121" s="346" t="str">
        <f>IFERROR(IF(IJ$23&lt;=$HH121,(1-'7. Rép.Inattendues'!AI102)*IJ$19,('7. Rép.Inattendues'!AI102*IJ$19)*-1),"")</f>
        <v/>
      </c>
      <c r="JR121" s="346" t="str">
        <f>IFERROR(IF(IK$23&lt;=$HH121,(1-'7. Rép.Inattendues'!AJ102)*IK$19,('7. Rép.Inattendues'!AJ102*IK$19)*-1),"")</f>
        <v/>
      </c>
      <c r="JS121" s="346" t="str">
        <f>IFERROR(IF(IL$23&lt;=$HH121,(1-'7. Rép.Inattendues'!AK102)*IL$19,('7. Rép.Inattendues'!AK102*IL$19)*-1),"")</f>
        <v/>
      </c>
      <c r="JT121" s="346" t="str">
        <f>IFERROR(IF(IM$23&lt;=$HH121,(1-'7. Rép.Inattendues'!AL102)*IM$19,('7. Rép.Inattendues'!AL102*IM$19)*-1),"")</f>
        <v/>
      </c>
      <c r="JU121" s="346" t="str">
        <f>IFERROR(IF(IN$23&lt;=$HH121,(1-'7. Rép.Inattendues'!AM102)*IN$19,('7. Rép.Inattendues'!AM102*IN$19)*-1),"")</f>
        <v/>
      </c>
      <c r="JW121" s="347" t="str">
        <f t="shared" si="415"/>
        <v/>
      </c>
      <c r="JY121" s="346" t="str">
        <f t="shared" si="416"/>
        <v/>
      </c>
      <c r="JZ121" s="346" t="str">
        <f t="shared" si="417"/>
        <v/>
      </c>
      <c r="KA121" s="346" t="str">
        <f t="shared" si="418"/>
        <v/>
      </c>
      <c r="KB121" s="346" t="str">
        <f t="shared" si="419"/>
        <v/>
      </c>
      <c r="KC121" s="346" t="str">
        <f t="shared" si="420"/>
        <v/>
      </c>
      <c r="KD121" s="346" t="str">
        <f t="shared" si="421"/>
        <v/>
      </c>
      <c r="KE121" s="346" t="str">
        <f t="shared" si="422"/>
        <v/>
      </c>
      <c r="KF121" s="346" t="str">
        <f t="shared" si="423"/>
        <v/>
      </c>
      <c r="KG121" s="346" t="str">
        <f t="shared" si="424"/>
        <v/>
      </c>
      <c r="KH121" s="346" t="str">
        <f t="shared" si="425"/>
        <v/>
      </c>
      <c r="KI121" s="346" t="str">
        <f t="shared" si="426"/>
        <v/>
      </c>
      <c r="KJ121" s="346" t="str">
        <f t="shared" si="427"/>
        <v/>
      </c>
      <c r="KK121" s="346" t="str">
        <f t="shared" si="428"/>
        <v/>
      </c>
      <c r="KL121" s="346" t="str">
        <f t="shared" si="429"/>
        <v/>
      </c>
      <c r="KM121" s="346" t="str">
        <f t="shared" si="430"/>
        <v/>
      </c>
      <c r="KN121" s="346" t="str">
        <f t="shared" si="431"/>
        <v/>
      </c>
      <c r="KO121" s="346" t="str">
        <f t="shared" si="432"/>
        <v/>
      </c>
      <c r="KP121" s="346" t="str">
        <f t="shared" si="433"/>
        <v/>
      </c>
      <c r="KQ121" s="346" t="str">
        <f t="shared" si="434"/>
        <v/>
      </c>
      <c r="KR121" s="346" t="str">
        <f t="shared" si="435"/>
        <v/>
      </c>
      <c r="KS121" s="346" t="str">
        <f t="shared" si="436"/>
        <v/>
      </c>
      <c r="KT121" s="346" t="str">
        <f t="shared" si="437"/>
        <v/>
      </c>
      <c r="KU121" s="346" t="str">
        <f t="shared" si="438"/>
        <v/>
      </c>
      <c r="KV121" s="346" t="str">
        <f t="shared" si="439"/>
        <v/>
      </c>
      <c r="KW121" s="346" t="str">
        <f t="shared" si="440"/>
        <v/>
      </c>
      <c r="KX121" s="346" t="str">
        <f t="shared" si="441"/>
        <v/>
      </c>
      <c r="KY121" s="346" t="str">
        <f t="shared" si="442"/>
        <v/>
      </c>
      <c r="KZ121" s="346" t="str">
        <f t="shared" si="443"/>
        <v/>
      </c>
      <c r="LA121" s="346" t="str">
        <f t="shared" si="444"/>
        <v/>
      </c>
      <c r="LB121" s="346" t="str">
        <f t="shared" si="445"/>
        <v/>
      </c>
      <c r="LD121" s="348" t="str">
        <f t="shared" si="446"/>
        <v/>
      </c>
      <c r="LF121" s="346" t="str">
        <f t="shared" si="363"/>
        <v/>
      </c>
      <c r="LH121" s="346" t="str">
        <f t="shared" si="447"/>
        <v/>
      </c>
      <c r="LI121" s="346" t="str">
        <f t="shared" si="448"/>
        <v/>
      </c>
      <c r="LJ121" s="346" t="str">
        <f t="shared" si="449"/>
        <v/>
      </c>
      <c r="LK121" s="346" t="str">
        <f t="shared" si="450"/>
        <v/>
      </c>
      <c r="LL121" s="346" t="str">
        <f t="shared" si="451"/>
        <v/>
      </c>
      <c r="LM121" s="346" t="str">
        <f t="shared" si="452"/>
        <v/>
      </c>
      <c r="LN121" s="346" t="str">
        <f t="shared" si="453"/>
        <v/>
      </c>
      <c r="LO121" s="346" t="str">
        <f t="shared" si="454"/>
        <v/>
      </c>
      <c r="LP121" s="346" t="str">
        <f t="shared" si="455"/>
        <v/>
      </c>
      <c r="LQ121" s="346" t="str">
        <f t="shared" si="456"/>
        <v/>
      </c>
      <c r="LR121" s="346" t="str">
        <f t="shared" si="457"/>
        <v/>
      </c>
      <c r="LS121" s="346" t="str">
        <f t="shared" si="458"/>
        <v/>
      </c>
      <c r="LT121" s="346" t="str">
        <f t="shared" si="459"/>
        <v/>
      </c>
      <c r="LU121" s="346" t="str">
        <f t="shared" si="460"/>
        <v/>
      </c>
      <c r="LV121" s="346" t="str">
        <f t="shared" si="461"/>
        <v/>
      </c>
      <c r="LW121" s="346" t="str">
        <f t="shared" si="462"/>
        <v/>
      </c>
      <c r="LX121" s="346" t="str">
        <f t="shared" si="463"/>
        <v/>
      </c>
      <c r="LY121" s="346" t="str">
        <f t="shared" si="464"/>
        <v/>
      </c>
      <c r="LZ121" s="346" t="str">
        <f t="shared" si="465"/>
        <v/>
      </c>
      <c r="MA121" s="346" t="str">
        <f t="shared" si="466"/>
        <v/>
      </c>
      <c r="MB121" s="346" t="str">
        <f t="shared" si="467"/>
        <v/>
      </c>
      <c r="MC121" s="346" t="str">
        <f t="shared" si="468"/>
        <v/>
      </c>
      <c r="MD121" s="346" t="str">
        <f t="shared" si="469"/>
        <v/>
      </c>
      <c r="ME121" s="346" t="str">
        <f t="shared" si="470"/>
        <v/>
      </c>
      <c r="MF121" s="346" t="str">
        <f t="shared" si="471"/>
        <v/>
      </c>
      <c r="MG121" s="346" t="str">
        <f t="shared" si="472"/>
        <v/>
      </c>
      <c r="MH121" s="346" t="str">
        <f t="shared" si="473"/>
        <v/>
      </c>
      <c r="MI121" s="346" t="str">
        <f t="shared" si="474"/>
        <v/>
      </c>
      <c r="MJ121" s="346" t="str">
        <f t="shared" si="475"/>
        <v/>
      </c>
      <c r="MK121" s="346" t="str">
        <f t="shared" si="476"/>
        <v/>
      </c>
      <c r="MM121" s="348" t="str">
        <f t="shared" si="477"/>
        <v/>
      </c>
      <c r="MT121" s="395" t="s">
        <v>512</v>
      </c>
      <c r="MU121" s="15">
        <f>IF('8. Paramètres'!G160="Attendu",1,IF('8. Paramètres'!G160="Acceptable",2,IF('8. Paramètres'!G160="À vérifier",3,"err")))</f>
        <v>1</v>
      </c>
      <c r="MV121" s="15">
        <f>IF('8. Paramètres'!H160="Cliquer pour modifier",MU121,IF('8. Paramètres'!H160="Attendu",1,IF('8. Paramètres'!H160="Acceptable",2,IF('8. Paramètres'!H160="À vérifier",3,"err"))))</f>
        <v>1</v>
      </c>
      <c r="MW121" s="15">
        <f>IF(MU$3=1,MU121,IF(MU$3=2,MV121,"err"))</f>
        <v>1</v>
      </c>
      <c r="MY121" s="380" t="str">
        <f>IF(MW121&gt;MW122,"err","ok")</f>
        <v>ok</v>
      </c>
      <c r="MZ121" s="296">
        <f>COUNTIF(MY121:MY130,"=err")</f>
        <v>0</v>
      </c>
    </row>
    <row r="122" spans="2:364" ht="18" x14ac:dyDescent="0.3">
      <c r="B122" s="38">
        <f t="shared" si="364"/>
        <v>0</v>
      </c>
      <c r="C122" s="4" t="s">
        <v>128</v>
      </c>
      <c r="D122" s="17" t="str">
        <f>IF(AND('2. Saisie'!$AF104&gt;=0,D$23&lt;='2. Saisie'!$AE$1,'2. Saisie'!$AL104&lt;=$B$11),IF(OR('2. Saisie'!B104="",'2. Saisie'!B104=9),0,'2. Saisie'!B104),"")</f>
        <v/>
      </c>
      <c r="E122" s="17" t="str">
        <f>IF(AND('2. Saisie'!$AF104&gt;=0,E$23&lt;='2. Saisie'!$AE$1,'2. Saisie'!$AL104&lt;=$B$11),IF(OR('2. Saisie'!C104="",'2. Saisie'!C104=9),0,'2. Saisie'!C104),"")</f>
        <v/>
      </c>
      <c r="F122" s="17" t="str">
        <f>IF(AND('2. Saisie'!$AF104&gt;=0,F$23&lt;='2. Saisie'!$AE$1,'2. Saisie'!$AL104&lt;=$B$11),IF(OR('2. Saisie'!D104="",'2. Saisie'!D104=9),0,'2. Saisie'!D104),"")</f>
        <v/>
      </c>
      <c r="G122" s="17" t="str">
        <f>IF(AND('2. Saisie'!$AF104&gt;=0,G$23&lt;='2. Saisie'!$AE$1,'2. Saisie'!$AL104&lt;=$B$11),IF(OR('2. Saisie'!E104="",'2. Saisie'!E104=9),0,'2. Saisie'!E104),"")</f>
        <v/>
      </c>
      <c r="H122" s="17" t="str">
        <f>IF(AND('2. Saisie'!$AF104&gt;=0,H$23&lt;='2. Saisie'!$AE$1,'2. Saisie'!$AL104&lt;=$B$11),IF(OR('2. Saisie'!F104="",'2. Saisie'!F104=9),0,'2. Saisie'!F104),"")</f>
        <v/>
      </c>
      <c r="I122" s="17" t="str">
        <f>IF(AND('2. Saisie'!$AF104&gt;=0,I$23&lt;='2. Saisie'!$AE$1,'2. Saisie'!$AL104&lt;=$B$11),IF(OR('2. Saisie'!G104="",'2. Saisie'!G104=9),0,'2. Saisie'!G104),"")</f>
        <v/>
      </c>
      <c r="J122" s="17" t="str">
        <f>IF(AND('2. Saisie'!$AF104&gt;=0,J$23&lt;='2. Saisie'!$AE$1,'2. Saisie'!$AL104&lt;=$B$11),IF(OR('2. Saisie'!H104="",'2. Saisie'!H104=9),0,'2. Saisie'!H104),"")</f>
        <v/>
      </c>
      <c r="K122" s="17" t="str">
        <f>IF(AND('2. Saisie'!$AF104&gt;=0,K$23&lt;='2. Saisie'!$AE$1,'2. Saisie'!$AL104&lt;=$B$11),IF(OR('2. Saisie'!I104="",'2. Saisie'!I104=9),0,'2. Saisie'!I104),"")</f>
        <v/>
      </c>
      <c r="L122" s="17" t="str">
        <f>IF(AND('2. Saisie'!$AF104&gt;=0,L$23&lt;='2. Saisie'!$AE$1,'2. Saisie'!$AL104&lt;=$B$11),IF(OR('2. Saisie'!J104="",'2. Saisie'!J104=9),0,'2. Saisie'!J104),"")</f>
        <v/>
      </c>
      <c r="M122" s="17" t="str">
        <f>IF(AND('2. Saisie'!$AF104&gt;=0,M$23&lt;='2. Saisie'!$AE$1,'2. Saisie'!$AL104&lt;=$B$11),IF(OR('2. Saisie'!K104="",'2. Saisie'!K104=9),0,'2. Saisie'!K104),"")</f>
        <v/>
      </c>
      <c r="N122" s="17" t="str">
        <f>IF(AND('2. Saisie'!$AF104&gt;=0,N$23&lt;='2. Saisie'!$AE$1,'2. Saisie'!$AL104&lt;=$B$11),IF(OR('2. Saisie'!L104="",'2. Saisie'!L104=9),0,'2. Saisie'!L104),"")</f>
        <v/>
      </c>
      <c r="O122" s="17" t="str">
        <f>IF(AND('2. Saisie'!$AF104&gt;=0,O$23&lt;='2. Saisie'!$AE$1,'2. Saisie'!$AL104&lt;=$B$11),IF(OR('2. Saisie'!M104="",'2. Saisie'!M104=9),0,'2. Saisie'!M104),"")</f>
        <v/>
      </c>
      <c r="P122" s="17" t="str">
        <f>IF(AND('2. Saisie'!$AF104&gt;=0,P$23&lt;='2. Saisie'!$AE$1,'2. Saisie'!$AL104&lt;=$B$11),IF(OR('2. Saisie'!N104="",'2. Saisie'!N104=9),0,'2. Saisie'!N104),"")</f>
        <v/>
      </c>
      <c r="Q122" s="17" t="str">
        <f>IF(AND('2. Saisie'!$AF104&gt;=0,Q$23&lt;='2. Saisie'!$AE$1,'2. Saisie'!$AL104&lt;=$B$11),IF(OR('2. Saisie'!O104="",'2. Saisie'!O104=9),0,'2. Saisie'!O104),"")</f>
        <v/>
      </c>
      <c r="R122" s="17" t="str">
        <f>IF(AND('2. Saisie'!$AF104&gt;=0,R$23&lt;='2. Saisie'!$AE$1,'2. Saisie'!$AL104&lt;=$B$11),IF(OR('2. Saisie'!P104="",'2. Saisie'!P104=9),0,'2. Saisie'!P104),"")</f>
        <v/>
      </c>
      <c r="S122" s="17" t="str">
        <f>IF(AND('2. Saisie'!$AF104&gt;=0,S$23&lt;='2. Saisie'!$AE$1,'2. Saisie'!$AL104&lt;=$B$11),IF(OR('2. Saisie'!Q104="",'2. Saisie'!Q104=9),0,'2. Saisie'!Q104),"")</f>
        <v/>
      </c>
      <c r="T122" s="17" t="str">
        <f>IF(AND('2. Saisie'!$AF104&gt;=0,T$23&lt;='2. Saisie'!$AE$1,'2. Saisie'!$AL104&lt;=$B$11),IF(OR('2. Saisie'!R104="",'2. Saisie'!R104=9),0,'2. Saisie'!R104),"")</f>
        <v/>
      </c>
      <c r="U122" s="17" t="str">
        <f>IF(AND('2. Saisie'!$AF104&gt;=0,U$23&lt;='2. Saisie'!$AE$1,'2. Saisie'!$AL104&lt;=$B$11),IF(OR('2. Saisie'!S104="",'2. Saisie'!S104=9),0,'2. Saisie'!S104),"")</f>
        <v/>
      </c>
      <c r="V122" s="17" t="str">
        <f>IF(AND('2. Saisie'!$AF104&gt;=0,V$23&lt;='2. Saisie'!$AE$1,'2. Saisie'!$AL104&lt;=$B$11),IF(OR('2. Saisie'!T104="",'2. Saisie'!T104=9),0,'2. Saisie'!T104),"")</f>
        <v/>
      </c>
      <c r="W122" s="17" t="str">
        <f>IF(AND('2. Saisie'!$AF104&gt;=0,W$23&lt;='2. Saisie'!$AE$1,'2. Saisie'!$AL104&lt;=$B$11),IF(OR('2. Saisie'!U104="",'2. Saisie'!U104=9),0,'2. Saisie'!U104),"")</f>
        <v/>
      </c>
      <c r="X122" s="17" t="str">
        <f>IF(AND('2. Saisie'!$AF104&gt;=0,X$23&lt;='2. Saisie'!$AE$1,'2. Saisie'!$AL104&lt;=$B$11),IF(OR('2. Saisie'!V104="",'2. Saisie'!V104=9),0,'2. Saisie'!V104),"")</f>
        <v/>
      </c>
      <c r="Y122" s="17" t="str">
        <f>IF(AND('2. Saisie'!$AF104&gt;=0,Y$23&lt;='2. Saisie'!$AE$1,'2. Saisie'!$AL104&lt;=$B$11),IF(OR('2. Saisie'!W104="",'2. Saisie'!W104=9),0,'2. Saisie'!W104),"")</f>
        <v/>
      </c>
      <c r="Z122" s="17" t="str">
        <f>IF(AND('2. Saisie'!$AF104&gt;=0,Z$23&lt;='2. Saisie'!$AE$1,'2. Saisie'!$AL104&lt;=$B$11),IF(OR('2. Saisie'!X104="",'2. Saisie'!X104=9),0,'2. Saisie'!X104),"")</f>
        <v/>
      </c>
      <c r="AA122" s="17" t="str">
        <f>IF(AND('2. Saisie'!$AF104&gt;=0,AA$23&lt;='2. Saisie'!$AE$1,'2. Saisie'!$AL104&lt;=$B$11),IF(OR('2. Saisie'!Y104="",'2. Saisie'!Y104=9),0,'2. Saisie'!Y104),"")</f>
        <v/>
      </c>
      <c r="AB122" s="17" t="str">
        <f>IF(AND('2. Saisie'!$AF104&gt;=0,AB$23&lt;='2. Saisie'!$AE$1,'2. Saisie'!$AL104&lt;=$B$11),IF(OR('2. Saisie'!Z104="",'2. Saisie'!Z104=9),0,'2. Saisie'!Z104),"")</f>
        <v/>
      </c>
      <c r="AC122" s="17" t="str">
        <f>IF(AND('2. Saisie'!$AF104&gt;=0,AC$23&lt;='2. Saisie'!$AE$1,'2. Saisie'!$AL104&lt;=$B$11),IF(OR('2. Saisie'!AA104="",'2. Saisie'!AA104=9),0,'2. Saisie'!AA104),"")</f>
        <v/>
      </c>
      <c r="AD122" s="17" t="str">
        <f>IF(AND('2. Saisie'!$AF104&gt;=0,AD$23&lt;='2. Saisie'!$AE$1,'2. Saisie'!$AL104&lt;=$B$11),IF(OR('2. Saisie'!AB104="",'2. Saisie'!AB104=9),0,'2. Saisie'!AB104),"")</f>
        <v/>
      </c>
      <c r="AE122" s="17" t="str">
        <f>IF(AND('2. Saisie'!$AF104&gt;=0,AE$23&lt;='2. Saisie'!$AE$1,'2. Saisie'!$AL104&lt;=$B$11),IF(OR('2. Saisie'!AC104="",'2. Saisie'!AC104=9),0,'2. Saisie'!AC104),"")</f>
        <v/>
      </c>
      <c r="AF122" s="17" t="str">
        <f>IF(AND('2. Saisie'!$AF104&gt;=0,AF$23&lt;='2. Saisie'!$AE$1,'2. Saisie'!$AL104&lt;=$B$11),IF(OR('2. Saisie'!AD104="",'2. Saisie'!AD104=9),0,'2. Saisie'!AD104),"")</f>
        <v/>
      </c>
      <c r="AG122" s="17" t="str">
        <f>IF(AND('2. Saisie'!$AF104&gt;=0,AG$23&lt;='2. Saisie'!$AE$1,'2. Saisie'!$AL104&lt;=$B$11),IF(OR('2. Saisie'!AE104="",'2. Saisie'!AE104=9),0,'2. Saisie'!AE104),"")</f>
        <v/>
      </c>
      <c r="AH122" s="17" t="s">
        <v>139</v>
      </c>
      <c r="AI122" s="330"/>
      <c r="AJ122" s="339" t="str">
        <f t="shared" si="365"/>
        <v/>
      </c>
      <c r="AK122" s="339" t="str">
        <f t="shared" si="366"/>
        <v/>
      </c>
      <c r="AL122" s="340" t="str">
        <f t="shared" si="521"/>
        <v/>
      </c>
      <c r="AM122" s="341">
        <v>98</v>
      </c>
      <c r="AN122" s="342" t="str">
        <f t="shared" si="522"/>
        <v/>
      </c>
      <c r="AO122" s="343" t="str">
        <f t="shared" si="516"/>
        <v/>
      </c>
      <c r="AP122" s="17" t="str">
        <f t="shared" si="367"/>
        <v/>
      </c>
      <c r="AQ122" s="17" t="str">
        <f t="shared" si="368"/>
        <v/>
      </c>
      <c r="AR122" s="17" t="str">
        <f t="shared" si="369"/>
        <v/>
      </c>
      <c r="AS122" s="17" t="str">
        <f t="shared" si="370"/>
        <v/>
      </c>
      <c r="AT122" s="17" t="str">
        <f t="shared" si="371"/>
        <v/>
      </c>
      <c r="AU122" s="17" t="str">
        <f t="shared" si="372"/>
        <v/>
      </c>
      <c r="AV122" s="17" t="str">
        <f t="shared" si="373"/>
        <v/>
      </c>
      <c r="AW122" s="17" t="str">
        <f t="shared" si="374"/>
        <v/>
      </c>
      <c r="AX122" s="17" t="str">
        <f t="shared" si="375"/>
        <v/>
      </c>
      <c r="AY122" s="17" t="str">
        <f t="shared" si="376"/>
        <v/>
      </c>
      <c r="AZ122" s="17" t="str">
        <f t="shared" si="377"/>
        <v/>
      </c>
      <c r="BA122" s="17" t="str">
        <f t="shared" si="378"/>
        <v/>
      </c>
      <c r="BB122" s="17" t="str">
        <f t="shared" si="379"/>
        <v/>
      </c>
      <c r="BC122" s="17" t="str">
        <f t="shared" si="380"/>
        <v/>
      </c>
      <c r="BD122" s="17" t="str">
        <f t="shared" si="381"/>
        <v/>
      </c>
      <c r="BE122" s="17" t="str">
        <f t="shared" si="382"/>
        <v/>
      </c>
      <c r="BF122" s="17" t="str">
        <f t="shared" si="383"/>
        <v/>
      </c>
      <c r="BG122" s="17" t="str">
        <f t="shared" si="384"/>
        <v/>
      </c>
      <c r="BH122" s="17" t="str">
        <f t="shared" si="385"/>
        <v/>
      </c>
      <c r="BI122" s="17" t="str">
        <f t="shared" si="386"/>
        <v/>
      </c>
      <c r="BJ122" s="17" t="str">
        <f t="shared" si="387"/>
        <v/>
      </c>
      <c r="BK122" s="17" t="str">
        <f t="shared" si="388"/>
        <v/>
      </c>
      <c r="BL122" s="17" t="str">
        <f t="shared" si="389"/>
        <v/>
      </c>
      <c r="BM122" s="17" t="str">
        <f t="shared" si="390"/>
        <v/>
      </c>
      <c r="BN122" s="17" t="str">
        <f t="shared" si="391"/>
        <v/>
      </c>
      <c r="BO122" s="17" t="str">
        <f t="shared" si="392"/>
        <v/>
      </c>
      <c r="BP122" s="17" t="str">
        <f t="shared" si="393"/>
        <v/>
      </c>
      <c r="BQ122" s="17" t="str">
        <f t="shared" si="394"/>
        <v/>
      </c>
      <c r="BR122" s="17" t="str">
        <f t="shared" si="395"/>
        <v/>
      </c>
      <c r="BS122" s="17" t="str">
        <f t="shared" si="396"/>
        <v/>
      </c>
      <c r="BT122" s="17" t="s">
        <v>139</v>
      </c>
      <c r="BV122" s="291" t="e">
        <f t="shared" si="327"/>
        <v>#VALUE!</v>
      </c>
      <c r="BW122" s="291" t="e">
        <f t="shared" si="397"/>
        <v>#VALUE!</v>
      </c>
      <c r="BX122" s="291" t="e">
        <f t="shared" si="478"/>
        <v>#VALUE!</v>
      </c>
      <c r="BY122" s="292" t="e">
        <f t="shared" si="523"/>
        <v>#VALUE!</v>
      </c>
      <c r="BZ122" s="292" t="e">
        <f t="shared" si="398"/>
        <v>#VALUE!</v>
      </c>
      <c r="CA122" s="294" t="str">
        <f t="shared" si="399"/>
        <v/>
      </c>
      <c r="CB122" s="293" t="e">
        <f t="shared" si="329"/>
        <v>#VALUE!</v>
      </c>
      <c r="CC122" s="291" t="e">
        <f t="shared" si="400"/>
        <v>#VALUE!</v>
      </c>
      <c r="CD122" s="291" t="e">
        <f t="shared" si="479"/>
        <v>#VALUE!</v>
      </c>
      <c r="CE122" s="292" t="e">
        <f t="shared" si="524"/>
        <v>#VALUE!</v>
      </c>
      <c r="CF122" s="292" t="e">
        <f t="shared" si="401"/>
        <v>#VALUE!</v>
      </c>
      <c r="CW122" s="330"/>
      <c r="CX122" s="341">
        <v>98</v>
      </c>
      <c r="CY122" s="58" t="str">
        <f t="shared" si="402"/>
        <v/>
      </c>
      <c r="CZ122" s="344" t="e">
        <f t="shared" si="520"/>
        <v>#N/A</v>
      </c>
      <c r="DA122" s="344" t="e">
        <f t="shared" si="520"/>
        <v>#N/A</v>
      </c>
      <c r="DB122" s="344" t="e">
        <f t="shared" si="520"/>
        <v>#N/A</v>
      </c>
      <c r="DC122" s="344" t="e">
        <f t="shared" si="520"/>
        <v>#N/A</v>
      </c>
      <c r="DD122" s="344" t="e">
        <f t="shared" si="520"/>
        <v>#N/A</v>
      </c>
      <c r="DE122" s="344" t="e">
        <f t="shared" si="520"/>
        <v>#N/A</v>
      </c>
      <c r="DF122" s="344" t="e">
        <f t="shared" si="520"/>
        <v>#N/A</v>
      </c>
      <c r="DG122" s="344" t="e">
        <f t="shared" si="520"/>
        <v>#N/A</v>
      </c>
      <c r="DH122" s="344" t="e">
        <f t="shared" si="520"/>
        <v>#N/A</v>
      </c>
      <c r="DI122" s="344" t="e">
        <f t="shared" si="520"/>
        <v>#N/A</v>
      </c>
      <c r="DJ122" s="344" t="e">
        <f t="shared" si="520"/>
        <v>#N/A</v>
      </c>
      <c r="DK122" s="344" t="e">
        <f t="shared" si="520"/>
        <v>#N/A</v>
      </c>
      <c r="DL122" s="344" t="e">
        <f t="shared" si="520"/>
        <v>#N/A</v>
      </c>
      <c r="DM122" s="344" t="e">
        <f t="shared" si="520"/>
        <v>#N/A</v>
      </c>
      <c r="DN122" s="344" t="e">
        <f t="shared" si="520"/>
        <v>#N/A</v>
      </c>
      <c r="DO122" s="344" t="e">
        <f t="shared" si="520"/>
        <v>#N/A</v>
      </c>
      <c r="DP122" s="344" t="e">
        <f t="shared" si="519"/>
        <v>#N/A</v>
      </c>
      <c r="DQ122" s="344" t="e">
        <f t="shared" si="519"/>
        <v>#N/A</v>
      </c>
      <c r="DR122" s="344" t="e">
        <f t="shared" si="519"/>
        <v>#N/A</v>
      </c>
      <c r="DS122" s="344" t="e">
        <f t="shared" si="519"/>
        <v>#N/A</v>
      </c>
      <c r="DT122" s="344" t="e">
        <f t="shared" si="519"/>
        <v>#N/A</v>
      </c>
      <c r="DU122" s="344" t="e">
        <f t="shared" si="519"/>
        <v>#N/A</v>
      </c>
      <c r="DV122" s="344" t="e">
        <f t="shared" si="519"/>
        <v>#N/A</v>
      </c>
      <c r="DW122" s="344" t="e">
        <f t="shared" si="519"/>
        <v>#N/A</v>
      </c>
      <c r="DX122" s="344" t="e">
        <f t="shared" si="519"/>
        <v>#N/A</v>
      </c>
      <c r="DY122" s="344" t="e">
        <f t="shared" si="519"/>
        <v>#N/A</v>
      </c>
      <c r="DZ122" s="344" t="e">
        <f t="shared" si="519"/>
        <v>#N/A</v>
      </c>
      <c r="EA122" s="344" t="e">
        <f t="shared" si="519"/>
        <v>#N/A</v>
      </c>
      <c r="EB122" s="344" t="e">
        <f t="shared" si="519"/>
        <v>#N/A</v>
      </c>
      <c r="EC122" s="344" t="e">
        <f t="shared" si="519"/>
        <v>#N/A</v>
      </c>
      <c r="ED122" s="59">
        <f t="shared" si="403"/>
        <v>0</v>
      </c>
      <c r="EE122" s="341">
        <v>98</v>
      </c>
      <c r="EF122" s="58" t="str">
        <f t="shared" si="404"/>
        <v/>
      </c>
      <c r="EG122" s="344" t="str">
        <f t="shared" si="480"/>
        <v/>
      </c>
      <c r="EH122" s="344" t="str">
        <f t="shared" si="481"/>
        <v/>
      </c>
      <c r="EI122" s="344" t="str">
        <f t="shared" si="482"/>
        <v/>
      </c>
      <c r="EJ122" s="344" t="str">
        <f t="shared" si="483"/>
        <v/>
      </c>
      <c r="EK122" s="344" t="str">
        <f t="shared" si="484"/>
        <v/>
      </c>
      <c r="EL122" s="344" t="str">
        <f t="shared" si="485"/>
        <v/>
      </c>
      <c r="EM122" s="344" t="str">
        <f t="shared" si="486"/>
        <v/>
      </c>
      <c r="EN122" s="344" t="str">
        <f t="shared" si="487"/>
        <v/>
      </c>
      <c r="EO122" s="344" t="str">
        <f t="shared" si="488"/>
        <v/>
      </c>
      <c r="EP122" s="344" t="str">
        <f t="shared" si="489"/>
        <v/>
      </c>
      <c r="EQ122" s="344" t="str">
        <f t="shared" si="490"/>
        <v/>
      </c>
      <c r="ER122" s="344" t="str">
        <f t="shared" si="491"/>
        <v/>
      </c>
      <c r="ES122" s="344" t="str">
        <f t="shared" si="492"/>
        <v/>
      </c>
      <c r="ET122" s="344" t="str">
        <f t="shared" si="493"/>
        <v/>
      </c>
      <c r="EU122" s="344" t="str">
        <f t="shared" si="494"/>
        <v/>
      </c>
      <c r="EV122" s="344" t="str">
        <f t="shared" si="495"/>
        <v/>
      </c>
      <c r="EW122" s="344" t="str">
        <f t="shared" si="496"/>
        <v/>
      </c>
      <c r="EX122" s="344" t="str">
        <f t="shared" si="497"/>
        <v/>
      </c>
      <c r="EY122" s="344" t="str">
        <f t="shared" si="498"/>
        <v/>
      </c>
      <c r="EZ122" s="344" t="str">
        <f t="shared" si="499"/>
        <v/>
      </c>
      <c r="FA122" s="344" t="str">
        <f t="shared" si="500"/>
        <v/>
      </c>
      <c r="FB122" s="344" t="str">
        <f t="shared" si="501"/>
        <v/>
      </c>
      <c r="FC122" s="344" t="str">
        <f t="shared" si="502"/>
        <v/>
      </c>
      <c r="FD122" s="344" t="str">
        <f t="shared" si="503"/>
        <v/>
      </c>
      <c r="FE122" s="344" t="str">
        <f t="shared" si="504"/>
        <v/>
      </c>
      <c r="FF122" s="344" t="str">
        <f t="shared" si="505"/>
        <v/>
      </c>
      <c r="FG122" s="344" t="str">
        <f t="shared" si="506"/>
        <v/>
      </c>
      <c r="FH122" s="344" t="str">
        <f t="shared" si="507"/>
        <v/>
      </c>
      <c r="FI122" s="344" t="str">
        <f t="shared" si="508"/>
        <v/>
      </c>
      <c r="FJ122" s="344" t="str">
        <f t="shared" si="509"/>
        <v/>
      </c>
      <c r="FK122" s="59">
        <f t="shared" si="405"/>
        <v>0</v>
      </c>
      <c r="FL122" s="345" t="str">
        <f t="shared" si="406"/>
        <v/>
      </c>
      <c r="FM122" s="3">
        <f t="shared" si="407"/>
        <v>0</v>
      </c>
      <c r="FO122" s="336" t="str">
        <f t="shared" si="331"/>
        <v/>
      </c>
      <c r="FP122" s="4" t="s">
        <v>128</v>
      </c>
      <c r="FQ122" s="17" t="str">
        <f t="shared" si="332"/>
        <v/>
      </c>
      <c r="FR122" s="17" t="str">
        <f t="shared" si="333"/>
        <v/>
      </c>
      <c r="FS122" s="17" t="str">
        <f t="shared" si="334"/>
        <v/>
      </c>
      <c r="FT122" s="17" t="str">
        <f t="shared" si="335"/>
        <v/>
      </c>
      <c r="FU122" s="17" t="str">
        <f t="shared" si="336"/>
        <v/>
      </c>
      <c r="FV122" s="17" t="str">
        <f t="shared" si="337"/>
        <v/>
      </c>
      <c r="FW122" s="17" t="str">
        <f t="shared" si="338"/>
        <v/>
      </c>
      <c r="FX122" s="17" t="str">
        <f t="shared" si="339"/>
        <v/>
      </c>
      <c r="FY122" s="17" t="str">
        <f t="shared" si="340"/>
        <v/>
      </c>
      <c r="FZ122" s="17" t="str">
        <f t="shared" si="341"/>
        <v/>
      </c>
      <c r="GA122" s="17" t="str">
        <f t="shared" si="342"/>
        <v/>
      </c>
      <c r="GB122" s="17" t="str">
        <f t="shared" si="343"/>
        <v/>
      </c>
      <c r="GC122" s="17" t="str">
        <f t="shared" si="344"/>
        <v/>
      </c>
      <c r="GD122" s="17" t="str">
        <f t="shared" si="345"/>
        <v/>
      </c>
      <c r="GE122" s="17" t="str">
        <f t="shared" si="346"/>
        <v/>
      </c>
      <c r="GF122" s="17" t="str">
        <f t="shared" si="347"/>
        <v/>
      </c>
      <c r="GG122" s="17" t="str">
        <f t="shared" si="348"/>
        <v/>
      </c>
      <c r="GH122" s="17" t="str">
        <f t="shared" si="349"/>
        <v/>
      </c>
      <c r="GI122" s="17" t="str">
        <f t="shared" si="350"/>
        <v/>
      </c>
      <c r="GJ122" s="17" t="str">
        <f t="shared" si="351"/>
        <v/>
      </c>
      <c r="GK122" s="17" t="str">
        <f t="shared" si="352"/>
        <v/>
      </c>
      <c r="GL122" s="17" t="str">
        <f t="shared" si="353"/>
        <v/>
      </c>
      <c r="GM122" s="17" t="str">
        <f t="shared" si="354"/>
        <v/>
      </c>
      <c r="GN122" s="17" t="str">
        <f t="shared" si="355"/>
        <v/>
      </c>
      <c r="GO122" s="17" t="str">
        <f t="shared" si="356"/>
        <v/>
      </c>
      <c r="GP122" s="17" t="str">
        <f t="shared" si="357"/>
        <v/>
      </c>
      <c r="GQ122" s="17" t="str">
        <f t="shared" si="358"/>
        <v/>
      </c>
      <c r="GR122" s="17" t="str">
        <f t="shared" si="359"/>
        <v/>
      </c>
      <c r="GS122" s="17" t="str">
        <f t="shared" si="360"/>
        <v/>
      </c>
      <c r="GT122" s="17" t="str">
        <f t="shared" si="361"/>
        <v/>
      </c>
      <c r="GU122" s="17" t="s">
        <v>139</v>
      </c>
      <c r="GV122" s="36"/>
      <c r="GW122" s="36" t="e">
        <f>RANK(AO122,AO$25:AO$124,0)+COUNTIF(AO$25:AO$122,AO122)-1</f>
        <v>#VALUE!</v>
      </c>
      <c r="GX122" s="36" t="s">
        <v>128</v>
      </c>
      <c r="GY122" s="3">
        <v>98</v>
      </c>
      <c r="GZ122" s="3" t="str">
        <f t="shared" si="362"/>
        <v/>
      </c>
      <c r="HA122" s="345" t="str">
        <f t="shared" si="408"/>
        <v/>
      </c>
      <c r="HB122" s="3">
        <f t="shared" si="409"/>
        <v>0</v>
      </c>
      <c r="HF122" s="3" t="e">
        <f t="shared" si="410"/>
        <v>#N/A</v>
      </c>
      <c r="HG122" s="3" t="e">
        <f t="shared" si="411"/>
        <v>#N/A</v>
      </c>
      <c r="HH122" s="294" t="e">
        <f t="shared" si="412"/>
        <v>#N/A</v>
      </c>
      <c r="HI122" s="336" t="e">
        <f t="shared" si="413"/>
        <v>#N/A</v>
      </c>
      <c r="HJ122" s="4" t="e">
        <f t="shared" si="414"/>
        <v>#N/A</v>
      </c>
      <c r="HK122" s="17" t="str">
        <f>IF(HK$23&lt;='2. Saisie'!$AE$1,INDEX($D$25:$AG$124,$HI122,HK$21),"")</f>
        <v/>
      </c>
      <c r="HL122" s="17" t="str">
        <f>IF(HL$23&lt;='2. Saisie'!$AE$1,INDEX($D$25:$AG$124,$HI122,HL$21),"")</f>
        <v/>
      </c>
      <c r="HM122" s="17" t="str">
        <f>IF(HM$23&lt;='2. Saisie'!$AE$1,INDEX($D$25:$AG$124,$HI122,HM$21),"")</f>
        <v/>
      </c>
      <c r="HN122" s="17" t="str">
        <f>IF(HN$23&lt;='2. Saisie'!$AE$1,INDEX($D$25:$AG$124,$HI122,HN$21),"")</f>
        <v/>
      </c>
      <c r="HO122" s="17" t="str">
        <f>IF(HO$23&lt;='2. Saisie'!$AE$1,INDEX($D$25:$AG$124,$HI122,HO$21),"")</f>
        <v/>
      </c>
      <c r="HP122" s="17" t="str">
        <f>IF(HP$23&lt;='2. Saisie'!$AE$1,INDEX($D$25:$AG$124,$HI122,HP$21),"")</f>
        <v/>
      </c>
      <c r="HQ122" s="17" t="str">
        <f>IF(HQ$23&lt;='2. Saisie'!$AE$1,INDEX($D$25:$AG$124,$HI122,HQ$21),"")</f>
        <v/>
      </c>
      <c r="HR122" s="17" t="str">
        <f>IF(HR$23&lt;='2. Saisie'!$AE$1,INDEX($D$25:$AG$124,$HI122,HR$21),"")</f>
        <v/>
      </c>
      <c r="HS122" s="17" t="str">
        <f>IF(HS$23&lt;='2. Saisie'!$AE$1,INDEX($D$25:$AG$124,$HI122,HS$21),"")</f>
        <v/>
      </c>
      <c r="HT122" s="17" t="str">
        <f>IF(HT$23&lt;='2. Saisie'!$AE$1,INDEX($D$25:$AG$124,$HI122,HT$21),"")</f>
        <v/>
      </c>
      <c r="HU122" s="17" t="str">
        <f>IF(HU$23&lt;='2. Saisie'!$AE$1,INDEX($D$25:$AG$124,$HI122,HU$21),"")</f>
        <v/>
      </c>
      <c r="HV122" s="17" t="str">
        <f>IF(HV$23&lt;='2. Saisie'!$AE$1,INDEX($D$25:$AG$124,$HI122,HV$21),"")</f>
        <v/>
      </c>
      <c r="HW122" s="17" t="str">
        <f>IF(HW$23&lt;='2. Saisie'!$AE$1,INDEX($D$25:$AG$124,$HI122,HW$21),"")</f>
        <v/>
      </c>
      <c r="HX122" s="17" t="str">
        <f>IF(HX$23&lt;='2. Saisie'!$AE$1,INDEX($D$25:$AG$124,$HI122,HX$21),"")</f>
        <v/>
      </c>
      <c r="HY122" s="17" t="str">
        <f>IF(HY$23&lt;='2. Saisie'!$AE$1,INDEX($D$25:$AG$124,$HI122,HY$21),"")</f>
        <v/>
      </c>
      <c r="HZ122" s="17" t="str">
        <f>IF(HZ$23&lt;='2. Saisie'!$AE$1,INDEX($D$25:$AG$124,$HI122,HZ$21),"")</f>
        <v/>
      </c>
      <c r="IA122" s="17" t="str">
        <f>IF(IA$23&lt;='2. Saisie'!$AE$1,INDEX($D$25:$AG$124,$HI122,IA$21),"")</f>
        <v/>
      </c>
      <c r="IB122" s="17" t="str">
        <f>IF(IB$23&lt;='2. Saisie'!$AE$1,INDEX($D$25:$AG$124,$HI122,IB$21),"")</f>
        <v/>
      </c>
      <c r="IC122" s="17" t="str">
        <f>IF(IC$23&lt;='2. Saisie'!$AE$1,INDEX($D$25:$AG$124,$HI122,IC$21),"")</f>
        <v/>
      </c>
      <c r="ID122" s="17" t="str">
        <f>IF(ID$23&lt;='2. Saisie'!$AE$1,INDEX($D$25:$AG$124,$HI122,ID$21),"")</f>
        <v/>
      </c>
      <c r="IE122" s="17" t="str">
        <f>IF(IE$23&lt;='2. Saisie'!$AE$1,INDEX($D$25:$AG$124,$HI122,IE$21),"")</f>
        <v/>
      </c>
      <c r="IF122" s="17" t="str">
        <f>IF(IF$23&lt;='2. Saisie'!$AE$1,INDEX($D$25:$AG$124,$HI122,IF$21),"")</f>
        <v/>
      </c>
      <c r="IG122" s="17" t="str">
        <f>IF(IG$23&lt;='2. Saisie'!$AE$1,INDEX($D$25:$AG$124,$HI122,IG$21),"")</f>
        <v/>
      </c>
      <c r="IH122" s="17" t="str">
        <f>IF(IH$23&lt;='2. Saisie'!$AE$1,INDEX($D$25:$AG$124,$HI122,IH$21),"")</f>
        <v/>
      </c>
      <c r="II122" s="17" t="str">
        <f>IF(II$23&lt;='2. Saisie'!$AE$1,INDEX($D$25:$AG$124,$HI122,II$21),"")</f>
        <v/>
      </c>
      <c r="IJ122" s="17" t="str">
        <f>IF(IJ$23&lt;='2. Saisie'!$AE$1,INDEX($D$25:$AG$124,$HI122,IJ$21),"")</f>
        <v/>
      </c>
      <c r="IK122" s="17" t="str">
        <f>IF(IK$23&lt;='2. Saisie'!$AE$1,INDEX($D$25:$AG$124,$HI122,IK$21),"")</f>
        <v/>
      </c>
      <c r="IL122" s="17" t="str">
        <f>IF(IL$23&lt;='2. Saisie'!$AE$1,INDEX($D$25:$AG$124,$HI122,IL$21),"")</f>
        <v/>
      </c>
      <c r="IM122" s="17" t="str">
        <f>IF(IM$23&lt;='2. Saisie'!$AE$1,INDEX($D$25:$AG$124,$HI122,IM$21),"")</f>
        <v/>
      </c>
      <c r="IN122" s="17" t="str">
        <f>IF(IN$23&lt;='2. Saisie'!$AE$1,INDEX($D$25:$AG$124,$HI122,IN$21),"")</f>
        <v/>
      </c>
      <c r="IO122" s="17" t="s">
        <v>139</v>
      </c>
      <c r="IR122" s="346" t="str">
        <f>IFERROR(IF(HK$23&lt;=$HH122,(1-'7. Rép.Inattendues'!J103)*HK$19,('7. Rép.Inattendues'!J103*HK$19)*-1),"")</f>
        <v/>
      </c>
      <c r="IS122" s="346" t="str">
        <f>IFERROR(IF(HL$23&lt;=$HH122,(1-'7. Rép.Inattendues'!K103)*HL$19,('7. Rép.Inattendues'!K103*HL$19)*-1),"")</f>
        <v/>
      </c>
      <c r="IT122" s="346" t="str">
        <f>IFERROR(IF(HM$23&lt;=$HH122,(1-'7. Rép.Inattendues'!L103)*HM$19,('7. Rép.Inattendues'!L103*HM$19)*-1),"")</f>
        <v/>
      </c>
      <c r="IU122" s="346" t="str">
        <f>IFERROR(IF(HN$23&lt;=$HH122,(1-'7. Rép.Inattendues'!M103)*HN$19,('7. Rép.Inattendues'!M103*HN$19)*-1),"")</f>
        <v/>
      </c>
      <c r="IV122" s="346" t="str">
        <f>IFERROR(IF(HO$23&lt;=$HH122,(1-'7. Rép.Inattendues'!N103)*HO$19,('7. Rép.Inattendues'!N103*HO$19)*-1),"")</f>
        <v/>
      </c>
      <c r="IW122" s="346" t="str">
        <f>IFERROR(IF(HP$23&lt;=$HH122,(1-'7. Rép.Inattendues'!O103)*HP$19,('7. Rép.Inattendues'!O103*HP$19)*-1),"")</f>
        <v/>
      </c>
      <c r="IX122" s="346" t="str">
        <f>IFERROR(IF(HQ$23&lt;=$HH122,(1-'7. Rép.Inattendues'!P103)*HQ$19,('7. Rép.Inattendues'!P103*HQ$19)*-1),"")</f>
        <v/>
      </c>
      <c r="IY122" s="346" t="str">
        <f>IFERROR(IF(HR$23&lt;=$HH122,(1-'7. Rép.Inattendues'!Q103)*HR$19,('7. Rép.Inattendues'!Q103*HR$19)*-1),"")</f>
        <v/>
      </c>
      <c r="IZ122" s="346" t="str">
        <f>IFERROR(IF(HS$23&lt;=$HH122,(1-'7. Rép.Inattendues'!R103)*HS$19,('7. Rép.Inattendues'!R103*HS$19)*-1),"")</f>
        <v/>
      </c>
      <c r="JA122" s="346" t="str">
        <f>IFERROR(IF(HT$23&lt;=$HH122,(1-'7. Rép.Inattendues'!S103)*HT$19,('7. Rép.Inattendues'!S103*HT$19)*-1),"")</f>
        <v/>
      </c>
      <c r="JB122" s="346" t="str">
        <f>IFERROR(IF(HU$23&lt;=$HH122,(1-'7. Rép.Inattendues'!T103)*HU$19,('7. Rép.Inattendues'!T103*HU$19)*-1),"")</f>
        <v/>
      </c>
      <c r="JC122" s="346" t="str">
        <f>IFERROR(IF(HV$23&lt;=$HH122,(1-'7. Rép.Inattendues'!U103)*HV$19,('7. Rép.Inattendues'!U103*HV$19)*-1),"")</f>
        <v/>
      </c>
      <c r="JD122" s="346" t="str">
        <f>IFERROR(IF(HW$23&lt;=$HH122,(1-'7. Rép.Inattendues'!V103)*HW$19,('7. Rép.Inattendues'!V103*HW$19)*-1),"")</f>
        <v/>
      </c>
      <c r="JE122" s="346" t="str">
        <f>IFERROR(IF(HX$23&lt;=$HH122,(1-'7. Rép.Inattendues'!W103)*HX$19,('7. Rép.Inattendues'!W103*HX$19)*-1),"")</f>
        <v/>
      </c>
      <c r="JF122" s="346" t="str">
        <f>IFERROR(IF(HY$23&lt;=$HH122,(1-'7. Rép.Inattendues'!X103)*HY$19,('7. Rép.Inattendues'!X103*HY$19)*-1),"")</f>
        <v/>
      </c>
      <c r="JG122" s="346" t="str">
        <f>IFERROR(IF(HZ$23&lt;=$HH122,(1-'7. Rép.Inattendues'!Y103)*HZ$19,('7. Rép.Inattendues'!Y103*HZ$19)*-1),"")</f>
        <v/>
      </c>
      <c r="JH122" s="346" t="str">
        <f>IFERROR(IF(IA$23&lt;=$HH122,(1-'7. Rép.Inattendues'!Z103)*IA$19,('7. Rép.Inattendues'!Z103*IA$19)*-1),"")</f>
        <v/>
      </c>
      <c r="JI122" s="346" t="str">
        <f>IFERROR(IF(IB$23&lt;=$HH122,(1-'7. Rép.Inattendues'!AA103)*IB$19,('7. Rép.Inattendues'!AA103*IB$19)*-1),"")</f>
        <v/>
      </c>
      <c r="JJ122" s="346" t="str">
        <f>IFERROR(IF(IC$23&lt;=$HH122,(1-'7. Rép.Inattendues'!AB103)*IC$19,('7. Rép.Inattendues'!AB103*IC$19)*-1),"")</f>
        <v/>
      </c>
      <c r="JK122" s="346" t="str">
        <f>IFERROR(IF(ID$23&lt;=$HH122,(1-'7. Rép.Inattendues'!AC103)*ID$19,('7. Rép.Inattendues'!AC103*ID$19)*-1),"")</f>
        <v/>
      </c>
      <c r="JL122" s="346" t="str">
        <f>IFERROR(IF(IE$23&lt;=$HH122,(1-'7. Rép.Inattendues'!AD103)*IE$19,('7. Rép.Inattendues'!AD103*IE$19)*-1),"")</f>
        <v/>
      </c>
      <c r="JM122" s="346" t="str">
        <f>IFERROR(IF(IF$23&lt;=$HH122,(1-'7. Rép.Inattendues'!AE103)*IF$19,('7. Rép.Inattendues'!AE103*IF$19)*-1),"")</f>
        <v/>
      </c>
      <c r="JN122" s="346" t="str">
        <f>IFERROR(IF(IG$23&lt;=$HH122,(1-'7. Rép.Inattendues'!AF103)*IG$19,('7. Rép.Inattendues'!AF103*IG$19)*-1),"")</f>
        <v/>
      </c>
      <c r="JO122" s="346" t="str">
        <f>IFERROR(IF(IH$23&lt;=$HH122,(1-'7. Rép.Inattendues'!AG103)*IH$19,('7. Rép.Inattendues'!AG103*IH$19)*-1),"")</f>
        <v/>
      </c>
      <c r="JP122" s="346" t="str">
        <f>IFERROR(IF(II$23&lt;=$HH122,(1-'7. Rép.Inattendues'!AH103)*II$19,('7. Rép.Inattendues'!AH103*II$19)*-1),"")</f>
        <v/>
      </c>
      <c r="JQ122" s="346" t="str">
        <f>IFERROR(IF(IJ$23&lt;=$HH122,(1-'7. Rép.Inattendues'!AI103)*IJ$19,('7. Rép.Inattendues'!AI103*IJ$19)*-1),"")</f>
        <v/>
      </c>
      <c r="JR122" s="346" t="str">
        <f>IFERROR(IF(IK$23&lt;=$HH122,(1-'7. Rép.Inattendues'!AJ103)*IK$19,('7. Rép.Inattendues'!AJ103*IK$19)*-1),"")</f>
        <v/>
      </c>
      <c r="JS122" s="346" t="str">
        <f>IFERROR(IF(IL$23&lt;=$HH122,(1-'7. Rép.Inattendues'!AK103)*IL$19,('7. Rép.Inattendues'!AK103*IL$19)*-1),"")</f>
        <v/>
      </c>
      <c r="JT122" s="346" t="str">
        <f>IFERROR(IF(IM$23&lt;=$HH122,(1-'7. Rép.Inattendues'!AL103)*IM$19,('7. Rép.Inattendues'!AL103*IM$19)*-1),"")</f>
        <v/>
      </c>
      <c r="JU122" s="346" t="str">
        <f>IFERROR(IF(IN$23&lt;=$HH122,(1-'7. Rép.Inattendues'!AM103)*IN$19,('7. Rép.Inattendues'!AM103*IN$19)*-1),"")</f>
        <v/>
      </c>
      <c r="JW122" s="347" t="str">
        <f t="shared" si="415"/>
        <v/>
      </c>
      <c r="JY122" s="346" t="str">
        <f t="shared" si="416"/>
        <v/>
      </c>
      <c r="JZ122" s="346" t="str">
        <f t="shared" si="417"/>
        <v/>
      </c>
      <c r="KA122" s="346" t="str">
        <f t="shared" si="418"/>
        <v/>
      </c>
      <c r="KB122" s="346" t="str">
        <f t="shared" si="419"/>
        <v/>
      </c>
      <c r="KC122" s="346" t="str">
        <f t="shared" si="420"/>
        <v/>
      </c>
      <c r="KD122" s="346" t="str">
        <f t="shared" si="421"/>
        <v/>
      </c>
      <c r="KE122" s="346" t="str">
        <f t="shared" si="422"/>
        <v/>
      </c>
      <c r="KF122" s="346" t="str">
        <f t="shared" si="423"/>
        <v/>
      </c>
      <c r="KG122" s="346" t="str">
        <f t="shared" si="424"/>
        <v/>
      </c>
      <c r="KH122" s="346" t="str">
        <f t="shared" si="425"/>
        <v/>
      </c>
      <c r="KI122" s="346" t="str">
        <f t="shared" si="426"/>
        <v/>
      </c>
      <c r="KJ122" s="346" t="str">
        <f t="shared" si="427"/>
        <v/>
      </c>
      <c r="KK122" s="346" t="str">
        <f t="shared" si="428"/>
        <v/>
      </c>
      <c r="KL122" s="346" t="str">
        <f t="shared" si="429"/>
        <v/>
      </c>
      <c r="KM122" s="346" t="str">
        <f t="shared" si="430"/>
        <v/>
      </c>
      <c r="KN122" s="346" t="str">
        <f t="shared" si="431"/>
        <v/>
      </c>
      <c r="KO122" s="346" t="str">
        <f t="shared" si="432"/>
        <v/>
      </c>
      <c r="KP122" s="346" t="str">
        <f t="shared" si="433"/>
        <v/>
      </c>
      <c r="KQ122" s="346" t="str">
        <f t="shared" si="434"/>
        <v/>
      </c>
      <c r="KR122" s="346" t="str">
        <f t="shared" si="435"/>
        <v/>
      </c>
      <c r="KS122" s="346" t="str">
        <f t="shared" si="436"/>
        <v/>
      </c>
      <c r="KT122" s="346" t="str">
        <f t="shared" si="437"/>
        <v/>
      </c>
      <c r="KU122" s="346" t="str">
        <f t="shared" si="438"/>
        <v/>
      </c>
      <c r="KV122" s="346" t="str">
        <f t="shared" si="439"/>
        <v/>
      </c>
      <c r="KW122" s="346" t="str">
        <f t="shared" si="440"/>
        <v/>
      </c>
      <c r="KX122" s="346" t="str">
        <f t="shared" si="441"/>
        <v/>
      </c>
      <c r="KY122" s="346" t="str">
        <f t="shared" si="442"/>
        <v/>
      </c>
      <c r="KZ122" s="346" t="str">
        <f t="shared" si="443"/>
        <v/>
      </c>
      <c r="LA122" s="346" t="str">
        <f t="shared" si="444"/>
        <v/>
      </c>
      <c r="LB122" s="346" t="str">
        <f t="shared" si="445"/>
        <v/>
      </c>
      <c r="LD122" s="348" t="str">
        <f t="shared" si="446"/>
        <v/>
      </c>
      <c r="LF122" s="346" t="str">
        <f t="shared" si="363"/>
        <v/>
      </c>
      <c r="LH122" s="346" t="str">
        <f t="shared" si="447"/>
        <v/>
      </c>
      <c r="LI122" s="346" t="str">
        <f t="shared" si="448"/>
        <v/>
      </c>
      <c r="LJ122" s="346" t="str">
        <f t="shared" si="449"/>
        <v/>
      </c>
      <c r="LK122" s="346" t="str">
        <f t="shared" si="450"/>
        <v/>
      </c>
      <c r="LL122" s="346" t="str">
        <f t="shared" si="451"/>
        <v/>
      </c>
      <c r="LM122" s="346" t="str">
        <f t="shared" si="452"/>
        <v/>
      </c>
      <c r="LN122" s="346" t="str">
        <f t="shared" si="453"/>
        <v/>
      </c>
      <c r="LO122" s="346" t="str">
        <f t="shared" si="454"/>
        <v/>
      </c>
      <c r="LP122" s="346" t="str">
        <f t="shared" si="455"/>
        <v/>
      </c>
      <c r="LQ122" s="346" t="str">
        <f t="shared" si="456"/>
        <v/>
      </c>
      <c r="LR122" s="346" t="str">
        <f t="shared" si="457"/>
        <v/>
      </c>
      <c r="LS122" s="346" t="str">
        <f t="shared" si="458"/>
        <v/>
      </c>
      <c r="LT122" s="346" t="str">
        <f t="shared" si="459"/>
        <v/>
      </c>
      <c r="LU122" s="346" t="str">
        <f t="shared" si="460"/>
        <v/>
      </c>
      <c r="LV122" s="346" t="str">
        <f t="shared" si="461"/>
        <v/>
      </c>
      <c r="LW122" s="346" t="str">
        <f t="shared" si="462"/>
        <v/>
      </c>
      <c r="LX122" s="346" t="str">
        <f t="shared" si="463"/>
        <v/>
      </c>
      <c r="LY122" s="346" t="str">
        <f t="shared" si="464"/>
        <v/>
      </c>
      <c r="LZ122" s="346" t="str">
        <f t="shared" si="465"/>
        <v/>
      </c>
      <c r="MA122" s="346" t="str">
        <f t="shared" si="466"/>
        <v/>
      </c>
      <c r="MB122" s="346" t="str">
        <f t="shared" si="467"/>
        <v/>
      </c>
      <c r="MC122" s="346" t="str">
        <f t="shared" si="468"/>
        <v/>
      </c>
      <c r="MD122" s="346" t="str">
        <f t="shared" si="469"/>
        <v/>
      </c>
      <c r="ME122" s="346" t="str">
        <f t="shared" si="470"/>
        <v/>
      </c>
      <c r="MF122" s="346" t="str">
        <f t="shared" si="471"/>
        <v/>
      </c>
      <c r="MG122" s="346" t="str">
        <f t="shared" si="472"/>
        <v/>
      </c>
      <c r="MH122" s="346" t="str">
        <f t="shared" si="473"/>
        <v/>
      </c>
      <c r="MI122" s="346" t="str">
        <f t="shared" si="474"/>
        <v/>
      </c>
      <c r="MJ122" s="346" t="str">
        <f t="shared" si="475"/>
        <v/>
      </c>
      <c r="MK122" s="346" t="str">
        <f t="shared" si="476"/>
        <v/>
      </c>
      <c r="MM122" s="348" t="str">
        <f t="shared" si="477"/>
        <v/>
      </c>
      <c r="MT122" s="395" t="s">
        <v>281</v>
      </c>
      <c r="MU122" s="15">
        <f>IF('8. Paramètres'!G161="Attendu",1,IF('8. Paramètres'!G161="Acceptable",2,IF('8. Paramètres'!G161="À vérifier",3,"err")))</f>
        <v>2</v>
      </c>
      <c r="MV122" s="15">
        <f>IF('8. Paramètres'!H161="Cliquer pour modifier",MU122,IF('8. Paramètres'!H161="Attendu",1,IF('8. Paramètres'!H161="Acceptable",2,IF('8. Paramètres'!H161="À vérifier",3,"err"))))</f>
        <v>2</v>
      </c>
      <c r="MW122" s="15">
        <f>IF(MU$3=1,MU122,IF(MU$3=2,MV122,"err"))</f>
        <v>2</v>
      </c>
      <c r="MY122" s="380" t="str">
        <f>IF(MW122&lt;MW121,"err","ok")</f>
        <v>ok</v>
      </c>
      <c r="MZ122" s="387" t="str">
        <f>IF(MZ121=0,"","Sato modifié")</f>
        <v/>
      </c>
    </row>
    <row r="123" spans="2:364" ht="18" x14ac:dyDescent="0.3">
      <c r="B123" s="38">
        <f t="shared" si="364"/>
        <v>0</v>
      </c>
      <c r="C123" s="4" t="s">
        <v>129</v>
      </c>
      <c r="D123" s="17" t="str">
        <f>IF(AND('2. Saisie'!$AF105&gt;=0,D$23&lt;='2. Saisie'!$AE$1,'2. Saisie'!$AL105&lt;=$B$11),IF(OR('2. Saisie'!B105="",'2. Saisie'!B105=9),0,'2. Saisie'!B105),"")</f>
        <v/>
      </c>
      <c r="E123" s="17" t="str">
        <f>IF(AND('2. Saisie'!$AF105&gt;=0,E$23&lt;='2. Saisie'!$AE$1,'2. Saisie'!$AL105&lt;=$B$11),IF(OR('2. Saisie'!C105="",'2. Saisie'!C105=9),0,'2. Saisie'!C105),"")</f>
        <v/>
      </c>
      <c r="F123" s="17" t="str">
        <f>IF(AND('2. Saisie'!$AF105&gt;=0,F$23&lt;='2. Saisie'!$AE$1,'2. Saisie'!$AL105&lt;=$B$11),IF(OR('2. Saisie'!D105="",'2. Saisie'!D105=9),0,'2. Saisie'!D105),"")</f>
        <v/>
      </c>
      <c r="G123" s="17" t="str">
        <f>IF(AND('2. Saisie'!$AF105&gt;=0,G$23&lt;='2. Saisie'!$AE$1,'2. Saisie'!$AL105&lt;=$B$11),IF(OR('2. Saisie'!E105="",'2. Saisie'!E105=9),0,'2. Saisie'!E105),"")</f>
        <v/>
      </c>
      <c r="H123" s="17" t="str">
        <f>IF(AND('2. Saisie'!$AF105&gt;=0,H$23&lt;='2. Saisie'!$AE$1,'2. Saisie'!$AL105&lt;=$B$11),IF(OR('2. Saisie'!F105="",'2. Saisie'!F105=9),0,'2. Saisie'!F105),"")</f>
        <v/>
      </c>
      <c r="I123" s="17" t="str">
        <f>IF(AND('2. Saisie'!$AF105&gt;=0,I$23&lt;='2. Saisie'!$AE$1,'2. Saisie'!$AL105&lt;=$B$11),IF(OR('2. Saisie'!G105="",'2. Saisie'!G105=9),0,'2. Saisie'!G105),"")</f>
        <v/>
      </c>
      <c r="J123" s="17" t="str">
        <f>IF(AND('2. Saisie'!$AF105&gt;=0,J$23&lt;='2. Saisie'!$AE$1,'2. Saisie'!$AL105&lt;=$B$11),IF(OR('2. Saisie'!H105="",'2. Saisie'!H105=9),0,'2. Saisie'!H105),"")</f>
        <v/>
      </c>
      <c r="K123" s="17" t="str">
        <f>IF(AND('2. Saisie'!$AF105&gt;=0,K$23&lt;='2. Saisie'!$AE$1,'2. Saisie'!$AL105&lt;=$B$11),IF(OR('2. Saisie'!I105="",'2. Saisie'!I105=9),0,'2. Saisie'!I105),"")</f>
        <v/>
      </c>
      <c r="L123" s="17" t="str">
        <f>IF(AND('2. Saisie'!$AF105&gt;=0,L$23&lt;='2. Saisie'!$AE$1,'2. Saisie'!$AL105&lt;=$B$11),IF(OR('2. Saisie'!J105="",'2. Saisie'!J105=9),0,'2. Saisie'!J105),"")</f>
        <v/>
      </c>
      <c r="M123" s="17" t="str">
        <f>IF(AND('2. Saisie'!$AF105&gt;=0,M$23&lt;='2. Saisie'!$AE$1,'2. Saisie'!$AL105&lt;=$B$11),IF(OR('2. Saisie'!K105="",'2. Saisie'!K105=9),0,'2. Saisie'!K105),"")</f>
        <v/>
      </c>
      <c r="N123" s="17" t="str">
        <f>IF(AND('2. Saisie'!$AF105&gt;=0,N$23&lt;='2. Saisie'!$AE$1,'2. Saisie'!$AL105&lt;=$B$11),IF(OR('2. Saisie'!L105="",'2. Saisie'!L105=9),0,'2. Saisie'!L105),"")</f>
        <v/>
      </c>
      <c r="O123" s="17" t="str">
        <f>IF(AND('2. Saisie'!$AF105&gt;=0,O$23&lt;='2. Saisie'!$AE$1,'2. Saisie'!$AL105&lt;=$B$11),IF(OR('2. Saisie'!M105="",'2. Saisie'!M105=9),0,'2. Saisie'!M105),"")</f>
        <v/>
      </c>
      <c r="P123" s="17" t="str">
        <f>IF(AND('2. Saisie'!$AF105&gt;=0,P$23&lt;='2. Saisie'!$AE$1,'2. Saisie'!$AL105&lt;=$B$11),IF(OR('2. Saisie'!N105="",'2. Saisie'!N105=9),0,'2. Saisie'!N105),"")</f>
        <v/>
      </c>
      <c r="Q123" s="17" t="str">
        <f>IF(AND('2. Saisie'!$AF105&gt;=0,Q$23&lt;='2. Saisie'!$AE$1,'2. Saisie'!$AL105&lt;=$B$11),IF(OR('2. Saisie'!O105="",'2. Saisie'!O105=9),0,'2. Saisie'!O105),"")</f>
        <v/>
      </c>
      <c r="R123" s="17" t="str">
        <f>IF(AND('2. Saisie'!$AF105&gt;=0,R$23&lt;='2. Saisie'!$AE$1,'2. Saisie'!$AL105&lt;=$B$11),IF(OR('2. Saisie'!P105="",'2. Saisie'!P105=9),0,'2. Saisie'!P105),"")</f>
        <v/>
      </c>
      <c r="S123" s="17" t="str">
        <f>IF(AND('2. Saisie'!$AF105&gt;=0,S$23&lt;='2. Saisie'!$AE$1,'2. Saisie'!$AL105&lt;=$B$11),IF(OR('2. Saisie'!Q105="",'2. Saisie'!Q105=9),0,'2. Saisie'!Q105),"")</f>
        <v/>
      </c>
      <c r="T123" s="17" t="str">
        <f>IF(AND('2. Saisie'!$AF105&gt;=0,T$23&lt;='2. Saisie'!$AE$1,'2. Saisie'!$AL105&lt;=$B$11),IF(OR('2. Saisie'!R105="",'2. Saisie'!R105=9),0,'2. Saisie'!R105),"")</f>
        <v/>
      </c>
      <c r="U123" s="17" t="str">
        <f>IF(AND('2. Saisie'!$AF105&gt;=0,U$23&lt;='2. Saisie'!$AE$1,'2. Saisie'!$AL105&lt;=$B$11),IF(OR('2. Saisie'!S105="",'2. Saisie'!S105=9),0,'2. Saisie'!S105),"")</f>
        <v/>
      </c>
      <c r="V123" s="17" t="str">
        <f>IF(AND('2. Saisie'!$AF105&gt;=0,V$23&lt;='2. Saisie'!$AE$1,'2. Saisie'!$AL105&lt;=$B$11),IF(OR('2. Saisie'!T105="",'2. Saisie'!T105=9),0,'2. Saisie'!T105),"")</f>
        <v/>
      </c>
      <c r="W123" s="17" t="str">
        <f>IF(AND('2. Saisie'!$AF105&gt;=0,W$23&lt;='2. Saisie'!$AE$1,'2. Saisie'!$AL105&lt;=$B$11),IF(OR('2. Saisie'!U105="",'2. Saisie'!U105=9),0,'2. Saisie'!U105),"")</f>
        <v/>
      </c>
      <c r="X123" s="17" t="str">
        <f>IF(AND('2. Saisie'!$AF105&gt;=0,X$23&lt;='2. Saisie'!$AE$1,'2. Saisie'!$AL105&lt;=$B$11),IF(OR('2. Saisie'!V105="",'2. Saisie'!V105=9),0,'2. Saisie'!V105),"")</f>
        <v/>
      </c>
      <c r="Y123" s="17" t="str">
        <f>IF(AND('2. Saisie'!$AF105&gt;=0,Y$23&lt;='2. Saisie'!$AE$1,'2. Saisie'!$AL105&lt;=$B$11),IF(OR('2. Saisie'!W105="",'2. Saisie'!W105=9),0,'2. Saisie'!W105),"")</f>
        <v/>
      </c>
      <c r="Z123" s="17" t="str">
        <f>IF(AND('2. Saisie'!$AF105&gt;=0,Z$23&lt;='2. Saisie'!$AE$1,'2. Saisie'!$AL105&lt;=$B$11),IF(OR('2. Saisie'!X105="",'2. Saisie'!X105=9),0,'2. Saisie'!X105),"")</f>
        <v/>
      </c>
      <c r="AA123" s="17" t="str">
        <f>IF(AND('2. Saisie'!$AF105&gt;=0,AA$23&lt;='2. Saisie'!$AE$1,'2. Saisie'!$AL105&lt;=$B$11),IF(OR('2. Saisie'!Y105="",'2. Saisie'!Y105=9),0,'2. Saisie'!Y105),"")</f>
        <v/>
      </c>
      <c r="AB123" s="17" t="str">
        <f>IF(AND('2. Saisie'!$AF105&gt;=0,AB$23&lt;='2. Saisie'!$AE$1,'2. Saisie'!$AL105&lt;=$B$11),IF(OR('2. Saisie'!Z105="",'2. Saisie'!Z105=9),0,'2. Saisie'!Z105),"")</f>
        <v/>
      </c>
      <c r="AC123" s="17" t="str">
        <f>IF(AND('2. Saisie'!$AF105&gt;=0,AC$23&lt;='2. Saisie'!$AE$1,'2. Saisie'!$AL105&lt;=$B$11),IF(OR('2. Saisie'!AA105="",'2. Saisie'!AA105=9),0,'2. Saisie'!AA105),"")</f>
        <v/>
      </c>
      <c r="AD123" s="17" t="str">
        <f>IF(AND('2. Saisie'!$AF105&gt;=0,AD$23&lt;='2. Saisie'!$AE$1,'2. Saisie'!$AL105&lt;=$B$11),IF(OR('2. Saisie'!AB105="",'2. Saisie'!AB105=9),0,'2. Saisie'!AB105),"")</f>
        <v/>
      </c>
      <c r="AE123" s="17" t="str">
        <f>IF(AND('2. Saisie'!$AF105&gt;=0,AE$23&lt;='2. Saisie'!$AE$1,'2. Saisie'!$AL105&lt;=$B$11),IF(OR('2. Saisie'!AC105="",'2. Saisie'!AC105=9),0,'2. Saisie'!AC105),"")</f>
        <v/>
      </c>
      <c r="AF123" s="17" t="str">
        <f>IF(AND('2. Saisie'!$AF105&gt;=0,AF$23&lt;='2. Saisie'!$AE$1,'2. Saisie'!$AL105&lt;=$B$11),IF(OR('2. Saisie'!AD105="",'2. Saisie'!AD105=9),0,'2. Saisie'!AD105),"")</f>
        <v/>
      </c>
      <c r="AG123" s="17" t="str">
        <f>IF(AND('2. Saisie'!$AF105&gt;=0,AG$23&lt;='2. Saisie'!$AE$1,'2. Saisie'!$AL105&lt;=$B$11),IF(OR('2. Saisie'!AE105="",'2. Saisie'!AE105=9),0,'2. Saisie'!AE105),"")</f>
        <v/>
      </c>
      <c r="AH123" s="17" t="s">
        <v>139</v>
      </c>
      <c r="AI123" s="330"/>
      <c r="AJ123" s="339" t="str">
        <f t="shared" si="365"/>
        <v/>
      </c>
      <c r="AK123" s="339" t="str">
        <f t="shared" si="366"/>
        <v/>
      </c>
      <c r="AL123" s="340" t="str">
        <f t="shared" si="521"/>
        <v/>
      </c>
      <c r="AM123" s="341">
        <v>99</v>
      </c>
      <c r="AN123" s="342" t="str">
        <f t="shared" si="522"/>
        <v/>
      </c>
      <c r="AO123" s="343" t="str">
        <f t="shared" si="516"/>
        <v/>
      </c>
      <c r="AP123" s="17" t="str">
        <f t="shared" si="367"/>
        <v/>
      </c>
      <c r="AQ123" s="17" t="str">
        <f t="shared" si="368"/>
        <v/>
      </c>
      <c r="AR123" s="17" t="str">
        <f t="shared" si="369"/>
        <v/>
      </c>
      <c r="AS123" s="17" t="str">
        <f t="shared" si="370"/>
        <v/>
      </c>
      <c r="AT123" s="17" t="str">
        <f t="shared" si="371"/>
        <v/>
      </c>
      <c r="AU123" s="17" t="str">
        <f t="shared" si="372"/>
        <v/>
      </c>
      <c r="AV123" s="17" t="str">
        <f t="shared" si="373"/>
        <v/>
      </c>
      <c r="AW123" s="17" t="str">
        <f t="shared" si="374"/>
        <v/>
      </c>
      <c r="AX123" s="17" t="str">
        <f t="shared" si="375"/>
        <v/>
      </c>
      <c r="AY123" s="17" t="str">
        <f t="shared" si="376"/>
        <v/>
      </c>
      <c r="AZ123" s="17" t="str">
        <f t="shared" si="377"/>
        <v/>
      </c>
      <c r="BA123" s="17" t="str">
        <f t="shared" si="378"/>
        <v/>
      </c>
      <c r="BB123" s="17" t="str">
        <f t="shared" si="379"/>
        <v/>
      </c>
      <c r="BC123" s="17" t="str">
        <f t="shared" si="380"/>
        <v/>
      </c>
      <c r="BD123" s="17" t="str">
        <f t="shared" si="381"/>
        <v/>
      </c>
      <c r="BE123" s="17" t="str">
        <f t="shared" si="382"/>
        <v/>
      </c>
      <c r="BF123" s="17" t="str">
        <f t="shared" si="383"/>
        <v/>
      </c>
      <c r="BG123" s="17" t="str">
        <f t="shared" si="384"/>
        <v/>
      </c>
      <c r="BH123" s="17" t="str">
        <f t="shared" si="385"/>
        <v/>
      </c>
      <c r="BI123" s="17" t="str">
        <f t="shared" si="386"/>
        <v/>
      </c>
      <c r="BJ123" s="17" t="str">
        <f t="shared" si="387"/>
        <v/>
      </c>
      <c r="BK123" s="17" t="str">
        <f t="shared" si="388"/>
        <v/>
      </c>
      <c r="BL123" s="17" t="str">
        <f t="shared" si="389"/>
        <v/>
      </c>
      <c r="BM123" s="17" t="str">
        <f t="shared" si="390"/>
        <v/>
      </c>
      <c r="BN123" s="17" t="str">
        <f t="shared" si="391"/>
        <v/>
      </c>
      <c r="BO123" s="17" t="str">
        <f t="shared" si="392"/>
        <v/>
      </c>
      <c r="BP123" s="17" t="str">
        <f t="shared" si="393"/>
        <v/>
      </c>
      <c r="BQ123" s="17" t="str">
        <f t="shared" si="394"/>
        <v/>
      </c>
      <c r="BR123" s="17" t="str">
        <f t="shared" si="395"/>
        <v/>
      </c>
      <c r="BS123" s="17" t="str">
        <f t="shared" si="396"/>
        <v/>
      </c>
      <c r="BT123" s="17" t="s">
        <v>139</v>
      </c>
      <c r="BV123" s="291" t="e">
        <f t="shared" si="327"/>
        <v>#VALUE!</v>
      </c>
      <c r="BW123" s="291" t="e">
        <f t="shared" si="397"/>
        <v>#VALUE!</v>
      </c>
      <c r="BX123" s="291" t="e">
        <f t="shared" si="478"/>
        <v>#VALUE!</v>
      </c>
      <c r="BY123" s="292" t="e">
        <f t="shared" si="523"/>
        <v>#VALUE!</v>
      </c>
      <c r="BZ123" s="292" t="e">
        <f t="shared" si="398"/>
        <v>#VALUE!</v>
      </c>
      <c r="CA123" s="294" t="str">
        <f t="shared" si="399"/>
        <v/>
      </c>
      <c r="CB123" s="293" t="e">
        <f t="shared" si="329"/>
        <v>#VALUE!</v>
      </c>
      <c r="CC123" s="291" t="e">
        <f t="shared" si="400"/>
        <v>#VALUE!</v>
      </c>
      <c r="CD123" s="291" t="e">
        <f t="shared" si="479"/>
        <v>#VALUE!</v>
      </c>
      <c r="CE123" s="292" t="e">
        <f t="shared" si="524"/>
        <v>#VALUE!</v>
      </c>
      <c r="CF123" s="292" t="e">
        <f t="shared" si="401"/>
        <v>#VALUE!</v>
      </c>
      <c r="CW123" s="330"/>
      <c r="CX123" s="341">
        <v>99</v>
      </c>
      <c r="CY123" s="58" t="str">
        <f t="shared" si="402"/>
        <v/>
      </c>
      <c r="CZ123" s="344" t="e">
        <f t="shared" si="520"/>
        <v>#N/A</v>
      </c>
      <c r="DA123" s="344" t="e">
        <f t="shared" si="520"/>
        <v>#N/A</v>
      </c>
      <c r="DB123" s="344" t="e">
        <f t="shared" si="520"/>
        <v>#N/A</v>
      </c>
      <c r="DC123" s="344" t="e">
        <f t="shared" si="520"/>
        <v>#N/A</v>
      </c>
      <c r="DD123" s="344" t="e">
        <f t="shared" si="520"/>
        <v>#N/A</v>
      </c>
      <c r="DE123" s="344" t="e">
        <f t="shared" si="520"/>
        <v>#N/A</v>
      </c>
      <c r="DF123" s="344" t="e">
        <f t="shared" si="520"/>
        <v>#N/A</v>
      </c>
      <c r="DG123" s="344" t="e">
        <f t="shared" si="520"/>
        <v>#N/A</v>
      </c>
      <c r="DH123" s="344" t="e">
        <f t="shared" si="520"/>
        <v>#N/A</v>
      </c>
      <c r="DI123" s="344" t="e">
        <f t="shared" si="520"/>
        <v>#N/A</v>
      </c>
      <c r="DJ123" s="344" t="e">
        <f t="shared" si="520"/>
        <v>#N/A</v>
      </c>
      <c r="DK123" s="344" t="e">
        <f t="shared" si="520"/>
        <v>#N/A</v>
      </c>
      <c r="DL123" s="344" t="e">
        <f t="shared" si="520"/>
        <v>#N/A</v>
      </c>
      <c r="DM123" s="344" t="e">
        <f t="shared" si="520"/>
        <v>#N/A</v>
      </c>
      <c r="DN123" s="344" t="e">
        <f t="shared" si="520"/>
        <v>#N/A</v>
      </c>
      <c r="DO123" s="344" t="e">
        <f t="shared" si="520"/>
        <v>#N/A</v>
      </c>
      <c r="DP123" s="344" t="e">
        <f t="shared" si="519"/>
        <v>#N/A</v>
      </c>
      <c r="DQ123" s="344" t="e">
        <f t="shared" si="519"/>
        <v>#N/A</v>
      </c>
      <c r="DR123" s="344" t="e">
        <f t="shared" si="519"/>
        <v>#N/A</v>
      </c>
      <c r="DS123" s="344" t="e">
        <f t="shared" si="519"/>
        <v>#N/A</v>
      </c>
      <c r="DT123" s="344" t="e">
        <f t="shared" si="519"/>
        <v>#N/A</v>
      </c>
      <c r="DU123" s="344" t="e">
        <f t="shared" si="519"/>
        <v>#N/A</v>
      </c>
      <c r="DV123" s="344" t="e">
        <f t="shared" si="519"/>
        <v>#N/A</v>
      </c>
      <c r="DW123" s="344" t="e">
        <f t="shared" si="519"/>
        <v>#N/A</v>
      </c>
      <c r="DX123" s="344" t="e">
        <f t="shared" si="519"/>
        <v>#N/A</v>
      </c>
      <c r="DY123" s="344" t="e">
        <f t="shared" si="519"/>
        <v>#N/A</v>
      </c>
      <c r="DZ123" s="344" t="e">
        <f t="shared" si="519"/>
        <v>#N/A</v>
      </c>
      <c r="EA123" s="344" t="e">
        <f t="shared" si="519"/>
        <v>#N/A</v>
      </c>
      <c r="EB123" s="344" t="e">
        <f t="shared" si="519"/>
        <v>#N/A</v>
      </c>
      <c r="EC123" s="344" t="e">
        <f t="shared" si="519"/>
        <v>#N/A</v>
      </c>
      <c r="ED123" s="59">
        <f t="shared" si="403"/>
        <v>0</v>
      </c>
      <c r="EE123" s="341">
        <v>99</v>
      </c>
      <c r="EF123" s="58" t="str">
        <f t="shared" si="404"/>
        <v/>
      </c>
      <c r="EG123" s="344" t="str">
        <f t="shared" si="480"/>
        <v/>
      </c>
      <c r="EH123" s="344" t="str">
        <f t="shared" si="481"/>
        <v/>
      </c>
      <c r="EI123" s="344" t="str">
        <f t="shared" si="482"/>
        <v/>
      </c>
      <c r="EJ123" s="344" t="str">
        <f t="shared" si="483"/>
        <v/>
      </c>
      <c r="EK123" s="344" t="str">
        <f t="shared" si="484"/>
        <v/>
      </c>
      <c r="EL123" s="344" t="str">
        <f t="shared" si="485"/>
        <v/>
      </c>
      <c r="EM123" s="344" t="str">
        <f t="shared" si="486"/>
        <v/>
      </c>
      <c r="EN123" s="344" t="str">
        <f t="shared" si="487"/>
        <v/>
      </c>
      <c r="EO123" s="344" t="str">
        <f t="shared" si="488"/>
        <v/>
      </c>
      <c r="EP123" s="344" t="str">
        <f t="shared" si="489"/>
        <v/>
      </c>
      <c r="EQ123" s="344" t="str">
        <f t="shared" si="490"/>
        <v/>
      </c>
      <c r="ER123" s="344" t="str">
        <f t="shared" si="491"/>
        <v/>
      </c>
      <c r="ES123" s="344" t="str">
        <f t="shared" si="492"/>
        <v/>
      </c>
      <c r="ET123" s="344" t="str">
        <f t="shared" si="493"/>
        <v/>
      </c>
      <c r="EU123" s="344" t="str">
        <f t="shared" si="494"/>
        <v/>
      </c>
      <c r="EV123" s="344" t="str">
        <f t="shared" si="495"/>
        <v/>
      </c>
      <c r="EW123" s="344" t="str">
        <f t="shared" si="496"/>
        <v/>
      </c>
      <c r="EX123" s="344" t="str">
        <f t="shared" si="497"/>
        <v/>
      </c>
      <c r="EY123" s="344" t="str">
        <f t="shared" si="498"/>
        <v/>
      </c>
      <c r="EZ123" s="344" t="str">
        <f t="shared" si="499"/>
        <v/>
      </c>
      <c r="FA123" s="344" t="str">
        <f t="shared" si="500"/>
        <v/>
      </c>
      <c r="FB123" s="344" t="str">
        <f t="shared" si="501"/>
        <v/>
      </c>
      <c r="FC123" s="344" t="str">
        <f t="shared" si="502"/>
        <v/>
      </c>
      <c r="FD123" s="344" t="str">
        <f t="shared" si="503"/>
        <v/>
      </c>
      <c r="FE123" s="344" t="str">
        <f t="shared" si="504"/>
        <v/>
      </c>
      <c r="FF123" s="344" t="str">
        <f t="shared" si="505"/>
        <v/>
      </c>
      <c r="FG123" s="344" t="str">
        <f t="shared" si="506"/>
        <v/>
      </c>
      <c r="FH123" s="344" t="str">
        <f t="shared" si="507"/>
        <v/>
      </c>
      <c r="FI123" s="344" t="str">
        <f t="shared" si="508"/>
        <v/>
      </c>
      <c r="FJ123" s="344" t="str">
        <f t="shared" si="509"/>
        <v/>
      </c>
      <c r="FK123" s="59">
        <f t="shared" si="405"/>
        <v>0</v>
      </c>
      <c r="FL123" s="345" t="str">
        <f t="shared" si="406"/>
        <v/>
      </c>
      <c r="FM123" s="3">
        <f t="shared" si="407"/>
        <v>0</v>
      </c>
      <c r="FO123" s="336" t="str">
        <f t="shared" si="331"/>
        <v/>
      </c>
      <c r="FP123" s="4" t="s">
        <v>129</v>
      </c>
      <c r="FQ123" s="17" t="str">
        <f t="shared" si="332"/>
        <v/>
      </c>
      <c r="FR123" s="17" t="str">
        <f t="shared" si="333"/>
        <v/>
      </c>
      <c r="FS123" s="17" t="str">
        <f t="shared" si="334"/>
        <v/>
      </c>
      <c r="FT123" s="17" t="str">
        <f t="shared" si="335"/>
        <v/>
      </c>
      <c r="FU123" s="17" t="str">
        <f t="shared" si="336"/>
        <v/>
      </c>
      <c r="FV123" s="17" t="str">
        <f t="shared" si="337"/>
        <v/>
      </c>
      <c r="FW123" s="17" t="str">
        <f t="shared" si="338"/>
        <v/>
      </c>
      <c r="FX123" s="17" t="str">
        <f t="shared" si="339"/>
        <v/>
      </c>
      <c r="FY123" s="17" t="str">
        <f t="shared" si="340"/>
        <v/>
      </c>
      <c r="FZ123" s="17" t="str">
        <f t="shared" si="341"/>
        <v/>
      </c>
      <c r="GA123" s="17" t="str">
        <f t="shared" si="342"/>
        <v/>
      </c>
      <c r="GB123" s="17" t="str">
        <f t="shared" si="343"/>
        <v/>
      </c>
      <c r="GC123" s="17" t="str">
        <f t="shared" si="344"/>
        <v/>
      </c>
      <c r="GD123" s="17" t="str">
        <f t="shared" si="345"/>
        <v/>
      </c>
      <c r="GE123" s="17" t="str">
        <f t="shared" si="346"/>
        <v/>
      </c>
      <c r="GF123" s="17" t="str">
        <f t="shared" si="347"/>
        <v/>
      </c>
      <c r="GG123" s="17" t="str">
        <f t="shared" si="348"/>
        <v/>
      </c>
      <c r="GH123" s="17" t="str">
        <f t="shared" si="349"/>
        <v/>
      </c>
      <c r="GI123" s="17" t="str">
        <f t="shared" si="350"/>
        <v/>
      </c>
      <c r="GJ123" s="17" t="str">
        <f t="shared" si="351"/>
        <v/>
      </c>
      <c r="GK123" s="17" t="str">
        <f t="shared" si="352"/>
        <v/>
      </c>
      <c r="GL123" s="17" t="str">
        <f t="shared" si="353"/>
        <v/>
      </c>
      <c r="GM123" s="17" t="str">
        <f t="shared" si="354"/>
        <v/>
      </c>
      <c r="GN123" s="17" t="str">
        <f t="shared" si="355"/>
        <v/>
      </c>
      <c r="GO123" s="17" t="str">
        <f t="shared" si="356"/>
        <v/>
      </c>
      <c r="GP123" s="17" t="str">
        <f t="shared" si="357"/>
        <v/>
      </c>
      <c r="GQ123" s="17" t="str">
        <f t="shared" si="358"/>
        <v/>
      </c>
      <c r="GR123" s="17" t="str">
        <f t="shared" si="359"/>
        <v/>
      </c>
      <c r="GS123" s="17" t="str">
        <f t="shared" si="360"/>
        <v/>
      </c>
      <c r="GT123" s="17" t="str">
        <f t="shared" si="361"/>
        <v/>
      </c>
      <c r="GU123" s="17" t="s">
        <v>139</v>
      </c>
      <c r="GV123" s="36"/>
      <c r="GW123" s="36" t="e">
        <f>RANK(AO123,AO$25:AO$124,0)+COUNTIF(AO$25:AO$123,AO123)-1</f>
        <v>#VALUE!</v>
      </c>
      <c r="GX123" s="36" t="s">
        <v>129</v>
      </c>
      <c r="GY123" s="3">
        <v>99</v>
      </c>
      <c r="GZ123" s="3" t="str">
        <f t="shared" si="362"/>
        <v/>
      </c>
      <c r="HA123" s="345" t="str">
        <f t="shared" si="408"/>
        <v/>
      </c>
      <c r="HB123" s="3">
        <f t="shared" si="409"/>
        <v>0</v>
      </c>
      <c r="HF123" s="3" t="e">
        <f t="shared" si="410"/>
        <v>#N/A</v>
      </c>
      <c r="HG123" s="3" t="e">
        <f t="shared" si="411"/>
        <v>#N/A</v>
      </c>
      <c r="HH123" s="294" t="e">
        <f t="shared" si="412"/>
        <v>#N/A</v>
      </c>
      <c r="HI123" s="336" t="e">
        <f t="shared" si="413"/>
        <v>#N/A</v>
      </c>
      <c r="HJ123" s="4" t="e">
        <f t="shared" si="414"/>
        <v>#N/A</v>
      </c>
      <c r="HK123" s="17" t="str">
        <f>IF(HK$23&lt;='2. Saisie'!$AE$1,INDEX($D$25:$AG$124,$HI123,HK$21),"")</f>
        <v/>
      </c>
      <c r="HL123" s="17" t="str">
        <f>IF(HL$23&lt;='2. Saisie'!$AE$1,INDEX($D$25:$AG$124,$HI123,HL$21),"")</f>
        <v/>
      </c>
      <c r="HM123" s="17" t="str">
        <f>IF(HM$23&lt;='2. Saisie'!$AE$1,INDEX($D$25:$AG$124,$HI123,HM$21),"")</f>
        <v/>
      </c>
      <c r="HN123" s="17" t="str">
        <f>IF(HN$23&lt;='2. Saisie'!$AE$1,INDEX($D$25:$AG$124,$HI123,HN$21),"")</f>
        <v/>
      </c>
      <c r="HO123" s="17" t="str">
        <f>IF(HO$23&lt;='2. Saisie'!$AE$1,INDEX($D$25:$AG$124,$HI123,HO$21),"")</f>
        <v/>
      </c>
      <c r="HP123" s="17" t="str">
        <f>IF(HP$23&lt;='2. Saisie'!$AE$1,INDEX($D$25:$AG$124,$HI123,HP$21),"")</f>
        <v/>
      </c>
      <c r="HQ123" s="17" t="str">
        <f>IF(HQ$23&lt;='2. Saisie'!$AE$1,INDEX($D$25:$AG$124,$HI123,HQ$21),"")</f>
        <v/>
      </c>
      <c r="HR123" s="17" t="str">
        <f>IF(HR$23&lt;='2. Saisie'!$AE$1,INDEX($D$25:$AG$124,$HI123,HR$21),"")</f>
        <v/>
      </c>
      <c r="HS123" s="17" t="str">
        <f>IF(HS$23&lt;='2. Saisie'!$AE$1,INDEX($D$25:$AG$124,$HI123,HS$21),"")</f>
        <v/>
      </c>
      <c r="HT123" s="17" t="str">
        <f>IF(HT$23&lt;='2. Saisie'!$AE$1,INDEX($D$25:$AG$124,$HI123,HT$21),"")</f>
        <v/>
      </c>
      <c r="HU123" s="17" t="str">
        <f>IF(HU$23&lt;='2. Saisie'!$AE$1,INDEX($D$25:$AG$124,$HI123,HU$21),"")</f>
        <v/>
      </c>
      <c r="HV123" s="17" t="str">
        <f>IF(HV$23&lt;='2. Saisie'!$AE$1,INDEX($D$25:$AG$124,$HI123,HV$21),"")</f>
        <v/>
      </c>
      <c r="HW123" s="17" t="str">
        <f>IF(HW$23&lt;='2. Saisie'!$AE$1,INDEX($D$25:$AG$124,$HI123,HW$21),"")</f>
        <v/>
      </c>
      <c r="HX123" s="17" t="str">
        <f>IF(HX$23&lt;='2. Saisie'!$AE$1,INDEX($D$25:$AG$124,$HI123,HX$21),"")</f>
        <v/>
      </c>
      <c r="HY123" s="17" t="str">
        <f>IF(HY$23&lt;='2. Saisie'!$AE$1,INDEX($D$25:$AG$124,$HI123,HY$21),"")</f>
        <v/>
      </c>
      <c r="HZ123" s="17" t="str">
        <f>IF(HZ$23&lt;='2. Saisie'!$AE$1,INDEX($D$25:$AG$124,$HI123,HZ$21),"")</f>
        <v/>
      </c>
      <c r="IA123" s="17" t="str">
        <f>IF(IA$23&lt;='2. Saisie'!$AE$1,INDEX($D$25:$AG$124,$HI123,IA$21),"")</f>
        <v/>
      </c>
      <c r="IB123" s="17" t="str">
        <f>IF(IB$23&lt;='2. Saisie'!$AE$1,INDEX($D$25:$AG$124,$HI123,IB$21),"")</f>
        <v/>
      </c>
      <c r="IC123" s="17" t="str">
        <f>IF(IC$23&lt;='2. Saisie'!$AE$1,INDEX($D$25:$AG$124,$HI123,IC$21),"")</f>
        <v/>
      </c>
      <c r="ID123" s="17" t="str">
        <f>IF(ID$23&lt;='2. Saisie'!$AE$1,INDEX($D$25:$AG$124,$HI123,ID$21),"")</f>
        <v/>
      </c>
      <c r="IE123" s="17" t="str">
        <f>IF(IE$23&lt;='2. Saisie'!$AE$1,INDEX($D$25:$AG$124,$HI123,IE$21),"")</f>
        <v/>
      </c>
      <c r="IF123" s="17" t="str">
        <f>IF(IF$23&lt;='2. Saisie'!$AE$1,INDEX($D$25:$AG$124,$HI123,IF$21),"")</f>
        <v/>
      </c>
      <c r="IG123" s="17" t="str">
        <f>IF(IG$23&lt;='2. Saisie'!$AE$1,INDEX($D$25:$AG$124,$HI123,IG$21),"")</f>
        <v/>
      </c>
      <c r="IH123" s="17" t="str">
        <f>IF(IH$23&lt;='2. Saisie'!$AE$1,INDEX($D$25:$AG$124,$HI123,IH$21),"")</f>
        <v/>
      </c>
      <c r="II123" s="17" t="str">
        <f>IF(II$23&lt;='2. Saisie'!$AE$1,INDEX($D$25:$AG$124,$HI123,II$21),"")</f>
        <v/>
      </c>
      <c r="IJ123" s="17" t="str">
        <f>IF(IJ$23&lt;='2. Saisie'!$AE$1,INDEX($D$25:$AG$124,$HI123,IJ$21),"")</f>
        <v/>
      </c>
      <c r="IK123" s="17" t="str">
        <f>IF(IK$23&lt;='2. Saisie'!$AE$1,INDEX($D$25:$AG$124,$HI123,IK$21),"")</f>
        <v/>
      </c>
      <c r="IL123" s="17" t="str">
        <f>IF(IL$23&lt;='2. Saisie'!$AE$1,INDEX($D$25:$AG$124,$HI123,IL$21),"")</f>
        <v/>
      </c>
      <c r="IM123" s="17" t="str">
        <f>IF(IM$23&lt;='2. Saisie'!$AE$1,INDEX($D$25:$AG$124,$HI123,IM$21),"")</f>
        <v/>
      </c>
      <c r="IN123" s="17" t="str">
        <f>IF(IN$23&lt;='2. Saisie'!$AE$1,INDEX($D$25:$AG$124,$HI123,IN$21),"")</f>
        <v/>
      </c>
      <c r="IO123" s="17" t="s">
        <v>139</v>
      </c>
      <c r="IR123" s="346" t="str">
        <f>IFERROR(IF(HK$23&lt;=$HH123,(1-'7. Rép.Inattendues'!J104)*HK$19,('7. Rép.Inattendues'!J104*HK$19)*-1),"")</f>
        <v/>
      </c>
      <c r="IS123" s="346" t="str">
        <f>IFERROR(IF(HL$23&lt;=$HH123,(1-'7. Rép.Inattendues'!K104)*HL$19,('7. Rép.Inattendues'!K104*HL$19)*-1),"")</f>
        <v/>
      </c>
      <c r="IT123" s="346" t="str">
        <f>IFERROR(IF(HM$23&lt;=$HH123,(1-'7. Rép.Inattendues'!L104)*HM$19,('7. Rép.Inattendues'!L104*HM$19)*-1),"")</f>
        <v/>
      </c>
      <c r="IU123" s="346" t="str">
        <f>IFERROR(IF(HN$23&lt;=$HH123,(1-'7. Rép.Inattendues'!M104)*HN$19,('7. Rép.Inattendues'!M104*HN$19)*-1),"")</f>
        <v/>
      </c>
      <c r="IV123" s="346" t="str">
        <f>IFERROR(IF(HO$23&lt;=$HH123,(1-'7. Rép.Inattendues'!N104)*HO$19,('7. Rép.Inattendues'!N104*HO$19)*-1),"")</f>
        <v/>
      </c>
      <c r="IW123" s="346" t="str">
        <f>IFERROR(IF(HP$23&lt;=$HH123,(1-'7. Rép.Inattendues'!O104)*HP$19,('7. Rép.Inattendues'!O104*HP$19)*-1),"")</f>
        <v/>
      </c>
      <c r="IX123" s="346" t="str">
        <f>IFERROR(IF(HQ$23&lt;=$HH123,(1-'7. Rép.Inattendues'!P104)*HQ$19,('7. Rép.Inattendues'!P104*HQ$19)*-1),"")</f>
        <v/>
      </c>
      <c r="IY123" s="346" t="str">
        <f>IFERROR(IF(HR$23&lt;=$HH123,(1-'7. Rép.Inattendues'!Q104)*HR$19,('7. Rép.Inattendues'!Q104*HR$19)*-1),"")</f>
        <v/>
      </c>
      <c r="IZ123" s="346" t="str">
        <f>IFERROR(IF(HS$23&lt;=$HH123,(1-'7. Rép.Inattendues'!R104)*HS$19,('7. Rép.Inattendues'!R104*HS$19)*-1),"")</f>
        <v/>
      </c>
      <c r="JA123" s="346" t="str">
        <f>IFERROR(IF(HT$23&lt;=$HH123,(1-'7. Rép.Inattendues'!S104)*HT$19,('7. Rép.Inattendues'!S104*HT$19)*-1),"")</f>
        <v/>
      </c>
      <c r="JB123" s="346" t="str">
        <f>IFERROR(IF(HU$23&lt;=$HH123,(1-'7. Rép.Inattendues'!T104)*HU$19,('7. Rép.Inattendues'!T104*HU$19)*-1),"")</f>
        <v/>
      </c>
      <c r="JC123" s="346" t="str">
        <f>IFERROR(IF(HV$23&lt;=$HH123,(1-'7. Rép.Inattendues'!U104)*HV$19,('7. Rép.Inattendues'!U104*HV$19)*-1),"")</f>
        <v/>
      </c>
      <c r="JD123" s="346" t="str">
        <f>IFERROR(IF(HW$23&lt;=$HH123,(1-'7. Rép.Inattendues'!V104)*HW$19,('7. Rép.Inattendues'!V104*HW$19)*-1),"")</f>
        <v/>
      </c>
      <c r="JE123" s="346" t="str">
        <f>IFERROR(IF(HX$23&lt;=$HH123,(1-'7. Rép.Inattendues'!W104)*HX$19,('7. Rép.Inattendues'!W104*HX$19)*-1),"")</f>
        <v/>
      </c>
      <c r="JF123" s="346" t="str">
        <f>IFERROR(IF(HY$23&lt;=$HH123,(1-'7. Rép.Inattendues'!X104)*HY$19,('7. Rép.Inattendues'!X104*HY$19)*-1),"")</f>
        <v/>
      </c>
      <c r="JG123" s="346" t="str">
        <f>IFERROR(IF(HZ$23&lt;=$HH123,(1-'7. Rép.Inattendues'!Y104)*HZ$19,('7. Rép.Inattendues'!Y104*HZ$19)*-1),"")</f>
        <v/>
      </c>
      <c r="JH123" s="346" t="str">
        <f>IFERROR(IF(IA$23&lt;=$HH123,(1-'7. Rép.Inattendues'!Z104)*IA$19,('7. Rép.Inattendues'!Z104*IA$19)*-1),"")</f>
        <v/>
      </c>
      <c r="JI123" s="346" t="str">
        <f>IFERROR(IF(IB$23&lt;=$HH123,(1-'7. Rép.Inattendues'!AA104)*IB$19,('7. Rép.Inattendues'!AA104*IB$19)*-1),"")</f>
        <v/>
      </c>
      <c r="JJ123" s="346" t="str">
        <f>IFERROR(IF(IC$23&lt;=$HH123,(1-'7. Rép.Inattendues'!AB104)*IC$19,('7. Rép.Inattendues'!AB104*IC$19)*-1),"")</f>
        <v/>
      </c>
      <c r="JK123" s="346" t="str">
        <f>IFERROR(IF(ID$23&lt;=$HH123,(1-'7. Rép.Inattendues'!AC104)*ID$19,('7. Rép.Inattendues'!AC104*ID$19)*-1),"")</f>
        <v/>
      </c>
      <c r="JL123" s="346" t="str">
        <f>IFERROR(IF(IE$23&lt;=$HH123,(1-'7. Rép.Inattendues'!AD104)*IE$19,('7. Rép.Inattendues'!AD104*IE$19)*-1),"")</f>
        <v/>
      </c>
      <c r="JM123" s="346" t="str">
        <f>IFERROR(IF(IF$23&lt;=$HH123,(1-'7. Rép.Inattendues'!AE104)*IF$19,('7. Rép.Inattendues'!AE104*IF$19)*-1),"")</f>
        <v/>
      </c>
      <c r="JN123" s="346" t="str">
        <f>IFERROR(IF(IG$23&lt;=$HH123,(1-'7. Rép.Inattendues'!AF104)*IG$19,('7. Rép.Inattendues'!AF104*IG$19)*-1),"")</f>
        <v/>
      </c>
      <c r="JO123" s="346" t="str">
        <f>IFERROR(IF(IH$23&lt;=$HH123,(1-'7. Rép.Inattendues'!AG104)*IH$19,('7. Rép.Inattendues'!AG104*IH$19)*-1),"")</f>
        <v/>
      </c>
      <c r="JP123" s="346" t="str">
        <f>IFERROR(IF(II$23&lt;=$HH123,(1-'7. Rép.Inattendues'!AH104)*II$19,('7. Rép.Inattendues'!AH104*II$19)*-1),"")</f>
        <v/>
      </c>
      <c r="JQ123" s="346" t="str">
        <f>IFERROR(IF(IJ$23&lt;=$HH123,(1-'7. Rép.Inattendues'!AI104)*IJ$19,('7. Rép.Inattendues'!AI104*IJ$19)*-1),"")</f>
        <v/>
      </c>
      <c r="JR123" s="346" t="str">
        <f>IFERROR(IF(IK$23&lt;=$HH123,(1-'7. Rép.Inattendues'!AJ104)*IK$19,('7. Rép.Inattendues'!AJ104*IK$19)*-1),"")</f>
        <v/>
      </c>
      <c r="JS123" s="346" t="str">
        <f>IFERROR(IF(IL$23&lt;=$HH123,(1-'7. Rép.Inattendues'!AK104)*IL$19,('7. Rép.Inattendues'!AK104*IL$19)*-1),"")</f>
        <v/>
      </c>
      <c r="JT123" s="346" t="str">
        <f>IFERROR(IF(IM$23&lt;=$HH123,(1-'7. Rép.Inattendues'!AL104)*IM$19,('7. Rép.Inattendues'!AL104*IM$19)*-1),"")</f>
        <v/>
      </c>
      <c r="JU123" s="346" t="str">
        <f>IFERROR(IF(IN$23&lt;=$HH123,(1-'7. Rép.Inattendues'!AM104)*IN$19,('7. Rép.Inattendues'!AM104*IN$19)*-1),"")</f>
        <v/>
      </c>
      <c r="JW123" s="347" t="str">
        <f t="shared" si="415"/>
        <v/>
      </c>
      <c r="JY123" s="346" t="str">
        <f t="shared" si="416"/>
        <v/>
      </c>
      <c r="JZ123" s="346" t="str">
        <f t="shared" si="417"/>
        <v/>
      </c>
      <c r="KA123" s="346" t="str">
        <f t="shared" si="418"/>
        <v/>
      </c>
      <c r="KB123" s="346" t="str">
        <f t="shared" si="419"/>
        <v/>
      </c>
      <c r="KC123" s="346" t="str">
        <f t="shared" si="420"/>
        <v/>
      </c>
      <c r="KD123" s="346" t="str">
        <f t="shared" si="421"/>
        <v/>
      </c>
      <c r="KE123" s="346" t="str">
        <f t="shared" si="422"/>
        <v/>
      </c>
      <c r="KF123" s="346" t="str">
        <f t="shared" si="423"/>
        <v/>
      </c>
      <c r="KG123" s="346" t="str">
        <f t="shared" si="424"/>
        <v/>
      </c>
      <c r="KH123" s="346" t="str">
        <f t="shared" si="425"/>
        <v/>
      </c>
      <c r="KI123" s="346" t="str">
        <f t="shared" si="426"/>
        <v/>
      </c>
      <c r="KJ123" s="346" t="str">
        <f t="shared" si="427"/>
        <v/>
      </c>
      <c r="KK123" s="346" t="str">
        <f t="shared" si="428"/>
        <v/>
      </c>
      <c r="KL123" s="346" t="str">
        <f t="shared" si="429"/>
        <v/>
      </c>
      <c r="KM123" s="346" t="str">
        <f t="shared" si="430"/>
        <v/>
      </c>
      <c r="KN123" s="346" t="str">
        <f t="shared" si="431"/>
        <v/>
      </c>
      <c r="KO123" s="346" t="str">
        <f t="shared" si="432"/>
        <v/>
      </c>
      <c r="KP123" s="346" t="str">
        <f t="shared" si="433"/>
        <v/>
      </c>
      <c r="KQ123" s="346" t="str">
        <f t="shared" si="434"/>
        <v/>
      </c>
      <c r="KR123" s="346" t="str">
        <f t="shared" si="435"/>
        <v/>
      </c>
      <c r="KS123" s="346" t="str">
        <f t="shared" si="436"/>
        <v/>
      </c>
      <c r="KT123" s="346" t="str">
        <f t="shared" si="437"/>
        <v/>
      </c>
      <c r="KU123" s="346" t="str">
        <f t="shared" si="438"/>
        <v/>
      </c>
      <c r="KV123" s="346" t="str">
        <f t="shared" si="439"/>
        <v/>
      </c>
      <c r="KW123" s="346" t="str">
        <f t="shared" si="440"/>
        <v/>
      </c>
      <c r="KX123" s="346" t="str">
        <f t="shared" si="441"/>
        <v/>
      </c>
      <c r="KY123" s="346" t="str">
        <f t="shared" si="442"/>
        <v/>
      </c>
      <c r="KZ123" s="346" t="str">
        <f t="shared" si="443"/>
        <v/>
      </c>
      <c r="LA123" s="346" t="str">
        <f t="shared" si="444"/>
        <v/>
      </c>
      <c r="LB123" s="346" t="str">
        <f t="shared" si="445"/>
        <v/>
      </c>
      <c r="LD123" s="348" t="str">
        <f t="shared" si="446"/>
        <v/>
      </c>
      <c r="LF123" s="346" t="str">
        <f t="shared" si="363"/>
        <v/>
      </c>
      <c r="LH123" s="346" t="str">
        <f t="shared" si="447"/>
        <v/>
      </c>
      <c r="LI123" s="346" t="str">
        <f t="shared" si="448"/>
        <v/>
      </c>
      <c r="LJ123" s="346" t="str">
        <f t="shared" si="449"/>
        <v/>
      </c>
      <c r="LK123" s="346" t="str">
        <f t="shared" si="450"/>
        <v/>
      </c>
      <c r="LL123" s="346" t="str">
        <f t="shared" si="451"/>
        <v/>
      </c>
      <c r="LM123" s="346" t="str">
        <f t="shared" si="452"/>
        <v/>
      </c>
      <c r="LN123" s="346" t="str">
        <f t="shared" si="453"/>
        <v/>
      </c>
      <c r="LO123" s="346" t="str">
        <f t="shared" si="454"/>
        <v/>
      </c>
      <c r="LP123" s="346" t="str">
        <f t="shared" si="455"/>
        <v/>
      </c>
      <c r="LQ123" s="346" t="str">
        <f t="shared" si="456"/>
        <v/>
      </c>
      <c r="LR123" s="346" t="str">
        <f t="shared" si="457"/>
        <v/>
      </c>
      <c r="LS123" s="346" t="str">
        <f t="shared" si="458"/>
        <v/>
      </c>
      <c r="LT123" s="346" t="str">
        <f t="shared" si="459"/>
        <v/>
      </c>
      <c r="LU123" s="346" t="str">
        <f t="shared" si="460"/>
        <v/>
      </c>
      <c r="LV123" s="346" t="str">
        <f t="shared" si="461"/>
        <v/>
      </c>
      <c r="LW123" s="346" t="str">
        <f t="shared" si="462"/>
        <v/>
      </c>
      <c r="LX123" s="346" t="str">
        <f t="shared" si="463"/>
        <v/>
      </c>
      <c r="LY123" s="346" t="str">
        <f t="shared" si="464"/>
        <v/>
      </c>
      <c r="LZ123" s="346" t="str">
        <f t="shared" si="465"/>
        <v/>
      </c>
      <c r="MA123" s="346" t="str">
        <f t="shared" si="466"/>
        <v/>
      </c>
      <c r="MB123" s="346" t="str">
        <f t="shared" si="467"/>
        <v/>
      </c>
      <c r="MC123" s="346" t="str">
        <f t="shared" si="468"/>
        <v/>
      </c>
      <c r="MD123" s="346" t="str">
        <f t="shared" si="469"/>
        <v/>
      </c>
      <c r="ME123" s="346" t="str">
        <f t="shared" si="470"/>
        <v/>
      </c>
      <c r="MF123" s="346" t="str">
        <f t="shared" si="471"/>
        <v/>
      </c>
      <c r="MG123" s="346" t="str">
        <f t="shared" si="472"/>
        <v/>
      </c>
      <c r="MH123" s="346" t="str">
        <f t="shared" si="473"/>
        <v/>
      </c>
      <c r="MI123" s="346" t="str">
        <f t="shared" si="474"/>
        <v/>
      </c>
      <c r="MJ123" s="346" t="str">
        <f t="shared" si="475"/>
        <v/>
      </c>
      <c r="MK123" s="346" t="str">
        <f t="shared" si="476"/>
        <v/>
      </c>
      <c r="MM123" s="348" t="str">
        <f t="shared" si="477"/>
        <v/>
      </c>
      <c r="MT123" s="395" t="s">
        <v>492</v>
      </c>
      <c r="MU123" s="15">
        <f>IF('8. Paramètres'!G162="Attendu",1,IF('8. Paramètres'!G162="Acceptable",2,IF('8. Paramètres'!G162="À vérifier",3,"err")))</f>
        <v>3</v>
      </c>
      <c r="MV123" s="15">
        <f>IF('8. Paramètres'!H162="Cliquer pour modifier",MU123,IF('8. Paramètres'!H162="Attendu",1,IF('8. Paramètres'!H162="Acceptable",2,IF('8. Paramètres'!H162="À vérifier",3,"err"))))</f>
        <v>3</v>
      </c>
      <c r="MW123" s="15">
        <f>IF(MU$3=1,MU123,IF(MU$3=2,MV123,"err"))</f>
        <v>3</v>
      </c>
      <c r="MY123" s="380" t="str">
        <f t="shared" ref="MY123:MY124" si="525">IF(MW123&lt;MW122,"err","ok")</f>
        <v>ok</v>
      </c>
    </row>
    <row r="124" spans="2:364" ht="18" x14ac:dyDescent="0.3">
      <c r="B124" s="38">
        <f t="shared" si="364"/>
        <v>0</v>
      </c>
      <c r="C124" s="4" t="s">
        <v>30</v>
      </c>
      <c r="D124" s="17" t="str">
        <f>IF(AND('2. Saisie'!$AF106&gt;=0,D$23&lt;='2. Saisie'!$AE$1,'2. Saisie'!$AL106&lt;=$B$11),IF(OR('2. Saisie'!B106="",'2. Saisie'!B106=9),0,'2. Saisie'!B106),"")</f>
        <v/>
      </c>
      <c r="E124" s="17" t="str">
        <f>IF(AND('2. Saisie'!$AF106&gt;=0,E$23&lt;='2. Saisie'!$AE$1,'2. Saisie'!$AL106&lt;=$B$11),IF(OR('2. Saisie'!C106="",'2. Saisie'!C106=9),0,'2. Saisie'!C106),"")</f>
        <v/>
      </c>
      <c r="F124" s="17" t="str">
        <f>IF(AND('2. Saisie'!$AF106&gt;=0,F$23&lt;='2. Saisie'!$AE$1,'2. Saisie'!$AL106&lt;=$B$11),IF(OR('2. Saisie'!D106="",'2. Saisie'!D106=9),0,'2. Saisie'!D106),"")</f>
        <v/>
      </c>
      <c r="G124" s="17" t="str">
        <f>IF(AND('2. Saisie'!$AF106&gt;=0,G$23&lt;='2. Saisie'!$AE$1,'2. Saisie'!$AL106&lt;=$B$11),IF(OR('2. Saisie'!E106="",'2. Saisie'!E106=9),0,'2. Saisie'!E106),"")</f>
        <v/>
      </c>
      <c r="H124" s="17" t="str">
        <f>IF(AND('2. Saisie'!$AF106&gt;=0,H$23&lt;='2. Saisie'!$AE$1,'2. Saisie'!$AL106&lt;=$B$11),IF(OR('2. Saisie'!F106="",'2. Saisie'!F106=9),0,'2. Saisie'!F106),"")</f>
        <v/>
      </c>
      <c r="I124" s="17" t="str">
        <f>IF(AND('2. Saisie'!$AF106&gt;=0,I$23&lt;='2. Saisie'!$AE$1,'2. Saisie'!$AL106&lt;=$B$11),IF(OR('2. Saisie'!G106="",'2. Saisie'!G106=9),0,'2. Saisie'!G106),"")</f>
        <v/>
      </c>
      <c r="J124" s="17" t="str">
        <f>IF(AND('2. Saisie'!$AF106&gt;=0,J$23&lt;='2. Saisie'!$AE$1,'2. Saisie'!$AL106&lt;=$B$11),IF(OR('2. Saisie'!H106="",'2. Saisie'!H106=9),0,'2. Saisie'!H106),"")</f>
        <v/>
      </c>
      <c r="K124" s="17" t="str">
        <f>IF(AND('2. Saisie'!$AF106&gt;=0,K$23&lt;='2. Saisie'!$AE$1,'2. Saisie'!$AL106&lt;=$B$11),IF(OR('2. Saisie'!I106="",'2. Saisie'!I106=9),0,'2. Saisie'!I106),"")</f>
        <v/>
      </c>
      <c r="L124" s="17" t="str">
        <f>IF(AND('2. Saisie'!$AF106&gt;=0,L$23&lt;='2. Saisie'!$AE$1,'2. Saisie'!$AL106&lt;=$B$11),IF(OR('2. Saisie'!J106="",'2. Saisie'!J106=9),0,'2. Saisie'!J106),"")</f>
        <v/>
      </c>
      <c r="M124" s="17" t="str">
        <f>IF(AND('2. Saisie'!$AF106&gt;=0,M$23&lt;='2. Saisie'!$AE$1,'2. Saisie'!$AL106&lt;=$B$11),IF(OR('2. Saisie'!K106="",'2. Saisie'!K106=9),0,'2. Saisie'!K106),"")</f>
        <v/>
      </c>
      <c r="N124" s="17" t="str">
        <f>IF(AND('2. Saisie'!$AF106&gt;=0,N$23&lt;='2. Saisie'!$AE$1,'2. Saisie'!$AL106&lt;=$B$11),IF(OR('2. Saisie'!L106="",'2. Saisie'!L106=9),0,'2. Saisie'!L106),"")</f>
        <v/>
      </c>
      <c r="O124" s="17" t="str">
        <f>IF(AND('2. Saisie'!$AF106&gt;=0,O$23&lt;='2. Saisie'!$AE$1,'2. Saisie'!$AL106&lt;=$B$11),IF(OR('2. Saisie'!M106="",'2. Saisie'!M106=9),0,'2. Saisie'!M106),"")</f>
        <v/>
      </c>
      <c r="P124" s="17" t="str">
        <f>IF(AND('2. Saisie'!$AF106&gt;=0,P$23&lt;='2. Saisie'!$AE$1,'2. Saisie'!$AL106&lt;=$B$11),IF(OR('2. Saisie'!N106="",'2. Saisie'!N106=9),0,'2. Saisie'!N106),"")</f>
        <v/>
      </c>
      <c r="Q124" s="17" t="str">
        <f>IF(AND('2. Saisie'!$AF106&gt;=0,Q$23&lt;='2. Saisie'!$AE$1,'2. Saisie'!$AL106&lt;=$B$11),IF(OR('2. Saisie'!O106="",'2. Saisie'!O106=9),0,'2. Saisie'!O106),"")</f>
        <v/>
      </c>
      <c r="R124" s="17" t="str">
        <f>IF(AND('2. Saisie'!$AF106&gt;=0,R$23&lt;='2. Saisie'!$AE$1,'2. Saisie'!$AL106&lt;=$B$11),IF(OR('2. Saisie'!P106="",'2. Saisie'!P106=9),0,'2. Saisie'!P106),"")</f>
        <v/>
      </c>
      <c r="S124" s="17" t="str">
        <f>IF(AND('2. Saisie'!$AF106&gt;=0,S$23&lt;='2. Saisie'!$AE$1,'2. Saisie'!$AL106&lt;=$B$11),IF(OR('2. Saisie'!Q106="",'2. Saisie'!Q106=9),0,'2. Saisie'!Q106),"")</f>
        <v/>
      </c>
      <c r="T124" s="17" t="str">
        <f>IF(AND('2. Saisie'!$AF106&gt;=0,T$23&lt;='2. Saisie'!$AE$1,'2. Saisie'!$AL106&lt;=$B$11),IF(OR('2. Saisie'!R106="",'2. Saisie'!R106=9),0,'2. Saisie'!R106),"")</f>
        <v/>
      </c>
      <c r="U124" s="17" t="str">
        <f>IF(AND('2. Saisie'!$AF106&gt;=0,U$23&lt;='2. Saisie'!$AE$1,'2. Saisie'!$AL106&lt;=$B$11),IF(OR('2. Saisie'!S106="",'2. Saisie'!S106=9),0,'2. Saisie'!S106),"")</f>
        <v/>
      </c>
      <c r="V124" s="17" t="str">
        <f>IF(AND('2. Saisie'!$AF106&gt;=0,V$23&lt;='2. Saisie'!$AE$1,'2. Saisie'!$AL106&lt;=$B$11),IF(OR('2. Saisie'!T106="",'2. Saisie'!T106=9),0,'2. Saisie'!T106),"")</f>
        <v/>
      </c>
      <c r="W124" s="17" t="str">
        <f>IF(AND('2. Saisie'!$AF106&gt;=0,W$23&lt;='2. Saisie'!$AE$1,'2. Saisie'!$AL106&lt;=$B$11),IF(OR('2. Saisie'!U106="",'2. Saisie'!U106=9),0,'2. Saisie'!U106),"")</f>
        <v/>
      </c>
      <c r="X124" s="17" t="str">
        <f>IF(AND('2. Saisie'!$AF106&gt;=0,X$23&lt;='2. Saisie'!$AE$1,'2. Saisie'!$AL106&lt;=$B$11),IF(OR('2. Saisie'!V106="",'2. Saisie'!V106=9),0,'2. Saisie'!V106),"")</f>
        <v/>
      </c>
      <c r="Y124" s="17" t="str">
        <f>IF(AND('2. Saisie'!$AF106&gt;=0,Y$23&lt;='2. Saisie'!$AE$1,'2. Saisie'!$AL106&lt;=$B$11),IF(OR('2. Saisie'!W106="",'2. Saisie'!W106=9),0,'2. Saisie'!W106),"")</f>
        <v/>
      </c>
      <c r="Z124" s="17" t="str">
        <f>IF(AND('2. Saisie'!$AF106&gt;=0,Z$23&lt;='2. Saisie'!$AE$1,'2. Saisie'!$AL106&lt;=$B$11),IF(OR('2. Saisie'!X106="",'2. Saisie'!X106=9),0,'2. Saisie'!X106),"")</f>
        <v/>
      </c>
      <c r="AA124" s="17" t="str">
        <f>IF(AND('2. Saisie'!$AF106&gt;=0,AA$23&lt;='2. Saisie'!$AE$1,'2. Saisie'!$AL106&lt;=$B$11),IF(OR('2. Saisie'!Y106="",'2. Saisie'!Y106=9),0,'2. Saisie'!Y106),"")</f>
        <v/>
      </c>
      <c r="AB124" s="17" t="str">
        <f>IF(AND('2. Saisie'!$AF106&gt;=0,AB$23&lt;='2. Saisie'!$AE$1,'2. Saisie'!$AL106&lt;=$B$11),IF(OR('2. Saisie'!Z106="",'2. Saisie'!Z106=9),0,'2. Saisie'!Z106),"")</f>
        <v/>
      </c>
      <c r="AC124" s="17" t="str">
        <f>IF(AND('2. Saisie'!$AF106&gt;=0,AC$23&lt;='2. Saisie'!$AE$1,'2. Saisie'!$AL106&lt;=$B$11),IF(OR('2. Saisie'!AA106="",'2. Saisie'!AA106=9),0,'2. Saisie'!AA106),"")</f>
        <v/>
      </c>
      <c r="AD124" s="17" t="str">
        <f>IF(AND('2. Saisie'!$AF106&gt;=0,AD$23&lt;='2. Saisie'!$AE$1,'2. Saisie'!$AL106&lt;=$B$11),IF(OR('2. Saisie'!AB106="",'2. Saisie'!AB106=9),0,'2. Saisie'!AB106),"")</f>
        <v/>
      </c>
      <c r="AE124" s="17" t="str">
        <f>IF(AND('2. Saisie'!$AF106&gt;=0,AE$23&lt;='2. Saisie'!$AE$1,'2. Saisie'!$AL106&lt;=$B$11),IF(OR('2. Saisie'!AC106="",'2. Saisie'!AC106=9),0,'2. Saisie'!AC106),"")</f>
        <v/>
      </c>
      <c r="AF124" s="17" t="str">
        <f>IF(AND('2. Saisie'!$AF106&gt;=0,AF$23&lt;='2. Saisie'!$AE$1,'2. Saisie'!$AL106&lt;=$B$11),IF(OR('2. Saisie'!AD106="",'2. Saisie'!AD106=9),0,'2. Saisie'!AD106),"")</f>
        <v/>
      </c>
      <c r="AG124" s="17" t="str">
        <f>IF(AND('2. Saisie'!$AF106&gt;=0,AG$23&lt;='2. Saisie'!$AE$1,'2. Saisie'!$AL106&lt;=$B$11),IF(OR('2. Saisie'!AE106="",'2. Saisie'!AE106=9),0,'2. Saisie'!AE106),"")</f>
        <v/>
      </c>
      <c r="AH124" s="17" t="s">
        <v>139</v>
      </c>
      <c r="AI124" s="330"/>
      <c r="AJ124" s="339" t="str">
        <f t="shared" si="365"/>
        <v/>
      </c>
      <c r="AK124" s="339" t="str">
        <f t="shared" si="366"/>
        <v/>
      </c>
      <c r="AL124" s="340" t="str">
        <f t="shared" si="521"/>
        <v/>
      </c>
      <c r="AM124" s="341">
        <v>100</v>
      </c>
      <c r="AN124" s="342" t="str">
        <f t="shared" si="522"/>
        <v/>
      </c>
      <c r="AO124" s="343" t="str">
        <f t="shared" si="516"/>
        <v/>
      </c>
      <c r="AP124" s="17" t="str">
        <f t="shared" si="367"/>
        <v/>
      </c>
      <c r="AQ124" s="17" t="str">
        <f t="shared" si="368"/>
        <v/>
      </c>
      <c r="AR124" s="17" t="str">
        <f t="shared" si="369"/>
        <v/>
      </c>
      <c r="AS124" s="17" t="str">
        <f t="shared" si="370"/>
        <v/>
      </c>
      <c r="AT124" s="17" t="str">
        <f t="shared" si="371"/>
        <v/>
      </c>
      <c r="AU124" s="17" t="str">
        <f t="shared" si="372"/>
        <v/>
      </c>
      <c r="AV124" s="17" t="str">
        <f t="shared" si="373"/>
        <v/>
      </c>
      <c r="AW124" s="17" t="str">
        <f t="shared" si="374"/>
        <v/>
      </c>
      <c r="AX124" s="17" t="str">
        <f t="shared" si="375"/>
        <v/>
      </c>
      <c r="AY124" s="17" t="str">
        <f t="shared" si="376"/>
        <v/>
      </c>
      <c r="AZ124" s="17" t="str">
        <f t="shared" si="377"/>
        <v/>
      </c>
      <c r="BA124" s="17" t="str">
        <f t="shared" si="378"/>
        <v/>
      </c>
      <c r="BB124" s="17" t="str">
        <f t="shared" si="379"/>
        <v/>
      </c>
      <c r="BC124" s="17" t="str">
        <f t="shared" si="380"/>
        <v/>
      </c>
      <c r="BD124" s="17" t="str">
        <f t="shared" si="381"/>
        <v/>
      </c>
      <c r="BE124" s="17" t="str">
        <f t="shared" si="382"/>
        <v/>
      </c>
      <c r="BF124" s="17" t="str">
        <f t="shared" si="383"/>
        <v/>
      </c>
      <c r="BG124" s="17" t="str">
        <f t="shared" si="384"/>
        <v/>
      </c>
      <c r="BH124" s="17" t="str">
        <f t="shared" si="385"/>
        <v/>
      </c>
      <c r="BI124" s="17" t="str">
        <f t="shared" si="386"/>
        <v/>
      </c>
      <c r="BJ124" s="17" t="str">
        <f t="shared" si="387"/>
        <v/>
      </c>
      <c r="BK124" s="17" t="str">
        <f t="shared" si="388"/>
        <v/>
      </c>
      <c r="BL124" s="17" t="str">
        <f t="shared" si="389"/>
        <v/>
      </c>
      <c r="BM124" s="17" t="str">
        <f t="shared" si="390"/>
        <v/>
      </c>
      <c r="BN124" s="17" t="str">
        <f t="shared" si="391"/>
        <v/>
      </c>
      <c r="BO124" s="17" t="str">
        <f t="shared" si="392"/>
        <v/>
      </c>
      <c r="BP124" s="17" t="str">
        <f t="shared" si="393"/>
        <v/>
      </c>
      <c r="BQ124" s="17" t="str">
        <f t="shared" si="394"/>
        <v/>
      </c>
      <c r="BR124" s="17" t="str">
        <f t="shared" si="395"/>
        <v/>
      </c>
      <c r="BS124" s="17" t="str">
        <f t="shared" si="396"/>
        <v/>
      </c>
      <c r="BT124" s="17" t="s">
        <v>139</v>
      </c>
      <c r="BV124" s="291" t="e">
        <f t="shared" si="327"/>
        <v>#VALUE!</v>
      </c>
      <c r="BW124" s="291" t="e">
        <f t="shared" si="397"/>
        <v>#VALUE!</v>
      </c>
      <c r="BX124" s="291" t="e">
        <f t="shared" si="478"/>
        <v>#VALUE!</v>
      </c>
      <c r="BY124" s="292" t="e">
        <f t="shared" si="523"/>
        <v>#VALUE!</v>
      </c>
      <c r="BZ124" s="292" t="e">
        <f t="shared" si="398"/>
        <v>#VALUE!</v>
      </c>
      <c r="CA124" s="294" t="str">
        <f t="shared" si="399"/>
        <v/>
      </c>
      <c r="CB124" s="293" t="e">
        <f t="shared" si="329"/>
        <v>#VALUE!</v>
      </c>
      <c r="CC124" s="291" t="e">
        <f t="shared" si="400"/>
        <v>#VALUE!</v>
      </c>
      <c r="CD124" s="291" t="e">
        <f t="shared" si="479"/>
        <v>#VALUE!</v>
      </c>
      <c r="CE124" s="292" t="e">
        <f t="shared" si="524"/>
        <v>#VALUE!</v>
      </c>
      <c r="CF124" s="292" t="e">
        <f t="shared" si="401"/>
        <v>#VALUE!</v>
      </c>
      <c r="CW124" s="330"/>
      <c r="CX124" s="341">
        <v>100</v>
      </c>
      <c r="CY124" s="58" t="str">
        <f t="shared" si="402"/>
        <v/>
      </c>
      <c r="CZ124" s="344" t="e">
        <f t="shared" si="520"/>
        <v>#N/A</v>
      </c>
      <c r="DA124" s="344" t="e">
        <f t="shared" si="520"/>
        <v>#N/A</v>
      </c>
      <c r="DB124" s="344" t="e">
        <f t="shared" si="520"/>
        <v>#N/A</v>
      </c>
      <c r="DC124" s="344" t="e">
        <f t="shared" si="520"/>
        <v>#N/A</v>
      </c>
      <c r="DD124" s="344" t="e">
        <f t="shared" si="520"/>
        <v>#N/A</v>
      </c>
      <c r="DE124" s="344" t="e">
        <f t="shared" si="520"/>
        <v>#N/A</v>
      </c>
      <c r="DF124" s="344" t="e">
        <f t="shared" si="520"/>
        <v>#N/A</v>
      </c>
      <c r="DG124" s="344" t="e">
        <f t="shared" si="520"/>
        <v>#N/A</v>
      </c>
      <c r="DH124" s="344" t="e">
        <f t="shared" si="520"/>
        <v>#N/A</v>
      </c>
      <c r="DI124" s="344" t="e">
        <f t="shared" si="520"/>
        <v>#N/A</v>
      </c>
      <c r="DJ124" s="344" t="e">
        <f t="shared" si="520"/>
        <v>#N/A</v>
      </c>
      <c r="DK124" s="344" t="e">
        <f t="shared" si="520"/>
        <v>#N/A</v>
      </c>
      <c r="DL124" s="344" t="e">
        <f t="shared" si="520"/>
        <v>#N/A</v>
      </c>
      <c r="DM124" s="344" t="e">
        <f t="shared" si="520"/>
        <v>#N/A</v>
      </c>
      <c r="DN124" s="344" t="e">
        <f t="shared" si="520"/>
        <v>#N/A</v>
      </c>
      <c r="DO124" s="344" t="e">
        <f t="shared" si="520"/>
        <v>#N/A</v>
      </c>
      <c r="DP124" s="344" t="e">
        <f t="shared" si="519"/>
        <v>#N/A</v>
      </c>
      <c r="DQ124" s="344" t="e">
        <f t="shared" si="519"/>
        <v>#N/A</v>
      </c>
      <c r="DR124" s="344" t="e">
        <f t="shared" si="519"/>
        <v>#N/A</v>
      </c>
      <c r="DS124" s="344" t="e">
        <f t="shared" si="519"/>
        <v>#N/A</v>
      </c>
      <c r="DT124" s="344" t="e">
        <f t="shared" si="519"/>
        <v>#N/A</v>
      </c>
      <c r="DU124" s="344" t="e">
        <f t="shared" si="519"/>
        <v>#N/A</v>
      </c>
      <c r="DV124" s="344" t="e">
        <f t="shared" si="519"/>
        <v>#N/A</v>
      </c>
      <c r="DW124" s="344" t="e">
        <f t="shared" si="519"/>
        <v>#N/A</v>
      </c>
      <c r="DX124" s="344" t="e">
        <f t="shared" si="519"/>
        <v>#N/A</v>
      </c>
      <c r="DY124" s="344" t="e">
        <f t="shared" si="519"/>
        <v>#N/A</v>
      </c>
      <c r="DZ124" s="344" t="e">
        <f t="shared" si="519"/>
        <v>#N/A</v>
      </c>
      <c r="EA124" s="344" t="e">
        <f t="shared" si="519"/>
        <v>#N/A</v>
      </c>
      <c r="EB124" s="344" t="e">
        <f t="shared" si="519"/>
        <v>#N/A</v>
      </c>
      <c r="EC124" s="344" t="e">
        <f t="shared" si="519"/>
        <v>#N/A</v>
      </c>
      <c r="ED124" s="59">
        <f t="shared" si="403"/>
        <v>0</v>
      </c>
      <c r="EE124" s="341">
        <v>100</v>
      </c>
      <c r="EF124" s="58" t="str">
        <f t="shared" si="404"/>
        <v/>
      </c>
      <c r="EG124" s="344" t="str">
        <f t="shared" si="480"/>
        <v/>
      </c>
      <c r="EH124" s="344" t="str">
        <f t="shared" si="481"/>
        <v/>
      </c>
      <c r="EI124" s="344" t="str">
        <f t="shared" si="482"/>
        <v/>
      </c>
      <c r="EJ124" s="344" t="str">
        <f t="shared" si="483"/>
        <v/>
      </c>
      <c r="EK124" s="344" t="str">
        <f t="shared" si="484"/>
        <v/>
      </c>
      <c r="EL124" s="344" t="str">
        <f t="shared" si="485"/>
        <v/>
      </c>
      <c r="EM124" s="344" t="str">
        <f t="shared" si="486"/>
        <v/>
      </c>
      <c r="EN124" s="344" t="str">
        <f t="shared" si="487"/>
        <v/>
      </c>
      <c r="EO124" s="344" t="str">
        <f t="shared" si="488"/>
        <v/>
      </c>
      <c r="EP124" s="344" t="str">
        <f t="shared" si="489"/>
        <v/>
      </c>
      <c r="EQ124" s="344" t="str">
        <f t="shared" si="490"/>
        <v/>
      </c>
      <c r="ER124" s="344" t="str">
        <f t="shared" si="491"/>
        <v/>
      </c>
      <c r="ES124" s="344" t="str">
        <f t="shared" si="492"/>
        <v/>
      </c>
      <c r="ET124" s="344" t="str">
        <f t="shared" si="493"/>
        <v/>
      </c>
      <c r="EU124" s="344" t="str">
        <f t="shared" si="494"/>
        <v/>
      </c>
      <c r="EV124" s="344" t="str">
        <f t="shared" si="495"/>
        <v/>
      </c>
      <c r="EW124" s="344" t="str">
        <f t="shared" si="496"/>
        <v/>
      </c>
      <c r="EX124" s="344" t="str">
        <f t="shared" si="497"/>
        <v/>
      </c>
      <c r="EY124" s="344" t="str">
        <f t="shared" si="498"/>
        <v/>
      </c>
      <c r="EZ124" s="344" t="str">
        <f t="shared" si="499"/>
        <v/>
      </c>
      <c r="FA124" s="344" t="str">
        <f t="shared" si="500"/>
        <v/>
      </c>
      <c r="FB124" s="344" t="str">
        <f t="shared" si="501"/>
        <v/>
      </c>
      <c r="FC124" s="344" t="str">
        <f t="shared" si="502"/>
        <v/>
      </c>
      <c r="FD124" s="344" t="str">
        <f t="shared" si="503"/>
        <v/>
      </c>
      <c r="FE124" s="344" t="str">
        <f t="shared" si="504"/>
        <v/>
      </c>
      <c r="FF124" s="344" t="str">
        <f t="shared" si="505"/>
        <v/>
      </c>
      <c r="FG124" s="344" t="str">
        <f t="shared" si="506"/>
        <v/>
      </c>
      <c r="FH124" s="344" t="str">
        <f t="shared" si="507"/>
        <v/>
      </c>
      <c r="FI124" s="344" t="str">
        <f t="shared" si="508"/>
        <v/>
      </c>
      <c r="FJ124" s="344" t="str">
        <f t="shared" si="509"/>
        <v/>
      </c>
      <c r="FK124" s="59">
        <f t="shared" si="405"/>
        <v>0</v>
      </c>
      <c r="FL124" s="345" t="str">
        <f t="shared" si="406"/>
        <v/>
      </c>
      <c r="FM124" s="3">
        <f t="shared" si="407"/>
        <v>0</v>
      </c>
      <c r="FO124" s="336" t="str">
        <f t="shared" si="331"/>
        <v/>
      </c>
      <c r="FP124" s="4" t="s">
        <v>30</v>
      </c>
      <c r="FQ124" s="17" t="str">
        <f t="shared" si="332"/>
        <v/>
      </c>
      <c r="FR124" s="17" t="str">
        <f t="shared" si="333"/>
        <v/>
      </c>
      <c r="FS124" s="17" t="str">
        <f t="shared" si="334"/>
        <v/>
      </c>
      <c r="FT124" s="17" t="str">
        <f t="shared" si="335"/>
        <v/>
      </c>
      <c r="FU124" s="17" t="str">
        <f t="shared" si="336"/>
        <v/>
      </c>
      <c r="FV124" s="17" t="str">
        <f t="shared" si="337"/>
        <v/>
      </c>
      <c r="FW124" s="17" t="str">
        <f t="shared" si="338"/>
        <v/>
      </c>
      <c r="FX124" s="17" t="str">
        <f t="shared" si="339"/>
        <v/>
      </c>
      <c r="FY124" s="17" t="str">
        <f t="shared" si="340"/>
        <v/>
      </c>
      <c r="FZ124" s="17" t="str">
        <f t="shared" si="341"/>
        <v/>
      </c>
      <c r="GA124" s="17" t="str">
        <f t="shared" si="342"/>
        <v/>
      </c>
      <c r="GB124" s="17" t="str">
        <f t="shared" si="343"/>
        <v/>
      </c>
      <c r="GC124" s="17" t="str">
        <f t="shared" si="344"/>
        <v/>
      </c>
      <c r="GD124" s="17" t="str">
        <f t="shared" si="345"/>
        <v/>
      </c>
      <c r="GE124" s="17" t="str">
        <f t="shared" si="346"/>
        <v/>
      </c>
      <c r="GF124" s="17" t="str">
        <f t="shared" si="347"/>
        <v/>
      </c>
      <c r="GG124" s="17" t="str">
        <f t="shared" si="348"/>
        <v/>
      </c>
      <c r="GH124" s="17" t="str">
        <f t="shared" si="349"/>
        <v/>
      </c>
      <c r="GI124" s="17" t="str">
        <f t="shared" si="350"/>
        <v/>
      </c>
      <c r="GJ124" s="17" t="str">
        <f t="shared" si="351"/>
        <v/>
      </c>
      <c r="GK124" s="17" t="str">
        <f t="shared" si="352"/>
        <v/>
      </c>
      <c r="GL124" s="17" t="str">
        <f t="shared" si="353"/>
        <v/>
      </c>
      <c r="GM124" s="17" t="str">
        <f t="shared" si="354"/>
        <v/>
      </c>
      <c r="GN124" s="17" t="str">
        <f t="shared" si="355"/>
        <v/>
      </c>
      <c r="GO124" s="17" t="str">
        <f t="shared" si="356"/>
        <v/>
      </c>
      <c r="GP124" s="17" t="str">
        <f t="shared" si="357"/>
        <v/>
      </c>
      <c r="GQ124" s="17" t="str">
        <f t="shared" si="358"/>
        <v/>
      </c>
      <c r="GR124" s="17" t="str">
        <f t="shared" si="359"/>
        <v/>
      </c>
      <c r="GS124" s="17" t="str">
        <f t="shared" si="360"/>
        <v/>
      </c>
      <c r="GT124" s="17" t="str">
        <f t="shared" si="361"/>
        <v/>
      </c>
      <c r="GU124" s="17" t="s">
        <v>139</v>
      </c>
      <c r="GV124" s="36"/>
      <c r="GW124" s="36" t="e">
        <f>RANK(AO124,AO$25:AO$124,0)+COUNTIF(AO$25:AO$124,AO124)-1</f>
        <v>#VALUE!</v>
      </c>
      <c r="GX124" s="36" t="s">
        <v>30</v>
      </c>
      <c r="GY124" s="3">
        <v>100</v>
      </c>
      <c r="GZ124" s="3" t="str">
        <f t="shared" si="362"/>
        <v/>
      </c>
      <c r="HA124" s="345" t="str">
        <f t="shared" si="408"/>
        <v/>
      </c>
      <c r="HB124" s="3">
        <f t="shared" si="409"/>
        <v>0</v>
      </c>
      <c r="HF124" s="3" t="e">
        <f t="shared" si="410"/>
        <v>#N/A</v>
      </c>
      <c r="HG124" s="3" t="e">
        <f t="shared" si="411"/>
        <v>#N/A</v>
      </c>
      <c r="HH124" s="294" t="e">
        <f t="shared" si="412"/>
        <v>#N/A</v>
      </c>
      <c r="HI124" s="336" t="e">
        <f t="shared" si="413"/>
        <v>#N/A</v>
      </c>
      <c r="HJ124" s="4" t="e">
        <f t="shared" si="414"/>
        <v>#N/A</v>
      </c>
      <c r="HK124" s="17" t="str">
        <f>IF(HK$23&lt;='2. Saisie'!$AE$1,INDEX($D$25:$AG$124,$HI124,HK$21),"")</f>
        <v/>
      </c>
      <c r="HL124" s="17" t="str">
        <f>IF(HL$23&lt;='2. Saisie'!$AE$1,INDEX($D$25:$AG$124,$HI124,HL$21),"")</f>
        <v/>
      </c>
      <c r="HM124" s="17" t="str">
        <f>IF(HM$23&lt;='2. Saisie'!$AE$1,INDEX($D$25:$AG$124,$HI124,HM$21),"")</f>
        <v/>
      </c>
      <c r="HN124" s="17" t="str">
        <f>IF(HN$23&lt;='2. Saisie'!$AE$1,INDEX($D$25:$AG$124,$HI124,HN$21),"")</f>
        <v/>
      </c>
      <c r="HO124" s="17" t="str">
        <f>IF(HO$23&lt;='2. Saisie'!$AE$1,INDEX($D$25:$AG$124,$HI124,HO$21),"")</f>
        <v/>
      </c>
      <c r="HP124" s="17" t="str">
        <f>IF(HP$23&lt;='2. Saisie'!$AE$1,INDEX($D$25:$AG$124,$HI124,HP$21),"")</f>
        <v/>
      </c>
      <c r="HQ124" s="17" t="str">
        <f>IF(HQ$23&lt;='2. Saisie'!$AE$1,INDEX($D$25:$AG$124,$HI124,HQ$21),"")</f>
        <v/>
      </c>
      <c r="HR124" s="17" t="str">
        <f>IF(HR$23&lt;='2. Saisie'!$AE$1,INDEX($D$25:$AG$124,$HI124,HR$21),"")</f>
        <v/>
      </c>
      <c r="HS124" s="17" t="str">
        <f>IF(HS$23&lt;='2. Saisie'!$AE$1,INDEX($D$25:$AG$124,$HI124,HS$21),"")</f>
        <v/>
      </c>
      <c r="HT124" s="17" t="str">
        <f>IF(HT$23&lt;='2. Saisie'!$AE$1,INDEX($D$25:$AG$124,$HI124,HT$21),"")</f>
        <v/>
      </c>
      <c r="HU124" s="17" t="str">
        <f>IF(HU$23&lt;='2. Saisie'!$AE$1,INDEX($D$25:$AG$124,$HI124,HU$21),"")</f>
        <v/>
      </c>
      <c r="HV124" s="17" t="str">
        <f>IF(HV$23&lt;='2. Saisie'!$AE$1,INDEX($D$25:$AG$124,$HI124,HV$21),"")</f>
        <v/>
      </c>
      <c r="HW124" s="17" t="str">
        <f>IF(HW$23&lt;='2. Saisie'!$AE$1,INDEX($D$25:$AG$124,$HI124,HW$21),"")</f>
        <v/>
      </c>
      <c r="HX124" s="17" t="str">
        <f>IF(HX$23&lt;='2. Saisie'!$AE$1,INDEX($D$25:$AG$124,$HI124,HX$21),"")</f>
        <v/>
      </c>
      <c r="HY124" s="17" t="str">
        <f>IF(HY$23&lt;='2. Saisie'!$AE$1,INDEX($D$25:$AG$124,$HI124,HY$21),"")</f>
        <v/>
      </c>
      <c r="HZ124" s="17" t="str">
        <f>IF(HZ$23&lt;='2. Saisie'!$AE$1,INDEX($D$25:$AG$124,$HI124,HZ$21),"")</f>
        <v/>
      </c>
      <c r="IA124" s="17" t="str">
        <f>IF(IA$23&lt;='2. Saisie'!$AE$1,INDEX($D$25:$AG$124,$HI124,IA$21),"")</f>
        <v/>
      </c>
      <c r="IB124" s="17" t="str">
        <f>IF(IB$23&lt;='2. Saisie'!$AE$1,INDEX($D$25:$AG$124,$HI124,IB$21),"")</f>
        <v/>
      </c>
      <c r="IC124" s="17" t="str">
        <f>IF(IC$23&lt;='2. Saisie'!$AE$1,INDEX($D$25:$AG$124,$HI124,IC$21),"")</f>
        <v/>
      </c>
      <c r="ID124" s="17" t="str">
        <f>IF(ID$23&lt;='2. Saisie'!$AE$1,INDEX($D$25:$AG$124,$HI124,ID$21),"")</f>
        <v/>
      </c>
      <c r="IE124" s="17" t="str">
        <f>IF(IE$23&lt;='2. Saisie'!$AE$1,INDEX($D$25:$AG$124,$HI124,IE$21),"")</f>
        <v/>
      </c>
      <c r="IF124" s="17" t="str">
        <f>IF(IF$23&lt;='2. Saisie'!$AE$1,INDEX($D$25:$AG$124,$HI124,IF$21),"")</f>
        <v/>
      </c>
      <c r="IG124" s="17" t="str">
        <f>IF(IG$23&lt;='2. Saisie'!$AE$1,INDEX($D$25:$AG$124,$HI124,IG$21),"")</f>
        <v/>
      </c>
      <c r="IH124" s="17" t="str">
        <f>IF(IH$23&lt;='2. Saisie'!$AE$1,INDEX($D$25:$AG$124,$HI124,IH$21),"")</f>
        <v/>
      </c>
      <c r="II124" s="17" t="str">
        <f>IF(II$23&lt;='2. Saisie'!$AE$1,INDEX($D$25:$AG$124,$HI124,II$21),"")</f>
        <v/>
      </c>
      <c r="IJ124" s="17" t="str">
        <f>IF(IJ$23&lt;='2. Saisie'!$AE$1,INDEX($D$25:$AG$124,$HI124,IJ$21),"")</f>
        <v/>
      </c>
      <c r="IK124" s="17" t="str">
        <f>IF(IK$23&lt;='2. Saisie'!$AE$1,INDEX($D$25:$AG$124,$HI124,IK$21),"")</f>
        <v/>
      </c>
      <c r="IL124" s="17" t="str">
        <f>IF(IL$23&lt;='2. Saisie'!$AE$1,INDEX($D$25:$AG$124,$HI124,IL$21),"")</f>
        <v/>
      </c>
      <c r="IM124" s="17" t="str">
        <f>IF(IM$23&lt;='2. Saisie'!$AE$1,INDEX($D$25:$AG$124,$HI124,IM$21),"")</f>
        <v/>
      </c>
      <c r="IN124" s="17" t="str">
        <f>IF(IN$23&lt;='2. Saisie'!$AE$1,INDEX($D$25:$AG$124,$HI124,IN$21),"")</f>
        <v/>
      </c>
      <c r="IO124" s="17" t="s">
        <v>139</v>
      </c>
      <c r="IR124" s="346" t="str">
        <f>IFERROR(IF(HK$23&lt;=$HH124,(1-'7. Rép.Inattendues'!J105)*HK$19,('7. Rép.Inattendues'!J105*HK$19)*-1),"")</f>
        <v/>
      </c>
      <c r="IS124" s="346" t="str">
        <f>IFERROR(IF(HL$23&lt;=$HH124,(1-'7. Rép.Inattendues'!K105)*HL$19,('7. Rép.Inattendues'!K105*HL$19)*-1),"")</f>
        <v/>
      </c>
      <c r="IT124" s="346" t="str">
        <f>IFERROR(IF(HM$23&lt;=$HH124,(1-'7. Rép.Inattendues'!L105)*HM$19,('7. Rép.Inattendues'!L105*HM$19)*-1),"")</f>
        <v/>
      </c>
      <c r="IU124" s="346" t="str">
        <f>IFERROR(IF(HN$23&lt;=$HH124,(1-'7. Rép.Inattendues'!M105)*HN$19,('7. Rép.Inattendues'!M105*HN$19)*-1),"")</f>
        <v/>
      </c>
      <c r="IV124" s="346" t="str">
        <f>IFERROR(IF(HO$23&lt;=$HH124,(1-'7. Rép.Inattendues'!N105)*HO$19,('7. Rép.Inattendues'!N105*HO$19)*-1),"")</f>
        <v/>
      </c>
      <c r="IW124" s="346" t="str">
        <f>IFERROR(IF(HP$23&lt;=$HH124,(1-'7. Rép.Inattendues'!O105)*HP$19,('7. Rép.Inattendues'!O105*HP$19)*-1),"")</f>
        <v/>
      </c>
      <c r="IX124" s="346" t="str">
        <f>IFERROR(IF(HQ$23&lt;=$HH124,(1-'7. Rép.Inattendues'!P105)*HQ$19,('7. Rép.Inattendues'!P105*HQ$19)*-1),"")</f>
        <v/>
      </c>
      <c r="IY124" s="346" t="str">
        <f>IFERROR(IF(HR$23&lt;=$HH124,(1-'7. Rép.Inattendues'!Q105)*HR$19,('7. Rép.Inattendues'!Q105*HR$19)*-1),"")</f>
        <v/>
      </c>
      <c r="IZ124" s="346" t="str">
        <f>IFERROR(IF(HS$23&lt;=$HH124,(1-'7. Rép.Inattendues'!R105)*HS$19,('7. Rép.Inattendues'!R105*HS$19)*-1),"")</f>
        <v/>
      </c>
      <c r="JA124" s="346" t="str">
        <f>IFERROR(IF(HT$23&lt;=$HH124,(1-'7. Rép.Inattendues'!S105)*HT$19,('7. Rép.Inattendues'!S105*HT$19)*-1),"")</f>
        <v/>
      </c>
      <c r="JB124" s="346" t="str">
        <f>IFERROR(IF(HU$23&lt;=$HH124,(1-'7. Rép.Inattendues'!T105)*HU$19,('7. Rép.Inattendues'!T105*HU$19)*-1),"")</f>
        <v/>
      </c>
      <c r="JC124" s="346" t="str">
        <f>IFERROR(IF(HV$23&lt;=$HH124,(1-'7. Rép.Inattendues'!U105)*HV$19,('7. Rép.Inattendues'!U105*HV$19)*-1),"")</f>
        <v/>
      </c>
      <c r="JD124" s="346" t="str">
        <f>IFERROR(IF(HW$23&lt;=$HH124,(1-'7. Rép.Inattendues'!V105)*HW$19,('7. Rép.Inattendues'!V105*HW$19)*-1),"")</f>
        <v/>
      </c>
      <c r="JE124" s="346" t="str">
        <f>IFERROR(IF(HX$23&lt;=$HH124,(1-'7. Rép.Inattendues'!W105)*HX$19,('7. Rép.Inattendues'!W105*HX$19)*-1),"")</f>
        <v/>
      </c>
      <c r="JF124" s="346" t="str">
        <f>IFERROR(IF(HY$23&lt;=$HH124,(1-'7. Rép.Inattendues'!X105)*HY$19,('7. Rép.Inattendues'!X105*HY$19)*-1),"")</f>
        <v/>
      </c>
      <c r="JG124" s="346" t="str">
        <f>IFERROR(IF(HZ$23&lt;=$HH124,(1-'7. Rép.Inattendues'!Y105)*HZ$19,('7. Rép.Inattendues'!Y105*HZ$19)*-1),"")</f>
        <v/>
      </c>
      <c r="JH124" s="346" t="str">
        <f>IFERROR(IF(IA$23&lt;=$HH124,(1-'7. Rép.Inattendues'!Z105)*IA$19,('7. Rép.Inattendues'!Z105*IA$19)*-1),"")</f>
        <v/>
      </c>
      <c r="JI124" s="346" t="str">
        <f>IFERROR(IF(IB$23&lt;=$HH124,(1-'7. Rép.Inattendues'!AA105)*IB$19,('7. Rép.Inattendues'!AA105*IB$19)*-1),"")</f>
        <v/>
      </c>
      <c r="JJ124" s="346" t="str">
        <f>IFERROR(IF(IC$23&lt;=$HH124,(1-'7. Rép.Inattendues'!AB105)*IC$19,('7. Rép.Inattendues'!AB105*IC$19)*-1),"")</f>
        <v/>
      </c>
      <c r="JK124" s="346" t="str">
        <f>IFERROR(IF(ID$23&lt;=$HH124,(1-'7. Rép.Inattendues'!AC105)*ID$19,('7. Rép.Inattendues'!AC105*ID$19)*-1),"")</f>
        <v/>
      </c>
      <c r="JL124" s="346" t="str">
        <f>IFERROR(IF(IE$23&lt;=$HH124,(1-'7. Rép.Inattendues'!AD105)*IE$19,('7. Rép.Inattendues'!AD105*IE$19)*-1),"")</f>
        <v/>
      </c>
      <c r="JM124" s="346" t="str">
        <f>IFERROR(IF(IF$23&lt;=$HH124,(1-'7. Rép.Inattendues'!AE105)*IF$19,('7. Rép.Inattendues'!AE105*IF$19)*-1),"")</f>
        <v/>
      </c>
      <c r="JN124" s="346" t="str">
        <f>IFERROR(IF(IG$23&lt;=$HH124,(1-'7. Rép.Inattendues'!AF105)*IG$19,('7. Rép.Inattendues'!AF105*IG$19)*-1),"")</f>
        <v/>
      </c>
      <c r="JO124" s="346" t="str">
        <f>IFERROR(IF(IH$23&lt;=$HH124,(1-'7. Rép.Inattendues'!AG105)*IH$19,('7. Rép.Inattendues'!AG105*IH$19)*-1),"")</f>
        <v/>
      </c>
      <c r="JP124" s="346" t="str">
        <f>IFERROR(IF(II$23&lt;=$HH124,(1-'7. Rép.Inattendues'!AH105)*II$19,('7. Rép.Inattendues'!AH105*II$19)*-1),"")</f>
        <v/>
      </c>
      <c r="JQ124" s="346" t="str">
        <f>IFERROR(IF(IJ$23&lt;=$HH124,(1-'7. Rép.Inattendues'!AI105)*IJ$19,('7. Rép.Inattendues'!AI105*IJ$19)*-1),"")</f>
        <v/>
      </c>
      <c r="JR124" s="346" t="str">
        <f>IFERROR(IF(IK$23&lt;=$HH124,(1-'7. Rép.Inattendues'!AJ105)*IK$19,('7. Rép.Inattendues'!AJ105*IK$19)*-1),"")</f>
        <v/>
      </c>
      <c r="JS124" s="346" t="str">
        <f>IFERROR(IF(IL$23&lt;=$HH124,(1-'7. Rép.Inattendues'!AK105)*IL$19,('7. Rép.Inattendues'!AK105*IL$19)*-1),"")</f>
        <v/>
      </c>
      <c r="JT124" s="346" t="str">
        <f>IFERROR(IF(IM$23&lt;=$HH124,(1-'7. Rép.Inattendues'!AL105)*IM$19,('7. Rép.Inattendues'!AL105*IM$19)*-1),"")</f>
        <v/>
      </c>
      <c r="JU124" s="346" t="str">
        <f>IFERROR(IF(IN$23&lt;=$HH124,(1-'7. Rép.Inattendues'!AM105)*IN$19,('7. Rép.Inattendues'!AM105*IN$19)*-1),"")</f>
        <v/>
      </c>
      <c r="JW124" s="347" t="str">
        <f t="shared" si="415"/>
        <v/>
      </c>
      <c r="JY124" s="346" t="str">
        <f t="shared" si="416"/>
        <v/>
      </c>
      <c r="JZ124" s="346" t="str">
        <f t="shared" si="417"/>
        <v/>
      </c>
      <c r="KA124" s="346" t="str">
        <f t="shared" si="418"/>
        <v/>
      </c>
      <c r="KB124" s="346" t="str">
        <f t="shared" si="419"/>
        <v/>
      </c>
      <c r="KC124" s="346" t="str">
        <f t="shared" si="420"/>
        <v/>
      </c>
      <c r="KD124" s="346" t="str">
        <f t="shared" si="421"/>
        <v/>
      </c>
      <c r="KE124" s="346" t="str">
        <f t="shared" si="422"/>
        <v/>
      </c>
      <c r="KF124" s="346" t="str">
        <f t="shared" si="423"/>
        <v/>
      </c>
      <c r="KG124" s="346" t="str">
        <f t="shared" si="424"/>
        <v/>
      </c>
      <c r="KH124" s="346" t="str">
        <f t="shared" si="425"/>
        <v/>
      </c>
      <c r="KI124" s="346" t="str">
        <f t="shared" si="426"/>
        <v/>
      </c>
      <c r="KJ124" s="346" t="str">
        <f t="shared" si="427"/>
        <v/>
      </c>
      <c r="KK124" s="346" t="str">
        <f t="shared" si="428"/>
        <v/>
      </c>
      <c r="KL124" s="346" t="str">
        <f t="shared" si="429"/>
        <v/>
      </c>
      <c r="KM124" s="346" t="str">
        <f t="shared" si="430"/>
        <v/>
      </c>
      <c r="KN124" s="346" t="str">
        <f t="shared" si="431"/>
        <v/>
      </c>
      <c r="KO124" s="346" t="str">
        <f t="shared" si="432"/>
        <v/>
      </c>
      <c r="KP124" s="346" t="str">
        <f t="shared" si="433"/>
        <v/>
      </c>
      <c r="KQ124" s="346" t="str">
        <f t="shared" si="434"/>
        <v/>
      </c>
      <c r="KR124" s="346" t="str">
        <f t="shared" si="435"/>
        <v/>
      </c>
      <c r="KS124" s="346" t="str">
        <f t="shared" si="436"/>
        <v/>
      </c>
      <c r="KT124" s="346" t="str">
        <f t="shared" si="437"/>
        <v/>
      </c>
      <c r="KU124" s="346" t="str">
        <f t="shared" si="438"/>
        <v/>
      </c>
      <c r="KV124" s="346" t="str">
        <f t="shared" si="439"/>
        <v/>
      </c>
      <c r="KW124" s="346" t="str">
        <f t="shared" si="440"/>
        <v/>
      </c>
      <c r="KX124" s="346" t="str">
        <f t="shared" si="441"/>
        <v/>
      </c>
      <c r="KY124" s="346" t="str">
        <f t="shared" si="442"/>
        <v/>
      </c>
      <c r="KZ124" s="346" t="str">
        <f t="shared" si="443"/>
        <v/>
      </c>
      <c r="LA124" s="346" t="str">
        <f t="shared" si="444"/>
        <v/>
      </c>
      <c r="LB124" s="346" t="str">
        <f t="shared" si="445"/>
        <v/>
      </c>
      <c r="LD124" s="348" t="str">
        <f t="shared" si="446"/>
        <v/>
      </c>
      <c r="LF124" s="346" t="str">
        <f t="shared" si="363"/>
        <v/>
      </c>
      <c r="LH124" s="346" t="str">
        <f t="shared" si="447"/>
        <v/>
      </c>
      <c r="LI124" s="346" t="str">
        <f t="shared" si="448"/>
        <v/>
      </c>
      <c r="LJ124" s="346" t="str">
        <f t="shared" si="449"/>
        <v/>
      </c>
      <c r="LK124" s="346" t="str">
        <f t="shared" si="450"/>
        <v/>
      </c>
      <c r="LL124" s="346" t="str">
        <f t="shared" si="451"/>
        <v/>
      </c>
      <c r="LM124" s="346" t="str">
        <f t="shared" si="452"/>
        <v/>
      </c>
      <c r="LN124" s="346" t="str">
        <f t="shared" si="453"/>
        <v/>
      </c>
      <c r="LO124" s="346" t="str">
        <f t="shared" si="454"/>
        <v/>
      </c>
      <c r="LP124" s="346" t="str">
        <f t="shared" si="455"/>
        <v/>
      </c>
      <c r="LQ124" s="346" t="str">
        <f t="shared" si="456"/>
        <v/>
      </c>
      <c r="LR124" s="346" t="str">
        <f t="shared" si="457"/>
        <v/>
      </c>
      <c r="LS124" s="346" t="str">
        <f t="shared" si="458"/>
        <v/>
      </c>
      <c r="LT124" s="346" t="str">
        <f t="shared" si="459"/>
        <v/>
      </c>
      <c r="LU124" s="346" t="str">
        <f t="shared" si="460"/>
        <v/>
      </c>
      <c r="LV124" s="346" t="str">
        <f t="shared" si="461"/>
        <v/>
      </c>
      <c r="LW124" s="346" t="str">
        <f t="shared" si="462"/>
        <v/>
      </c>
      <c r="LX124" s="346" t="str">
        <f t="shared" si="463"/>
        <v/>
      </c>
      <c r="LY124" s="346" t="str">
        <f t="shared" si="464"/>
        <v/>
      </c>
      <c r="LZ124" s="346" t="str">
        <f t="shared" si="465"/>
        <v/>
      </c>
      <c r="MA124" s="346" t="str">
        <f t="shared" si="466"/>
        <v/>
      </c>
      <c r="MB124" s="346" t="str">
        <f t="shared" si="467"/>
        <v/>
      </c>
      <c r="MC124" s="346" t="str">
        <f t="shared" si="468"/>
        <v/>
      </c>
      <c r="MD124" s="346" t="str">
        <f t="shared" si="469"/>
        <v/>
      </c>
      <c r="ME124" s="346" t="str">
        <f t="shared" si="470"/>
        <v/>
      </c>
      <c r="MF124" s="346" t="str">
        <f t="shared" si="471"/>
        <v/>
      </c>
      <c r="MG124" s="346" t="str">
        <f t="shared" si="472"/>
        <v/>
      </c>
      <c r="MH124" s="346" t="str">
        <f t="shared" si="473"/>
        <v/>
      </c>
      <c r="MI124" s="346" t="str">
        <f t="shared" si="474"/>
        <v/>
      </c>
      <c r="MJ124" s="346" t="str">
        <f t="shared" si="475"/>
        <v/>
      </c>
      <c r="MK124" s="346" t="str">
        <f t="shared" si="476"/>
        <v/>
      </c>
      <c r="MM124" s="348" t="str">
        <f t="shared" si="477"/>
        <v/>
      </c>
      <c r="MU124" s="15">
        <f>IF('8. Paramètres'!G163="Attendu",1,IF('8. Paramètres'!G163="Acceptable",2,IF('8. Paramètres'!G163="À vérifier",3,"err")))</f>
        <v>3</v>
      </c>
      <c r="MV124" s="15">
        <f>IF('8. Paramètres'!H163="Cliquer pour modifier",MU124,IF('8. Paramètres'!H163="Attendu",1,IF('8. Paramètres'!H163="Acceptable",2,IF('8. Paramètres'!H163="À vérifier",3,"err"))))</f>
        <v>3</v>
      </c>
      <c r="MW124" s="15">
        <f>IF(MU$3=1,MU124,IF(MU$3=2,MV124,"err"))</f>
        <v>3</v>
      </c>
      <c r="MY124" s="380" t="str">
        <f t="shared" si="525"/>
        <v>ok</v>
      </c>
    </row>
    <row r="125" spans="2:364" x14ac:dyDescent="0.3">
      <c r="B125" s="17" t="s">
        <v>139</v>
      </c>
      <c r="C125" s="17" t="s">
        <v>139</v>
      </c>
      <c r="D125" s="17" t="s">
        <v>139</v>
      </c>
      <c r="E125" s="17" t="s">
        <v>139</v>
      </c>
      <c r="F125" s="17" t="s">
        <v>139</v>
      </c>
      <c r="G125" s="17" t="s">
        <v>139</v>
      </c>
      <c r="H125" s="17" t="s">
        <v>139</v>
      </c>
      <c r="I125" s="17" t="s">
        <v>139</v>
      </c>
      <c r="J125" s="17" t="s">
        <v>139</v>
      </c>
      <c r="K125" s="17" t="s">
        <v>139</v>
      </c>
      <c r="L125" s="17" t="s">
        <v>139</v>
      </c>
      <c r="M125" s="17" t="s">
        <v>139</v>
      </c>
      <c r="N125" s="17" t="s">
        <v>139</v>
      </c>
      <c r="O125" s="17" t="s">
        <v>139</v>
      </c>
      <c r="P125" s="17" t="s">
        <v>139</v>
      </c>
      <c r="Q125" s="17" t="s">
        <v>139</v>
      </c>
      <c r="R125" s="17" t="s">
        <v>139</v>
      </c>
      <c r="S125" s="17" t="s">
        <v>139</v>
      </c>
      <c r="T125" s="17" t="s">
        <v>139</v>
      </c>
      <c r="U125" s="17" t="s">
        <v>139</v>
      </c>
      <c r="V125" s="17" t="s">
        <v>139</v>
      </c>
      <c r="W125" s="17" t="s">
        <v>139</v>
      </c>
      <c r="X125" s="17" t="s">
        <v>139</v>
      </c>
      <c r="Y125" s="17" t="s">
        <v>139</v>
      </c>
      <c r="Z125" s="17" t="s">
        <v>139</v>
      </c>
      <c r="AA125" s="17" t="s">
        <v>139</v>
      </c>
      <c r="AB125" s="17" t="s">
        <v>139</v>
      </c>
      <c r="AC125" s="17" t="s">
        <v>139</v>
      </c>
      <c r="AD125" s="17" t="s">
        <v>139</v>
      </c>
      <c r="AE125" s="17" t="s">
        <v>139</v>
      </c>
      <c r="AF125" s="17" t="s">
        <v>139</v>
      </c>
      <c r="AG125" s="17" t="s">
        <v>139</v>
      </c>
      <c r="AH125" s="17" t="s">
        <v>139</v>
      </c>
      <c r="AO125" s="17" t="s">
        <v>139</v>
      </c>
      <c r="AP125" s="17" t="s">
        <v>139</v>
      </c>
      <c r="AQ125" s="17" t="s">
        <v>139</v>
      </c>
      <c r="AR125" s="17" t="s">
        <v>139</v>
      </c>
      <c r="AS125" s="17" t="s">
        <v>139</v>
      </c>
      <c r="AT125" s="17" t="s">
        <v>139</v>
      </c>
      <c r="AU125" s="17" t="s">
        <v>139</v>
      </c>
      <c r="AV125" s="17" t="s">
        <v>139</v>
      </c>
      <c r="AW125" s="17" t="s">
        <v>139</v>
      </c>
      <c r="AX125" s="17" t="s">
        <v>139</v>
      </c>
      <c r="AY125" s="17" t="s">
        <v>139</v>
      </c>
      <c r="AZ125" s="17" t="s">
        <v>139</v>
      </c>
      <c r="BA125" s="17" t="s">
        <v>139</v>
      </c>
      <c r="BB125" s="17" t="s">
        <v>139</v>
      </c>
      <c r="BC125" s="17" t="s">
        <v>139</v>
      </c>
      <c r="BD125" s="17" t="s">
        <v>139</v>
      </c>
      <c r="BE125" s="17" t="s">
        <v>139</v>
      </c>
      <c r="BF125" s="17" t="s">
        <v>139</v>
      </c>
      <c r="BG125" s="17" t="s">
        <v>139</v>
      </c>
      <c r="BH125" s="17" t="s">
        <v>139</v>
      </c>
      <c r="BI125" s="17" t="s">
        <v>139</v>
      </c>
      <c r="BJ125" s="17" t="s">
        <v>139</v>
      </c>
      <c r="BK125" s="17" t="s">
        <v>139</v>
      </c>
      <c r="BL125" s="17" t="s">
        <v>139</v>
      </c>
      <c r="BM125" s="17" t="s">
        <v>139</v>
      </c>
      <c r="BN125" s="17" t="s">
        <v>139</v>
      </c>
      <c r="BO125" s="17" t="s">
        <v>139</v>
      </c>
      <c r="BP125" s="17" t="s">
        <v>139</v>
      </c>
      <c r="BQ125" s="17" t="s">
        <v>139</v>
      </c>
      <c r="BR125" s="17" t="s">
        <v>139</v>
      </c>
      <c r="BS125" s="17" t="s">
        <v>139</v>
      </c>
      <c r="BT125" s="17" t="s">
        <v>139</v>
      </c>
      <c r="FO125" s="336"/>
      <c r="FP125" s="17" t="s">
        <v>139</v>
      </c>
      <c r="FQ125" s="17" t="s">
        <v>139</v>
      </c>
      <c r="FR125" s="17" t="s">
        <v>139</v>
      </c>
      <c r="FS125" s="17" t="s">
        <v>139</v>
      </c>
      <c r="FT125" s="17" t="s">
        <v>139</v>
      </c>
      <c r="FU125" s="17" t="s">
        <v>139</v>
      </c>
      <c r="FV125" s="17" t="s">
        <v>139</v>
      </c>
      <c r="FW125" s="17" t="s">
        <v>139</v>
      </c>
      <c r="FX125" s="17" t="s">
        <v>139</v>
      </c>
      <c r="FY125" s="17" t="s">
        <v>139</v>
      </c>
      <c r="FZ125" s="17" t="s">
        <v>139</v>
      </c>
      <c r="GA125" s="17" t="s">
        <v>139</v>
      </c>
      <c r="GB125" s="17" t="s">
        <v>139</v>
      </c>
      <c r="GC125" s="17" t="s">
        <v>139</v>
      </c>
      <c r="GD125" s="17" t="s">
        <v>139</v>
      </c>
      <c r="GE125" s="17" t="s">
        <v>139</v>
      </c>
      <c r="GF125" s="17" t="s">
        <v>139</v>
      </c>
      <c r="GG125" s="17" t="s">
        <v>139</v>
      </c>
      <c r="GH125" s="17" t="s">
        <v>139</v>
      </c>
      <c r="GI125" s="17" t="s">
        <v>139</v>
      </c>
      <c r="GJ125" s="17" t="s">
        <v>139</v>
      </c>
      <c r="GK125" s="17" t="s">
        <v>139</v>
      </c>
      <c r="GL125" s="17" t="s">
        <v>139</v>
      </c>
      <c r="GM125" s="17" t="s">
        <v>139</v>
      </c>
      <c r="GN125" s="17" t="s">
        <v>139</v>
      </c>
      <c r="GO125" s="17" t="s">
        <v>139</v>
      </c>
      <c r="GP125" s="17" t="s">
        <v>139</v>
      </c>
      <c r="GQ125" s="17" t="s">
        <v>139</v>
      </c>
      <c r="GR125" s="17" t="s">
        <v>139</v>
      </c>
      <c r="GS125" s="17" t="s">
        <v>139</v>
      </c>
      <c r="GT125" s="17" t="s">
        <v>139</v>
      </c>
      <c r="GU125" s="17" t="s">
        <v>139</v>
      </c>
      <c r="GV125" s="36"/>
      <c r="GW125" s="36"/>
      <c r="GX125" s="36"/>
      <c r="HI125" s="336"/>
      <c r="HJ125" s="17" t="s">
        <v>139</v>
      </c>
      <c r="HK125" s="17" t="s">
        <v>139</v>
      </c>
      <c r="HL125" s="17" t="s">
        <v>139</v>
      </c>
      <c r="HM125" s="17" t="s">
        <v>139</v>
      </c>
      <c r="HN125" s="17" t="s">
        <v>139</v>
      </c>
      <c r="HO125" s="17" t="s">
        <v>139</v>
      </c>
      <c r="HP125" s="17" t="s">
        <v>139</v>
      </c>
      <c r="HQ125" s="17" t="s">
        <v>139</v>
      </c>
      <c r="HR125" s="17" t="s">
        <v>139</v>
      </c>
      <c r="HS125" s="17" t="s">
        <v>139</v>
      </c>
      <c r="HT125" s="17" t="s">
        <v>139</v>
      </c>
      <c r="HU125" s="17" t="s">
        <v>139</v>
      </c>
      <c r="HV125" s="17" t="s">
        <v>139</v>
      </c>
      <c r="HW125" s="17" t="s">
        <v>139</v>
      </c>
      <c r="HX125" s="17" t="s">
        <v>139</v>
      </c>
      <c r="HY125" s="17" t="s">
        <v>139</v>
      </c>
      <c r="HZ125" s="17" t="s">
        <v>139</v>
      </c>
      <c r="IA125" s="17" t="s">
        <v>139</v>
      </c>
      <c r="IB125" s="17" t="s">
        <v>139</v>
      </c>
      <c r="IC125" s="17" t="s">
        <v>139</v>
      </c>
      <c r="ID125" s="17" t="s">
        <v>139</v>
      </c>
      <c r="IE125" s="17" t="s">
        <v>139</v>
      </c>
      <c r="IF125" s="17" t="s">
        <v>139</v>
      </c>
      <c r="IG125" s="17" t="s">
        <v>139</v>
      </c>
      <c r="IH125" s="17" t="s">
        <v>139</v>
      </c>
      <c r="II125" s="17" t="s">
        <v>139</v>
      </c>
      <c r="IJ125" s="17" t="s">
        <v>139</v>
      </c>
      <c r="IK125" s="17" t="s">
        <v>139</v>
      </c>
      <c r="IL125" s="17" t="s">
        <v>139</v>
      </c>
      <c r="IM125" s="17" t="s">
        <v>139</v>
      </c>
      <c r="IN125" s="17" t="s">
        <v>139</v>
      </c>
      <c r="IO125" s="17" t="s">
        <v>139</v>
      </c>
    </row>
    <row r="126" spans="2:364" x14ac:dyDescent="0.3">
      <c r="MT126" s="394"/>
    </row>
    <row r="127" spans="2:364" x14ac:dyDescent="0.3">
      <c r="D127" s="561"/>
      <c r="MT127" s="421"/>
      <c r="MU127" s="393"/>
      <c r="MV127" s="392"/>
      <c r="MW127" s="392"/>
      <c r="MX127" s="392"/>
      <c r="MY127" s="393"/>
      <c r="MZ127" s="393"/>
    </row>
    <row r="128" spans="2:364" x14ac:dyDescent="0.3">
      <c r="MT128" s="5"/>
    </row>
    <row r="129" spans="356:364" x14ac:dyDescent="0.3">
      <c r="MT129" s="5"/>
    </row>
    <row r="130" spans="356:364" ht="42" x14ac:dyDescent="0.3">
      <c r="MT130" s="399" t="s">
        <v>283</v>
      </c>
      <c r="MU130" s="384" t="s">
        <v>475</v>
      </c>
      <c r="MV130" s="384" t="s">
        <v>476</v>
      </c>
      <c r="MW130" s="384" t="s">
        <v>479</v>
      </c>
      <c r="MY130" s="386" t="s">
        <v>283</v>
      </c>
    </row>
    <row r="131" spans="356:364" x14ac:dyDescent="0.3">
      <c r="MR131" s="483" t="s">
        <v>464</v>
      </c>
      <c r="MS131" s="305">
        <v>10</v>
      </c>
      <c r="MT131" s="395" t="s">
        <v>278</v>
      </c>
      <c r="MU131" s="15">
        <f>IF('8. Paramètres'!G108="Modérée à forte",1,IF('8. Paramètres'!G108="Faible",2,IF('8. Paramètres'!G108="Négligeable",3,IF('8. Paramètres'!G108="Problématique",4,"err"))))</f>
        <v>1</v>
      </c>
      <c r="MV131" s="15">
        <f>IF('8. Paramètres'!H108="Cliquer pour modifier",MU131,IF('8. Paramètres'!H108="Modérée à forte",1,IF('8. Paramètres'!H108="Faible",2,IF('8. Paramètres'!H108="Négligeable",3,IF('8. Paramètres'!H108="Problématique",4,"err")))))</f>
        <v>1</v>
      </c>
      <c r="MW131" s="15">
        <f>IF(MU$3=1,MU131,IF(MU$3=2,MV131,"err"))</f>
        <v>1</v>
      </c>
      <c r="MY131" s="380" t="str">
        <f>IF(MW131&gt;MW132,"err","ok")</f>
        <v>ok</v>
      </c>
      <c r="MZ131" s="296">
        <f>COUNTIF(MY131:MY141,"=err")</f>
        <v>0</v>
      </c>
    </row>
    <row r="132" spans="356:364" x14ac:dyDescent="0.3">
      <c r="MR132" s="483" t="s">
        <v>465</v>
      </c>
      <c r="MS132" s="305">
        <v>9</v>
      </c>
      <c r="MT132" s="395" t="s">
        <v>277</v>
      </c>
      <c r="MU132" s="15">
        <f>IF('8. Paramètres'!G109="Modérée à forte",1,IF('8. Paramètres'!G109="Faible",2,IF('8. Paramètres'!G109="Négligeable",3,"err")))</f>
        <v>1</v>
      </c>
      <c r="MV132" s="15">
        <f>IF('8. Paramètres'!H109="Cliquer pour modifier",MU132,IF('8. Paramètres'!H109="Modérée à forte",1,IF('8. Paramètres'!H109="Faible",2,IF('8. Paramètres'!H109="Négligeable",3,"err"))))</f>
        <v>1</v>
      </c>
      <c r="MW132" s="15">
        <f t="shared" ref="MW132:MW140" si="526">IF(MU$3=1,MU132,IF(MU$3=2,MV132,"err"))</f>
        <v>1</v>
      </c>
      <c r="MY132" s="380" t="str">
        <f>IF(MW132&lt;MW131,"err","ok")</f>
        <v>ok</v>
      </c>
      <c r="MZ132" s="387" t="str">
        <f>IF(MZ131=0,"","corr. pt-bis")</f>
        <v/>
      </c>
    </row>
    <row r="133" spans="356:364" x14ac:dyDescent="0.3">
      <c r="MR133" s="483" t="s">
        <v>466</v>
      </c>
      <c r="MS133" s="305">
        <v>8</v>
      </c>
      <c r="MT133" s="395" t="s">
        <v>276</v>
      </c>
      <c r="MU133" s="15">
        <f>IF('8. Paramètres'!G110="Modérée à forte",1,IF('8. Paramètres'!G110="Faible",2,IF('8. Paramètres'!G110="Négligeable",3,"err")))</f>
        <v>1</v>
      </c>
      <c r="MV133" s="15">
        <f>IF('8. Paramètres'!H110="Cliquer pour modifier",MU133,IF('8. Paramètres'!H110="Modérée à forte",1,IF('8. Paramètres'!H110="Faible",2,IF('8. Paramètres'!H110="Négligeable",3,"err"))))</f>
        <v>1</v>
      </c>
      <c r="MW133" s="15">
        <f t="shared" si="526"/>
        <v>1</v>
      </c>
      <c r="MY133" s="380" t="str">
        <f t="shared" ref="MY133:MY141" si="527">IF(MW133&lt;MW132,"err","ok")</f>
        <v>ok</v>
      </c>
    </row>
    <row r="134" spans="356:364" x14ac:dyDescent="0.3">
      <c r="MR134" s="483" t="s">
        <v>467</v>
      </c>
      <c r="MS134" s="305">
        <v>7</v>
      </c>
      <c r="MT134" s="395" t="s">
        <v>289</v>
      </c>
      <c r="MU134" s="15">
        <f>IF('8. Paramètres'!G111="Modérée à forte",1,IF('8. Paramètres'!G111="Faible",2,IF('8. Paramètres'!G111="Négligeable",3,"err")))</f>
        <v>1</v>
      </c>
      <c r="MV134" s="15">
        <f>IF('8. Paramètres'!H111="Cliquer pour modifier",MU134,IF('8. Paramètres'!H111="Modérée à forte",1,IF('8. Paramètres'!H111="Faible",2,IF('8. Paramètres'!H111="Négligeable",3,"err"))))</f>
        <v>1</v>
      </c>
      <c r="MW134" s="15">
        <f t="shared" si="526"/>
        <v>1</v>
      </c>
      <c r="MY134" s="380" t="str">
        <f t="shared" si="527"/>
        <v>ok</v>
      </c>
    </row>
    <row r="135" spans="356:364" x14ac:dyDescent="0.3">
      <c r="MR135" s="483" t="s">
        <v>468</v>
      </c>
      <c r="MS135" s="305">
        <v>6</v>
      </c>
      <c r="MU135" s="15">
        <f>IF('8. Paramètres'!G112="Modérée à forte",1,IF('8. Paramètres'!G112="Faible",2,IF('8. Paramètres'!G112="Négligeable",3,"err")))</f>
        <v>1</v>
      </c>
      <c r="MV135" s="15">
        <f>IF('8. Paramètres'!H112="Cliquer pour modifier",MU135,IF('8. Paramètres'!H112="Modérée à forte",1,IF('8. Paramètres'!H112="Faible",2,IF('8. Paramètres'!H112="Négligeable",3,"err"))))</f>
        <v>1</v>
      </c>
      <c r="MW135" s="15">
        <f t="shared" si="526"/>
        <v>1</v>
      </c>
      <c r="MY135" s="380" t="str">
        <f t="shared" si="527"/>
        <v>ok</v>
      </c>
    </row>
    <row r="136" spans="356:364" x14ac:dyDescent="0.3">
      <c r="MR136" s="483" t="s">
        <v>469</v>
      </c>
      <c r="MS136" s="305">
        <v>5</v>
      </c>
      <c r="MU136" s="15">
        <f>IF('8. Paramètres'!G113="Modérée à forte",1,IF('8. Paramètres'!G113="Faible",2,IF('8. Paramètres'!G113="Négligeable",3,"err")))</f>
        <v>1</v>
      </c>
      <c r="MV136" s="15">
        <f>IF('8. Paramètres'!H113="Cliquer pour modifier",MU136,IF('8. Paramètres'!H113="Modérée à forte",1,IF('8. Paramètres'!H113="Faible",2,IF('8. Paramètres'!H113="Négligeable",3,"err"))))</f>
        <v>1</v>
      </c>
      <c r="MW136" s="15">
        <f t="shared" si="526"/>
        <v>1</v>
      </c>
      <c r="MY136" s="380" t="str">
        <f t="shared" si="527"/>
        <v>ok</v>
      </c>
    </row>
    <row r="137" spans="356:364" x14ac:dyDescent="0.3">
      <c r="MR137" s="483" t="s">
        <v>470</v>
      </c>
      <c r="MS137" s="305">
        <v>4</v>
      </c>
      <c r="MU137" s="15">
        <f>IF('8. Paramètres'!G114="Modérée à forte",1,IF('8. Paramètres'!G114="Faible",2,IF('8. Paramètres'!G114="Négligeable",3,"err")))</f>
        <v>2</v>
      </c>
      <c r="MV137" s="15">
        <f>IF('8. Paramètres'!H114="Cliquer pour modifier",MU137,IF('8. Paramètres'!H114="Modérée à forte",1,IF('8. Paramètres'!H114="Faible",2,IF('8. Paramètres'!H114="Négligeable",3,"err"))))</f>
        <v>2</v>
      </c>
      <c r="MW137" s="15">
        <f t="shared" si="526"/>
        <v>2</v>
      </c>
      <c r="MY137" s="380" t="str">
        <f t="shared" si="527"/>
        <v>ok</v>
      </c>
    </row>
    <row r="138" spans="356:364" x14ac:dyDescent="0.3">
      <c r="MR138" s="483" t="s">
        <v>471</v>
      </c>
      <c r="MS138" s="305">
        <v>3</v>
      </c>
      <c r="MU138" s="15">
        <f>IF('8. Paramètres'!G115="Modérée à forte",1,IF('8. Paramètres'!G115="Faible",2,IF('8. Paramètres'!G115="Négligeable",3,"err")))</f>
        <v>2</v>
      </c>
      <c r="MV138" s="15">
        <f>IF('8. Paramètres'!H115="Cliquer pour modifier",MU138,IF('8. Paramètres'!H115="Modérée à forte",1,IF('8. Paramètres'!H115="Faible",2,IF('8. Paramètres'!H115="Négligeable",3,"err"))))</f>
        <v>2</v>
      </c>
      <c r="MW138" s="15">
        <f t="shared" si="526"/>
        <v>2</v>
      </c>
      <c r="MY138" s="380" t="str">
        <f t="shared" si="527"/>
        <v>ok</v>
      </c>
    </row>
    <row r="139" spans="356:364" x14ac:dyDescent="0.3">
      <c r="MR139" s="483" t="s">
        <v>472</v>
      </c>
      <c r="MS139" s="305">
        <v>2</v>
      </c>
      <c r="MU139" s="15">
        <f>IF('8. Paramètres'!G116="Modérée à forte",1,IF('8. Paramètres'!G116="Faible",2,IF('8. Paramètres'!G116="Négligeable",3,"err")))</f>
        <v>3</v>
      </c>
      <c r="MV139" s="15">
        <f>IF('8. Paramètres'!H116="Cliquer pour modifier",MU139,IF('8. Paramètres'!H116="Modérée à forte",1,IF('8. Paramètres'!H116="Faible",2,IF('8. Paramètres'!H116="Négligeable",3,"err"))))</f>
        <v>3</v>
      </c>
      <c r="MW139" s="15">
        <f t="shared" si="526"/>
        <v>3</v>
      </c>
      <c r="MY139" s="380" t="str">
        <f t="shared" si="527"/>
        <v>ok</v>
      </c>
    </row>
    <row r="140" spans="356:364" x14ac:dyDescent="0.3">
      <c r="MR140" s="483" t="s">
        <v>473</v>
      </c>
      <c r="MS140" s="294">
        <v>1</v>
      </c>
      <c r="MU140" s="15">
        <f>IF('8. Paramètres'!G117="Modérée à forte",1,IF('8. Paramètres'!G117="Faible",2,IF('8. Paramètres'!G117="Négligeable",3,"err")))</f>
        <v>3</v>
      </c>
      <c r="MV140" s="15">
        <f>IF('8. Paramètres'!H117="Cliquer pour modifier",MU140,IF('8. Paramètres'!H117="Modérée à forte",1,IF('8. Paramètres'!H117="Faible",2,IF('8. Paramètres'!H117="Négligeable",3,"err"))))</f>
        <v>3</v>
      </c>
      <c r="MW140" s="15">
        <f t="shared" si="526"/>
        <v>3</v>
      </c>
      <c r="MY140" s="380" t="str">
        <f t="shared" si="527"/>
        <v>ok</v>
      </c>
    </row>
    <row r="141" spans="356:364" x14ac:dyDescent="0.3">
      <c r="MR141" s="605" t="s">
        <v>578</v>
      </c>
      <c r="MS141" s="605"/>
      <c r="MT141" s="5"/>
      <c r="MU141" s="15">
        <f>IF('8. Paramètres'!G118="Modérée à forte",1,IF('8. Paramètres'!G118="Faible",2,IF('8. Paramètres'!G118="Négligeable",3,IF('8. Paramètres'!G118="Problématique",4,"err"))))</f>
        <v>4</v>
      </c>
      <c r="MV141" s="15">
        <f>IF('8. Paramètres'!H118="Cliquer pour modifier",MU141,IF('8. Paramètres'!H118="Modérée à forte",1,IF('8. Paramètres'!H118="Faible",2,IF('8. Paramètres'!H118="Négligeable",3,IF('8. Paramètres'!H118="Problématique",4,"err")))))</f>
        <v>4</v>
      </c>
      <c r="MW141" s="15">
        <f>IF(MU$3=1,MU141,IF(MU$3=2,MV141,"err"))</f>
        <v>4</v>
      </c>
      <c r="MY141" s="380" t="str">
        <f t="shared" si="527"/>
        <v>ok</v>
      </c>
    </row>
    <row r="142" spans="356:364" x14ac:dyDescent="0.3">
      <c r="MT142" s="5"/>
    </row>
    <row r="143" spans="356:364" ht="42" x14ac:dyDescent="0.3">
      <c r="MT143" s="399" t="s">
        <v>562</v>
      </c>
      <c r="MU143" s="384" t="s">
        <v>475</v>
      </c>
      <c r="MV143" s="384" t="s">
        <v>476</v>
      </c>
      <c r="MW143" s="384" t="s">
        <v>479</v>
      </c>
      <c r="MY143" s="386" t="s">
        <v>283</v>
      </c>
    </row>
    <row r="144" spans="356:364" x14ac:dyDescent="0.3">
      <c r="MR144" s="483" t="s">
        <v>464</v>
      </c>
      <c r="MS144" s="305">
        <v>10</v>
      </c>
      <c r="MT144" s="395" t="s">
        <v>278</v>
      </c>
      <c r="MU144" s="15">
        <f>IF('8. Paramètres'!G122="Modérée à forte",1,IF('8. Paramètres'!G122="Faible",2,IF('8. Paramètres'!G122="Négligeable",3,"err")))</f>
        <v>1</v>
      </c>
      <c r="MV144" s="15">
        <f>IF('8. Paramètres'!H122="Cliquer pour modifier",MU144,IF('8. Paramètres'!H122="Modérée à forte",1,IF('8. Paramètres'!H122="Faible",2,IF('8. Paramètres'!H122="Négligeable",3,"err"))))</f>
        <v>1</v>
      </c>
      <c r="MW144" s="15">
        <f>IF(MU$3=1,MU144,IF(MU$3=2,MV144,"err"))</f>
        <v>1</v>
      </c>
      <c r="MY144" s="380" t="str">
        <f>IF(MW144&gt;MW145,"err","ok")</f>
        <v>ok</v>
      </c>
      <c r="MZ144" s="296">
        <f>COUNTIF(MY144:MY153,"=err")</f>
        <v>0</v>
      </c>
    </row>
    <row r="145" spans="356:364" x14ac:dyDescent="0.3">
      <c r="MR145" s="483" t="s">
        <v>465</v>
      </c>
      <c r="MS145" s="305">
        <v>9</v>
      </c>
      <c r="MT145" s="395" t="s">
        <v>277</v>
      </c>
      <c r="MU145" s="15">
        <f>IF('8. Paramètres'!G123="Modérée à forte",1,IF('8. Paramètres'!G123="Faible",2,IF('8. Paramètres'!G123="Négligeable",3,"err")))</f>
        <v>1</v>
      </c>
      <c r="MV145" s="15">
        <f>IF('8. Paramètres'!H123="Cliquer pour modifier",MU145,IF('8. Paramètres'!H123="Modérée à forte",1,IF('8. Paramètres'!H123="Faible",2,IF('8. Paramètres'!H123="Négligeable",3,"err"))))</f>
        <v>1</v>
      </c>
      <c r="MW145" s="15">
        <f t="shared" ref="MW145:MW153" si="528">IF(MU$3=1,MU145,IF(MU$3=2,MV145,"err"))</f>
        <v>1</v>
      </c>
      <c r="MY145" s="380" t="str">
        <f>IF(MW145&lt;MW144,"err","ok")</f>
        <v>ok</v>
      </c>
      <c r="MZ145" s="387" t="str">
        <f>IF(MZ144=0,"","corr. pt-bis")</f>
        <v/>
      </c>
    </row>
    <row r="146" spans="356:364" x14ac:dyDescent="0.3">
      <c r="MR146" s="483" t="s">
        <v>466</v>
      </c>
      <c r="MS146" s="305">
        <v>8</v>
      </c>
      <c r="MT146" s="395" t="s">
        <v>276</v>
      </c>
      <c r="MU146" s="15">
        <f>IF('8. Paramètres'!G124="Modérée à forte",1,IF('8. Paramètres'!G124="Faible",2,IF('8. Paramètres'!G124="Négligeable",3,"err")))</f>
        <v>1</v>
      </c>
      <c r="MV146" s="15">
        <f>IF('8. Paramètres'!H124="Cliquer pour modifier",MU146,IF('8. Paramètres'!H124="Modérée à forte",1,IF('8. Paramètres'!H124="Faible",2,IF('8. Paramètres'!H124="Négligeable",3,"err"))))</f>
        <v>1</v>
      </c>
      <c r="MW146" s="15">
        <f t="shared" si="528"/>
        <v>1</v>
      </c>
      <c r="MY146" s="380" t="str">
        <f t="shared" ref="MY146:MY153" si="529">IF(MW146&lt;MW145,"err","ok")</f>
        <v>ok</v>
      </c>
    </row>
    <row r="147" spans="356:364" x14ac:dyDescent="0.3">
      <c r="MR147" s="483" t="s">
        <v>467</v>
      </c>
      <c r="MS147" s="305">
        <v>7</v>
      </c>
      <c r="MT147" s="395" t="s">
        <v>289</v>
      </c>
      <c r="MU147" s="15">
        <f>IF('8. Paramètres'!G125="Modérée à forte",1,IF('8. Paramètres'!G125="Faible",2,IF('8. Paramètres'!G125="Négligeable",3,"err")))</f>
        <v>1</v>
      </c>
      <c r="MV147" s="15">
        <f>IF('8. Paramètres'!H125="Cliquer pour modifier",MU147,IF('8. Paramètres'!H125="Modérée à forte",1,IF('8. Paramètres'!H125="Faible",2,IF('8. Paramètres'!H125="Négligeable",3,"err"))))</f>
        <v>1</v>
      </c>
      <c r="MW147" s="15">
        <f t="shared" si="528"/>
        <v>1</v>
      </c>
      <c r="MY147" s="380" t="str">
        <f t="shared" si="529"/>
        <v>ok</v>
      </c>
    </row>
    <row r="148" spans="356:364" x14ac:dyDescent="0.3">
      <c r="MR148" s="483" t="s">
        <v>468</v>
      </c>
      <c r="MS148" s="305">
        <v>6</v>
      </c>
      <c r="MU148" s="15">
        <f>IF('8. Paramètres'!G126="Modérée à forte",1,IF('8. Paramètres'!G126="Faible",2,IF('8. Paramètres'!G126="Négligeable",3,"err")))</f>
        <v>1</v>
      </c>
      <c r="MV148" s="15">
        <f>IF('8. Paramètres'!H126="Cliquer pour modifier",MU148,IF('8. Paramètres'!H126="Modérée à forte",1,IF('8. Paramètres'!H126="Faible",2,IF('8. Paramètres'!H126="Négligeable",3,"err"))))</f>
        <v>1</v>
      </c>
      <c r="MW148" s="15">
        <f t="shared" si="528"/>
        <v>1</v>
      </c>
      <c r="MY148" s="380" t="str">
        <f t="shared" si="529"/>
        <v>ok</v>
      </c>
    </row>
    <row r="149" spans="356:364" x14ac:dyDescent="0.3">
      <c r="MR149" s="483" t="s">
        <v>469</v>
      </c>
      <c r="MS149" s="305">
        <v>5</v>
      </c>
      <c r="MU149" s="15">
        <f>IF('8. Paramètres'!G127="Modérée à forte",1,IF('8. Paramètres'!G127="Faible",2,IF('8. Paramètres'!G127="Négligeable",3,"err")))</f>
        <v>2</v>
      </c>
      <c r="MV149" s="15">
        <f>IF('8. Paramètres'!H127="Cliquer pour modifier",MU149,IF('8. Paramètres'!H127="Modérée à forte",1,IF('8. Paramètres'!H127="Faible",2,IF('8. Paramètres'!H127="Négligeable",3,"err"))))</f>
        <v>2</v>
      </c>
      <c r="MW149" s="15">
        <f t="shared" si="528"/>
        <v>2</v>
      </c>
      <c r="MY149" s="380" t="str">
        <f t="shared" si="529"/>
        <v>ok</v>
      </c>
    </row>
    <row r="150" spans="356:364" x14ac:dyDescent="0.3">
      <c r="MR150" s="483" t="s">
        <v>470</v>
      </c>
      <c r="MS150" s="305">
        <v>4</v>
      </c>
      <c r="MU150" s="15">
        <f>IF('8. Paramètres'!G128="Modérée à forte",1,IF('8. Paramètres'!G128="Faible",2,IF('8. Paramètres'!G128="Négligeable",3,"err")))</f>
        <v>2</v>
      </c>
      <c r="MV150" s="15">
        <f>IF('8. Paramètres'!H128="Cliquer pour modifier",MU150,IF('8. Paramètres'!H128="Modérée à forte",1,IF('8. Paramètres'!H128="Faible",2,IF('8. Paramètres'!H128="Négligeable",3,"err"))))</f>
        <v>2</v>
      </c>
      <c r="MW150" s="15">
        <f t="shared" si="528"/>
        <v>2</v>
      </c>
      <c r="MY150" s="380" t="str">
        <f t="shared" si="529"/>
        <v>ok</v>
      </c>
    </row>
    <row r="151" spans="356:364" x14ac:dyDescent="0.3">
      <c r="MR151" s="483" t="s">
        <v>471</v>
      </c>
      <c r="MS151" s="305">
        <v>3</v>
      </c>
      <c r="MU151" s="15">
        <f>IF('8. Paramètres'!G129="Modérée à forte",1,IF('8. Paramètres'!G129="Faible",2,IF('8. Paramètres'!G129="Négligeable",3,"err")))</f>
        <v>3</v>
      </c>
      <c r="MV151" s="15">
        <f>IF('8. Paramètres'!H129="Cliquer pour modifier",MU151,IF('8. Paramètres'!H129="Modérée à forte",1,IF('8. Paramètres'!H129="Faible",2,IF('8. Paramètres'!H129="Négligeable",3,"err"))))</f>
        <v>3</v>
      </c>
      <c r="MW151" s="15">
        <f t="shared" si="528"/>
        <v>3</v>
      </c>
      <c r="MY151" s="380" t="str">
        <f t="shared" si="529"/>
        <v>ok</v>
      </c>
    </row>
    <row r="152" spans="356:364" x14ac:dyDescent="0.3">
      <c r="MR152" s="483" t="s">
        <v>472</v>
      </c>
      <c r="MS152" s="305">
        <v>2</v>
      </c>
      <c r="MU152" s="15">
        <f>IF('8. Paramètres'!G130="Modérée à forte",1,IF('8. Paramètres'!G130="Faible",2,IF('8. Paramètres'!G130="Négligeable",3,"err")))</f>
        <v>3</v>
      </c>
      <c r="MV152" s="15">
        <f>IF('8. Paramètres'!H130="Cliquer pour modifier",MU152,IF('8. Paramètres'!H130="Modérée à forte",1,IF('8. Paramètres'!H130="Faible",2,IF('8. Paramètres'!H130="Négligeable",3,"err"))))</f>
        <v>3</v>
      </c>
      <c r="MW152" s="15">
        <f t="shared" si="528"/>
        <v>3</v>
      </c>
      <c r="MY152" s="380" t="str">
        <f t="shared" si="529"/>
        <v>ok</v>
      </c>
    </row>
    <row r="153" spans="356:364" x14ac:dyDescent="0.3">
      <c r="MR153" s="483" t="s">
        <v>473</v>
      </c>
      <c r="MS153" s="294">
        <v>1</v>
      </c>
      <c r="MU153" s="15" t="str">
        <f>IF('8. Paramètres'!G131="Modérée à forte",1,IF('8. Paramètres'!G131="Faible",2,IF('8. Paramètres'!G131="Négligeable",3,"err")))</f>
        <v>err</v>
      </c>
      <c r="MV153" s="15" t="str">
        <f>IF('8. Paramètres'!H131="Cliquer pour modifier",MU153,IF('8. Paramètres'!H131="Modérée à forte",1,IF('8. Paramètres'!H131="Faible",2,IF('8. Paramètres'!H131="Négligeable",3,"err"))))</f>
        <v>err</v>
      </c>
      <c r="MW153" s="15" t="str">
        <f t="shared" si="528"/>
        <v>err</v>
      </c>
      <c r="MY153" s="380" t="str">
        <f t="shared" si="529"/>
        <v>ok</v>
      </c>
    </row>
  </sheetData>
  <sheetProtection algorithmName="SHA-512" hashValue="lpFzLjhhY1GPZrlnppa1Xz0TGsrXQ/eD9o35JWizdX21k+Ogdh9XTULKgpfL7gk+1Mg7Ov3NJkcxmil1u7DwIw==" saltValue="CtoOfbTbkArHOoQpGPFgGQ==" spinCount="100000" sheet="1" selectLockedCells="1"/>
  <mergeCells count="8">
    <mergeCell ref="MR75:MR77"/>
    <mergeCell ref="MR78:MR80"/>
    <mergeCell ref="MU75:MU77"/>
    <mergeCell ref="MV75:MV77"/>
    <mergeCell ref="MW75:MW77"/>
    <mergeCell ref="MU78:MU80"/>
    <mergeCell ref="MV78:MV80"/>
    <mergeCell ref="MW78:MW8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C000"/>
  </sheetPr>
  <dimension ref="A1:IF273"/>
  <sheetViews>
    <sheetView zoomScale="80" zoomScaleNormal="80" zoomScalePageLayoutView="80" workbookViewId="0">
      <pane xSplit="1" ySplit="6" topLeftCell="B7" activePane="bottomRight" state="frozen"/>
      <selection pane="topRight" activeCell="B1" sqref="B1"/>
      <selection pane="bottomLeft" activeCell="A5" sqref="A5"/>
      <selection pane="bottomRight" activeCell="B7" sqref="B7"/>
    </sheetView>
  </sheetViews>
  <sheetFormatPr baseColWidth="10" defaultColWidth="10.88671875" defaultRowHeight="18" x14ac:dyDescent="0.35"/>
  <cols>
    <col min="1" max="1" width="28" style="55" bestFit="1" customWidth="1"/>
    <col min="2" max="31" width="6.33203125" style="55" customWidth="1"/>
    <col min="32" max="32" width="8.88671875" style="54" customWidth="1"/>
    <col min="33" max="33" width="7.109375" style="5" customWidth="1"/>
    <col min="34" max="35" width="3.44140625" style="5" hidden="1" customWidth="1"/>
    <col min="36" max="36" width="6.6640625" style="15" hidden="1" customWidth="1"/>
    <col min="37" max="37" width="8.44140625" style="15" hidden="1" customWidth="1"/>
    <col min="38" max="38" width="6.6640625" style="15" hidden="1" customWidth="1"/>
    <col min="39" max="39" width="10.88671875" style="15" hidden="1" customWidth="1"/>
    <col min="40" max="44" width="10.88671875" style="5" hidden="1" customWidth="1"/>
    <col min="45" max="46" width="0" style="5" hidden="1" customWidth="1"/>
    <col min="47" max="240" width="10.88671875" style="5"/>
    <col min="241" max="16384" width="10.88671875" style="3"/>
  </cols>
  <sheetData>
    <row r="1" spans="1:41" x14ac:dyDescent="0.35">
      <c r="A1" s="50" t="s">
        <v>130</v>
      </c>
      <c r="B1" s="596" t="s">
        <v>575</v>
      </c>
      <c r="C1" s="51"/>
      <c r="D1" s="52"/>
      <c r="E1" s="52"/>
      <c r="F1" s="52"/>
      <c r="G1" s="52"/>
      <c r="H1" s="52"/>
      <c r="I1" s="52"/>
      <c r="J1" s="52"/>
      <c r="K1" s="52"/>
      <c r="L1" s="52"/>
      <c r="M1" s="52"/>
      <c r="N1" s="52"/>
      <c r="O1" s="53"/>
      <c r="P1" s="68" t="s">
        <v>221</v>
      </c>
      <c r="Q1" s="67"/>
      <c r="R1" s="67"/>
      <c r="S1" s="67"/>
      <c r="T1" s="67"/>
      <c r="U1" s="67"/>
      <c r="V1" s="67"/>
      <c r="W1" s="67"/>
      <c r="X1" s="67"/>
      <c r="Y1" s="67"/>
      <c r="Z1" s="67"/>
      <c r="AA1" s="67"/>
      <c r="AB1" s="64"/>
      <c r="AC1" s="65"/>
      <c r="AD1" s="66" t="s">
        <v>156</v>
      </c>
      <c r="AE1" s="69">
        <f>AH6</f>
        <v>0</v>
      </c>
      <c r="AH1" s="505"/>
      <c r="AI1" s="505"/>
      <c r="AJ1" s="506"/>
      <c r="AK1" s="506"/>
      <c r="AL1" s="506"/>
      <c r="AM1" s="291" t="s">
        <v>327</v>
      </c>
      <c r="AN1" s="505"/>
      <c r="AO1" s="505">
        <f>IF(OR('X(Calculs)X'!B3&gt;1,'X(Calculs)X'!B3&lt;0),1,0)</f>
        <v>0</v>
      </c>
    </row>
    <row r="2" spans="1:41" x14ac:dyDescent="0.35">
      <c r="B2" s="363" t="s">
        <v>218</v>
      </c>
      <c r="C2" s="360"/>
      <c r="D2" s="361"/>
      <c r="E2" s="361"/>
      <c r="F2" s="361"/>
      <c r="G2" s="361"/>
      <c r="H2" s="361"/>
      <c r="I2" s="361"/>
      <c r="J2" s="361"/>
      <c r="K2" s="361"/>
      <c r="L2" s="361"/>
      <c r="M2" s="361"/>
      <c r="N2" s="361"/>
      <c r="O2" s="53"/>
      <c r="P2" s="670" t="str">
        <f>IF(OR('X(Calculs)X'!B3&gt;1,'X(Calculs)X'!B3&lt;0),"Attention! Vérifiez les données saisies.","Aucun problème détecté dans la saisie.")</f>
        <v>Aucun problème détecté dans la saisie.</v>
      </c>
      <c r="Q2" s="670"/>
      <c r="R2" s="670"/>
      <c r="S2" s="670"/>
      <c r="T2" s="670"/>
      <c r="U2" s="670"/>
      <c r="V2" s="670"/>
      <c r="W2" s="670"/>
      <c r="X2" s="670"/>
      <c r="Y2" s="670"/>
      <c r="Z2" s="670"/>
      <c r="AA2" s="670"/>
      <c r="AB2" s="64"/>
      <c r="AC2" s="65"/>
      <c r="AD2" s="369" t="s">
        <v>460</v>
      </c>
      <c r="AE2" s="69">
        <f>AH6-AH108</f>
        <v>0</v>
      </c>
      <c r="AM2" s="291"/>
      <c r="AO2" s="5" t="str">
        <f>IF(OR('X(Calculs)X'!B3&gt;1,'X(Calculs)X'!B3&lt;0),"!!! Attention! Vous avez une saisi une données autre que 0 ou 1. !!!","Aucune erreur déctectée dans la saisie.")</f>
        <v>Aucune erreur déctectée dans la saisie.</v>
      </c>
    </row>
    <row r="3" spans="1:41" x14ac:dyDescent="0.35">
      <c r="A3" s="53"/>
      <c r="B3" s="669" t="s">
        <v>576</v>
      </c>
      <c r="C3" s="669"/>
      <c r="D3" s="669"/>
      <c r="E3" s="669"/>
      <c r="F3" s="669"/>
      <c r="G3" s="669"/>
      <c r="H3" s="669"/>
      <c r="I3" s="669"/>
      <c r="J3" s="669"/>
      <c r="K3" s="669"/>
      <c r="L3" s="669"/>
      <c r="M3" s="669"/>
      <c r="N3" s="669"/>
      <c r="O3" s="53"/>
      <c r="P3" s="671" t="str">
        <f>IF(AE1&lt;&gt;AE2,"Vos données comportent des items vides.","")</f>
        <v/>
      </c>
      <c r="Q3" s="671"/>
      <c r="R3" s="671"/>
      <c r="S3" s="671"/>
      <c r="T3" s="671"/>
      <c r="U3" s="671"/>
      <c r="V3" s="671"/>
      <c r="W3" s="671"/>
      <c r="X3" s="671"/>
      <c r="Y3" s="671"/>
      <c r="Z3" s="671"/>
      <c r="AA3" s="671"/>
      <c r="AB3" s="64"/>
      <c r="AC3" s="65"/>
      <c r="AD3" s="66" t="s">
        <v>155</v>
      </c>
      <c r="AE3" s="69">
        <f>'X(Calculs)X'!B11</f>
        <v>0</v>
      </c>
      <c r="AM3" s="291">
        <v>9</v>
      </c>
    </row>
    <row r="4" spans="1:41" ht="18" customHeight="1" x14ac:dyDescent="0.35">
      <c r="A4" s="53"/>
      <c r="B4" s="669"/>
      <c r="C4" s="669"/>
      <c r="D4" s="669"/>
      <c r="E4" s="669"/>
      <c r="F4" s="669"/>
      <c r="G4" s="669"/>
      <c r="H4" s="669"/>
      <c r="I4" s="669"/>
      <c r="J4" s="669"/>
      <c r="K4" s="669"/>
      <c r="L4" s="669"/>
      <c r="M4" s="669"/>
      <c r="N4" s="669"/>
      <c r="O4" s="53"/>
      <c r="P4" s="373" t="str">
        <f>IF(AH108&gt;0,"Le(s) item(s) "&amp;AH109&amp;"ne présente(ent) que des données manquantes.","")</f>
        <v/>
      </c>
      <c r="Q4" s="374"/>
      <c r="R4" s="374"/>
      <c r="S4" s="374"/>
      <c r="T4" s="374"/>
      <c r="U4" s="374"/>
      <c r="V4" s="374"/>
      <c r="W4" s="374"/>
      <c r="X4" s="374"/>
      <c r="Y4" s="374"/>
      <c r="Z4" s="374"/>
      <c r="AA4" s="374"/>
      <c r="AB4" s="376"/>
      <c r="AC4" s="376"/>
      <c r="AD4" s="376"/>
      <c r="AE4" s="376"/>
      <c r="AF4" s="377"/>
      <c r="AH4" s="5" t="s">
        <v>160</v>
      </c>
      <c r="AJ4" s="15" t="s">
        <v>212</v>
      </c>
      <c r="AK4" s="15" t="s">
        <v>211</v>
      </c>
      <c r="AM4" s="291">
        <v>0</v>
      </c>
    </row>
    <row r="5" spans="1:41" ht="13.5" customHeight="1" x14ac:dyDescent="0.35">
      <c r="A5" s="53"/>
      <c r="B5" s="362"/>
      <c r="C5" s="362"/>
      <c r="D5" s="362"/>
      <c r="E5" s="362"/>
      <c r="F5" s="362"/>
      <c r="G5" s="362"/>
      <c r="H5" s="362"/>
      <c r="I5" s="362"/>
      <c r="J5" s="362"/>
      <c r="K5" s="362"/>
      <c r="L5" s="362"/>
      <c r="M5" s="362"/>
      <c r="N5" s="362"/>
      <c r="O5" s="53"/>
      <c r="P5" s="375" t="str">
        <f>IF(AE1&lt;&gt;AE2,"Rappel: les données manquantes sont considérées comme des erreurs.","")</f>
        <v/>
      </c>
      <c r="Q5" s="374"/>
      <c r="R5" s="374"/>
      <c r="S5" s="374"/>
      <c r="T5" s="374"/>
      <c r="U5" s="374"/>
      <c r="V5" s="374"/>
      <c r="W5" s="374"/>
      <c r="X5" s="374"/>
      <c r="Y5" s="374"/>
      <c r="Z5" s="374"/>
      <c r="AA5" s="374"/>
      <c r="AB5" s="376"/>
      <c r="AC5" s="376"/>
      <c r="AD5" s="376"/>
      <c r="AE5" s="376"/>
      <c r="AF5" s="377"/>
      <c r="AM5" s="291"/>
    </row>
    <row r="6" spans="1:41" x14ac:dyDescent="0.3">
      <c r="A6" s="57" t="s">
        <v>219</v>
      </c>
      <c r="B6" s="58" t="s">
        <v>0</v>
      </c>
      <c r="C6" s="58" t="s">
        <v>1</v>
      </c>
      <c r="D6" s="58" t="s">
        <v>2</v>
      </c>
      <c r="E6" s="58" t="s">
        <v>3</v>
      </c>
      <c r="F6" s="58" t="s">
        <v>4</v>
      </c>
      <c r="G6" s="58" t="s">
        <v>5</v>
      </c>
      <c r="H6" s="58" t="s">
        <v>6</v>
      </c>
      <c r="I6" s="58" t="s">
        <v>7</v>
      </c>
      <c r="J6" s="58" t="s">
        <v>8</v>
      </c>
      <c r="K6" s="58" t="s">
        <v>9</v>
      </c>
      <c r="L6" s="58" t="s">
        <v>10</v>
      </c>
      <c r="M6" s="58" t="s">
        <v>11</v>
      </c>
      <c r="N6" s="58" t="s">
        <v>12</v>
      </c>
      <c r="O6" s="58" t="s">
        <v>13</v>
      </c>
      <c r="P6" s="58" t="s">
        <v>14</v>
      </c>
      <c r="Q6" s="58" t="s">
        <v>15</v>
      </c>
      <c r="R6" s="58" t="s">
        <v>16</v>
      </c>
      <c r="S6" s="58" t="s">
        <v>17</v>
      </c>
      <c r="T6" s="58" t="s">
        <v>18</v>
      </c>
      <c r="U6" s="58" t="s">
        <v>19</v>
      </c>
      <c r="V6" s="58" t="s">
        <v>20</v>
      </c>
      <c r="W6" s="58" t="s">
        <v>21</v>
      </c>
      <c r="X6" s="58" t="s">
        <v>22</v>
      </c>
      <c r="Y6" s="58" t="s">
        <v>23</v>
      </c>
      <c r="Z6" s="58" t="s">
        <v>24</v>
      </c>
      <c r="AA6" s="58" t="s">
        <v>25</v>
      </c>
      <c r="AB6" s="58" t="s">
        <v>26</v>
      </c>
      <c r="AC6" s="58" t="s">
        <v>27</v>
      </c>
      <c r="AD6" s="58" t="s">
        <v>28</v>
      </c>
      <c r="AE6" s="58" t="s">
        <v>29</v>
      </c>
      <c r="AF6" s="59" t="s">
        <v>150</v>
      </c>
      <c r="AH6" s="5">
        <f>MAX(AH7:AH106)</f>
        <v>0</v>
      </c>
      <c r="AM6" s="291">
        <v>1</v>
      </c>
    </row>
    <row r="7" spans="1:41" x14ac:dyDescent="0.3">
      <c r="A7" s="58" t="s">
        <v>31</v>
      </c>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9">
        <f>COUNTIF(B7:AE7,"=1")</f>
        <v>0</v>
      </c>
      <c r="AG7" s="6" t="s">
        <v>139</v>
      </c>
      <c r="AH7" s="5">
        <f>COUNTIF(B7:AE7,"&gt;=0")</f>
        <v>0</v>
      </c>
      <c r="AJ7" s="15">
        <f>COUNTIF(B7:AE7,"="&amp;"")</f>
        <v>30</v>
      </c>
      <c r="AK7" s="15" t="str">
        <f>IF(AH7&gt;0,"In","Out")</f>
        <v>Out</v>
      </c>
      <c r="AL7" s="506">
        <v>1</v>
      </c>
      <c r="AM7" s="506" t="str">
        <f>IF(COUNTIF(AK7:AK$106,"=In")=0,"out","in")</f>
        <v>out</v>
      </c>
      <c r="AN7" s="5" t="b">
        <f>OR(AH7&gt;0,AK7="In",AM7="in")</f>
        <v>0</v>
      </c>
    </row>
    <row r="8" spans="1:41" x14ac:dyDescent="0.3">
      <c r="A8" s="58" t="s">
        <v>32</v>
      </c>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9">
        <f t="shared" ref="AF8:AF71" si="0">COUNTIF(B8:AE8,"=1")</f>
        <v>0</v>
      </c>
      <c r="AG8" s="6" t="s">
        <v>139</v>
      </c>
      <c r="AH8" s="5">
        <f t="shared" ref="AH8:AH71" si="1">COUNTIF(B8:AE8,"&gt;=0")</f>
        <v>0</v>
      </c>
      <c r="AJ8" s="15">
        <f t="shared" ref="AJ8:AJ71" si="2">COUNTIF(B8:AE8,"="&amp;"")</f>
        <v>30</v>
      </c>
      <c r="AK8" s="15" t="str">
        <f>IF(AH9&gt;0,"In","Dernier")</f>
        <v>Dernier</v>
      </c>
      <c r="AL8" s="506">
        <v>2</v>
      </c>
      <c r="AM8" s="506" t="str">
        <f>IF(COUNTIF(AK8:AK$106,"=In")=0,"out","in")</f>
        <v>out</v>
      </c>
      <c r="AN8" s="5" t="b">
        <f t="shared" ref="AN8:AN71" si="3">OR(AH8&gt;0,AK8="In",AM8="in")</f>
        <v>0</v>
      </c>
    </row>
    <row r="9" spans="1:41" x14ac:dyDescent="0.3">
      <c r="A9" s="58" t="s">
        <v>33</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9">
        <f t="shared" si="0"/>
        <v>0</v>
      </c>
      <c r="AG9" s="6" t="s">
        <v>139</v>
      </c>
      <c r="AH9" s="5">
        <f t="shared" si="1"/>
        <v>0</v>
      </c>
      <c r="AJ9" s="15">
        <f t="shared" si="2"/>
        <v>30</v>
      </c>
      <c r="AK9" s="15" t="str">
        <f t="shared" ref="AK9:AK72" si="4">IF(AH10&gt;0,"In","Dernier")</f>
        <v>Dernier</v>
      </c>
      <c r="AL9" s="506">
        <v>3</v>
      </c>
      <c r="AM9" s="506" t="str">
        <f>IF(COUNTIF(AK9:AK$106,"=In")=0,"out","in")</f>
        <v>out</v>
      </c>
      <c r="AN9" s="5" t="b">
        <f t="shared" si="3"/>
        <v>0</v>
      </c>
    </row>
    <row r="10" spans="1:41" x14ac:dyDescent="0.3">
      <c r="A10" s="58" t="s">
        <v>34</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9">
        <f t="shared" si="0"/>
        <v>0</v>
      </c>
      <c r="AG10" s="6" t="s">
        <v>139</v>
      </c>
      <c r="AH10" s="5">
        <f t="shared" si="1"/>
        <v>0</v>
      </c>
      <c r="AJ10" s="15">
        <f t="shared" si="2"/>
        <v>30</v>
      </c>
      <c r="AK10" s="15" t="str">
        <f t="shared" si="4"/>
        <v>Dernier</v>
      </c>
      <c r="AL10" s="506">
        <v>4</v>
      </c>
      <c r="AM10" s="506" t="str">
        <f>IF(COUNTIF(AK10:AK$106,"=In")=0,"out","in")</f>
        <v>out</v>
      </c>
      <c r="AN10" s="5" t="b">
        <f t="shared" si="3"/>
        <v>0</v>
      </c>
    </row>
    <row r="11" spans="1:41" x14ac:dyDescent="0.3">
      <c r="A11" s="58" t="s">
        <v>35</v>
      </c>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9">
        <f t="shared" si="0"/>
        <v>0</v>
      </c>
      <c r="AG11" s="6" t="s">
        <v>139</v>
      </c>
      <c r="AH11" s="5">
        <f t="shared" si="1"/>
        <v>0</v>
      </c>
      <c r="AJ11" s="15">
        <f t="shared" si="2"/>
        <v>30</v>
      </c>
      <c r="AK11" s="15" t="str">
        <f t="shared" si="4"/>
        <v>Dernier</v>
      </c>
      <c r="AL11" s="506">
        <v>5</v>
      </c>
      <c r="AM11" s="506" t="str">
        <f>IF(COUNTIF(AK11:AK$106,"=In")=0,"out","in")</f>
        <v>out</v>
      </c>
      <c r="AN11" s="5" t="b">
        <f t="shared" si="3"/>
        <v>0</v>
      </c>
    </row>
    <row r="12" spans="1:41" x14ac:dyDescent="0.3">
      <c r="A12" s="58" t="s">
        <v>36</v>
      </c>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9">
        <f t="shared" si="0"/>
        <v>0</v>
      </c>
      <c r="AG12" s="6" t="s">
        <v>139</v>
      </c>
      <c r="AH12" s="5">
        <f t="shared" si="1"/>
        <v>0</v>
      </c>
      <c r="AJ12" s="15">
        <f t="shared" si="2"/>
        <v>30</v>
      </c>
      <c r="AK12" s="15" t="str">
        <f t="shared" si="4"/>
        <v>Dernier</v>
      </c>
      <c r="AL12" s="506">
        <v>6</v>
      </c>
      <c r="AM12" s="506" t="str">
        <f>IF(COUNTIF(AK12:AK$106,"=In")=0,"out","in")</f>
        <v>out</v>
      </c>
      <c r="AN12" s="5" t="b">
        <f t="shared" si="3"/>
        <v>0</v>
      </c>
    </row>
    <row r="13" spans="1:41" x14ac:dyDescent="0.3">
      <c r="A13" s="58" t="s">
        <v>37</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9">
        <f t="shared" si="0"/>
        <v>0</v>
      </c>
      <c r="AG13" s="6" t="s">
        <v>139</v>
      </c>
      <c r="AH13" s="5">
        <f t="shared" si="1"/>
        <v>0</v>
      </c>
      <c r="AJ13" s="15">
        <f t="shared" si="2"/>
        <v>30</v>
      </c>
      <c r="AK13" s="15" t="str">
        <f t="shared" si="4"/>
        <v>Dernier</v>
      </c>
      <c r="AL13" s="506">
        <v>7</v>
      </c>
      <c r="AM13" s="506" t="str">
        <f>IF(COUNTIF(AK13:AK$106,"=In")=0,"out","in")</f>
        <v>out</v>
      </c>
      <c r="AN13" s="5" t="b">
        <f t="shared" si="3"/>
        <v>0</v>
      </c>
    </row>
    <row r="14" spans="1:41" x14ac:dyDescent="0.3">
      <c r="A14" s="58" t="s">
        <v>38</v>
      </c>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9">
        <f t="shared" si="0"/>
        <v>0</v>
      </c>
      <c r="AG14" s="6" t="s">
        <v>139</v>
      </c>
      <c r="AH14" s="5">
        <f t="shared" si="1"/>
        <v>0</v>
      </c>
      <c r="AJ14" s="15">
        <f t="shared" si="2"/>
        <v>30</v>
      </c>
      <c r="AK14" s="15" t="str">
        <f t="shared" si="4"/>
        <v>Dernier</v>
      </c>
      <c r="AL14" s="506">
        <v>8</v>
      </c>
      <c r="AM14" s="506" t="str">
        <f>IF(COUNTIF(AK14:AK$106,"=In")=0,"out","in")</f>
        <v>out</v>
      </c>
      <c r="AN14" s="5" t="b">
        <f t="shared" si="3"/>
        <v>0</v>
      </c>
    </row>
    <row r="15" spans="1:41" x14ac:dyDescent="0.3">
      <c r="A15" s="58" t="s">
        <v>39</v>
      </c>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9">
        <f t="shared" si="0"/>
        <v>0</v>
      </c>
      <c r="AG15" s="6" t="s">
        <v>139</v>
      </c>
      <c r="AH15" s="5">
        <f t="shared" si="1"/>
        <v>0</v>
      </c>
      <c r="AJ15" s="15">
        <f t="shared" si="2"/>
        <v>30</v>
      </c>
      <c r="AK15" s="15" t="str">
        <f t="shared" si="4"/>
        <v>Dernier</v>
      </c>
      <c r="AL15" s="506">
        <v>9</v>
      </c>
      <c r="AM15" s="506" t="str">
        <f>IF(COUNTIF(AK15:AK$106,"=In")=0,"out","in")</f>
        <v>out</v>
      </c>
      <c r="AN15" s="5" t="b">
        <f t="shared" si="3"/>
        <v>0</v>
      </c>
    </row>
    <row r="16" spans="1:41" x14ac:dyDescent="0.3">
      <c r="A16" s="58" t="s">
        <v>40</v>
      </c>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9">
        <f t="shared" si="0"/>
        <v>0</v>
      </c>
      <c r="AG16" s="6" t="s">
        <v>139</v>
      </c>
      <c r="AH16" s="5">
        <f t="shared" si="1"/>
        <v>0</v>
      </c>
      <c r="AJ16" s="15">
        <f t="shared" si="2"/>
        <v>30</v>
      </c>
      <c r="AK16" s="15" t="str">
        <f t="shared" si="4"/>
        <v>Dernier</v>
      </c>
      <c r="AL16" s="506">
        <v>10</v>
      </c>
      <c r="AM16" s="506" t="str">
        <f>IF(COUNTIF(AK16:AK$106,"=In")=0,"out","in")</f>
        <v>out</v>
      </c>
      <c r="AN16" s="5" t="b">
        <f t="shared" si="3"/>
        <v>0</v>
      </c>
    </row>
    <row r="17" spans="1:40" x14ac:dyDescent="0.3">
      <c r="A17" s="58" t="s">
        <v>41</v>
      </c>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9">
        <f t="shared" si="0"/>
        <v>0</v>
      </c>
      <c r="AG17" s="6" t="s">
        <v>139</v>
      </c>
      <c r="AH17" s="5">
        <f t="shared" si="1"/>
        <v>0</v>
      </c>
      <c r="AJ17" s="15">
        <f t="shared" si="2"/>
        <v>30</v>
      </c>
      <c r="AK17" s="15" t="str">
        <f t="shared" si="4"/>
        <v>Dernier</v>
      </c>
      <c r="AL17" s="506">
        <v>11</v>
      </c>
      <c r="AM17" s="506" t="str">
        <f>IF(COUNTIF(AK17:AK$106,"=In")=0,"out","in")</f>
        <v>out</v>
      </c>
      <c r="AN17" s="5" t="b">
        <f t="shared" si="3"/>
        <v>0</v>
      </c>
    </row>
    <row r="18" spans="1:40" x14ac:dyDescent="0.3">
      <c r="A18" s="58" t="s">
        <v>42</v>
      </c>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9">
        <f t="shared" si="0"/>
        <v>0</v>
      </c>
      <c r="AG18" s="6" t="s">
        <v>139</v>
      </c>
      <c r="AH18" s="5">
        <f t="shared" si="1"/>
        <v>0</v>
      </c>
      <c r="AJ18" s="15">
        <f t="shared" si="2"/>
        <v>30</v>
      </c>
      <c r="AK18" s="15" t="str">
        <f t="shared" si="4"/>
        <v>Dernier</v>
      </c>
      <c r="AL18" s="506">
        <v>12</v>
      </c>
      <c r="AM18" s="506" t="str">
        <f>IF(COUNTIF(AK18:AK$106,"=In")=0,"out","in")</f>
        <v>out</v>
      </c>
      <c r="AN18" s="5" t="b">
        <f t="shared" si="3"/>
        <v>0</v>
      </c>
    </row>
    <row r="19" spans="1:40" x14ac:dyDescent="0.3">
      <c r="A19" s="58" t="s">
        <v>43</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9">
        <f t="shared" si="0"/>
        <v>0</v>
      </c>
      <c r="AG19" s="6" t="s">
        <v>139</v>
      </c>
      <c r="AH19" s="5">
        <f t="shared" si="1"/>
        <v>0</v>
      </c>
      <c r="AJ19" s="15">
        <f t="shared" si="2"/>
        <v>30</v>
      </c>
      <c r="AK19" s="15" t="str">
        <f t="shared" si="4"/>
        <v>Dernier</v>
      </c>
      <c r="AL19" s="506">
        <v>13</v>
      </c>
      <c r="AM19" s="506" t="str">
        <f>IF(COUNTIF(AK19:AK$106,"=In")=0,"out","in")</f>
        <v>out</v>
      </c>
      <c r="AN19" s="5" t="b">
        <f t="shared" si="3"/>
        <v>0</v>
      </c>
    </row>
    <row r="20" spans="1:40" x14ac:dyDescent="0.3">
      <c r="A20" s="58" t="s">
        <v>44</v>
      </c>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9">
        <f t="shared" si="0"/>
        <v>0</v>
      </c>
      <c r="AG20" s="6" t="s">
        <v>139</v>
      </c>
      <c r="AH20" s="5">
        <f t="shared" si="1"/>
        <v>0</v>
      </c>
      <c r="AJ20" s="15">
        <f t="shared" si="2"/>
        <v>30</v>
      </c>
      <c r="AK20" s="15" t="str">
        <f t="shared" si="4"/>
        <v>Dernier</v>
      </c>
      <c r="AL20" s="506">
        <v>14</v>
      </c>
      <c r="AM20" s="506" t="str">
        <f>IF(COUNTIF(AK20:AK$106,"=In")=0,"out","in")</f>
        <v>out</v>
      </c>
      <c r="AN20" s="5" t="b">
        <f t="shared" si="3"/>
        <v>0</v>
      </c>
    </row>
    <row r="21" spans="1:40" x14ac:dyDescent="0.3">
      <c r="A21" s="58" t="s">
        <v>45</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9">
        <f t="shared" si="0"/>
        <v>0</v>
      </c>
      <c r="AG21" s="6" t="s">
        <v>139</v>
      </c>
      <c r="AH21" s="5">
        <f t="shared" si="1"/>
        <v>0</v>
      </c>
      <c r="AJ21" s="15">
        <f t="shared" si="2"/>
        <v>30</v>
      </c>
      <c r="AK21" s="15" t="str">
        <f t="shared" si="4"/>
        <v>Dernier</v>
      </c>
      <c r="AL21" s="506">
        <v>15</v>
      </c>
      <c r="AM21" s="506" t="str">
        <f>IF(COUNTIF(AK21:AK$106,"=In")=0,"out","in")</f>
        <v>out</v>
      </c>
      <c r="AN21" s="5" t="b">
        <f t="shared" si="3"/>
        <v>0</v>
      </c>
    </row>
    <row r="22" spans="1:40" x14ac:dyDescent="0.3">
      <c r="A22" s="58" t="s">
        <v>46</v>
      </c>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9">
        <f t="shared" si="0"/>
        <v>0</v>
      </c>
      <c r="AG22" s="6" t="s">
        <v>139</v>
      </c>
      <c r="AH22" s="5">
        <f t="shared" si="1"/>
        <v>0</v>
      </c>
      <c r="AJ22" s="15">
        <f t="shared" si="2"/>
        <v>30</v>
      </c>
      <c r="AK22" s="15" t="str">
        <f t="shared" si="4"/>
        <v>Dernier</v>
      </c>
      <c r="AL22" s="506">
        <v>16</v>
      </c>
      <c r="AM22" s="506" t="str">
        <f>IF(COUNTIF(AK22:AK$106,"=In")=0,"out","in")</f>
        <v>out</v>
      </c>
      <c r="AN22" s="5" t="b">
        <f t="shared" si="3"/>
        <v>0</v>
      </c>
    </row>
    <row r="23" spans="1:40" x14ac:dyDescent="0.3">
      <c r="A23" s="58" t="s">
        <v>47</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9">
        <f t="shared" si="0"/>
        <v>0</v>
      </c>
      <c r="AG23" s="6" t="s">
        <v>139</v>
      </c>
      <c r="AH23" s="5">
        <f t="shared" si="1"/>
        <v>0</v>
      </c>
      <c r="AJ23" s="15">
        <f t="shared" si="2"/>
        <v>30</v>
      </c>
      <c r="AK23" s="15" t="str">
        <f t="shared" si="4"/>
        <v>Dernier</v>
      </c>
      <c r="AL23" s="506">
        <v>17</v>
      </c>
      <c r="AM23" s="506" t="str">
        <f>IF(COUNTIF(AK23:AK$106,"=In")=0,"out","in")</f>
        <v>out</v>
      </c>
      <c r="AN23" s="5" t="b">
        <f t="shared" si="3"/>
        <v>0</v>
      </c>
    </row>
    <row r="24" spans="1:40" x14ac:dyDescent="0.3">
      <c r="A24" s="58" t="s">
        <v>48</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9">
        <f t="shared" si="0"/>
        <v>0</v>
      </c>
      <c r="AG24" s="6" t="s">
        <v>139</v>
      </c>
      <c r="AH24" s="5">
        <f t="shared" si="1"/>
        <v>0</v>
      </c>
      <c r="AJ24" s="15">
        <f t="shared" si="2"/>
        <v>30</v>
      </c>
      <c r="AK24" s="15" t="str">
        <f t="shared" si="4"/>
        <v>Dernier</v>
      </c>
      <c r="AL24" s="506">
        <v>18</v>
      </c>
      <c r="AM24" s="506" t="str">
        <f>IF(COUNTIF(AK24:AK$106,"=In")=0,"out","in")</f>
        <v>out</v>
      </c>
      <c r="AN24" s="5" t="b">
        <f t="shared" si="3"/>
        <v>0</v>
      </c>
    </row>
    <row r="25" spans="1:40" x14ac:dyDescent="0.3">
      <c r="A25" s="58" t="s">
        <v>49</v>
      </c>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9">
        <f t="shared" si="0"/>
        <v>0</v>
      </c>
      <c r="AG25" s="6" t="s">
        <v>139</v>
      </c>
      <c r="AH25" s="5">
        <f t="shared" si="1"/>
        <v>0</v>
      </c>
      <c r="AJ25" s="15">
        <f t="shared" si="2"/>
        <v>30</v>
      </c>
      <c r="AK25" s="15" t="str">
        <f t="shared" si="4"/>
        <v>Dernier</v>
      </c>
      <c r="AL25" s="506">
        <v>19</v>
      </c>
      <c r="AM25" s="506" t="str">
        <f>IF(COUNTIF(AK25:AK$106,"=In")=0,"out","in")</f>
        <v>out</v>
      </c>
      <c r="AN25" s="5" t="b">
        <f t="shared" si="3"/>
        <v>0</v>
      </c>
    </row>
    <row r="26" spans="1:40" x14ac:dyDescent="0.3">
      <c r="A26" s="58" t="s">
        <v>50</v>
      </c>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9">
        <f t="shared" si="0"/>
        <v>0</v>
      </c>
      <c r="AG26" s="6" t="s">
        <v>139</v>
      </c>
      <c r="AH26" s="5">
        <f t="shared" si="1"/>
        <v>0</v>
      </c>
      <c r="AJ26" s="15">
        <f t="shared" si="2"/>
        <v>30</v>
      </c>
      <c r="AK26" s="15" t="str">
        <f t="shared" si="4"/>
        <v>Dernier</v>
      </c>
      <c r="AL26" s="506">
        <v>20</v>
      </c>
      <c r="AM26" s="506" t="str">
        <f>IF(COUNTIF(AK26:AK$106,"=In")=0,"out","in")</f>
        <v>out</v>
      </c>
      <c r="AN26" s="5" t="b">
        <f t="shared" si="3"/>
        <v>0</v>
      </c>
    </row>
    <row r="27" spans="1:40" x14ac:dyDescent="0.3">
      <c r="A27" s="58" t="s">
        <v>51</v>
      </c>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9">
        <f t="shared" si="0"/>
        <v>0</v>
      </c>
      <c r="AG27" s="6" t="s">
        <v>139</v>
      </c>
      <c r="AH27" s="5">
        <f t="shared" si="1"/>
        <v>0</v>
      </c>
      <c r="AJ27" s="15">
        <f t="shared" si="2"/>
        <v>30</v>
      </c>
      <c r="AK27" s="15" t="str">
        <f t="shared" si="4"/>
        <v>Dernier</v>
      </c>
      <c r="AL27" s="506">
        <v>21</v>
      </c>
      <c r="AM27" s="506" t="str">
        <f>IF(COUNTIF(AK27:AK$106,"=In")=0,"out","in")</f>
        <v>out</v>
      </c>
      <c r="AN27" s="5" t="b">
        <f t="shared" si="3"/>
        <v>0</v>
      </c>
    </row>
    <row r="28" spans="1:40" x14ac:dyDescent="0.3">
      <c r="A28" s="58" t="s">
        <v>52</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9">
        <f t="shared" si="0"/>
        <v>0</v>
      </c>
      <c r="AG28" s="6" t="s">
        <v>139</v>
      </c>
      <c r="AH28" s="5">
        <f t="shared" si="1"/>
        <v>0</v>
      </c>
      <c r="AJ28" s="15">
        <f t="shared" si="2"/>
        <v>30</v>
      </c>
      <c r="AK28" s="15" t="str">
        <f t="shared" si="4"/>
        <v>Dernier</v>
      </c>
      <c r="AL28" s="506">
        <v>22</v>
      </c>
      <c r="AM28" s="506" t="str">
        <f>IF(COUNTIF(AK28:AK$106,"=In")=0,"out","in")</f>
        <v>out</v>
      </c>
      <c r="AN28" s="5" t="b">
        <f t="shared" si="3"/>
        <v>0</v>
      </c>
    </row>
    <row r="29" spans="1:40" x14ac:dyDescent="0.3">
      <c r="A29" s="58" t="s">
        <v>53</v>
      </c>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9">
        <f t="shared" si="0"/>
        <v>0</v>
      </c>
      <c r="AG29" s="6" t="s">
        <v>139</v>
      </c>
      <c r="AH29" s="5">
        <f t="shared" si="1"/>
        <v>0</v>
      </c>
      <c r="AJ29" s="15">
        <f t="shared" si="2"/>
        <v>30</v>
      </c>
      <c r="AK29" s="15" t="str">
        <f t="shared" si="4"/>
        <v>Dernier</v>
      </c>
      <c r="AL29" s="506">
        <v>23</v>
      </c>
      <c r="AM29" s="506" t="str">
        <f>IF(COUNTIF(AK29:AK$106,"=In")=0,"out","in")</f>
        <v>out</v>
      </c>
      <c r="AN29" s="5" t="b">
        <f t="shared" si="3"/>
        <v>0</v>
      </c>
    </row>
    <row r="30" spans="1:40" x14ac:dyDescent="0.3">
      <c r="A30" s="58" t="s">
        <v>54</v>
      </c>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9">
        <f t="shared" si="0"/>
        <v>0</v>
      </c>
      <c r="AG30" s="6" t="s">
        <v>139</v>
      </c>
      <c r="AH30" s="5">
        <f t="shared" si="1"/>
        <v>0</v>
      </c>
      <c r="AJ30" s="15">
        <f t="shared" si="2"/>
        <v>30</v>
      </c>
      <c r="AK30" s="15" t="str">
        <f t="shared" si="4"/>
        <v>Dernier</v>
      </c>
      <c r="AL30" s="506">
        <v>24</v>
      </c>
      <c r="AM30" s="506" t="str">
        <f>IF(COUNTIF(AK30:AK$106,"=In")=0,"out","in")</f>
        <v>out</v>
      </c>
      <c r="AN30" s="5" t="b">
        <f t="shared" si="3"/>
        <v>0</v>
      </c>
    </row>
    <row r="31" spans="1:40" x14ac:dyDescent="0.3">
      <c r="A31" s="58" t="s">
        <v>55</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9">
        <f t="shared" si="0"/>
        <v>0</v>
      </c>
      <c r="AG31" s="6" t="s">
        <v>139</v>
      </c>
      <c r="AH31" s="5">
        <f t="shared" si="1"/>
        <v>0</v>
      </c>
      <c r="AJ31" s="15">
        <f t="shared" si="2"/>
        <v>30</v>
      </c>
      <c r="AK31" s="15" t="str">
        <f t="shared" si="4"/>
        <v>Dernier</v>
      </c>
      <c r="AL31" s="506">
        <v>25</v>
      </c>
      <c r="AM31" s="506" t="str">
        <f>IF(COUNTIF(AK31:AK$106,"=In")=0,"out","in")</f>
        <v>out</v>
      </c>
      <c r="AN31" s="5" t="b">
        <f t="shared" si="3"/>
        <v>0</v>
      </c>
    </row>
    <row r="32" spans="1:40" x14ac:dyDescent="0.3">
      <c r="A32" s="58" t="s">
        <v>56</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9">
        <f t="shared" si="0"/>
        <v>0</v>
      </c>
      <c r="AG32" s="6" t="s">
        <v>139</v>
      </c>
      <c r="AH32" s="5">
        <f t="shared" si="1"/>
        <v>0</v>
      </c>
      <c r="AJ32" s="15">
        <f t="shared" si="2"/>
        <v>30</v>
      </c>
      <c r="AK32" s="15" t="str">
        <f t="shared" si="4"/>
        <v>Dernier</v>
      </c>
      <c r="AL32" s="506">
        <v>26</v>
      </c>
      <c r="AM32" s="506" t="str">
        <f>IF(COUNTIF(AK32:AK$106,"=In")=0,"out","in")</f>
        <v>out</v>
      </c>
      <c r="AN32" s="5" t="b">
        <f t="shared" si="3"/>
        <v>0</v>
      </c>
    </row>
    <row r="33" spans="1:40" x14ac:dyDescent="0.3">
      <c r="A33" s="58" t="s">
        <v>57</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9">
        <f t="shared" si="0"/>
        <v>0</v>
      </c>
      <c r="AG33" s="6" t="s">
        <v>139</v>
      </c>
      <c r="AH33" s="5">
        <f t="shared" si="1"/>
        <v>0</v>
      </c>
      <c r="AJ33" s="15">
        <f t="shared" si="2"/>
        <v>30</v>
      </c>
      <c r="AK33" s="15" t="str">
        <f t="shared" si="4"/>
        <v>Dernier</v>
      </c>
      <c r="AL33" s="506">
        <v>27</v>
      </c>
      <c r="AM33" s="506" t="str">
        <f>IF(COUNTIF(AK33:AK$106,"=In")=0,"out","in")</f>
        <v>out</v>
      </c>
      <c r="AN33" s="5" t="b">
        <f t="shared" si="3"/>
        <v>0</v>
      </c>
    </row>
    <row r="34" spans="1:40" x14ac:dyDescent="0.3">
      <c r="A34" s="58" t="s">
        <v>58</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9">
        <f t="shared" si="0"/>
        <v>0</v>
      </c>
      <c r="AG34" s="6" t="s">
        <v>139</v>
      </c>
      <c r="AH34" s="5">
        <f t="shared" si="1"/>
        <v>0</v>
      </c>
      <c r="AJ34" s="15">
        <f t="shared" si="2"/>
        <v>30</v>
      </c>
      <c r="AK34" s="15" t="str">
        <f t="shared" si="4"/>
        <v>Dernier</v>
      </c>
      <c r="AL34" s="506">
        <v>28</v>
      </c>
      <c r="AM34" s="506" t="str">
        <f>IF(COUNTIF(AK34:AK$106,"=In")=0,"out","in")</f>
        <v>out</v>
      </c>
      <c r="AN34" s="5" t="b">
        <f t="shared" si="3"/>
        <v>0</v>
      </c>
    </row>
    <row r="35" spans="1:40" x14ac:dyDescent="0.3">
      <c r="A35" s="58" t="s">
        <v>59</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9">
        <f t="shared" si="0"/>
        <v>0</v>
      </c>
      <c r="AG35" s="6" t="s">
        <v>139</v>
      </c>
      <c r="AH35" s="5">
        <f t="shared" si="1"/>
        <v>0</v>
      </c>
      <c r="AJ35" s="15">
        <f t="shared" si="2"/>
        <v>30</v>
      </c>
      <c r="AK35" s="15" t="str">
        <f t="shared" si="4"/>
        <v>Dernier</v>
      </c>
      <c r="AL35" s="506">
        <v>29</v>
      </c>
      <c r="AM35" s="506" t="str">
        <f>IF(COUNTIF(AK35:AK$106,"=In")=0,"out","in")</f>
        <v>out</v>
      </c>
      <c r="AN35" s="5" t="b">
        <f t="shared" si="3"/>
        <v>0</v>
      </c>
    </row>
    <row r="36" spans="1:40" x14ac:dyDescent="0.3">
      <c r="A36" s="58" t="s">
        <v>60</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9">
        <f t="shared" si="0"/>
        <v>0</v>
      </c>
      <c r="AG36" s="6" t="s">
        <v>139</v>
      </c>
      <c r="AH36" s="5">
        <f t="shared" si="1"/>
        <v>0</v>
      </c>
      <c r="AJ36" s="15">
        <f t="shared" si="2"/>
        <v>30</v>
      </c>
      <c r="AK36" s="15" t="str">
        <f t="shared" si="4"/>
        <v>Dernier</v>
      </c>
      <c r="AL36" s="506">
        <v>30</v>
      </c>
      <c r="AM36" s="506" t="str">
        <f>IF(COUNTIF(AK36:AK$106,"=In")=0,"out","in")</f>
        <v>out</v>
      </c>
      <c r="AN36" s="5" t="b">
        <f t="shared" si="3"/>
        <v>0</v>
      </c>
    </row>
    <row r="37" spans="1:40" x14ac:dyDescent="0.3">
      <c r="A37" s="58" t="s">
        <v>61</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9">
        <f t="shared" si="0"/>
        <v>0</v>
      </c>
      <c r="AG37" s="6" t="s">
        <v>139</v>
      </c>
      <c r="AH37" s="5">
        <f t="shared" si="1"/>
        <v>0</v>
      </c>
      <c r="AJ37" s="15">
        <f t="shared" si="2"/>
        <v>30</v>
      </c>
      <c r="AK37" s="15" t="str">
        <f t="shared" si="4"/>
        <v>Dernier</v>
      </c>
      <c r="AL37" s="506">
        <v>31</v>
      </c>
      <c r="AM37" s="506" t="str">
        <f>IF(COUNTIF(AK37:AK$106,"=In")=0,"out","in")</f>
        <v>out</v>
      </c>
      <c r="AN37" s="5" t="b">
        <f t="shared" si="3"/>
        <v>0</v>
      </c>
    </row>
    <row r="38" spans="1:40" x14ac:dyDescent="0.3">
      <c r="A38" s="58" t="s">
        <v>62</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9">
        <f t="shared" si="0"/>
        <v>0</v>
      </c>
      <c r="AG38" s="6" t="s">
        <v>139</v>
      </c>
      <c r="AH38" s="5">
        <f t="shared" si="1"/>
        <v>0</v>
      </c>
      <c r="AJ38" s="15">
        <f t="shared" si="2"/>
        <v>30</v>
      </c>
      <c r="AK38" s="15" t="str">
        <f t="shared" si="4"/>
        <v>Dernier</v>
      </c>
      <c r="AL38" s="506">
        <v>32</v>
      </c>
      <c r="AM38" s="506" t="str">
        <f>IF(COUNTIF(AK38:AK$106,"=In")=0,"out","in")</f>
        <v>out</v>
      </c>
      <c r="AN38" s="5" t="b">
        <f t="shared" si="3"/>
        <v>0</v>
      </c>
    </row>
    <row r="39" spans="1:40" x14ac:dyDescent="0.3">
      <c r="A39" s="58" t="s">
        <v>63</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9">
        <f t="shared" si="0"/>
        <v>0</v>
      </c>
      <c r="AG39" s="6" t="s">
        <v>139</v>
      </c>
      <c r="AH39" s="5">
        <f t="shared" si="1"/>
        <v>0</v>
      </c>
      <c r="AJ39" s="15">
        <f t="shared" si="2"/>
        <v>30</v>
      </c>
      <c r="AK39" s="15" t="str">
        <f t="shared" si="4"/>
        <v>Dernier</v>
      </c>
      <c r="AL39" s="506">
        <v>33</v>
      </c>
      <c r="AM39" s="506" t="str">
        <f>IF(COUNTIF(AK39:AK$106,"=In")=0,"out","in")</f>
        <v>out</v>
      </c>
      <c r="AN39" s="5" t="b">
        <f t="shared" si="3"/>
        <v>0</v>
      </c>
    </row>
    <row r="40" spans="1:40" x14ac:dyDescent="0.3">
      <c r="A40" s="58" t="s">
        <v>64</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9">
        <f t="shared" si="0"/>
        <v>0</v>
      </c>
      <c r="AG40" s="6" t="s">
        <v>139</v>
      </c>
      <c r="AH40" s="5">
        <f t="shared" si="1"/>
        <v>0</v>
      </c>
      <c r="AJ40" s="15">
        <f t="shared" si="2"/>
        <v>30</v>
      </c>
      <c r="AK40" s="15" t="str">
        <f t="shared" si="4"/>
        <v>Dernier</v>
      </c>
      <c r="AL40" s="506">
        <v>34</v>
      </c>
      <c r="AM40" s="506" t="str">
        <f>IF(COUNTIF(AK40:AK$106,"=In")=0,"out","in")</f>
        <v>out</v>
      </c>
      <c r="AN40" s="5" t="b">
        <f t="shared" si="3"/>
        <v>0</v>
      </c>
    </row>
    <row r="41" spans="1:40" x14ac:dyDescent="0.3">
      <c r="A41" s="58" t="s">
        <v>65</v>
      </c>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9">
        <f t="shared" si="0"/>
        <v>0</v>
      </c>
      <c r="AG41" s="6" t="s">
        <v>139</v>
      </c>
      <c r="AH41" s="5">
        <f t="shared" si="1"/>
        <v>0</v>
      </c>
      <c r="AJ41" s="15">
        <f t="shared" si="2"/>
        <v>30</v>
      </c>
      <c r="AK41" s="15" t="str">
        <f t="shared" si="4"/>
        <v>Dernier</v>
      </c>
      <c r="AL41" s="506">
        <v>35</v>
      </c>
      <c r="AM41" s="506" t="str">
        <f>IF(COUNTIF(AK41:AK$106,"=In")=0,"out","in")</f>
        <v>out</v>
      </c>
      <c r="AN41" s="5" t="b">
        <f t="shared" si="3"/>
        <v>0</v>
      </c>
    </row>
    <row r="42" spans="1:40" x14ac:dyDescent="0.3">
      <c r="A42" s="58" t="s">
        <v>66</v>
      </c>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9">
        <f t="shared" si="0"/>
        <v>0</v>
      </c>
      <c r="AG42" s="6" t="s">
        <v>139</v>
      </c>
      <c r="AH42" s="5">
        <f t="shared" si="1"/>
        <v>0</v>
      </c>
      <c r="AJ42" s="15">
        <f t="shared" si="2"/>
        <v>30</v>
      </c>
      <c r="AK42" s="15" t="str">
        <f t="shared" si="4"/>
        <v>Dernier</v>
      </c>
      <c r="AL42" s="506">
        <v>36</v>
      </c>
      <c r="AM42" s="506" t="str">
        <f>IF(COUNTIF(AK42:AK$106,"=In")=0,"out","in")</f>
        <v>out</v>
      </c>
      <c r="AN42" s="5" t="b">
        <f t="shared" si="3"/>
        <v>0</v>
      </c>
    </row>
    <row r="43" spans="1:40" x14ac:dyDescent="0.3">
      <c r="A43" s="58" t="s">
        <v>67</v>
      </c>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9">
        <f t="shared" si="0"/>
        <v>0</v>
      </c>
      <c r="AG43" s="6" t="s">
        <v>139</v>
      </c>
      <c r="AH43" s="5">
        <f t="shared" si="1"/>
        <v>0</v>
      </c>
      <c r="AJ43" s="15">
        <f t="shared" si="2"/>
        <v>30</v>
      </c>
      <c r="AK43" s="15" t="str">
        <f t="shared" si="4"/>
        <v>Dernier</v>
      </c>
      <c r="AL43" s="506">
        <v>37</v>
      </c>
      <c r="AM43" s="506" t="str">
        <f>IF(COUNTIF(AK43:AK$106,"=In")=0,"out","in")</f>
        <v>out</v>
      </c>
      <c r="AN43" s="5" t="b">
        <f t="shared" si="3"/>
        <v>0</v>
      </c>
    </row>
    <row r="44" spans="1:40" x14ac:dyDescent="0.3">
      <c r="A44" s="58" t="s">
        <v>68</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9">
        <f t="shared" si="0"/>
        <v>0</v>
      </c>
      <c r="AG44" s="6" t="s">
        <v>139</v>
      </c>
      <c r="AH44" s="5">
        <f t="shared" si="1"/>
        <v>0</v>
      </c>
      <c r="AJ44" s="15">
        <f t="shared" si="2"/>
        <v>30</v>
      </c>
      <c r="AK44" s="15" t="str">
        <f t="shared" si="4"/>
        <v>Dernier</v>
      </c>
      <c r="AL44" s="506">
        <v>38</v>
      </c>
      <c r="AM44" s="506" t="str">
        <f>IF(COUNTIF(AK44:AK$106,"=In")=0,"out","in")</f>
        <v>out</v>
      </c>
      <c r="AN44" s="5" t="b">
        <f t="shared" si="3"/>
        <v>0</v>
      </c>
    </row>
    <row r="45" spans="1:40" x14ac:dyDescent="0.3">
      <c r="A45" s="58" t="s">
        <v>69</v>
      </c>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9">
        <f t="shared" si="0"/>
        <v>0</v>
      </c>
      <c r="AG45" s="6" t="s">
        <v>139</v>
      </c>
      <c r="AH45" s="5">
        <f t="shared" si="1"/>
        <v>0</v>
      </c>
      <c r="AJ45" s="15">
        <f t="shared" si="2"/>
        <v>30</v>
      </c>
      <c r="AK45" s="15" t="str">
        <f t="shared" si="4"/>
        <v>Dernier</v>
      </c>
      <c r="AL45" s="506">
        <v>39</v>
      </c>
      <c r="AM45" s="506" t="str">
        <f>IF(COUNTIF(AK45:AK$106,"=In")=0,"out","in")</f>
        <v>out</v>
      </c>
      <c r="AN45" s="5" t="b">
        <f t="shared" si="3"/>
        <v>0</v>
      </c>
    </row>
    <row r="46" spans="1:40" x14ac:dyDescent="0.3">
      <c r="A46" s="58" t="s">
        <v>70</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9">
        <f t="shared" si="0"/>
        <v>0</v>
      </c>
      <c r="AG46" s="6" t="s">
        <v>139</v>
      </c>
      <c r="AH46" s="5">
        <f t="shared" si="1"/>
        <v>0</v>
      </c>
      <c r="AJ46" s="15">
        <f t="shared" si="2"/>
        <v>30</v>
      </c>
      <c r="AK46" s="15" t="str">
        <f t="shared" si="4"/>
        <v>Dernier</v>
      </c>
      <c r="AL46" s="506">
        <v>40</v>
      </c>
      <c r="AM46" s="506" t="str">
        <f>IF(COUNTIF(AK46:AK$106,"=In")=0,"out","in")</f>
        <v>out</v>
      </c>
      <c r="AN46" s="5" t="b">
        <f t="shared" si="3"/>
        <v>0</v>
      </c>
    </row>
    <row r="47" spans="1:40" x14ac:dyDescent="0.3">
      <c r="A47" s="58" t="s">
        <v>71</v>
      </c>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9">
        <f t="shared" si="0"/>
        <v>0</v>
      </c>
      <c r="AG47" s="6" t="s">
        <v>139</v>
      </c>
      <c r="AH47" s="5">
        <f t="shared" si="1"/>
        <v>0</v>
      </c>
      <c r="AJ47" s="15">
        <f t="shared" si="2"/>
        <v>30</v>
      </c>
      <c r="AK47" s="15" t="str">
        <f t="shared" si="4"/>
        <v>Dernier</v>
      </c>
      <c r="AL47" s="506">
        <v>41</v>
      </c>
      <c r="AM47" s="506" t="str">
        <f>IF(COUNTIF(AK47:AK$106,"=In")=0,"out","in")</f>
        <v>out</v>
      </c>
      <c r="AN47" s="5" t="b">
        <f t="shared" si="3"/>
        <v>0</v>
      </c>
    </row>
    <row r="48" spans="1:40" x14ac:dyDescent="0.3">
      <c r="A48" s="58" t="s">
        <v>72</v>
      </c>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9">
        <f t="shared" si="0"/>
        <v>0</v>
      </c>
      <c r="AG48" s="6" t="s">
        <v>139</v>
      </c>
      <c r="AH48" s="5">
        <f t="shared" si="1"/>
        <v>0</v>
      </c>
      <c r="AJ48" s="15">
        <f t="shared" si="2"/>
        <v>30</v>
      </c>
      <c r="AK48" s="15" t="str">
        <f t="shared" si="4"/>
        <v>Dernier</v>
      </c>
      <c r="AL48" s="506">
        <v>42</v>
      </c>
      <c r="AM48" s="506" t="str">
        <f>IF(COUNTIF(AK48:AK$106,"=In")=0,"out","in")</f>
        <v>out</v>
      </c>
      <c r="AN48" s="5" t="b">
        <f t="shared" si="3"/>
        <v>0</v>
      </c>
    </row>
    <row r="49" spans="1:40" x14ac:dyDescent="0.3">
      <c r="A49" s="58" t="s">
        <v>73</v>
      </c>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9">
        <f t="shared" si="0"/>
        <v>0</v>
      </c>
      <c r="AG49" s="6" t="s">
        <v>139</v>
      </c>
      <c r="AH49" s="5">
        <f t="shared" si="1"/>
        <v>0</v>
      </c>
      <c r="AJ49" s="15">
        <f t="shared" si="2"/>
        <v>30</v>
      </c>
      <c r="AK49" s="15" t="str">
        <f t="shared" si="4"/>
        <v>Dernier</v>
      </c>
      <c r="AL49" s="506">
        <v>43</v>
      </c>
      <c r="AM49" s="506" t="str">
        <f>IF(COUNTIF(AK49:AK$106,"=In")=0,"out","in")</f>
        <v>out</v>
      </c>
      <c r="AN49" s="5" t="b">
        <f t="shared" si="3"/>
        <v>0</v>
      </c>
    </row>
    <row r="50" spans="1:40" x14ac:dyDescent="0.3">
      <c r="A50" s="58" t="s">
        <v>74</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9">
        <f t="shared" si="0"/>
        <v>0</v>
      </c>
      <c r="AG50" s="6" t="s">
        <v>139</v>
      </c>
      <c r="AH50" s="5">
        <f t="shared" si="1"/>
        <v>0</v>
      </c>
      <c r="AJ50" s="15">
        <f t="shared" si="2"/>
        <v>30</v>
      </c>
      <c r="AK50" s="15" t="str">
        <f t="shared" si="4"/>
        <v>Dernier</v>
      </c>
      <c r="AL50" s="506">
        <v>44</v>
      </c>
      <c r="AM50" s="506" t="str">
        <f>IF(COUNTIF(AK50:AK$106,"=In")=0,"out","in")</f>
        <v>out</v>
      </c>
      <c r="AN50" s="5" t="b">
        <f t="shared" si="3"/>
        <v>0</v>
      </c>
    </row>
    <row r="51" spans="1:40" x14ac:dyDescent="0.3">
      <c r="A51" s="58" t="s">
        <v>75</v>
      </c>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9">
        <f t="shared" si="0"/>
        <v>0</v>
      </c>
      <c r="AG51" s="6" t="s">
        <v>139</v>
      </c>
      <c r="AH51" s="5">
        <f t="shared" si="1"/>
        <v>0</v>
      </c>
      <c r="AJ51" s="15">
        <f t="shared" si="2"/>
        <v>30</v>
      </c>
      <c r="AK51" s="15" t="str">
        <f t="shared" si="4"/>
        <v>Dernier</v>
      </c>
      <c r="AL51" s="506">
        <v>45</v>
      </c>
      <c r="AM51" s="506" t="str">
        <f>IF(COUNTIF(AK51:AK$106,"=In")=0,"out","in")</f>
        <v>out</v>
      </c>
      <c r="AN51" s="5" t="b">
        <f t="shared" si="3"/>
        <v>0</v>
      </c>
    </row>
    <row r="52" spans="1:40" x14ac:dyDescent="0.3">
      <c r="A52" s="58" t="s">
        <v>76</v>
      </c>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9">
        <f t="shared" si="0"/>
        <v>0</v>
      </c>
      <c r="AG52" s="6" t="s">
        <v>139</v>
      </c>
      <c r="AH52" s="5">
        <f t="shared" si="1"/>
        <v>0</v>
      </c>
      <c r="AJ52" s="15">
        <f t="shared" si="2"/>
        <v>30</v>
      </c>
      <c r="AK52" s="15" t="str">
        <f t="shared" si="4"/>
        <v>Dernier</v>
      </c>
      <c r="AL52" s="506">
        <v>46</v>
      </c>
      <c r="AM52" s="506" t="str">
        <f>IF(COUNTIF(AK52:AK$106,"=In")=0,"out","in")</f>
        <v>out</v>
      </c>
      <c r="AN52" s="5" t="b">
        <f t="shared" si="3"/>
        <v>0</v>
      </c>
    </row>
    <row r="53" spans="1:40" x14ac:dyDescent="0.3">
      <c r="A53" s="58" t="s">
        <v>77</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9">
        <f t="shared" si="0"/>
        <v>0</v>
      </c>
      <c r="AG53" s="6" t="s">
        <v>139</v>
      </c>
      <c r="AH53" s="5">
        <f t="shared" si="1"/>
        <v>0</v>
      </c>
      <c r="AJ53" s="15">
        <f t="shared" si="2"/>
        <v>30</v>
      </c>
      <c r="AK53" s="15" t="str">
        <f t="shared" si="4"/>
        <v>Dernier</v>
      </c>
      <c r="AL53" s="506">
        <v>47</v>
      </c>
      <c r="AM53" s="506" t="str">
        <f>IF(COUNTIF(AK53:AK$106,"=In")=0,"out","in")</f>
        <v>out</v>
      </c>
      <c r="AN53" s="5" t="b">
        <f t="shared" si="3"/>
        <v>0</v>
      </c>
    </row>
    <row r="54" spans="1:40" x14ac:dyDescent="0.3">
      <c r="A54" s="58" t="s">
        <v>78</v>
      </c>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9">
        <f t="shared" si="0"/>
        <v>0</v>
      </c>
      <c r="AG54" s="6" t="s">
        <v>139</v>
      </c>
      <c r="AH54" s="5">
        <f t="shared" si="1"/>
        <v>0</v>
      </c>
      <c r="AJ54" s="15">
        <f t="shared" si="2"/>
        <v>30</v>
      </c>
      <c r="AK54" s="15" t="str">
        <f t="shared" si="4"/>
        <v>Dernier</v>
      </c>
      <c r="AL54" s="506">
        <v>48</v>
      </c>
      <c r="AM54" s="506" t="str">
        <f>IF(COUNTIF(AK54:AK$106,"=In")=0,"out","in")</f>
        <v>out</v>
      </c>
      <c r="AN54" s="5" t="b">
        <f t="shared" si="3"/>
        <v>0</v>
      </c>
    </row>
    <row r="55" spans="1:40" x14ac:dyDescent="0.3">
      <c r="A55" s="58" t="s">
        <v>79</v>
      </c>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9">
        <f t="shared" si="0"/>
        <v>0</v>
      </c>
      <c r="AG55" s="6" t="s">
        <v>139</v>
      </c>
      <c r="AH55" s="5">
        <f t="shared" si="1"/>
        <v>0</v>
      </c>
      <c r="AJ55" s="15">
        <f t="shared" si="2"/>
        <v>30</v>
      </c>
      <c r="AK55" s="15" t="str">
        <f t="shared" si="4"/>
        <v>Dernier</v>
      </c>
      <c r="AL55" s="506">
        <v>49</v>
      </c>
      <c r="AM55" s="506" t="str">
        <f>IF(COUNTIF(AK55:AK$106,"=In")=0,"out","in")</f>
        <v>out</v>
      </c>
      <c r="AN55" s="5" t="b">
        <f t="shared" si="3"/>
        <v>0</v>
      </c>
    </row>
    <row r="56" spans="1:40" x14ac:dyDescent="0.3">
      <c r="A56" s="58" t="s">
        <v>80</v>
      </c>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9">
        <f t="shared" si="0"/>
        <v>0</v>
      </c>
      <c r="AG56" s="6" t="s">
        <v>139</v>
      </c>
      <c r="AH56" s="5">
        <f t="shared" si="1"/>
        <v>0</v>
      </c>
      <c r="AJ56" s="15">
        <f t="shared" si="2"/>
        <v>30</v>
      </c>
      <c r="AK56" s="15" t="str">
        <f t="shared" si="4"/>
        <v>Dernier</v>
      </c>
      <c r="AL56" s="506">
        <v>50</v>
      </c>
      <c r="AM56" s="506" t="str">
        <f>IF(COUNTIF(AK56:AK$106,"=In")=0,"out","in")</f>
        <v>out</v>
      </c>
      <c r="AN56" s="5" t="b">
        <f t="shared" si="3"/>
        <v>0</v>
      </c>
    </row>
    <row r="57" spans="1:40" x14ac:dyDescent="0.3">
      <c r="A57" s="58" t="s">
        <v>81</v>
      </c>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9">
        <f t="shared" si="0"/>
        <v>0</v>
      </c>
      <c r="AG57" s="6" t="s">
        <v>139</v>
      </c>
      <c r="AH57" s="5">
        <f t="shared" si="1"/>
        <v>0</v>
      </c>
      <c r="AJ57" s="15">
        <f t="shared" si="2"/>
        <v>30</v>
      </c>
      <c r="AK57" s="15" t="str">
        <f t="shared" si="4"/>
        <v>Dernier</v>
      </c>
      <c r="AL57" s="506">
        <v>51</v>
      </c>
      <c r="AM57" s="506" t="str">
        <f>IF(COUNTIF(AK57:AK$106,"=In")=0,"out","in")</f>
        <v>out</v>
      </c>
      <c r="AN57" s="5" t="b">
        <f t="shared" si="3"/>
        <v>0</v>
      </c>
    </row>
    <row r="58" spans="1:40" x14ac:dyDescent="0.3">
      <c r="A58" s="58" t="s">
        <v>82</v>
      </c>
      <c r="B58" s="537"/>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9">
        <f t="shared" si="0"/>
        <v>0</v>
      </c>
      <c r="AG58" s="6" t="s">
        <v>139</v>
      </c>
      <c r="AH58" s="5">
        <f t="shared" si="1"/>
        <v>0</v>
      </c>
      <c r="AJ58" s="15">
        <f t="shared" si="2"/>
        <v>30</v>
      </c>
      <c r="AK58" s="15" t="str">
        <f t="shared" si="4"/>
        <v>Dernier</v>
      </c>
      <c r="AL58" s="506">
        <v>52</v>
      </c>
      <c r="AM58" s="506" t="str">
        <f>IF(COUNTIF(AK58:AK$106,"=In")=0,"out","in")</f>
        <v>out</v>
      </c>
      <c r="AN58" s="5" t="b">
        <f t="shared" si="3"/>
        <v>0</v>
      </c>
    </row>
    <row r="59" spans="1:40" x14ac:dyDescent="0.3">
      <c r="A59" s="58" t="s">
        <v>83</v>
      </c>
      <c r="B59" s="537"/>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9">
        <f t="shared" si="0"/>
        <v>0</v>
      </c>
      <c r="AG59" s="6" t="s">
        <v>139</v>
      </c>
      <c r="AH59" s="5">
        <f t="shared" si="1"/>
        <v>0</v>
      </c>
      <c r="AJ59" s="15">
        <f t="shared" si="2"/>
        <v>30</v>
      </c>
      <c r="AK59" s="15" t="str">
        <f t="shared" si="4"/>
        <v>Dernier</v>
      </c>
      <c r="AL59" s="506">
        <v>53</v>
      </c>
      <c r="AM59" s="506" t="str">
        <f>IF(COUNTIF(AK59:AK$106,"=In")=0,"out","in")</f>
        <v>out</v>
      </c>
      <c r="AN59" s="5" t="b">
        <f t="shared" si="3"/>
        <v>0</v>
      </c>
    </row>
    <row r="60" spans="1:40" x14ac:dyDescent="0.3">
      <c r="A60" s="58" t="s">
        <v>84</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9">
        <f t="shared" si="0"/>
        <v>0</v>
      </c>
      <c r="AG60" s="6" t="s">
        <v>139</v>
      </c>
      <c r="AH60" s="5">
        <f t="shared" si="1"/>
        <v>0</v>
      </c>
      <c r="AJ60" s="15">
        <f t="shared" si="2"/>
        <v>30</v>
      </c>
      <c r="AK60" s="15" t="str">
        <f t="shared" si="4"/>
        <v>Dernier</v>
      </c>
      <c r="AL60" s="506">
        <v>54</v>
      </c>
      <c r="AM60" s="506" t="str">
        <f>IF(COUNTIF(AK60:AK$106,"=In")=0,"out","in")</f>
        <v>out</v>
      </c>
      <c r="AN60" s="5" t="b">
        <f t="shared" si="3"/>
        <v>0</v>
      </c>
    </row>
    <row r="61" spans="1:40" x14ac:dyDescent="0.3">
      <c r="A61" s="58" t="s">
        <v>85</v>
      </c>
      <c r="B61" s="537"/>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9">
        <f t="shared" si="0"/>
        <v>0</v>
      </c>
      <c r="AG61" s="6" t="s">
        <v>139</v>
      </c>
      <c r="AH61" s="5">
        <f t="shared" si="1"/>
        <v>0</v>
      </c>
      <c r="AJ61" s="15">
        <f t="shared" si="2"/>
        <v>30</v>
      </c>
      <c r="AK61" s="15" t="str">
        <f t="shared" si="4"/>
        <v>Dernier</v>
      </c>
      <c r="AL61" s="506">
        <v>55</v>
      </c>
      <c r="AM61" s="506" t="str">
        <f>IF(COUNTIF(AK61:AK$106,"=In")=0,"out","in")</f>
        <v>out</v>
      </c>
      <c r="AN61" s="5" t="b">
        <f t="shared" si="3"/>
        <v>0</v>
      </c>
    </row>
    <row r="62" spans="1:40" x14ac:dyDescent="0.3">
      <c r="A62" s="58" t="s">
        <v>86</v>
      </c>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9">
        <f t="shared" si="0"/>
        <v>0</v>
      </c>
      <c r="AG62" s="6" t="s">
        <v>139</v>
      </c>
      <c r="AH62" s="5">
        <f t="shared" si="1"/>
        <v>0</v>
      </c>
      <c r="AJ62" s="15">
        <f t="shared" si="2"/>
        <v>30</v>
      </c>
      <c r="AK62" s="15" t="str">
        <f t="shared" si="4"/>
        <v>Dernier</v>
      </c>
      <c r="AL62" s="506">
        <v>56</v>
      </c>
      <c r="AM62" s="506" t="str">
        <f>IF(COUNTIF(AK62:AK$106,"=In")=0,"out","in")</f>
        <v>out</v>
      </c>
      <c r="AN62" s="5" t="b">
        <f t="shared" si="3"/>
        <v>0</v>
      </c>
    </row>
    <row r="63" spans="1:40" x14ac:dyDescent="0.3">
      <c r="A63" s="58" t="s">
        <v>87</v>
      </c>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9">
        <f t="shared" si="0"/>
        <v>0</v>
      </c>
      <c r="AG63" s="6" t="s">
        <v>139</v>
      </c>
      <c r="AH63" s="5">
        <f t="shared" si="1"/>
        <v>0</v>
      </c>
      <c r="AJ63" s="15">
        <f t="shared" si="2"/>
        <v>30</v>
      </c>
      <c r="AK63" s="15" t="str">
        <f t="shared" si="4"/>
        <v>Dernier</v>
      </c>
      <c r="AL63" s="506">
        <v>57</v>
      </c>
      <c r="AM63" s="506" t="str">
        <f>IF(COUNTIF(AK63:AK$106,"=In")=0,"out","in")</f>
        <v>out</v>
      </c>
      <c r="AN63" s="5" t="b">
        <f t="shared" si="3"/>
        <v>0</v>
      </c>
    </row>
    <row r="64" spans="1:40" x14ac:dyDescent="0.3">
      <c r="A64" s="58" t="s">
        <v>88</v>
      </c>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9">
        <f t="shared" si="0"/>
        <v>0</v>
      </c>
      <c r="AG64" s="6" t="s">
        <v>139</v>
      </c>
      <c r="AH64" s="5">
        <f t="shared" si="1"/>
        <v>0</v>
      </c>
      <c r="AJ64" s="15">
        <f t="shared" si="2"/>
        <v>30</v>
      </c>
      <c r="AK64" s="15" t="str">
        <f t="shared" si="4"/>
        <v>Dernier</v>
      </c>
      <c r="AL64" s="506">
        <v>58</v>
      </c>
      <c r="AM64" s="506" t="str">
        <f>IF(COUNTIF(AK64:AK$106,"=In")=0,"out","in")</f>
        <v>out</v>
      </c>
      <c r="AN64" s="5" t="b">
        <f t="shared" si="3"/>
        <v>0</v>
      </c>
    </row>
    <row r="65" spans="1:40" x14ac:dyDescent="0.3">
      <c r="A65" s="58" t="s">
        <v>89</v>
      </c>
      <c r="B65" s="537"/>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9">
        <f t="shared" si="0"/>
        <v>0</v>
      </c>
      <c r="AG65" s="6" t="s">
        <v>139</v>
      </c>
      <c r="AH65" s="5">
        <f t="shared" si="1"/>
        <v>0</v>
      </c>
      <c r="AJ65" s="15">
        <f t="shared" si="2"/>
        <v>30</v>
      </c>
      <c r="AK65" s="15" t="str">
        <f t="shared" si="4"/>
        <v>Dernier</v>
      </c>
      <c r="AL65" s="506">
        <v>59</v>
      </c>
      <c r="AM65" s="506" t="str">
        <f>IF(COUNTIF(AK65:AK$106,"=In")=0,"out","in")</f>
        <v>out</v>
      </c>
      <c r="AN65" s="5" t="b">
        <f t="shared" si="3"/>
        <v>0</v>
      </c>
    </row>
    <row r="66" spans="1:40" x14ac:dyDescent="0.3">
      <c r="A66" s="58" t="s">
        <v>90</v>
      </c>
      <c r="B66" s="537"/>
      <c r="C66" s="537"/>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9">
        <f t="shared" si="0"/>
        <v>0</v>
      </c>
      <c r="AG66" s="6" t="s">
        <v>139</v>
      </c>
      <c r="AH66" s="5">
        <f t="shared" si="1"/>
        <v>0</v>
      </c>
      <c r="AJ66" s="15">
        <f t="shared" si="2"/>
        <v>30</v>
      </c>
      <c r="AK66" s="15" t="str">
        <f t="shared" si="4"/>
        <v>Dernier</v>
      </c>
      <c r="AL66" s="506">
        <v>60</v>
      </c>
      <c r="AM66" s="506" t="str">
        <f>IF(COUNTIF(AK66:AK$106,"=In")=0,"out","in")</f>
        <v>out</v>
      </c>
      <c r="AN66" s="5" t="b">
        <f t="shared" si="3"/>
        <v>0</v>
      </c>
    </row>
    <row r="67" spans="1:40" x14ac:dyDescent="0.3">
      <c r="A67" s="58" t="s">
        <v>91</v>
      </c>
      <c r="B67" s="537"/>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9">
        <f t="shared" si="0"/>
        <v>0</v>
      </c>
      <c r="AG67" s="6" t="s">
        <v>139</v>
      </c>
      <c r="AH67" s="5">
        <f t="shared" si="1"/>
        <v>0</v>
      </c>
      <c r="AJ67" s="15">
        <f t="shared" si="2"/>
        <v>30</v>
      </c>
      <c r="AK67" s="15" t="str">
        <f t="shared" si="4"/>
        <v>Dernier</v>
      </c>
      <c r="AL67" s="506">
        <v>61</v>
      </c>
      <c r="AM67" s="506" t="str">
        <f>IF(COUNTIF(AK67:AK$106,"=In")=0,"out","in")</f>
        <v>out</v>
      </c>
      <c r="AN67" s="5" t="b">
        <f t="shared" si="3"/>
        <v>0</v>
      </c>
    </row>
    <row r="68" spans="1:40" x14ac:dyDescent="0.3">
      <c r="A68" s="58" t="s">
        <v>92</v>
      </c>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9">
        <f t="shared" si="0"/>
        <v>0</v>
      </c>
      <c r="AG68" s="6" t="s">
        <v>139</v>
      </c>
      <c r="AH68" s="5">
        <f t="shared" si="1"/>
        <v>0</v>
      </c>
      <c r="AJ68" s="15">
        <f t="shared" si="2"/>
        <v>30</v>
      </c>
      <c r="AK68" s="15" t="str">
        <f t="shared" si="4"/>
        <v>Dernier</v>
      </c>
      <c r="AL68" s="506">
        <v>62</v>
      </c>
      <c r="AM68" s="506" t="str">
        <f>IF(COUNTIF(AK68:AK$106,"=In")=0,"out","in")</f>
        <v>out</v>
      </c>
      <c r="AN68" s="5" t="b">
        <f t="shared" si="3"/>
        <v>0</v>
      </c>
    </row>
    <row r="69" spans="1:40" x14ac:dyDescent="0.3">
      <c r="A69" s="58" t="s">
        <v>93</v>
      </c>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9">
        <f t="shared" si="0"/>
        <v>0</v>
      </c>
      <c r="AG69" s="6" t="s">
        <v>139</v>
      </c>
      <c r="AH69" s="5">
        <f t="shared" si="1"/>
        <v>0</v>
      </c>
      <c r="AJ69" s="15">
        <f t="shared" si="2"/>
        <v>30</v>
      </c>
      <c r="AK69" s="15" t="str">
        <f t="shared" si="4"/>
        <v>Dernier</v>
      </c>
      <c r="AL69" s="506">
        <v>63</v>
      </c>
      <c r="AM69" s="506" t="str">
        <f>IF(COUNTIF(AK69:AK$106,"=In")=0,"out","in")</f>
        <v>out</v>
      </c>
      <c r="AN69" s="5" t="b">
        <f t="shared" si="3"/>
        <v>0</v>
      </c>
    </row>
    <row r="70" spans="1:40" x14ac:dyDescent="0.3">
      <c r="A70" s="58" t="s">
        <v>94</v>
      </c>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9">
        <f t="shared" si="0"/>
        <v>0</v>
      </c>
      <c r="AG70" s="6" t="s">
        <v>139</v>
      </c>
      <c r="AH70" s="5">
        <f t="shared" si="1"/>
        <v>0</v>
      </c>
      <c r="AJ70" s="15">
        <f t="shared" si="2"/>
        <v>30</v>
      </c>
      <c r="AK70" s="15" t="str">
        <f t="shared" si="4"/>
        <v>Dernier</v>
      </c>
      <c r="AL70" s="506">
        <v>64</v>
      </c>
      <c r="AM70" s="506" t="str">
        <f>IF(COUNTIF(AK70:AK$106,"=In")=0,"out","in")</f>
        <v>out</v>
      </c>
      <c r="AN70" s="5" t="b">
        <f t="shared" si="3"/>
        <v>0</v>
      </c>
    </row>
    <row r="71" spans="1:40" x14ac:dyDescent="0.3">
      <c r="A71" s="58" t="s">
        <v>95</v>
      </c>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9">
        <f t="shared" si="0"/>
        <v>0</v>
      </c>
      <c r="AG71" s="6" t="s">
        <v>139</v>
      </c>
      <c r="AH71" s="5">
        <f t="shared" si="1"/>
        <v>0</v>
      </c>
      <c r="AJ71" s="15">
        <f t="shared" si="2"/>
        <v>30</v>
      </c>
      <c r="AK71" s="15" t="str">
        <f t="shared" si="4"/>
        <v>Dernier</v>
      </c>
      <c r="AL71" s="506">
        <v>65</v>
      </c>
      <c r="AM71" s="506" t="str">
        <f>IF(COUNTIF(AK71:AK$106,"=In")=0,"out","in")</f>
        <v>out</v>
      </c>
      <c r="AN71" s="5" t="b">
        <f t="shared" si="3"/>
        <v>0</v>
      </c>
    </row>
    <row r="72" spans="1:40" x14ac:dyDescent="0.3">
      <c r="A72" s="58" t="s">
        <v>96</v>
      </c>
      <c r="B72" s="537"/>
      <c r="C72" s="537"/>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9">
        <f t="shared" ref="AF72:AF106" si="5">COUNTIF(B72:AE72,"=1")</f>
        <v>0</v>
      </c>
      <c r="AG72" s="6" t="s">
        <v>139</v>
      </c>
      <c r="AH72" s="5">
        <f t="shared" ref="AH72:AH106" si="6">COUNTIF(B72:AE72,"&gt;=0")</f>
        <v>0</v>
      </c>
      <c r="AJ72" s="15">
        <f t="shared" ref="AJ72:AJ106" si="7">COUNTIF(B72:AE72,"="&amp;"")</f>
        <v>30</v>
      </c>
      <c r="AK72" s="15" t="str">
        <f t="shared" si="4"/>
        <v>Dernier</v>
      </c>
      <c r="AL72" s="506">
        <v>66</v>
      </c>
      <c r="AM72" s="506" t="str">
        <f>IF(COUNTIF(AK72:AK$106,"=In")=0,"out","in")</f>
        <v>out</v>
      </c>
      <c r="AN72" s="5" t="b">
        <f t="shared" ref="AN72:AN106" si="8">OR(AH72&gt;0,AK72="In",AM72="in")</f>
        <v>0</v>
      </c>
    </row>
    <row r="73" spans="1:40" x14ac:dyDescent="0.3">
      <c r="A73" s="58" t="s">
        <v>97</v>
      </c>
      <c r="B73" s="537"/>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9">
        <f t="shared" si="5"/>
        <v>0</v>
      </c>
      <c r="AG73" s="6" t="s">
        <v>139</v>
      </c>
      <c r="AH73" s="5">
        <f t="shared" si="6"/>
        <v>0</v>
      </c>
      <c r="AJ73" s="15">
        <f t="shared" si="7"/>
        <v>30</v>
      </c>
      <c r="AK73" s="15" t="str">
        <f t="shared" ref="AK73:AK105" si="9">IF(AH74&gt;0,"In","Dernier")</f>
        <v>Dernier</v>
      </c>
      <c r="AL73" s="506">
        <v>67</v>
      </c>
      <c r="AM73" s="506" t="str">
        <f>IF(COUNTIF(AK73:AK$106,"=In")=0,"out","in")</f>
        <v>out</v>
      </c>
      <c r="AN73" s="5" t="b">
        <f t="shared" si="8"/>
        <v>0</v>
      </c>
    </row>
    <row r="74" spans="1:40" x14ac:dyDescent="0.3">
      <c r="A74" s="58" t="s">
        <v>98</v>
      </c>
      <c r="B74" s="537"/>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9">
        <f t="shared" si="5"/>
        <v>0</v>
      </c>
      <c r="AG74" s="6" t="s">
        <v>139</v>
      </c>
      <c r="AH74" s="5">
        <f t="shared" si="6"/>
        <v>0</v>
      </c>
      <c r="AJ74" s="15">
        <f t="shared" si="7"/>
        <v>30</v>
      </c>
      <c r="AK74" s="15" t="str">
        <f t="shared" si="9"/>
        <v>Dernier</v>
      </c>
      <c r="AL74" s="506">
        <v>68</v>
      </c>
      <c r="AM74" s="506" t="str">
        <f>IF(COUNTIF(AK74:AK$106,"=In")=0,"out","in")</f>
        <v>out</v>
      </c>
      <c r="AN74" s="5" t="b">
        <f t="shared" si="8"/>
        <v>0</v>
      </c>
    </row>
    <row r="75" spans="1:40" x14ac:dyDescent="0.3">
      <c r="A75" s="58" t="s">
        <v>99</v>
      </c>
      <c r="B75" s="537"/>
      <c r="C75" s="537"/>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9">
        <f t="shared" si="5"/>
        <v>0</v>
      </c>
      <c r="AG75" s="6" t="s">
        <v>139</v>
      </c>
      <c r="AH75" s="5">
        <f t="shared" si="6"/>
        <v>0</v>
      </c>
      <c r="AJ75" s="15">
        <f t="shared" si="7"/>
        <v>30</v>
      </c>
      <c r="AK75" s="15" t="str">
        <f t="shared" si="9"/>
        <v>Dernier</v>
      </c>
      <c r="AL75" s="506">
        <v>69</v>
      </c>
      <c r="AM75" s="506" t="str">
        <f>IF(COUNTIF(AK75:AK$106,"=In")=0,"out","in")</f>
        <v>out</v>
      </c>
      <c r="AN75" s="5" t="b">
        <f t="shared" si="8"/>
        <v>0</v>
      </c>
    </row>
    <row r="76" spans="1:40" x14ac:dyDescent="0.3">
      <c r="A76" s="58" t="s">
        <v>100</v>
      </c>
      <c r="B76" s="537"/>
      <c r="C76" s="537"/>
      <c r="D76" s="537"/>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9">
        <f t="shared" si="5"/>
        <v>0</v>
      </c>
      <c r="AG76" s="6" t="s">
        <v>139</v>
      </c>
      <c r="AH76" s="5">
        <f t="shared" si="6"/>
        <v>0</v>
      </c>
      <c r="AJ76" s="15">
        <f t="shared" si="7"/>
        <v>30</v>
      </c>
      <c r="AK76" s="15" t="str">
        <f t="shared" si="9"/>
        <v>Dernier</v>
      </c>
      <c r="AL76" s="506">
        <v>70</v>
      </c>
      <c r="AM76" s="506" t="str">
        <f>IF(COUNTIF(AK76:AK$106,"=In")=0,"out","in")</f>
        <v>out</v>
      </c>
      <c r="AN76" s="5" t="b">
        <f t="shared" si="8"/>
        <v>0</v>
      </c>
    </row>
    <row r="77" spans="1:40" x14ac:dyDescent="0.3">
      <c r="A77" s="58" t="s">
        <v>101</v>
      </c>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9">
        <f t="shared" si="5"/>
        <v>0</v>
      </c>
      <c r="AG77" s="6" t="s">
        <v>139</v>
      </c>
      <c r="AH77" s="5">
        <f t="shared" si="6"/>
        <v>0</v>
      </c>
      <c r="AJ77" s="15">
        <f t="shared" si="7"/>
        <v>30</v>
      </c>
      <c r="AK77" s="15" t="str">
        <f t="shared" si="9"/>
        <v>Dernier</v>
      </c>
      <c r="AL77" s="506">
        <v>71</v>
      </c>
      <c r="AM77" s="506" t="str">
        <f>IF(COUNTIF(AK77:AK$106,"=In")=0,"out","in")</f>
        <v>out</v>
      </c>
      <c r="AN77" s="5" t="b">
        <f t="shared" si="8"/>
        <v>0</v>
      </c>
    </row>
    <row r="78" spans="1:40" x14ac:dyDescent="0.3">
      <c r="A78" s="58" t="s">
        <v>102</v>
      </c>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9">
        <f t="shared" si="5"/>
        <v>0</v>
      </c>
      <c r="AG78" s="6" t="s">
        <v>139</v>
      </c>
      <c r="AH78" s="5">
        <f t="shared" si="6"/>
        <v>0</v>
      </c>
      <c r="AJ78" s="15">
        <f t="shared" si="7"/>
        <v>30</v>
      </c>
      <c r="AK78" s="15" t="str">
        <f t="shared" si="9"/>
        <v>Dernier</v>
      </c>
      <c r="AL78" s="506">
        <v>72</v>
      </c>
      <c r="AM78" s="506" t="str">
        <f>IF(COUNTIF(AK78:AK$106,"=In")=0,"out","in")</f>
        <v>out</v>
      </c>
      <c r="AN78" s="5" t="b">
        <f t="shared" si="8"/>
        <v>0</v>
      </c>
    </row>
    <row r="79" spans="1:40" x14ac:dyDescent="0.3">
      <c r="A79" s="58" t="s">
        <v>103</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9">
        <f t="shared" si="5"/>
        <v>0</v>
      </c>
      <c r="AG79" s="6" t="s">
        <v>139</v>
      </c>
      <c r="AH79" s="5">
        <f t="shared" si="6"/>
        <v>0</v>
      </c>
      <c r="AJ79" s="15">
        <f t="shared" si="7"/>
        <v>30</v>
      </c>
      <c r="AK79" s="15" t="str">
        <f t="shared" si="9"/>
        <v>Dernier</v>
      </c>
      <c r="AL79" s="506">
        <v>73</v>
      </c>
      <c r="AM79" s="506" t="str">
        <f>IF(COUNTIF(AK79:AK$106,"=In")=0,"out","in")</f>
        <v>out</v>
      </c>
      <c r="AN79" s="5" t="b">
        <f t="shared" si="8"/>
        <v>0</v>
      </c>
    </row>
    <row r="80" spans="1:40" x14ac:dyDescent="0.3">
      <c r="A80" s="58" t="s">
        <v>104</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9">
        <f t="shared" si="5"/>
        <v>0</v>
      </c>
      <c r="AG80" s="6" t="s">
        <v>139</v>
      </c>
      <c r="AH80" s="5">
        <f t="shared" si="6"/>
        <v>0</v>
      </c>
      <c r="AJ80" s="15">
        <f t="shared" si="7"/>
        <v>30</v>
      </c>
      <c r="AK80" s="15" t="str">
        <f t="shared" si="9"/>
        <v>Dernier</v>
      </c>
      <c r="AL80" s="506">
        <v>74</v>
      </c>
      <c r="AM80" s="506" t="str">
        <f>IF(COUNTIF(AK80:AK$106,"=In")=0,"out","in")</f>
        <v>out</v>
      </c>
      <c r="AN80" s="5" t="b">
        <f t="shared" si="8"/>
        <v>0</v>
      </c>
    </row>
    <row r="81" spans="1:40" x14ac:dyDescent="0.3">
      <c r="A81" s="58" t="s">
        <v>105</v>
      </c>
      <c r="B81" s="537"/>
      <c r="C81" s="537"/>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9">
        <f t="shared" si="5"/>
        <v>0</v>
      </c>
      <c r="AG81" s="6" t="s">
        <v>139</v>
      </c>
      <c r="AH81" s="5">
        <f t="shared" si="6"/>
        <v>0</v>
      </c>
      <c r="AJ81" s="15">
        <f t="shared" si="7"/>
        <v>30</v>
      </c>
      <c r="AK81" s="15" t="str">
        <f t="shared" si="9"/>
        <v>Dernier</v>
      </c>
      <c r="AL81" s="506">
        <v>75</v>
      </c>
      <c r="AM81" s="506" t="str">
        <f>IF(COUNTIF(AK81:AK$106,"=In")=0,"out","in")</f>
        <v>out</v>
      </c>
      <c r="AN81" s="5" t="b">
        <f t="shared" si="8"/>
        <v>0</v>
      </c>
    </row>
    <row r="82" spans="1:40" x14ac:dyDescent="0.3">
      <c r="A82" s="58" t="s">
        <v>106</v>
      </c>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9">
        <f t="shared" si="5"/>
        <v>0</v>
      </c>
      <c r="AG82" s="6" t="s">
        <v>139</v>
      </c>
      <c r="AH82" s="5">
        <f t="shared" si="6"/>
        <v>0</v>
      </c>
      <c r="AJ82" s="15">
        <f t="shared" si="7"/>
        <v>30</v>
      </c>
      <c r="AK82" s="15" t="str">
        <f t="shared" si="9"/>
        <v>Dernier</v>
      </c>
      <c r="AL82" s="506">
        <v>76</v>
      </c>
      <c r="AM82" s="506" t="str">
        <f>IF(COUNTIF(AK82:AK$106,"=In")=0,"out","in")</f>
        <v>out</v>
      </c>
      <c r="AN82" s="5" t="b">
        <f t="shared" si="8"/>
        <v>0</v>
      </c>
    </row>
    <row r="83" spans="1:40" x14ac:dyDescent="0.3">
      <c r="A83" s="58" t="s">
        <v>107</v>
      </c>
      <c r="B83" s="537"/>
      <c r="C83" s="537"/>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c r="AC83" s="537"/>
      <c r="AD83" s="537"/>
      <c r="AE83" s="537"/>
      <c r="AF83" s="59">
        <f t="shared" si="5"/>
        <v>0</v>
      </c>
      <c r="AG83" s="6" t="s">
        <v>139</v>
      </c>
      <c r="AH83" s="5">
        <f t="shared" si="6"/>
        <v>0</v>
      </c>
      <c r="AJ83" s="15">
        <f t="shared" si="7"/>
        <v>30</v>
      </c>
      <c r="AK83" s="15" t="str">
        <f t="shared" si="9"/>
        <v>Dernier</v>
      </c>
      <c r="AL83" s="506">
        <v>77</v>
      </c>
      <c r="AM83" s="506" t="str">
        <f>IF(COUNTIF(AK83:AK$106,"=In")=0,"out","in")</f>
        <v>out</v>
      </c>
      <c r="AN83" s="5" t="b">
        <f t="shared" si="8"/>
        <v>0</v>
      </c>
    </row>
    <row r="84" spans="1:40" x14ac:dyDescent="0.3">
      <c r="A84" s="58" t="s">
        <v>108</v>
      </c>
      <c r="B84" s="537"/>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7"/>
      <c r="AD84" s="537"/>
      <c r="AE84" s="537"/>
      <c r="AF84" s="59">
        <f t="shared" si="5"/>
        <v>0</v>
      </c>
      <c r="AG84" s="6" t="s">
        <v>139</v>
      </c>
      <c r="AH84" s="5">
        <f t="shared" si="6"/>
        <v>0</v>
      </c>
      <c r="AJ84" s="15">
        <f t="shared" si="7"/>
        <v>30</v>
      </c>
      <c r="AK84" s="15" t="str">
        <f t="shared" si="9"/>
        <v>Dernier</v>
      </c>
      <c r="AL84" s="506">
        <v>78</v>
      </c>
      <c r="AM84" s="506" t="str">
        <f>IF(COUNTIF(AK84:AK$106,"=In")=0,"out","in")</f>
        <v>out</v>
      </c>
      <c r="AN84" s="5" t="b">
        <f t="shared" si="8"/>
        <v>0</v>
      </c>
    </row>
    <row r="85" spans="1:40" x14ac:dyDescent="0.3">
      <c r="A85" s="58" t="s">
        <v>109</v>
      </c>
      <c r="B85" s="537"/>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c r="AC85" s="537"/>
      <c r="AD85" s="537"/>
      <c r="AE85" s="537"/>
      <c r="AF85" s="59">
        <f t="shared" si="5"/>
        <v>0</v>
      </c>
      <c r="AG85" s="6" t="s">
        <v>139</v>
      </c>
      <c r="AH85" s="5">
        <f t="shared" si="6"/>
        <v>0</v>
      </c>
      <c r="AJ85" s="15">
        <f t="shared" si="7"/>
        <v>30</v>
      </c>
      <c r="AK85" s="15" t="str">
        <f t="shared" si="9"/>
        <v>Dernier</v>
      </c>
      <c r="AL85" s="506">
        <v>79</v>
      </c>
      <c r="AM85" s="506" t="str">
        <f>IF(COUNTIF(AK85:AK$106,"=In")=0,"out","in")</f>
        <v>out</v>
      </c>
      <c r="AN85" s="5" t="b">
        <f t="shared" si="8"/>
        <v>0</v>
      </c>
    </row>
    <row r="86" spans="1:40" x14ac:dyDescent="0.3">
      <c r="A86" s="58" t="s">
        <v>110</v>
      </c>
      <c r="B86" s="537"/>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c r="AC86" s="537"/>
      <c r="AD86" s="537"/>
      <c r="AE86" s="537"/>
      <c r="AF86" s="59">
        <f t="shared" si="5"/>
        <v>0</v>
      </c>
      <c r="AG86" s="6" t="s">
        <v>139</v>
      </c>
      <c r="AH86" s="5">
        <f t="shared" si="6"/>
        <v>0</v>
      </c>
      <c r="AJ86" s="15">
        <f t="shared" si="7"/>
        <v>30</v>
      </c>
      <c r="AK86" s="15" t="str">
        <f t="shared" si="9"/>
        <v>Dernier</v>
      </c>
      <c r="AL86" s="506">
        <v>80</v>
      </c>
      <c r="AM86" s="506" t="str">
        <f>IF(COUNTIF(AK86:AK$106,"=In")=0,"out","in")</f>
        <v>out</v>
      </c>
      <c r="AN86" s="5" t="b">
        <f t="shared" si="8"/>
        <v>0</v>
      </c>
    </row>
    <row r="87" spans="1:40" x14ac:dyDescent="0.3">
      <c r="A87" s="58" t="s">
        <v>111</v>
      </c>
      <c r="B87" s="537"/>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9">
        <f t="shared" si="5"/>
        <v>0</v>
      </c>
      <c r="AG87" s="6" t="s">
        <v>139</v>
      </c>
      <c r="AH87" s="5">
        <f t="shared" si="6"/>
        <v>0</v>
      </c>
      <c r="AJ87" s="15">
        <f t="shared" si="7"/>
        <v>30</v>
      </c>
      <c r="AK87" s="15" t="str">
        <f t="shared" si="9"/>
        <v>Dernier</v>
      </c>
      <c r="AL87" s="506">
        <v>81</v>
      </c>
      <c r="AM87" s="506" t="str">
        <f>IF(COUNTIF(AK87:AK$106,"=In")=0,"out","in")</f>
        <v>out</v>
      </c>
      <c r="AN87" s="5" t="b">
        <f t="shared" si="8"/>
        <v>0</v>
      </c>
    </row>
    <row r="88" spans="1:40" x14ac:dyDescent="0.3">
      <c r="A88" s="58" t="s">
        <v>112</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9">
        <f t="shared" si="5"/>
        <v>0</v>
      </c>
      <c r="AG88" s="6" t="s">
        <v>139</v>
      </c>
      <c r="AH88" s="5">
        <f t="shared" si="6"/>
        <v>0</v>
      </c>
      <c r="AJ88" s="15">
        <f t="shared" si="7"/>
        <v>30</v>
      </c>
      <c r="AK88" s="15" t="str">
        <f t="shared" si="9"/>
        <v>Dernier</v>
      </c>
      <c r="AL88" s="506">
        <v>82</v>
      </c>
      <c r="AM88" s="506" t="str">
        <f>IF(COUNTIF(AK88:AK$106,"=In")=0,"out","in")</f>
        <v>out</v>
      </c>
      <c r="AN88" s="5" t="b">
        <f t="shared" si="8"/>
        <v>0</v>
      </c>
    </row>
    <row r="89" spans="1:40" x14ac:dyDescent="0.3">
      <c r="A89" s="58" t="s">
        <v>113</v>
      </c>
      <c r="B89" s="537"/>
      <c r="C89" s="537"/>
      <c r="D89" s="537"/>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9">
        <f t="shared" si="5"/>
        <v>0</v>
      </c>
      <c r="AG89" s="6" t="s">
        <v>139</v>
      </c>
      <c r="AH89" s="5">
        <f t="shared" si="6"/>
        <v>0</v>
      </c>
      <c r="AJ89" s="15">
        <f t="shared" si="7"/>
        <v>30</v>
      </c>
      <c r="AK89" s="15" t="str">
        <f t="shared" si="9"/>
        <v>Dernier</v>
      </c>
      <c r="AL89" s="506">
        <v>83</v>
      </c>
      <c r="AM89" s="506" t="str">
        <f>IF(COUNTIF(AK89:AK$106,"=In")=0,"out","in")</f>
        <v>out</v>
      </c>
      <c r="AN89" s="5" t="b">
        <f t="shared" si="8"/>
        <v>0</v>
      </c>
    </row>
    <row r="90" spans="1:40" x14ac:dyDescent="0.3">
      <c r="A90" s="58" t="s">
        <v>114</v>
      </c>
      <c r="B90" s="537"/>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9">
        <f t="shared" si="5"/>
        <v>0</v>
      </c>
      <c r="AG90" s="6" t="s">
        <v>139</v>
      </c>
      <c r="AH90" s="5">
        <f t="shared" si="6"/>
        <v>0</v>
      </c>
      <c r="AJ90" s="15">
        <f t="shared" si="7"/>
        <v>30</v>
      </c>
      <c r="AK90" s="15" t="str">
        <f t="shared" si="9"/>
        <v>Dernier</v>
      </c>
      <c r="AL90" s="506">
        <v>84</v>
      </c>
      <c r="AM90" s="506" t="str">
        <f>IF(COUNTIF(AK90:AK$106,"=In")=0,"out","in")</f>
        <v>out</v>
      </c>
      <c r="AN90" s="5" t="b">
        <f t="shared" si="8"/>
        <v>0</v>
      </c>
    </row>
    <row r="91" spans="1:40" x14ac:dyDescent="0.3">
      <c r="A91" s="58" t="s">
        <v>115</v>
      </c>
      <c r="B91" s="537"/>
      <c r="C91" s="537"/>
      <c r="D91" s="537"/>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9">
        <f t="shared" si="5"/>
        <v>0</v>
      </c>
      <c r="AG91" s="6" t="s">
        <v>139</v>
      </c>
      <c r="AH91" s="5">
        <f t="shared" si="6"/>
        <v>0</v>
      </c>
      <c r="AJ91" s="15">
        <f t="shared" si="7"/>
        <v>30</v>
      </c>
      <c r="AK91" s="15" t="str">
        <f t="shared" si="9"/>
        <v>Dernier</v>
      </c>
      <c r="AL91" s="506">
        <v>85</v>
      </c>
      <c r="AM91" s="506" t="str">
        <f>IF(COUNTIF(AK91:AK$106,"=In")=0,"out","in")</f>
        <v>out</v>
      </c>
      <c r="AN91" s="5" t="b">
        <f t="shared" si="8"/>
        <v>0</v>
      </c>
    </row>
    <row r="92" spans="1:40" x14ac:dyDescent="0.3">
      <c r="A92" s="58" t="s">
        <v>116</v>
      </c>
      <c r="B92" s="537"/>
      <c r="C92" s="537"/>
      <c r="D92" s="537"/>
      <c r="E92" s="537"/>
      <c r="F92" s="537"/>
      <c r="G92" s="537"/>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9">
        <f t="shared" si="5"/>
        <v>0</v>
      </c>
      <c r="AG92" s="6" t="s">
        <v>139</v>
      </c>
      <c r="AH92" s="5">
        <f t="shared" si="6"/>
        <v>0</v>
      </c>
      <c r="AJ92" s="15">
        <f t="shared" si="7"/>
        <v>30</v>
      </c>
      <c r="AK92" s="15" t="str">
        <f t="shared" si="9"/>
        <v>Dernier</v>
      </c>
      <c r="AL92" s="506">
        <v>86</v>
      </c>
      <c r="AM92" s="506" t="str">
        <f>IF(COUNTIF(AK92:AK$106,"=In")=0,"out","in")</f>
        <v>out</v>
      </c>
      <c r="AN92" s="5" t="b">
        <f t="shared" si="8"/>
        <v>0</v>
      </c>
    </row>
    <row r="93" spans="1:40" x14ac:dyDescent="0.3">
      <c r="A93" s="58" t="s">
        <v>117</v>
      </c>
      <c r="B93" s="537"/>
      <c r="C93" s="537"/>
      <c r="D93" s="537"/>
      <c r="E93" s="537"/>
      <c r="F93" s="537"/>
      <c r="G93" s="537"/>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9">
        <f t="shared" si="5"/>
        <v>0</v>
      </c>
      <c r="AG93" s="6" t="s">
        <v>139</v>
      </c>
      <c r="AH93" s="5">
        <f t="shared" si="6"/>
        <v>0</v>
      </c>
      <c r="AJ93" s="15">
        <f t="shared" si="7"/>
        <v>30</v>
      </c>
      <c r="AK93" s="15" t="str">
        <f t="shared" si="9"/>
        <v>Dernier</v>
      </c>
      <c r="AL93" s="506">
        <v>87</v>
      </c>
      <c r="AM93" s="506" t="str">
        <f>IF(COUNTIF(AK93:AK$106,"=In")=0,"out","in")</f>
        <v>out</v>
      </c>
      <c r="AN93" s="5" t="b">
        <f t="shared" si="8"/>
        <v>0</v>
      </c>
    </row>
    <row r="94" spans="1:40" x14ac:dyDescent="0.3">
      <c r="A94" s="58" t="s">
        <v>118</v>
      </c>
      <c r="B94" s="537"/>
      <c r="C94" s="537"/>
      <c r="D94" s="537"/>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9">
        <f t="shared" si="5"/>
        <v>0</v>
      </c>
      <c r="AG94" s="6" t="s">
        <v>139</v>
      </c>
      <c r="AH94" s="5">
        <f t="shared" si="6"/>
        <v>0</v>
      </c>
      <c r="AJ94" s="15">
        <f t="shared" si="7"/>
        <v>30</v>
      </c>
      <c r="AK94" s="15" t="str">
        <f t="shared" si="9"/>
        <v>Dernier</v>
      </c>
      <c r="AL94" s="506">
        <v>88</v>
      </c>
      <c r="AM94" s="506" t="str">
        <f>IF(COUNTIF(AK94:AK$106,"=In")=0,"out","in")</f>
        <v>out</v>
      </c>
      <c r="AN94" s="5" t="b">
        <f t="shared" si="8"/>
        <v>0</v>
      </c>
    </row>
    <row r="95" spans="1:40" x14ac:dyDescent="0.3">
      <c r="A95" s="58" t="s">
        <v>119</v>
      </c>
      <c r="B95" s="537"/>
      <c r="C95" s="537"/>
      <c r="D95" s="537"/>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9">
        <f t="shared" si="5"/>
        <v>0</v>
      </c>
      <c r="AG95" s="6" t="s">
        <v>139</v>
      </c>
      <c r="AH95" s="5">
        <f t="shared" si="6"/>
        <v>0</v>
      </c>
      <c r="AJ95" s="15">
        <f t="shared" si="7"/>
        <v>30</v>
      </c>
      <c r="AK95" s="15" t="str">
        <f t="shared" si="9"/>
        <v>Dernier</v>
      </c>
      <c r="AL95" s="506">
        <v>89</v>
      </c>
      <c r="AM95" s="506" t="str">
        <f>IF(COUNTIF(AK95:AK$106,"=In")=0,"out","in")</f>
        <v>out</v>
      </c>
      <c r="AN95" s="5" t="b">
        <f t="shared" si="8"/>
        <v>0</v>
      </c>
    </row>
    <row r="96" spans="1:40" x14ac:dyDescent="0.3">
      <c r="A96" s="58" t="s">
        <v>120</v>
      </c>
      <c r="B96" s="537"/>
      <c r="C96" s="537"/>
      <c r="D96" s="537"/>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9">
        <f t="shared" si="5"/>
        <v>0</v>
      </c>
      <c r="AG96" s="6" t="s">
        <v>139</v>
      </c>
      <c r="AH96" s="5">
        <f t="shared" si="6"/>
        <v>0</v>
      </c>
      <c r="AJ96" s="15">
        <f t="shared" si="7"/>
        <v>30</v>
      </c>
      <c r="AK96" s="15" t="str">
        <f t="shared" si="9"/>
        <v>Dernier</v>
      </c>
      <c r="AL96" s="506">
        <v>90</v>
      </c>
      <c r="AM96" s="506" t="str">
        <f>IF(COUNTIF(AK96:AK$106,"=In")=0,"out","in")</f>
        <v>out</v>
      </c>
      <c r="AN96" s="5" t="b">
        <f t="shared" si="8"/>
        <v>0</v>
      </c>
    </row>
    <row r="97" spans="1:40" x14ac:dyDescent="0.3">
      <c r="A97" s="58" t="s">
        <v>121</v>
      </c>
      <c r="B97" s="537"/>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9">
        <f t="shared" si="5"/>
        <v>0</v>
      </c>
      <c r="AG97" s="6" t="s">
        <v>139</v>
      </c>
      <c r="AH97" s="5">
        <f t="shared" si="6"/>
        <v>0</v>
      </c>
      <c r="AJ97" s="15">
        <f t="shared" si="7"/>
        <v>30</v>
      </c>
      <c r="AK97" s="15" t="str">
        <f t="shared" si="9"/>
        <v>Dernier</v>
      </c>
      <c r="AL97" s="506">
        <v>91</v>
      </c>
      <c r="AM97" s="506" t="str">
        <f>IF(COUNTIF(AK97:AK$106,"=In")=0,"out","in")</f>
        <v>out</v>
      </c>
      <c r="AN97" s="5" t="b">
        <f t="shared" si="8"/>
        <v>0</v>
      </c>
    </row>
    <row r="98" spans="1:40" x14ac:dyDescent="0.3">
      <c r="A98" s="58" t="s">
        <v>122</v>
      </c>
      <c r="B98" s="537"/>
      <c r="C98" s="537"/>
      <c r="D98" s="537"/>
      <c r="E98" s="537"/>
      <c r="F98" s="537"/>
      <c r="G98" s="537"/>
      <c r="H98" s="537"/>
      <c r="I98" s="537"/>
      <c r="J98" s="537"/>
      <c r="K98" s="537"/>
      <c r="L98" s="537"/>
      <c r="M98" s="537"/>
      <c r="N98" s="537"/>
      <c r="O98" s="537"/>
      <c r="P98" s="537"/>
      <c r="Q98" s="537"/>
      <c r="R98" s="537"/>
      <c r="S98" s="537"/>
      <c r="T98" s="537"/>
      <c r="U98" s="537"/>
      <c r="V98" s="537"/>
      <c r="W98" s="537"/>
      <c r="X98" s="537"/>
      <c r="Y98" s="537"/>
      <c r="Z98" s="537"/>
      <c r="AA98" s="537"/>
      <c r="AB98" s="537"/>
      <c r="AC98" s="537"/>
      <c r="AD98" s="537"/>
      <c r="AE98" s="537"/>
      <c r="AF98" s="59">
        <f t="shared" si="5"/>
        <v>0</v>
      </c>
      <c r="AG98" s="6" t="s">
        <v>139</v>
      </c>
      <c r="AH98" s="5">
        <f t="shared" si="6"/>
        <v>0</v>
      </c>
      <c r="AJ98" s="15">
        <f t="shared" si="7"/>
        <v>30</v>
      </c>
      <c r="AK98" s="15" t="str">
        <f t="shared" si="9"/>
        <v>Dernier</v>
      </c>
      <c r="AL98" s="506">
        <v>92</v>
      </c>
      <c r="AM98" s="506" t="str">
        <f>IF(COUNTIF(AK98:AK$106,"=In")=0,"out","in")</f>
        <v>out</v>
      </c>
      <c r="AN98" s="5" t="b">
        <f t="shared" si="8"/>
        <v>0</v>
      </c>
    </row>
    <row r="99" spans="1:40" x14ac:dyDescent="0.3">
      <c r="A99" s="58" t="s">
        <v>123</v>
      </c>
      <c r="B99" s="537"/>
      <c r="C99" s="537"/>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9">
        <f t="shared" si="5"/>
        <v>0</v>
      </c>
      <c r="AG99" s="6" t="s">
        <v>139</v>
      </c>
      <c r="AH99" s="5">
        <f t="shared" si="6"/>
        <v>0</v>
      </c>
      <c r="AJ99" s="15">
        <f t="shared" si="7"/>
        <v>30</v>
      </c>
      <c r="AK99" s="15" t="str">
        <f t="shared" si="9"/>
        <v>Dernier</v>
      </c>
      <c r="AL99" s="506">
        <v>93</v>
      </c>
      <c r="AM99" s="506" t="str">
        <f>IF(COUNTIF(AK99:AK$106,"=In")=0,"out","in")</f>
        <v>out</v>
      </c>
      <c r="AN99" s="5" t="b">
        <f t="shared" si="8"/>
        <v>0</v>
      </c>
    </row>
    <row r="100" spans="1:40" x14ac:dyDescent="0.3">
      <c r="A100" s="58" t="s">
        <v>124</v>
      </c>
      <c r="B100" s="537"/>
      <c r="C100" s="537"/>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9">
        <f t="shared" si="5"/>
        <v>0</v>
      </c>
      <c r="AG100" s="6" t="s">
        <v>139</v>
      </c>
      <c r="AH100" s="5">
        <f t="shared" si="6"/>
        <v>0</v>
      </c>
      <c r="AJ100" s="15">
        <f t="shared" si="7"/>
        <v>30</v>
      </c>
      <c r="AK100" s="15" t="str">
        <f t="shared" si="9"/>
        <v>Dernier</v>
      </c>
      <c r="AL100" s="506">
        <v>94</v>
      </c>
      <c r="AM100" s="506" t="str">
        <f>IF(COUNTIF(AK100:AK$106,"=In")=0,"out","in")</f>
        <v>out</v>
      </c>
      <c r="AN100" s="5" t="b">
        <f t="shared" si="8"/>
        <v>0</v>
      </c>
    </row>
    <row r="101" spans="1:40" x14ac:dyDescent="0.3">
      <c r="A101" s="58" t="s">
        <v>125</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9">
        <f t="shared" si="5"/>
        <v>0</v>
      </c>
      <c r="AG101" s="6" t="s">
        <v>139</v>
      </c>
      <c r="AH101" s="5">
        <f t="shared" si="6"/>
        <v>0</v>
      </c>
      <c r="AJ101" s="15">
        <f t="shared" si="7"/>
        <v>30</v>
      </c>
      <c r="AK101" s="15" t="str">
        <f t="shared" si="9"/>
        <v>Dernier</v>
      </c>
      <c r="AL101" s="506">
        <v>95</v>
      </c>
      <c r="AM101" s="506" t="str">
        <f>IF(COUNTIF(AK101:AK$106,"=In")=0,"out","in")</f>
        <v>out</v>
      </c>
      <c r="AN101" s="5" t="b">
        <f t="shared" si="8"/>
        <v>0</v>
      </c>
    </row>
    <row r="102" spans="1:40" x14ac:dyDescent="0.3">
      <c r="A102" s="58" t="s">
        <v>126</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c r="AE102" s="537"/>
      <c r="AF102" s="59">
        <f t="shared" si="5"/>
        <v>0</v>
      </c>
      <c r="AG102" s="6" t="s">
        <v>139</v>
      </c>
      <c r="AH102" s="5">
        <f t="shared" si="6"/>
        <v>0</v>
      </c>
      <c r="AJ102" s="15">
        <f t="shared" si="7"/>
        <v>30</v>
      </c>
      <c r="AK102" s="15" t="str">
        <f t="shared" si="9"/>
        <v>Dernier</v>
      </c>
      <c r="AL102" s="506">
        <v>96</v>
      </c>
      <c r="AM102" s="506" t="str">
        <f>IF(COUNTIF(AK102:AK$106,"=In")=0,"out","in")</f>
        <v>out</v>
      </c>
      <c r="AN102" s="5" t="b">
        <f t="shared" si="8"/>
        <v>0</v>
      </c>
    </row>
    <row r="103" spans="1:40" x14ac:dyDescent="0.3">
      <c r="A103" s="58" t="s">
        <v>127</v>
      </c>
      <c r="B103" s="537"/>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9">
        <f t="shared" si="5"/>
        <v>0</v>
      </c>
      <c r="AG103" s="6" t="s">
        <v>139</v>
      </c>
      <c r="AH103" s="5">
        <f t="shared" si="6"/>
        <v>0</v>
      </c>
      <c r="AJ103" s="15">
        <f t="shared" si="7"/>
        <v>30</v>
      </c>
      <c r="AK103" s="15" t="str">
        <f t="shared" si="9"/>
        <v>Dernier</v>
      </c>
      <c r="AL103" s="506">
        <v>97</v>
      </c>
      <c r="AM103" s="506" t="str">
        <f>IF(COUNTIF(AK103:AK$106,"=In")=0,"out","in")</f>
        <v>out</v>
      </c>
      <c r="AN103" s="5" t="b">
        <f t="shared" si="8"/>
        <v>0</v>
      </c>
    </row>
    <row r="104" spans="1:40" x14ac:dyDescent="0.3">
      <c r="A104" s="58" t="s">
        <v>128</v>
      </c>
      <c r="B104" s="537"/>
      <c r="C104" s="537"/>
      <c r="D104" s="537"/>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9">
        <f t="shared" si="5"/>
        <v>0</v>
      </c>
      <c r="AG104" s="6" t="s">
        <v>139</v>
      </c>
      <c r="AH104" s="5">
        <f t="shared" si="6"/>
        <v>0</v>
      </c>
      <c r="AJ104" s="15">
        <f t="shared" si="7"/>
        <v>30</v>
      </c>
      <c r="AK104" s="15" t="str">
        <f t="shared" si="9"/>
        <v>Dernier</v>
      </c>
      <c r="AL104" s="506">
        <v>98</v>
      </c>
      <c r="AM104" s="506" t="str">
        <f>IF(COUNTIF(AK104:AK$106,"=In")=0,"out","in")</f>
        <v>out</v>
      </c>
      <c r="AN104" s="5" t="b">
        <f t="shared" si="8"/>
        <v>0</v>
      </c>
    </row>
    <row r="105" spans="1:40" x14ac:dyDescent="0.3">
      <c r="A105" s="58" t="s">
        <v>129</v>
      </c>
      <c r="B105" s="537"/>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9">
        <f t="shared" si="5"/>
        <v>0</v>
      </c>
      <c r="AG105" s="6" t="s">
        <v>139</v>
      </c>
      <c r="AH105" s="5">
        <f t="shared" si="6"/>
        <v>0</v>
      </c>
      <c r="AJ105" s="15">
        <f t="shared" si="7"/>
        <v>30</v>
      </c>
      <c r="AK105" s="15" t="str">
        <f t="shared" si="9"/>
        <v>Dernier</v>
      </c>
      <c r="AL105" s="506">
        <v>99</v>
      </c>
      <c r="AM105" s="506" t="str">
        <f>IF(COUNTIF(AK105:AK$106,"=In")=0,"out","in")</f>
        <v>out</v>
      </c>
      <c r="AN105" s="5" t="b">
        <f t="shared" si="8"/>
        <v>0</v>
      </c>
    </row>
    <row r="106" spans="1:40" x14ac:dyDescent="0.3">
      <c r="A106" s="58" t="s">
        <v>30</v>
      </c>
      <c r="B106" s="537"/>
      <c r="C106" s="537"/>
      <c r="D106" s="537"/>
      <c r="E106" s="537"/>
      <c r="F106" s="537"/>
      <c r="G106" s="537"/>
      <c r="H106" s="537"/>
      <c r="I106" s="537"/>
      <c r="J106" s="537"/>
      <c r="K106" s="537"/>
      <c r="L106" s="537"/>
      <c r="M106" s="537"/>
      <c r="N106" s="537"/>
      <c r="O106" s="537"/>
      <c r="P106" s="537"/>
      <c r="Q106" s="537"/>
      <c r="R106" s="537"/>
      <c r="S106" s="537"/>
      <c r="T106" s="537"/>
      <c r="U106" s="537"/>
      <c r="V106" s="537"/>
      <c r="W106" s="537"/>
      <c r="X106" s="537"/>
      <c r="Y106" s="537"/>
      <c r="Z106" s="537"/>
      <c r="AA106" s="537"/>
      <c r="AB106" s="537"/>
      <c r="AC106" s="537"/>
      <c r="AD106" s="537"/>
      <c r="AE106" s="537"/>
      <c r="AF106" s="59">
        <f t="shared" si="5"/>
        <v>0</v>
      </c>
      <c r="AG106" s="6" t="s">
        <v>139</v>
      </c>
      <c r="AH106" s="5">
        <f t="shared" si="6"/>
        <v>0</v>
      </c>
      <c r="AJ106" s="15">
        <f t="shared" si="7"/>
        <v>30</v>
      </c>
      <c r="AK106" s="15" t="str">
        <f>IF(AH107&gt;0,"In","Dernier")</f>
        <v>Dernier</v>
      </c>
      <c r="AL106" s="506">
        <v>100</v>
      </c>
      <c r="AM106" s="506" t="str">
        <f>IF(COUNTIF(AK106:AK$106,"=In")=0,"out","in")</f>
        <v>out</v>
      </c>
      <c r="AN106" s="5" t="b">
        <f t="shared" si="8"/>
        <v>0</v>
      </c>
    </row>
    <row r="107" spans="1:40" s="5" customFormat="1" x14ac:dyDescent="0.3">
      <c r="A107" s="60" t="s">
        <v>139</v>
      </c>
      <c r="B107" s="60" t="s">
        <v>139</v>
      </c>
      <c r="C107" s="60" t="s">
        <v>139</v>
      </c>
      <c r="D107" s="60" t="s">
        <v>139</v>
      </c>
      <c r="E107" s="60" t="s">
        <v>139</v>
      </c>
      <c r="F107" s="60" t="s">
        <v>139</v>
      </c>
      <c r="G107" s="60" t="s">
        <v>139</v>
      </c>
      <c r="H107" s="60" t="s">
        <v>139</v>
      </c>
      <c r="I107" s="60" t="s">
        <v>139</v>
      </c>
      <c r="J107" s="60" t="s">
        <v>139</v>
      </c>
      <c r="K107" s="60" t="s">
        <v>139</v>
      </c>
      <c r="L107" s="60" t="s">
        <v>139</v>
      </c>
      <c r="M107" s="60" t="s">
        <v>139</v>
      </c>
      <c r="N107" s="60" t="s">
        <v>139</v>
      </c>
      <c r="O107" s="60" t="s">
        <v>139</v>
      </c>
      <c r="P107" s="60" t="s">
        <v>139</v>
      </c>
      <c r="Q107" s="60" t="s">
        <v>139</v>
      </c>
      <c r="R107" s="60" t="s">
        <v>139</v>
      </c>
      <c r="S107" s="60" t="s">
        <v>139</v>
      </c>
      <c r="T107" s="60" t="s">
        <v>139</v>
      </c>
      <c r="U107" s="60" t="s">
        <v>139</v>
      </c>
      <c r="V107" s="60" t="s">
        <v>139</v>
      </c>
      <c r="W107" s="60" t="s">
        <v>139</v>
      </c>
      <c r="X107" s="60" t="s">
        <v>139</v>
      </c>
      <c r="Y107" s="60" t="s">
        <v>139</v>
      </c>
      <c r="Z107" s="60" t="s">
        <v>139</v>
      </c>
      <c r="AA107" s="60" t="s">
        <v>139</v>
      </c>
      <c r="AB107" s="60" t="s">
        <v>139</v>
      </c>
      <c r="AC107" s="60" t="s">
        <v>139</v>
      </c>
      <c r="AD107" s="60" t="s">
        <v>139</v>
      </c>
      <c r="AE107" s="60" t="s">
        <v>139</v>
      </c>
      <c r="AF107" s="60" t="s">
        <v>139</v>
      </c>
      <c r="AG107" s="14" t="s">
        <v>139</v>
      </c>
      <c r="AH107" s="532">
        <v>0</v>
      </c>
      <c r="AI107" s="14" t="s">
        <v>139</v>
      </c>
      <c r="AJ107" s="16" t="s">
        <v>139</v>
      </c>
      <c r="AK107" s="16" t="s">
        <v>139</v>
      </c>
      <c r="AL107" s="15"/>
      <c r="AM107" s="15"/>
    </row>
    <row r="108" spans="1:40" s="5" customFormat="1" hidden="1" x14ac:dyDescent="0.35">
      <c r="A108" s="361"/>
      <c r="B108" s="361">
        <f t="shared" ref="B108:C108" si="10">COUNTIF(B7:B106,"=9")+COUNTIF(B7:B106,"=")</f>
        <v>100</v>
      </c>
      <c r="C108" s="361">
        <f t="shared" si="10"/>
        <v>100</v>
      </c>
      <c r="D108" s="361">
        <f>COUNTIF(D7:D106,"=9")+COUNTIF(D7:D106,"=")</f>
        <v>100</v>
      </c>
      <c r="E108" s="361">
        <f t="shared" ref="E108:AE108" si="11">COUNTIF(E7:E106,"=9")+COUNTIF(E7:E106,"=")</f>
        <v>100</v>
      </c>
      <c r="F108" s="361">
        <f t="shared" si="11"/>
        <v>100</v>
      </c>
      <c r="G108" s="361">
        <f t="shared" si="11"/>
        <v>100</v>
      </c>
      <c r="H108" s="361">
        <f t="shared" si="11"/>
        <v>100</v>
      </c>
      <c r="I108" s="361">
        <f t="shared" si="11"/>
        <v>100</v>
      </c>
      <c r="J108" s="361">
        <f t="shared" si="11"/>
        <v>100</v>
      </c>
      <c r="K108" s="361">
        <f t="shared" si="11"/>
        <v>100</v>
      </c>
      <c r="L108" s="361">
        <f t="shared" si="11"/>
        <v>100</v>
      </c>
      <c r="M108" s="361">
        <f t="shared" si="11"/>
        <v>100</v>
      </c>
      <c r="N108" s="361">
        <f t="shared" si="11"/>
        <v>100</v>
      </c>
      <c r="O108" s="361">
        <f t="shared" si="11"/>
        <v>100</v>
      </c>
      <c r="P108" s="361">
        <f t="shared" si="11"/>
        <v>100</v>
      </c>
      <c r="Q108" s="361">
        <f t="shared" si="11"/>
        <v>100</v>
      </c>
      <c r="R108" s="361">
        <f t="shared" si="11"/>
        <v>100</v>
      </c>
      <c r="S108" s="361">
        <f t="shared" si="11"/>
        <v>100</v>
      </c>
      <c r="T108" s="361">
        <f t="shared" si="11"/>
        <v>100</v>
      </c>
      <c r="U108" s="361">
        <f t="shared" si="11"/>
        <v>100</v>
      </c>
      <c r="V108" s="361">
        <f t="shared" si="11"/>
        <v>100</v>
      </c>
      <c r="W108" s="361">
        <f t="shared" si="11"/>
        <v>100</v>
      </c>
      <c r="X108" s="361">
        <f t="shared" si="11"/>
        <v>100</v>
      </c>
      <c r="Y108" s="361">
        <f t="shared" si="11"/>
        <v>100</v>
      </c>
      <c r="Z108" s="361">
        <f t="shared" si="11"/>
        <v>100</v>
      </c>
      <c r="AA108" s="361">
        <f t="shared" si="11"/>
        <v>100</v>
      </c>
      <c r="AB108" s="361">
        <f t="shared" si="11"/>
        <v>100</v>
      </c>
      <c r="AC108" s="361">
        <f t="shared" si="11"/>
        <v>100</v>
      </c>
      <c r="AD108" s="361">
        <f t="shared" si="11"/>
        <v>100</v>
      </c>
      <c r="AE108" s="361">
        <f t="shared" si="11"/>
        <v>100</v>
      </c>
      <c r="AF108" s="54"/>
      <c r="AH108" s="5">
        <f>COUNTIFS(B108:AE108,"=100",B110:AE110,"&lt;="&amp;AH6)</f>
        <v>0</v>
      </c>
      <c r="AJ108" s="15"/>
      <c r="AK108" s="15"/>
      <c r="AL108" s="15"/>
      <c r="AM108" s="533">
        <f>IF(COUNTIF(AM7:AM106,"=In")+1=101,100,COUNTIF(AM7:AM106,"=In"))</f>
        <v>0</v>
      </c>
      <c r="AN108" s="5">
        <f>COUNTIF(AN7:AN106,"=VRAI")</f>
        <v>0</v>
      </c>
    </row>
    <row r="109" spans="1:40" s="5" customFormat="1" hidden="1" x14ac:dyDescent="0.35">
      <c r="A109" s="361"/>
      <c r="B109" s="361" t="str">
        <f>IF(B108=100,B6&amp;", ","")</f>
        <v xml:space="preserve">I-01, </v>
      </c>
      <c r="C109" s="361" t="str">
        <f t="shared" ref="C109:AE109" si="12">IF(C108=100,C6&amp;", ","")</f>
        <v xml:space="preserve">I-02, </v>
      </c>
      <c r="D109" s="361" t="str">
        <f t="shared" si="12"/>
        <v xml:space="preserve">I-03, </v>
      </c>
      <c r="E109" s="361" t="str">
        <f t="shared" si="12"/>
        <v xml:space="preserve">I-04, </v>
      </c>
      <c r="F109" s="361" t="str">
        <f t="shared" si="12"/>
        <v xml:space="preserve">I-05, </v>
      </c>
      <c r="G109" s="361" t="str">
        <f t="shared" si="12"/>
        <v xml:space="preserve">I-06, </v>
      </c>
      <c r="H109" s="361" t="str">
        <f t="shared" si="12"/>
        <v xml:space="preserve">I-07, </v>
      </c>
      <c r="I109" s="361" t="str">
        <f t="shared" si="12"/>
        <v xml:space="preserve">I-08, </v>
      </c>
      <c r="J109" s="361" t="str">
        <f t="shared" si="12"/>
        <v xml:space="preserve">I-09, </v>
      </c>
      <c r="K109" s="361" t="str">
        <f t="shared" si="12"/>
        <v xml:space="preserve">I-10, </v>
      </c>
      <c r="L109" s="361" t="str">
        <f t="shared" si="12"/>
        <v xml:space="preserve">I-11, </v>
      </c>
      <c r="M109" s="361" t="str">
        <f t="shared" si="12"/>
        <v xml:space="preserve">I-12, </v>
      </c>
      <c r="N109" s="361" t="str">
        <f t="shared" si="12"/>
        <v xml:space="preserve">I-13, </v>
      </c>
      <c r="O109" s="361" t="str">
        <f t="shared" si="12"/>
        <v xml:space="preserve">I-14, </v>
      </c>
      <c r="P109" s="361" t="str">
        <f t="shared" si="12"/>
        <v xml:space="preserve">I-15, </v>
      </c>
      <c r="Q109" s="361" t="str">
        <f t="shared" si="12"/>
        <v xml:space="preserve">I-16, </v>
      </c>
      <c r="R109" s="361" t="str">
        <f t="shared" si="12"/>
        <v xml:space="preserve">I-17, </v>
      </c>
      <c r="S109" s="361" t="str">
        <f t="shared" si="12"/>
        <v xml:space="preserve">I-18, </v>
      </c>
      <c r="T109" s="361" t="str">
        <f t="shared" si="12"/>
        <v xml:space="preserve">I-19, </v>
      </c>
      <c r="U109" s="361" t="str">
        <f t="shared" si="12"/>
        <v xml:space="preserve">I-20, </v>
      </c>
      <c r="V109" s="361" t="str">
        <f t="shared" si="12"/>
        <v xml:space="preserve">I-21, </v>
      </c>
      <c r="W109" s="361" t="str">
        <f t="shared" si="12"/>
        <v xml:space="preserve">I-22, </v>
      </c>
      <c r="X109" s="361" t="str">
        <f t="shared" si="12"/>
        <v xml:space="preserve">I-23, </v>
      </c>
      <c r="Y109" s="361" t="str">
        <f t="shared" si="12"/>
        <v xml:space="preserve">I-24, </v>
      </c>
      <c r="Z109" s="361" t="str">
        <f t="shared" si="12"/>
        <v xml:space="preserve">I-25, </v>
      </c>
      <c r="AA109" s="361" t="str">
        <f t="shared" si="12"/>
        <v xml:space="preserve">I-26, </v>
      </c>
      <c r="AB109" s="361" t="str">
        <f t="shared" si="12"/>
        <v xml:space="preserve">I-27, </v>
      </c>
      <c r="AC109" s="361" t="str">
        <f t="shared" si="12"/>
        <v xml:space="preserve">I-28, </v>
      </c>
      <c r="AD109" s="361" t="str">
        <f t="shared" si="12"/>
        <v xml:space="preserve">I-29, </v>
      </c>
      <c r="AE109" s="361" t="str">
        <f t="shared" si="12"/>
        <v xml:space="preserve">I-30, </v>
      </c>
      <c r="AF109" s="54"/>
      <c r="AH109" s="5" t="str">
        <f>IF(B110&lt;=AH6,B109,"")&amp;IF(C110&lt;=AH6,C109,"")&amp;IF(D110&lt;=AH6,D109,"")&amp;IF(E110&lt;=AH6,E109,"")&amp;IF(F110&lt;=AH6,F109,"")&amp;IF(G110&lt;=AH6,G109,"")&amp;IF(H110&lt;=AH6,H109,"")&amp;IF(I110&lt;=AH6,I109,"")&amp;IF(J110&lt;=AH6,J109,"")&amp;IF(K110&lt;=AH6,K109,"")&amp;IF(L110&lt;=AH6,L109,"")&amp;IF(M110&lt;=AH6,M109,"")&amp;IF(N110&lt;=AH6,N109,"")&amp;IF(O110&lt;=AH6,O109,"")&amp;IF(P110&lt;=AH6,P109,"")&amp;IF(Q110&lt;=AH6,Q109,"")&amp;IF(R110&lt;=AH6,R109,"")&amp;IF(S110&lt;=AH6,S109,"")&amp;IF(T110&lt;=AH6,T109,"")&amp;IF(U110&lt;=AH6,U109,"")&amp;IF(V110&lt;=AH6,V109,"")&amp;IF(W110&lt;=AH6,W109,"")&amp;IF(X110&lt;=AH6,X109,"")&amp;IF(Y110&lt;=AH6,Y109,"")&amp;IF(Z110&lt;=AH6,Z109,"")&amp;IF(AA110&lt;=AH6,AA109,"")&amp;IF(AB110&lt;=AH6,AB109,"")&amp;IF(AC110&lt;=AH6,AC109,"")&amp;IF(AD110&lt;=AH6,AD109,"")&amp;IF(AE110&lt;=AH6,AE109,"")</f>
        <v/>
      </c>
      <c r="AJ109" s="15"/>
      <c r="AK109" s="15"/>
      <c r="AL109" s="15"/>
      <c r="AM109" s="535">
        <f>COUNTIF(AF7:AF106,"&gt;0")</f>
        <v>0</v>
      </c>
    </row>
    <row r="110" spans="1:40" s="5" customFormat="1" hidden="1" x14ac:dyDescent="0.35">
      <c r="A110" s="53"/>
      <c r="B110" s="53">
        <v>1</v>
      </c>
      <c r="C110" s="53">
        <v>2</v>
      </c>
      <c r="D110" s="53">
        <v>3</v>
      </c>
      <c r="E110" s="53">
        <v>4</v>
      </c>
      <c r="F110" s="53">
        <v>5</v>
      </c>
      <c r="G110" s="53">
        <v>6</v>
      </c>
      <c r="H110" s="53">
        <v>7</v>
      </c>
      <c r="I110" s="53">
        <v>8</v>
      </c>
      <c r="J110" s="53">
        <v>9</v>
      </c>
      <c r="K110" s="53">
        <v>10</v>
      </c>
      <c r="L110" s="53">
        <v>11</v>
      </c>
      <c r="M110" s="53">
        <v>12</v>
      </c>
      <c r="N110" s="53">
        <v>13</v>
      </c>
      <c r="O110" s="53">
        <v>14</v>
      </c>
      <c r="P110" s="53">
        <v>15</v>
      </c>
      <c r="Q110" s="53">
        <v>16</v>
      </c>
      <c r="R110" s="53">
        <v>17</v>
      </c>
      <c r="S110" s="53">
        <v>18</v>
      </c>
      <c r="T110" s="53">
        <v>19</v>
      </c>
      <c r="U110" s="53">
        <v>20</v>
      </c>
      <c r="V110" s="53">
        <v>21</v>
      </c>
      <c r="W110" s="53">
        <v>22</v>
      </c>
      <c r="X110" s="53">
        <v>23</v>
      </c>
      <c r="Y110" s="53">
        <v>24</v>
      </c>
      <c r="Z110" s="53">
        <v>25</v>
      </c>
      <c r="AA110" s="53">
        <v>26</v>
      </c>
      <c r="AB110" s="53">
        <v>27</v>
      </c>
      <c r="AC110" s="53">
        <v>28</v>
      </c>
      <c r="AD110" s="53">
        <v>29</v>
      </c>
      <c r="AE110" s="53">
        <v>30</v>
      </c>
      <c r="AF110" s="54"/>
      <c r="AJ110" s="15"/>
      <c r="AK110" s="15"/>
      <c r="AL110" s="15"/>
      <c r="AM110" s="536">
        <f>MAX(AM108:AM109)</f>
        <v>0</v>
      </c>
    </row>
    <row r="111" spans="1:40" s="5" customFormat="1" x14ac:dyDescent="0.3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4"/>
      <c r="AJ111" s="15"/>
      <c r="AK111" s="15"/>
      <c r="AL111" s="15"/>
      <c r="AM111" s="15"/>
    </row>
    <row r="112" spans="1:40" s="5" customFormat="1" x14ac:dyDescent="0.3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4"/>
      <c r="AJ112" s="15"/>
      <c r="AK112" s="15"/>
      <c r="AL112" s="15"/>
      <c r="AM112" s="15"/>
    </row>
    <row r="113" spans="1:39" s="5" customFormat="1" x14ac:dyDescent="0.3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4"/>
      <c r="AJ113" s="15"/>
      <c r="AK113" s="15"/>
      <c r="AL113" s="15"/>
      <c r="AM113" s="15"/>
    </row>
    <row r="114" spans="1:39" s="5" customFormat="1" x14ac:dyDescent="0.3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4"/>
      <c r="AJ114" s="15"/>
      <c r="AK114" s="15"/>
      <c r="AL114" s="15"/>
      <c r="AM114" s="15"/>
    </row>
    <row r="115" spans="1:39" s="5" customFormat="1" x14ac:dyDescent="0.3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4"/>
      <c r="AJ115" s="15"/>
      <c r="AK115" s="15"/>
      <c r="AL115" s="15"/>
      <c r="AM115" s="15"/>
    </row>
    <row r="116" spans="1:39" s="5" customFormat="1" x14ac:dyDescent="0.3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4"/>
      <c r="AJ116" s="15"/>
      <c r="AK116" s="15"/>
      <c r="AL116" s="15"/>
      <c r="AM116" s="15"/>
    </row>
    <row r="117" spans="1:39" s="5" customFormat="1" x14ac:dyDescent="0.3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4"/>
      <c r="AJ117" s="15"/>
      <c r="AK117" s="15"/>
      <c r="AL117" s="15"/>
      <c r="AM117" s="15"/>
    </row>
    <row r="118" spans="1:39" s="5" customFormat="1" x14ac:dyDescent="0.3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4"/>
      <c r="AJ118" s="15"/>
      <c r="AK118" s="15"/>
      <c r="AL118" s="15"/>
      <c r="AM118" s="15"/>
    </row>
    <row r="119" spans="1:39" s="5" customFormat="1" x14ac:dyDescent="0.3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4"/>
      <c r="AJ119" s="15"/>
      <c r="AK119" s="15"/>
      <c r="AL119" s="15"/>
      <c r="AM119" s="15"/>
    </row>
    <row r="120" spans="1:39" s="5" customFormat="1" x14ac:dyDescent="0.3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4"/>
      <c r="AJ120" s="15"/>
      <c r="AK120" s="15"/>
      <c r="AL120" s="15"/>
      <c r="AM120" s="15"/>
    </row>
    <row r="121" spans="1:39" s="5" customFormat="1" x14ac:dyDescent="0.3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4"/>
      <c r="AJ121" s="15"/>
      <c r="AK121" s="15"/>
      <c r="AL121" s="15"/>
      <c r="AM121" s="15"/>
    </row>
    <row r="122" spans="1:39" s="5" customFormat="1" x14ac:dyDescent="0.3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4"/>
      <c r="AJ122" s="15"/>
      <c r="AK122" s="15"/>
      <c r="AL122" s="15"/>
      <c r="AM122" s="15"/>
    </row>
    <row r="123" spans="1:39" s="5" customFormat="1" x14ac:dyDescent="0.3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4"/>
      <c r="AJ123" s="15"/>
      <c r="AK123" s="15"/>
      <c r="AL123" s="15"/>
      <c r="AM123" s="15"/>
    </row>
    <row r="124" spans="1:39" s="5" customFormat="1" x14ac:dyDescent="0.3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4"/>
      <c r="AJ124" s="15"/>
      <c r="AK124" s="15"/>
      <c r="AL124" s="15"/>
      <c r="AM124" s="15"/>
    </row>
    <row r="125" spans="1:39" s="5" customFormat="1" x14ac:dyDescent="0.3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4"/>
      <c r="AJ125" s="15"/>
      <c r="AK125" s="15"/>
      <c r="AL125" s="15"/>
      <c r="AM125" s="15"/>
    </row>
    <row r="126" spans="1:39" s="5" customFormat="1" x14ac:dyDescent="0.3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4"/>
      <c r="AJ126" s="15"/>
      <c r="AK126" s="15"/>
      <c r="AL126" s="15"/>
      <c r="AM126" s="15"/>
    </row>
    <row r="127" spans="1:39" s="5" customFormat="1" x14ac:dyDescent="0.3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4"/>
      <c r="AJ127" s="15"/>
      <c r="AK127" s="15"/>
      <c r="AL127" s="15"/>
      <c r="AM127" s="15"/>
    </row>
    <row r="128" spans="1:39" s="5" customFormat="1" x14ac:dyDescent="0.3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4"/>
      <c r="AJ128" s="15"/>
      <c r="AK128" s="15"/>
      <c r="AL128" s="15"/>
      <c r="AM128" s="15"/>
    </row>
    <row r="129" spans="1:39" s="5" customFormat="1" x14ac:dyDescent="0.3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4"/>
      <c r="AJ129" s="15"/>
      <c r="AK129" s="15"/>
      <c r="AL129" s="15"/>
      <c r="AM129" s="15"/>
    </row>
    <row r="130" spans="1:39" s="5" customFormat="1" x14ac:dyDescent="0.3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4"/>
      <c r="AJ130" s="15"/>
      <c r="AK130" s="15"/>
      <c r="AL130" s="15"/>
      <c r="AM130" s="15"/>
    </row>
    <row r="131" spans="1:39" s="5" customFormat="1" x14ac:dyDescent="0.3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4"/>
      <c r="AJ131" s="15"/>
      <c r="AK131" s="15"/>
      <c r="AL131" s="15"/>
      <c r="AM131" s="15"/>
    </row>
    <row r="132" spans="1:39" s="5" customFormat="1" x14ac:dyDescent="0.3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4"/>
      <c r="AJ132" s="15"/>
      <c r="AK132" s="15"/>
      <c r="AL132" s="15"/>
      <c r="AM132" s="15"/>
    </row>
    <row r="133" spans="1:39" s="5" customFormat="1" x14ac:dyDescent="0.3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4"/>
      <c r="AJ133" s="15"/>
      <c r="AK133" s="15"/>
      <c r="AL133" s="15"/>
      <c r="AM133" s="15"/>
    </row>
    <row r="134" spans="1:39" s="5" customFormat="1" x14ac:dyDescent="0.3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4"/>
      <c r="AJ134" s="15"/>
      <c r="AK134" s="15"/>
      <c r="AL134" s="15"/>
      <c r="AM134" s="15"/>
    </row>
    <row r="135" spans="1:39" s="5" customFormat="1" x14ac:dyDescent="0.3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4"/>
      <c r="AJ135" s="15"/>
      <c r="AK135" s="15"/>
      <c r="AL135" s="15"/>
      <c r="AM135" s="15"/>
    </row>
    <row r="136" spans="1:39" s="5" customFormat="1" x14ac:dyDescent="0.3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4"/>
      <c r="AJ136" s="15"/>
      <c r="AK136" s="15"/>
      <c r="AL136" s="15"/>
      <c r="AM136" s="15"/>
    </row>
    <row r="137" spans="1:39" s="5" customFormat="1" x14ac:dyDescent="0.3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4"/>
      <c r="AJ137" s="15"/>
      <c r="AK137" s="15"/>
      <c r="AL137" s="15"/>
      <c r="AM137" s="15"/>
    </row>
    <row r="138" spans="1:39" s="5" customFormat="1" x14ac:dyDescent="0.3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4"/>
      <c r="AJ138" s="15"/>
      <c r="AK138" s="15"/>
      <c r="AL138" s="15"/>
      <c r="AM138" s="15"/>
    </row>
    <row r="139" spans="1:39" s="5" customFormat="1" x14ac:dyDescent="0.3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4"/>
      <c r="AJ139" s="15"/>
      <c r="AK139" s="15"/>
      <c r="AL139" s="15"/>
      <c r="AM139" s="15"/>
    </row>
    <row r="140" spans="1:39" s="5" customFormat="1" x14ac:dyDescent="0.3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4"/>
      <c r="AJ140" s="15"/>
      <c r="AK140" s="15"/>
      <c r="AL140" s="15"/>
      <c r="AM140" s="15"/>
    </row>
    <row r="141" spans="1:39" s="5" customFormat="1" x14ac:dyDescent="0.3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4"/>
      <c r="AJ141" s="15"/>
      <c r="AK141" s="15"/>
      <c r="AL141" s="15"/>
      <c r="AM141" s="15"/>
    </row>
    <row r="142" spans="1:39" s="5" customFormat="1" x14ac:dyDescent="0.3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4"/>
      <c r="AJ142" s="15"/>
      <c r="AK142" s="15"/>
      <c r="AL142" s="15"/>
      <c r="AM142" s="15"/>
    </row>
    <row r="143" spans="1:39" s="5" customFormat="1" x14ac:dyDescent="0.3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4"/>
      <c r="AJ143" s="15"/>
      <c r="AK143" s="15"/>
      <c r="AL143" s="15"/>
      <c r="AM143" s="15"/>
    </row>
    <row r="144" spans="1:39" s="5" customFormat="1" x14ac:dyDescent="0.3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4"/>
      <c r="AJ144" s="15"/>
      <c r="AK144" s="15"/>
      <c r="AL144" s="15"/>
      <c r="AM144" s="15"/>
    </row>
    <row r="145" spans="1:39" s="5" customFormat="1" x14ac:dyDescent="0.3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4"/>
      <c r="AJ145" s="15"/>
      <c r="AK145" s="15"/>
      <c r="AL145" s="15"/>
      <c r="AM145" s="15"/>
    </row>
    <row r="146" spans="1:39" s="5" customFormat="1" x14ac:dyDescent="0.3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4"/>
      <c r="AJ146" s="15"/>
      <c r="AK146" s="15"/>
      <c r="AL146" s="15"/>
      <c r="AM146" s="15"/>
    </row>
    <row r="147" spans="1:39" s="5" customFormat="1" x14ac:dyDescent="0.3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4"/>
      <c r="AJ147" s="15"/>
      <c r="AK147" s="15"/>
      <c r="AL147" s="15"/>
      <c r="AM147" s="15"/>
    </row>
    <row r="148" spans="1:39" s="5" customFormat="1" x14ac:dyDescent="0.3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4"/>
      <c r="AJ148" s="15"/>
      <c r="AK148" s="15"/>
      <c r="AL148" s="15"/>
      <c r="AM148" s="15"/>
    </row>
    <row r="149" spans="1:39" s="5" customFormat="1" x14ac:dyDescent="0.3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4"/>
      <c r="AJ149" s="15"/>
      <c r="AK149" s="15"/>
      <c r="AL149" s="15"/>
      <c r="AM149" s="15"/>
    </row>
    <row r="150" spans="1:39" s="5" customFormat="1" x14ac:dyDescent="0.3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4"/>
      <c r="AJ150" s="15"/>
      <c r="AK150" s="15"/>
      <c r="AL150" s="15"/>
      <c r="AM150" s="15"/>
    </row>
    <row r="151" spans="1:39" s="5" customFormat="1" x14ac:dyDescent="0.3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4"/>
      <c r="AJ151" s="15"/>
      <c r="AK151" s="15"/>
      <c r="AL151" s="15"/>
      <c r="AM151" s="15"/>
    </row>
    <row r="152" spans="1:39" s="5" customFormat="1" x14ac:dyDescent="0.3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4"/>
      <c r="AJ152" s="15"/>
      <c r="AK152" s="15"/>
      <c r="AL152" s="15"/>
      <c r="AM152" s="15"/>
    </row>
    <row r="153" spans="1:39" s="5" customFormat="1" x14ac:dyDescent="0.3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4"/>
      <c r="AJ153" s="15"/>
      <c r="AK153" s="15"/>
      <c r="AL153" s="15"/>
      <c r="AM153" s="15"/>
    </row>
    <row r="154" spans="1:39" s="5" customFormat="1" x14ac:dyDescent="0.3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4"/>
      <c r="AJ154" s="15"/>
      <c r="AK154" s="15"/>
      <c r="AL154" s="15"/>
      <c r="AM154" s="15"/>
    </row>
    <row r="155" spans="1:39" s="5" customFormat="1" x14ac:dyDescent="0.3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4"/>
      <c r="AJ155" s="15"/>
      <c r="AK155" s="15"/>
      <c r="AL155" s="15"/>
      <c r="AM155" s="15"/>
    </row>
    <row r="156" spans="1:39" s="5" customFormat="1" x14ac:dyDescent="0.3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4"/>
      <c r="AJ156" s="15"/>
      <c r="AK156" s="15"/>
      <c r="AL156" s="15"/>
      <c r="AM156" s="15"/>
    </row>
    <row r="157" spans="1:39" s="5" customFormat="1" x14ac:dyDescent="0.3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4"/>
      <c r="AJ157" s="15"/>
      <c r="AK157" s="15"/>
      <c r="AL157" s="15"/>
      <c r="AM157" s="15"/>
    </row>
    <row r="158" spans="1:39" s="5" customFormat="1" x14ac:dyDescent="0.3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4"/>
      <c r="AJ158" s="15"/>
      <c r="AK158" s="15"/>
      <c r="AL158" s="15"/>
      <c r="AM158" s="15"/>
    </row>
    <row r="159" spans="1:39" s="5" customFormat="1" x14ac:dyDescent="0.3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4"/>
      <c r="AJ159" s="15"/>
      <c r="AK159" s="15"/>
      <c r="AL159" s="15"/>
      <c r="AM159" s="15"/>
    </row>
    <row r="160" spans="1:39" s="5" customFormat="1" x14ac:dyDescent="0.3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4"/>
      <c r="AJ160" s="15"/>
      <c r="AK160" s="15"/>
      <c r="AL160" s="15"/>
      <c r="AM160" s="15"/>
    </row>
    <row r="161" spans="1:39" s="5" customFormat="1" x14ac:dyDescent="0.3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4"/>
      <c r="AJ161" s="15"/>
      <c r="AK161" s="15"/>
      <c r="AL161" s="15"/>
      <c r="AM161" s="15"/>
    </row>
    <row r="162" spans="1:39" s="5" customFormat="1" x14ac:dyDescent="0.3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4"/>
      <c r="AJ162" s="15"/>
      <c r="AK162" s="15"/>
      <c r="AL162" s="15"/>
      <c r="AM162" s="15"/>
    </row>
    <row r="163" spans="1:39" s="5" customFormat="1" x14ac:dyDescent="0.3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4"/>
      <c r="AJ163" s="15"/>
      <c r="AK163" s="15"/>
      <c r="AL163" s="15"/>
      <c r="AM163" s="15"/>
    </row>
    <row r="164" spans="1:39" s="5" customFormat="1" x14ac:dyDescent="0.3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4"/>
      <c r="AJ164" s="15"/>
      <c r="AK164" s="15"/>
      <c r="AL164" s="15"/>
      <c r="AM164" s="15"/>
    </row>
    <row r="165" spans="1:39" s="5" customFormat="1" x14ac:dyDescent="0.3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4"/>
      <c r="AJ165" s="15"/>
      <c r="AK165" s="15"/>
      <c r="AL165" s="15"/>
      <c r="AM165" s="15"/>
    </row>
    <row r="166" spans="1:39" s="5" customFormat="1" x14ac:dyDescent="0.3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4"/>
      <c r="AJ166" s="15"/>
      <c r="AK166" s="15"/>
      <c r="AL166" s="15"/>
      <c r="AM166" s="15"/>
    </row>
    <row r="167" spans="1:39" s="5" customFormat="1" x14ac:dyDescent="0.3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4"/>
      <c r="AJ167" s="15"/>
      <c r="AK167" s="15"/>
      <c r="AL167" s="15"/>
      <c r="AM167" s="15"/>
    </row>
    <row r="168" spans="1:39" s="5" customFormat="1" x14ac:dyDescent="0.3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4"/>
      <c r="AJ168" s="15"/>
      <c r="AK168" s="15"/>
      <c r="AL168" s="15"/>
      <c r="AM168" s="15"/>
    </row>
    <row r="169" spans="1:39" s="5" customFormat="1" x14ac:dyDescent="0.3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4"/>
      <c r="AJ169" s="15"/>
      <c r="AK169" s="15"/>
      <c r="AL169" s="15"/>
      <c r="AM169" s="15"/>
    </row>
    <row r="170" spans="1:39" s="5" customFormat="1" x14ac:dyDescent="0.3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4"/>
      <c r="AJ170" s="15"/>
      <c r="AK170" s="15"/>
      <c r="AL170" s="15"/>
      <c r="AM170" s="15"/>
    </row>
    <row r="171" spans="1:39" s="5" customFormat="1" x14ac:dyDescent="0.3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4"/>
      <c r="AJ171" s="15"/>
      <c r="AK171" s="15"/>
      <c r="AL171" s="15"/>
      <c r="AM171" s="15"/>
    </row>
    <row r="172" spans="1:39" s="5" customFormat="1" x14ac:dyDescent="0.3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4"/>
      <c r="AJ172" s="15"/>
      <c r="AK172" s="15"/>
      <c r="AL172" s="15"/>
      <c r="AM172" s="15"/>
    </row>
    <row r="173" spans="1:39" s="5" customFormat="1" x14ac:dyDescent="0.3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4"/>
      <c r="AJ173" s="15"/>
      <c r="AK173" s="15"/>
      <c r="AL173" s="15"/>
      <c r="AM173" s="15"/>
    </row>
    <row r="174" spans="1:39" s="5" customFormat="1" x14ac:dyDescent="0.3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4"/>
      <c r="AJ174" s="15"/>
      <c r="AK174" s="15"/>
      <c r="AL174" s="15"/>
      <c r="AM174" s="15"/>
    </row>
    <row r="175" spans="1:39" s="5" customFormat="1" x14ac:dyDescent="0.3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4"/>
      <c r="AJ175" s="15"/>
      <c r="AK175" s="15"/>
      <c r="AL175" s="15"/>
      <c r="AM175" s="15"/>
    </row>
    <row r="176" spans="1:39" s="5" customFormat="1" x14ac:dyDescent="0.3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4"/>
      <c r="AJ176" s="15"/>
      <c r="AK176" s="15"/>
      <c r="AL176" s="15"/>
      <c r="AM176" s="15"/>
    </row>
    <row r="177" spans="1:39" s="5" customFormat="1" x14ac:dyDescent="0.3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4"/>
      <c r="AJ177" s="15"/>
      <c r="AK177" s="15"/>
      <c r="AL177" s="15"/>
      <c r="AM177" s="15"/>
    </row>
    <row r="178" spans="1:39" s="5" customFormat="1" x14ac:dyDescent="0.3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4"/>
      <c r="AJ178" s="15"/>
      <c r="AK178" s="15"/>
      <c r="AL178" s="15"/>
      <c r="AM178" s="15"/>
    </row>
    <row r="179" spans="1:39" s="5" customFormat="1" x14ac:dyDescent="0.3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4"/>
      <c r="AJ179" s="15"/>
      <c r="AK179" s="15"/>
      <c r="AL179" s="15"/>
      <c r="AM179" s="15"/>
    </row>
    <row r="180" spans="1:39" s="5" customFormat="1" x14ac:dyDescent="0.3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4"/>
      <c r="AJ180" s="15"/>
      <c r="AK180" s="15"/>
      <c r="AL180" s="15"/>
      <c r="AM180" s="15"/>
    </row>
    <row r="181" spans="1:39" s="5" customFormat="1" x14ac:dyDescent="0.3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4"/>
      <c r="AJ181" s="15"/>
      <c r="AK181" s="15"/>
      <c r="AL181" s="15"/>
      <c r="AM181" s="15"/>
    </row>
    <row r="182" spans="1:39" s="5" customFormat="1" x14ac:dyDescent="0.3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4"/>
      <c r="AJ182" s="15"/>
      <c r="AK182" s="15"/>
      <c r="AL182" s="15"/>
      <c r="AM182" s="15"/>
    </row>
    <row r="183" spans="1:39" s="5" customFormat="1" x14ac:dyDescent="0.3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4"/>
      <c r="AJ183" s="15"/>
      <c r="AK183" s="15"/>
      <c r="AL183" s="15"/>
      <c r="AM183" s="15"/>
    </row>
    <row r="184" spans="1:39" s="5" customFormat="1" x14ac:dyDescent="0.3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4"/>
      <c r="AJ184" s="15"/>
      <c r="AK184" s="15"/>
      <c r="AL184" s="15"/>
      <c r="AM184" s="15"/>
    </row>
    <row r="185" spans="1:39" s="5" customFormat="1" x14ac:dyDescent="0.3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4"/>
      <c r="AJ185" s="15"/>
      <c r="AK185" s="15"/>
      <c r="AL185" s="15"/>
      <c r="AM185" s="15"/>
    </row>
    <row r="186" spans="1:39" s="5" customFormat="1" x14ac:dyDescent="0.3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4"/>
      <c r="AJ186" s="15"/>
      <c r="AK186" s="15"/>
      <c r="AL186" s="15"/>
      <c r="AM186" s="15"/>
    </row>
    <row r="187" spans="1:39" s="5" customFormat="1" x14ac:dyDescent="0.3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4"/>
      <c r="AJ187" s="15"/>
      <c r="AK187" s="15"/>
      <c r="AL187" s="15"/>
      <c r="AM187" s="15"/>
    </row>
    <row r="188" spans="1:39" s="5" customFormat="1" x14ac:dyDescent="0.3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4"/>
      <c r="AJ188" s="15"/>
      <c r="AK188" s="15"/>
      <c r="AL188" s="15"/>
      <c r="AM188" s="15"/>
    </row>
    <row r="189" spans="1:39" s="5" customFormat="1" x14ac:dyDescent="0.3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4"/>
      <c r="AJ189" s="15"/>
      <c r="AK189" s="15"/>
      <c r="AL189" s="15"/>
      <c r="AM189" s="15"/>
    </row>
    <row r="190" spans="1:39" s="5" customFormat="1" x14ac:dyDescent="0.3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4"/>
      <c r="AJ190" s="15"/>
      <c r="AK190" s="15"/>
      <c r="AL190" s="15"/>
      <c r="AM190" s="15"/>
    </row>
    <row r="191" spans="1:39" s="5" customFormat="1" x14ac:dyDescent="0.3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4"/>
      <c r="AJ191" s="15"/>
      <c r="AK191" s="15"/>
      <c r="AL191" s="15"/>
      <c r="AM191" s="15"/>
    </row>
    <row r="192" spans="1:39" s="5" customFormat="1" x14ac:dyDescent="0.3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4"/>
      <c r="AJ192" s="15"/>
      <c r="AK192" s="15"/>
      <c r="AL192" s="15"/>
      <c r="AM192" s="15"/>
    </row>
    <row r="193" spans="1:39" s="5" customFormat="1" x14ac:dyDescent="0.3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4"/>
      <c r="AJ193" s="15"/>
      <c r="AK193" s="15"/>
      <c r="AL193" s="15"/>
      <c r="AM193" s="15"/>
    </row>
    <row r="194" spans="1:39" s="5" customFormat="1" x14ac:dyDescent="0.3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4"/>
      <c r="AJ194" s="15"/>
      <c r="AK194" s="15"/>
      <c r="AL194" s="15"/>
      <c r="AM194" s="15"/>
    </row>
    <row r="195" spans="1:39" s="5" customFormat="1" x14ac:dyDescent="0.3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4"/>
      <c r="AJ195" s="15"/>
      <c r="AK195" s="15"/>
      <c r="AL195" s="15"/>
      <c r="AM195" s="15"/>
    </row>
    <row r="196" spans="1:39" s="5" customFormat="1" x14ac:dyDescent="0.3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4"/>
      <c r="AJ196" s="15"/>
      <c r="AK196" s="15"/>
      <c r="AL196" s="15"/>
      <c r="AM196" s="15"/>
    </row>
    <row r="197" spans="1:39" s="5" customFormat="1" x14ac:dyDescent="0.3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4"/>
      <c r="AJ197" s="15"/>
      <c r="AK197" s="15"/>
      <c r="AL197" s="15"/>
      <c r="AM197" s="15"/>
    </row>
    <row r="198" spans="1:39" s="5" customFormat="1" x14ac:dyDescent="0.3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4"/>
      <c r="AJ198" s="15"/>
      <c r="AK198" s="15"/>
      <c r="AL198" s="15"/>
      <c r="AM198" s="15"/>
    </row>
    <row r="199" spans="1:39" s="5" customFormat="1" x14ac:dyDescent="0.3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4"/>
      <c r="AJ199" s="15"/>
      <c r="AK199" s="15"/>
      <c r="AL199" s="15"/>
      <c r="AM199" s="15"/>
    </row>
    <row r="200" spans="1:39" s="5" customFormat="1" x14ac:dyDescent="0.3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4"/>
      <c r="AJ200" s="15"/>
      <c r="AK200" s="15"/>
      <c r="AL200" s="15"/>
      <c r="AM200" s="15"/>
    </row>
    <row r="201" spans="1:39" s="5" customFormat="1" x14ac:dyDescent="0.3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4"/>
      <c r="AJ201" s="15"/>
      <c r="AK201" s="15"/>
      <c r="AL201" s="15"/>
      <c r="AM201" s="15"/>
    </row>
    <row r="202" spans="1:39" s="5" customFormat="1" x14ac:dyDescent="0.3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4"/>
      <c r="AJ202" s="15"/>
      <c r="AK202" s="15"/>
      <c r="AL202" s="15"/>
      <c r="AM202" s="15"/>
    </row>
    <row r="203" spans="1:39" s="5" customFormat="1" x14ac:dyDescent="0.3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4"/>
      <c r="AJ203" s="15"/>
      <c r="AK203" s="15"/>
      <c r="AL203" s="15"/>
      <c r="AM203" s="15"/>
    </row>
    <row r="204" spans="1:39" s="5" customFormat="1" x14ac:dyDescent="0.3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4"/>
      <c r="AJ204" s="15"/>
      <c r="AK204" s="15"/>
      <c r="AL204" s="15"/>
      <c r="AM204" s="15"/>
    </row>
    <row r="205" spans="1:39" s="5" customFormat="1" x14ac:dyDescent="0.3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4"/>
      <c r="AJ205" s="15"/>
      <c r="AK205" s="15"/>
      <c r="AL205" s="15"/>
      <c r="AM205" s="15"/>
    </row>
    <row r="206" spans="1:39" s="5" customFormat="1" x14ac:dyDescent="0.3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4"/>
      <c r="AJ206" s="15"/>
      <c r="AK206" s="15"/>
      <c r="AL206" s="15"/>
      <c r="AM206" s="15"/>
    </row>
    <row r="207" spans="1:39" s="5" customFormat="1" x14ac:dyDescent="0.3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4"/>
      <c r="AJ207" s="15"/>
      <c r="AK207" s="15"/>
      <c r="AL207" s="15"/>
      <c r="AM207" s="15"/>
    </row>
    <row r="208" spans="1:39" s="5" customFormat="1" x14ac:dyDescent="0.3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4"/>
      <c r="AJ208" s="15"/>
      <c r="AK208" s="15"/>
      <c r="AL208" s="15"/>
      <c r="AM208" s="15"/>
    </row>
    <row r="209" spans="1:39" s="5" customFormat="1" x14ac:dyDescent="0.3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4"/>
      <c r="AJ209" s="15"/>
      <c r="AK209" s="15"/>
      <c r="AL209" s="15"/>
      <c r="AM209" s="15"/>
    </row>
    <row r="210" spans="1:39" s="5" customFormat="1" x14ac:dyDescent="0.3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4"/>
      <c r="AJ210" s="15"/>
      <c r="AK210" s="15"/>
      <c r="AL210" s="15"/>
      <c r="AM210" s="15"/>
    </row>
    <row r="211" spans="1:39" s="5" customFormat="1" x14ac:dyDescent="0.3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4"/>
      <c r="AJ211" s="15"/>
      <c r="AK211" s="15"/>
      <c r="AL211" s="15"/>
      <c r="AM211" s="15"/>
    </row>
    <row r="212" spans="1:39" s="5" customFormat="1" x14ac:dyDescent="0.3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4"/>
      <c r="AJ212" s="15"/>
      <c r="AK212" s="15"/>
      <c r="AL212" s="15"/>
      <c r="AM212" s="15"/>
    </row>
    <row r="213" spans="1:39" s="5" customFormat="1" x14ac:dyDescent="0.3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4"/>
      <c r="AJ213" s="15"/>
      <c r="AK213" s="15"/>
      <c r="AL213" s="15"/>
      <c r="AM213" s="15"/>
    </row>
    <row r="214" spans="1:39" s="5" customFormat="1" x14ac:dyDescent="0.3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4"/>
      <c r="AJ214" s="15"/>
      <c r="AK214" s="15"/>
      <c r="AL214" s="15"/>
      <c r="AM214" s="15"/>
    </row>
    <row r="215" spans="1:39" s="5" customFormat="1" x14ac:dyDescent="0.3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4"/>
      <c r="AJ215" s="15"/>
      <c r="AK215" s="15"/>
      <c r="AL215" s="15"/>
      <c r="AM215" s="15"/>
    </row>
    <row r="216" spans="1:39" s="5" customFormat="1" x14ac:dyDescent="0.3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4"/>
      <c r="AJ216" s="15"/>
      <c r="AK216" s="15"/>
      <c r="AL216" s="15"/>
      <c r="AM216" s="15"/>
    </row>
    <row r="217" spans="1:39" s="5" customFormat="1" x14ac:dyDescent="0.3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4"/>
      <c r="AJ217" s="15"/>
      <c r="AK217" s="15"/>
      <c r="AL217" s="15"/>
      <c r="AM217" s="15"/>
    </row>
    <row r="218" spans="1:39" s="5" customFormat="1" x14ac:dyDescent="0.3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4"/>
      <c r="AJ218" s="15"/>
      <c r="AK218" s="15"/>
      <c r="AL218" s="15"/>
      <c r="AM218" s="15"/>
    </row>
    <row r="219" spans="1:39" s="5" customFormat="1" x14ac:dyDescent="0.3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4"/>
      <c r="AJ219" s="15"/>
      <c r="AK219" s="15"/>
      <c r="AL219" s="15"/>
      <c r="AM219" s="15"/>
    </row>
    <row r="220" spans="1:39" s="5" customFormat="1" x14ac:dyDescent="0.3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4"/>
      <c r="AJ220" s="15"/>
      <c r="AK220" s="15"/>
      <c r="AL220" s="15"/>
      <c r="AM220" s="15"/>
    </row>
    <row r="221" spans="1:39" s="5" customFormat="1" x14ac:dyDescent="0.3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4"/>
      <c r="AJ221" s="15"/>
      <c r="AK221" s="15"/>
      <c r="AL221" s="15"/>
      <c r="AM221" s="15"/>
    </row>
    <row r="222" spans="1:39" s="5" customFormat="1" x14ac:dyDescent="0.3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4"/>
      <c r="AJ222" s="15"/>
      <c r="AK222" s="15"/>
      <c r="AL222" s="15"/>
      <c r="AM222" s="15"/>
    </row>
    <row r="223" spans="1:39" s="5" customFormat="1" x14ac:dyDescent="0.3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4"/>
      <c r="AJ223" s="15"/>
      <c r="AK223" s="15"/>
      <c r="AL223" s="15"/>
      <c r="AM223" s="15"/>
    </row>
    <row r="224" spans="1:39" s="5" customFormat="1" x14ac:dyDescent="0.3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4"/>
      <c r="AJ224" s="15"/>
      <c r="AK224" s="15"/>
      <c r="AL224" s="15"/>
      <c r="AM224" s="15"/>
    </row>
    <row r="225" spans="1:39" s="5" customFormat="1" x14ac:dyDescent="0.3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4"/>
      <c r="AJ225" s="15"/>
      <c r="AK225" s="15"/>
      <c r="AL225" s="15"/>
      <c r="AM225" s="15"/>
    </row>
    <row r="226" spans="1:39" s="5" customFormat="1" x14ac:dyDescent="0.3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4"/>
      <c r="AJ226" s="15"/>
      <c r="AK226" s="15"/>
      <c r="AL226" s="15"/>
      <c r="AM226" s="15"/>
    </row>
    <row r="227" spans="1:39" s="5" customFormat="1" x14ac:dyDescent="0.3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4"/>
      <c r="AJ227" s="15"/>
      <c r="AK227" s="15"/>
      <c r="AL227" s="15"/>
      <c r="AM227" s="15"/>
    </row>
    <row r="228" spans="1:39" s="5" customFormat="1" x14ac:dyDescent="0.3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4"/>
      <c r="AJ228" s="15"/>
      <c r="AK228" s="15"/>
      <c r="AL228" s="15"/>
      <c r="AM228" s="15"/>
    </row>
    <row r="229" spans="1:39" s="5" customFormat="1" x14ac:dyDescent="0.3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4"/>
      <c r="AJ229" s="15"/>
      <c r="AK229" s="15"/>
      <c r="AL229" s="15"/>
      <c r="AM229" s="15"/>
    </row>
    <row r="230" spans="1:39" s="5" customFormat="1" x14ac:dyDescent="0.3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4"/>
      <c r="AJ230" s="15"/>
      <c r="AK230" s="15"/>
      <c r="AL230" s="15"/>
      <c r="AM230" s="15"/>
    </row>
    <row r="231" spans="1:39" s="5" customFormat="1" x14ac:dyDescent="0.3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4"/>
      <c r="AJ231" s="15"/>
      <c r="AK231" s="15"/>
      <c r="AL231" s="15"/>
      <c r="AM231" s="15"/>
    </row>
    <row r="232" spans="1:39" s="5" customFormat="1" x14ac:dyDescent="0.3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4"/>
      <c r="AJ232" s="15"/>
      <c r="AK232" s="15"/>
      <c r="AL232" s="15"/>
      <c r="AM232" s="15"/>
    </row>
    <row r="233" spans="1:39" s="5" customFormat="1" x14ac:dyDescent="0.3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4"/>
      <c r="AJ233" s="15"/>
      <c r="AK233" s="15"/>
      <c r="AL233" s="15"/>
      <c r="AM233" s="15"/>
    </row>
    <row r="234" spans="1:39" s="5" customFormat="1" x14ac:dyDescent="0.3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4"/>
      <c r="AJ234" s="15"/>
      <c r="AK234" s="15"/>
      <c r="AL234" s="15"/>
      <c r="AM234" s="15"/>
    </row>
    <row r="235" spans="1:39" s="5" customFormat="1" x14ac:dyDescent="0.3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4"/>
      <c r="AJ235" s="15"/>
      <c r="AK235" s="15"/>
      <c r="AL235" s="15"/>
      <c r="AM235" s="15"/>
    </row>
    <row r="236" spans="1:39" s="5" customFormat="1" x14ac:dyDescent="0.3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4"/>
      <c r="AJ236" s="15"/>
      <c r="AK236" s="15"/>
      <c r="AL236" s="15"/>
      <c r="AM236" s="15"/>
    </row>
    <row r="237" spans="1:39" s="5" customFormat="1" x14ac:dyDescent="0.3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4"/>
      <c r="AJ237" s="15"/>
      <c r="AK237" s="15"/>
      <c r="AL237" s="15"/>
      <c r="AM237" s="15"/>
    </row>
    <row r="238" spans="1:39" s="5" customFormat="1" x14ac:dyDescent="0.3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4"/>
      <c r="AJ238" s="15"/>
      <c r="AK238" s="15"/>
      <c r="AL238" s="15"/>
      <c r="AM238" s="15"/>
    </row>
    <row r="239" spans="1:39" s="5" customFormat="1" x14ac:dyDescent="0.3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4"/>
      <c r="AJ239" s="15"/>
      <c r="AK239" s="15"/>
      <c r="AL239" s="15"/>
      <c r="AM239" s="15"/>
    </row>
    <row r="240" spans="1:39" s="5" customFormat="1" x14ac:dyDescent="0.3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4"/>
      <c r="AJ240" s="15"/>
      <c r="AK240" s="15"/>
      <c r="AL240" s="15"/>
      <c r="AM240" s="15"/>
    </row>
    <row r="241" spans="1:39" s="5" customFormat="1" x14ac:dyDescent="0.3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4"/>
      <c r="AJ241" s="15"/>
      <c r="AK241" s="15"/>
      <c r="AL241" s="15"/>
      <c r="AM241" s="15"/>
    </row>
    <row r="242" spans="1:39" s="5" customFormat="1" x14ac:dyDescent="0.3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4"/>
      <c r="AJ242" s="15"/>
      <c r="AK242" s="15"/>
      <c r="AL242" s="15"/>
      <c r="AM242" s="15"/>
    </row>
    <row r="243" spans="1:39" s="5" customFormat="1" x14ac:dyDescent="0.3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4"/>
      <c r="AJ243" s="15"/>
      <c r="AK243" s="15"/>
      <c r="AL243" s="15"/>
      <c r="AM243" s="15"/>
    </row>
    <row r="244" spans="1:39" s="5" customFormat="1" x14ac:dyDescent="0.3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4"/>
      <c r="AJ244" s="15"/>
      <c r="AK244" s="15"/>
      <c r="AL244" s="15"/>
      <c r="AM244" s="15"/>
    </row>
    <row r="245" spans="1:39" s="5" customFormat="1" x14ac:dyDescent="0.3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4"/>
      <c r="AJ245" s="15"/>
      <c r="AK245" s="15"/>
      <c r="AL245" s="15"/>
      <c r="AM245" s="15"/>
    </row>
    <row r="246" spans="1:39" s="5" customFormat="1" x14ac:dyDescent="0.3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4"/>
      <c r="AJ246" s="15"/>
      <c r="AK246" s="15"/>
      <c r="AL246" s="15"/>
      <c r="AM246" s="15"/>
    </row>
    <row r="247" spans="1:39" s="5" customFormat="1" x14ac:dyDescent="0.3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4"/>
      <c r="AJ247" s="15"/>
      <c r="AK247" s="15"/>
      <c r="AL247" s="15"/>
      <c r="AM247" s="15"/>
    </row>
    <row r="248" spans="1:39" s="5" customFormat="1" x14ac:dyDescent="0.3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4"/>
      <c r="AJ248" s="15"/>
      <c r="AK248" s="15"/>
      <c r="AL248" s="15"/>
      <c r="AM248" s="15"/>
    </row>
    <row r="249" spans="1:39" s="5" customFormat="1" x14ac:dyDescent="0.3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4"/>
      <c r="AJ249" s="15"/>
      <c r="AK249" s="15"/>
      <c r="AL249" s="15"/>
      <c r="AM249" s="15"/>
    </row>
    <row r="250" spans="1:39" s="5" customFormat="1" x14ac:dyDescent="0.3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4"/>
      <c r="AJ250" s="15"/>
      <c r="AK250" s="15"/>
      <c r="AL250" s="15"/>
      <c r="AM250" s="15"/>
    </row>
    <row r="251" spans="1:39" s="5" customFormat="1" x14ac:dyDescent="0.3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4"/>
      <c r="AJ251" s="15"/>
      <c r="AK251" s="15"/>
      <c r="AL251" s="15"/>
      <c r="AM251" s="15"/>
    </row>
    <row r="252" spans="1:39" s="5" customFormat="1" x14ac:dyDescent="0.3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4"/>
      <c r="AJ252" s="15"/>
      <c r="AK252" s="15"/>
      <c r="AL252" s="15"/>
      <c r="AM252" s="15"/>
    </row>
    <row r="253" spans="1:39" s="5" customFormat="1" x14ac:dyDescent="0.3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4"/>
      <c r="AJ253" s="15"/>
      <c r="AK253" s="15"/>
      <c r="AL253" s="15"/>
      <c r="AM253" s="15"/>
    </row>
    <row r="254" spans="1:39" s="5" customFormat="1" x14ac:dyDescent="0.3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4"/>
      <c r="AJ254" s="15"/>
      <c r="AK254" s="15"/>
      <c r="AL254" s="15"/>
      <c r="AM254" s="15"/>
    </row>
    <row r="255" spans="1:39" s="5" customFormat="1" x14ac:dyDescent="0.3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4"/>
      <c r="AJ255" s="15"/>
      <c r="AK255" s="15"/>
      <c r="AL255" s="15"/>
      <c r="AM255" s="15"/>
    </row>
    <row r="256" spans="1:39" s="5" customFormat="1" x14ac:dyDescent="0.3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4"/>
      <c r="AJ256" s="15"/>
      <c r="AK256" s="15"/>
      <c r="AL256" s="15"/>
      <c r="AM256" s="15"/>
    </row>
    <row r="257" spans="1:39" s="5" customFormat="1" x14ac:dyDescent="0.3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4"/>
      <c r="AJ257" s="15"/>
      <c r="AK257" s="15"/>
      <c r="AL257" s="15"/>
      <c r="AM257" s="15"/>
    </row>
    <row r="258" spans="1:39" s="5" customFormat="1" x14ac:dyDescent="0.3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4"/>
      <c r="AJ258" s="15"/>
      <c r="AK258" s="15"/>
      <c r="AL258" s="15"/>
      <c r="AM258" s="15"/>
    </row>
    <row r="259" spans="1:39" s="5" customFormat="1" x14ac:dyDescent="0.3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4"/>
      <c r="AJ259" s="15"/>
      <c r="AK259" s="15"/>
      <c r="AL259" s="15"/>
      <c r="AM259" s="15"/>
    </row>
    <row r="260" spans="1:39" s="5" customFormat="1" x14ac:dyDescent="0.3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4"/>
      <c r="AJ260" s="15"/>
      <c r="AK260" s="15"/>
      <c r="AL260" s="15"/>
      <c r="AM260" s="15"/>
    </row>
    <row r="261" spans="1:39" s="5" customFormat="1" x14ac:dyDescent="0.3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4"/>
      <c r="AJ261" s="15"/>
      <c r="AK261" s="15"/>
      <c r="AL261" s="15"/>
      <c r="AM261" s="15"/>
    </row>
    <row r="262" spans="1:39" s="5" customFormat="1" x14ac:dyDescent="0.3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4"/>
      <c r="AJ262" s="15"/>
      <c r="AK262" s="15"/>
      <c r="AL262" s="15"/>
      <c r="AM262" s="15"/>
    </row>
    <row r="263" spans="1:39" s="5" customFormat="1" x14ac:dyDescent="0.3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4"/>
      <c r="AJ263" s="15"/>
      <c r="AK263" s="15"/>
      <c r="AL263" s="15"/>
      <c r="AM263" s="15"/>
    </row>
    <row r="264" spans="1:39" s="5" customFormat="1" x14ac:dyDescent="0.3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4"/>
      <c r="AJ264" s="15"/>
      <c r="AK264" s="15"/>
      <c r="AL264" s="15"/>
      <c r="AM264" s="15"/>
    </row>
    <row r="265" spans="1:39" s="5" customFormat="1" x14ac:dyDescent="0.3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4"/>
      <c r="AJ265" s="15"/>
      <c r="AK265" s="15"/>
      <c r="AL265" s="15"/>
      <c r="AM265" s="15"/>
    </row>
    <row r="266" spans="1:39" s="5" customFormat="1" x14ac:dyDescent="0.3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4"/>
      <c r="AJ266" s="15"/>
      <c r="AK266" s="15"/>
      <c r="AL266" s="15"/>
      <c r="AM266" s="15"/>
    </row>
    <row r="267" spans="1:39" s="5" customFormat="1" x14ac:dyDescent="0.3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4"/>
      <c r="AJ267" s="15"/>
      <c r="AK267" s="15"/>
      <c r="AL267" s="15"/>
      <c r="AM267" s="15"/>
    </row>
    <row r="268" spans="1:39" s="5" customFormat="1" x14ac:dyDescent="0.3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4"/>
      <c r="AJ268" s="15"/>
      <c r="AK268" s="15"/>
      <c r="AL268" s="15"/>
      <c r="AM268" s="15"/>
    </row>
    <row r="269" spans="1:39" s="5" customFormat="1" x14ac:dyDescent="0.3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4"/>
      <c r="AJ269" s="15"/>
      <c r="AK269" s="15"/>
      <c r="AL269" s="15"/>
      <c r="AM269" s="15"/>
    </row>
    <row r="270" spans="1:39" s="5" customFormat="1" x14ac:dyDescent="0.3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4"/>
      <c r="AJ270" s="15"/>
      <c r="AK270" s="15"/>
      <c r="AL270" s="15"/>
      <c r="AM270" s="15"/>
    </row>
    <row r="271" spans="1:39" s="5" customFormat="1" x14ac:dyDescent="0.3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4"/>
      <c r="AJ271" s="15"/>
      <c r="AK271" s="15"/>
      <c r="AL271" s="15"/>
      <c r="AM271" s="15"/>
    </row>
    <row r="272" spans="1:39" s="5" customFormat="1" x14ac:dyDescent="0.3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4"/>
      <c r="AJ272" s="15"/>
      <c r="AK272" s="15"/>
      <c r="AL272" s="15"/>
      <c r="AM272" s="15"/>
    </row>
    <row r="273" spans="1:39" s="5" customFormat="1" x14ac:dyDescent="0.3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4"/>
      <c r="AJ273" s="15"/>
      <c r="AK273" s="15"/>
      <c r="AL273" s="15"/>
      <c r="AM273" s="15"/>
    </row>
  </sheetData>
  <sheetProtection password="99F8" sheet="1" selectLockedCells="1"/>
  <mergeCells count="3">
    <mergeCell ref="B3:N4"/>
    <mergeCell ref="P2:AA2"/>
    <mergeCell ref="P3:AA3"/>
  </mergeCells>
  <conditionalFormatting sqref="P2:P3">
    <cfRule type="expression" dxfId="425" priority="2">
      <formula>"$AO$1=1"</formula>
    </cfRule>
  </conditionalFormatting>
  <dataValidations count="1">
    <dataValidation type="list" allowBlank="1" showDropDown="1" showInputMessage="1" showErrorMessage="1" error="Les données valides sont 0 ou 1. Pour les données manquantes, vous pouvez laisser la cellule vide, ou saisir un 9 ou un 0." sqref="B7:AE106" xr:uid="{00000000-0002-0000-0100-000000000000}">
      <formula1>$AM$2:$AM$6</formula1>
    </dataValidation>
  </dataValidation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2" tint="-0.249977111117893"/>
  </sheetPr>
  <dimension ref="A1:DJ163"/>
  <sheetViews>
    <sheetView zoomScale="70" zoomScaleNormal="70" zoomScalePageLayoutView="80" workbookViewId="0">
      <pane ySplit="9" topLeftCell="A10" activePane="bottomLeft" state="frozen"/>
      <selection pane="bottomLeft" activeCell="M10" sqref="M10"/>
    </sheetView>
  </sheetViews>
  <sheetFormatPr baseColWidth="10" defaultRowHeight="18" x14ac:dyDescent="0.35"/>
  <cols>
    <col min="1" max="1" width="2" style="621" customWidth="1"/>
    <col min="2" max="2" width="10.88671875" style="70"/>
    <col min="3" max="3" width="11.44140625" style="70"/>
    <col min="4" max="5" width="13.6640625" style="70" customWidth="1"/>
    <col min="6" max="6" width="11.44140625" style="70" customWidth="1"/>
    <col min="7" max="7" width="12.6640625" style="70" customWidth="1"/>
    <col min="8" max="8" width="14.44140625" style="70" customWidth="1"/>
    <col min="9" max="9" width="15" style="70" customWidth="1"/>
    <col min="10" max="10" width="16.6640625" style="70" customWidth="1"/>
    <col min="11" max="11" width="15.6640625" style="70" customWidth="1"/>
    <col min="12" max="12" width="1.44140625" style="70" customWidth="1"/>
    <col min="13" max="13" width="112.6640625" style="71" customWidth="1"/>
    <col min="14" max="14" width="1.44140625" style="82" customWidth="1"/>
    <col min="15" max="17" width="10.88671875" style="82"/>
    <col min="18" max="24" width="11.44140625" style="82" customWidth="1"/>
    <col min="25" max="26" width="11.44140625" hidden="1" customWidth="1"/>
    <col min="27" max="27" width="15.44140625" hidden="1" customWidth="1"/>
    <col min="28" max="29" width="11.44140625" hidden="1" customWidth="1"/>
    <col min="30" max="30" width="12.6640625" style="642" customWidth="1"/>
    <col min="31" max="31" width="11.44140625" style="642" customWidth="1"/>
    <col min="32" max="32" width="18.6640625" style="12" hidden="1" customWidth="1"/>
    <col min="33" max="33" width="12.88671875" style="39" hidden="1" customWidth="1"/>
    <col min="34" max="34" width="18.6640625" style="39" hidden="1" customWidth="1"/>
    <col min="35" max="35" width="18.6640625" style="12" hidden="1" customWidth="1"/>
    <col min="36" max="46" width="18.6640625" style="13" hidden="1" customWidth="1"/>
    <col min="47" max="74" width="18.6640625" style="12" hidden="1" customWidth="1"/>
    <col min="75" max="76" width="11.44140625" style="12" hidden="1" customWidth="1"/>
    <col min="77" max="84" width="11.44140625" style="39" hidden="1" customWidth="1"/>
    <col min="85" max="86" width="11.44140625" style="646" hidden="1" customWidth="1"/>
    <col min="87" max="87" width="11.44140625" style="504" hidden="1" customWidth="1"/>
    <col min="88" max="90" width="11.44140625" style="504" customWidth="1"/>
    <col min="91" max="91" width="10.88671875" style="504"/>
    <col min="92" max="114" width="10.88671875" style="82"/>
    <col min="115" max="269" width="10.88671875" style="12"/>
    <col min="270" max="270" width="11.6640625" style="12" customWidth="1"/>
    <col min="271" max="272" width="10.88671875" style="12"/>
    <col min="273" max="273" width="12.44140625" style="12" customWidth="1"/>
    <col min="274" max="274" width="12.88671875" style="12" customWidth="1"/>
    <col min="275" max="275" width="13.44140625" style="12" customWidth="1"/>
    <col min="276" max="525" width="10.88671875" style="12"/>
    <col min="526" max="526" width="11.6640625" style="12" customWidth="1"/>
    <col min="527" max="528" width="10.88671875" style="12"/>
    <col min="529" max="529" width="12.44140625" style="12" customWidth="1"/>
    <col min="530" max="530" width="12.88671875" style="12" customWidth="1"/>
    <col min="531" max="531" width="13.44140625" style="12" customWidth="1"/>
    <col min="532" max="781" width="10.88671875" style="12"/>
    <col min="782" max="782" width="11.6640625" style="12" customWidth="1"/>
    <col min="783" max="784" width="10.88671875" style="12"/>
    <col min="785" max="785" width="12.44140625" style="12" customWidth="1"/>
    <col min="786" max="786" width="12.88671875" style="12" customWidth="1"/>
    <col min="787" max="787" width="13.44140625" style="12" customWidth="1"/>
    <col min="788" max="1037" width="10.88671875" style="12"/>
    <col min="1038" max="1038" width="11.6640625" style="12" customWidth="1"/>
    <col min="1039" max="1040" width="10.88671875" style="12"/>
    <col min="1041" max="1041" width="12.44140625" style="12" customWidth="1"/>
    <col min="1042" max="1042" width="12.88671875" style="12" customWidth="1"/>
    <col min="1043" max="1043" width="13.44140625" style="12" customWidth="1"/>
    <col min="1044" max="1293" width="10.88671875" style="12"/>
    <col min="1294" max="1294" width="11.6640625" style="12" customWidth="1"/>
    <col min="1295" max="1296" width="10.88671875" style="12"/>
    <col min="1297" max="1297" width="12.44140625" style="12" customWidth="1"/>
    <col min="1298" max="1298" width="12.88671875" style="12" customWidth="1"/>
    <col min="1299" max="1299" width="13.44140625" style="12" customWidth="1"/>
    <col min="1300" max="1549" width="10.88671875" style="12"/>
    <col min="1550" max="1550" width="11.6640625" style="12" customWidth="1"/>
    <col min="1551" max="1552" width="10.88671875" style="12"/>
    <col min="1553" max="1553" width="12.44140625" style="12" customWidth="1"/>
    <col min="1554" max="1554" width="12.88671875" style="12" customWidth="1"/>
    <col min="1555" max="1555" width="13.44140625" style="12" customWidth="1"/>
    <col min="1556" max="1805" width="10.88671875" style="12"/>
    <col min="1806" max="1806" width="11.6640625" style="12" customWidth="1"/>
    <col min="1807" max="1808" width="10.88671875" style="12"/>
    <col min="1809" max="1809" width="12.44140625" style="12" customWidth="1"/>
    <col min="1810" max="1810" width="12.88671875" style="12" customWidth="1"/>
    <col min="1811" max="1811" width="13.44140625" style="12" customWidth="1"/>
    <col min="1812" max="2061" width="10.88671875" style="12"/>
    <col min="2062" max="2062" width="11.6640625" style="12" customWidth="1"/>
    <col min="2063" max="2064" width="10.88671875" style="12"/>
    <col min="2065" max="2065" width="12.44140625" style="12" customWidth="1"/>
    <col min="2066" max="2066" width="12.88671875" style="12" customWidth="1"/>
    <col min="2067" max="2067" width="13.44140625" style="12" customWidth="1"/>
    <col min="2068" max="2317" width="10.88671875" style="12"/>
    <col min="2318" max="2318" width="11.6640625" style="12" customWidth="1"/>
    <col min="2319" max="2320" width="10.88671875" style="12"/>
    <col min="2321" max="2321" width="12.44140625" style="12" customWidth="1"/>
    <col min="2322" max="2322" width="12.88671875" style="12" customWidth="1"/>
    <col min="2323" max="2323" width="13.44140625" style="12" customWidth="1"/>
    <col min="2324" max="2573" width="10.88671875" style="12"/>
    <col min="2574" max="2574" width="11.6640625" style="12" customWidth="1"/>
    <col min="2575" max="2576" width="10.88671875" style="12"/>
    <col min="2577" max="2577" width="12.44140625" style="12" customWidth="1"/>
    <col min="2578" max="2578" width="12.88671875" style="12" customWidth="1"/>
    <col min="2579" max="2579" width="13.44140625" style="12" customWidth="1"/>
    <col min="2580" max="2829" width="10.88671875" style="12"/>
    <col min="2830" max="2830" width="11.6640625" style="12" customWidth="1"/>
    <col min="2831" max="2832" width="10.88671875" style="12"/>
    <col min="2833" max="2833" width="12.44140625" style="12" customWidth="1"/>
    <col min="2834" max="2834" width="12.88671875" style="12" customWidth="1"/>
    <col min="2835" max="2835" width="13.44140625" style="12" customWidth="1"/>
    <col min="2836" max="3085" width="10.88671875" style="12"/>
    <col min="3086" max="3086" width="11.6640625" style="12" customWidth="1"/>
    <col min="3087" max="3088" width="10.88671875" style="12"/>
    <col min="3089" max="3089" width="12.44140625" style="12" customWidth="1"/>
    <col min="3090" max="3090" width="12.88671875" style="12" customWidth="1"/>
    <col min="3091" max="3091" width="13.44140625" style="12" customWidth="1"/>
    <col min="3092" max="3341" width="10.88671875" style="12"/>
    <col min="3342" max="3342" width="11.6640625" style="12" customWidth="1"/>
    <col min="3343" max="3344" width="10.88671875" style="12"/>
    <col min="3345" max="3345" width="12.44140625" style="12" customWidth="1"/>
    <col min="3346" max="3346" width="12.88671875" style="12" customWidth="1"/>
    <col min="3347" max="3347" width="13.44140625" style="12" customWidth="1"/>
    <col min="3348" max="3597" width="10.88671875" style="12"/>
    <col min="3598" max="3598" width="11.6640625" style="12" customWidth="1"/>
    <col min="3599" max="3600" width="10.88671875" style="12"/>
    <col min="3601" max="3601" width="12.44140625" style="12" customWidth="1"/>
    <col min="3602" max="3602" width="12.88671875" style="12" customWidth="1"/>
    <col min="3603" max="3603" width="13.44140625" style="12" customWidth="1"/>
    <col min="3604" max="3853" width="10.88671875" style="12"/>
    <col min="3854" max="3854" width="11.6640625" style="12" customWidth="1"/>
    <col min="3855" max="3856" width="10.88671875" style="12"/>
    <col min="3857" max="3857" width="12.44140625" style="12" customWidth="1"/>
    <col min="3858" max="3858" width="12.88671875" style="12" customWidth="1"/>
    <col min="3859" max="3859" width="13.44140625" style="12" customWidth="1"/>
    <col min="3860" max="4109" width="10.88671875" style="12"/>
    <col min="4110" max="4110" width="11.6640625" style="12" customWidth="1"/>
    <col min="4111" max="4112" width="10.88671875" style="12"/>
    <col min="4113" max="4113" width="12.44140625" style="12" customWidth="1"/>
    <col min="4114" max="4114" width="12.88671875" style="12" customWidth="1"/>
    <col min="4115" max="4115" width="13.44140625" style="12" customWidth="1"/>
    <col min="4116" max="4365" width="10.88671875" style="12"/>
    <col min="4366" max="4366" width="11.6640625" style="12" customWidth="1"/>
    <col min="4367" max="4368" width="10.88671875" style="12"/>
    <col min="4369" max="4369" width="12.44140625" style="12" customWidth="1"/>
    <col min="4370" max="4370" width="12.88671875" style="12" customWidth="1"/>
    <col min="4371" max="4371" width="13.44140625" style="12" customWidth="1"/>
    <col min="4372" max="4621" width="10.88671875" style="12"/>
    <col min="4622" max="4622" width="11.6640625" style="12" customWidth="1"/>
    <col min="4623" max="4624" width="10.88671875" style="12"/>
    <col min="4625" max="4625" width="12.44140625" style="12" customWidth="1"/>
    <col min="4626" max="4626" width="12.88671875" style="12" customWidth="1"/>
    <col min="4627" max="4627" width="13.44140625" style="12" customWidth="1"/>
    <col min="4628" max="4877" width="10.88671875" style="12"/>
    <col min="4878" max="4878" width="11.6640625" style="12" customWidth="1"/>
    <col min="4879" max="4880" width="10.88671875" style="12"/>
    <col min="4881" max="4881" width="12.44140625" style="12" customWidth="1"/>
    <col min="4882" max="4882" width="12.88671875" style="12" customWidth="1"/>
    <col min="4883" max="4883" width="13.44140625" style="12" customWidth="1"/>
    <col min="4884" max="5133" width="10.88671875" style="12"/>
    <col min="5134" max="5134" width="11.6640625" style="12" customWidth="1"/>
    <col min="5135" max="5136" width="10.88671875" style="12"/>
    <col min="5137" max="5137" width="12.44140625" style="12" customWidth="1"/>
    <col min="5138" max="5138" width="12.88671875" style="12" customWidth="1"/>
    <col min="5139" max="5139" width="13.44140625" style="12" customWidth="1"/>
    <col min="5140" max="5389" width="10.88671875" style="12"/>
    <col min="5390" max="5390" width="11.6640625" style="12" customWidth="1"/>
    <col min="5391" max="5392" width="10.88671875" style="12"/>
    <col min="5393" max="5393" width="12.44140625" style="12" customWidth="1"/>
    <col min="5394" max="5394" width="12.88671875" style="12" customWidth="1"/>
    <col min="5395" max="5395" width="13.44140625" style="12" customWidth="1"/>
    <col min="5396" max="5645" width="10.88671875" style="12"/>
    <col min="5646" max="5646" width="11.6640625" style="12" customWidth="1"/>
    <col min="5647" max="5648" width="10.88671875" style="12"/>
    <col min="5649" max="5649" width="12.44140625" style="12" customWidth="1"/>
    <col min="5650" max="5650" width="12.88671875" style="12" customWidth="1"/>
    <col min="5651" max="5651" width="13.44140625" style="12" customWidth="1"/>
    <col min="5652" max="5901" width="10.88671875" style="12"/>
    <col min="5902" max="5902" width="11.6640625" style="12" customWidth="1"/>
    <col min="5903" max="5904" width="10.88671875" style="12"/>
    <col min="5905" max="5905" width="12.44140625" style="12" customWidth="1"/>
    <col min="5906" max="5906" width="12.88671875" style="12" customWidth="1"/>
    <col min="5907" max="5907" width="13.44140625" style="12" customWidth="1"/>
    <col min="5908" max="6157" width="10.88671875" style="12"/>
    <col min="6158" max="6158" width="11.6640625" style="12" customWidth="1"/>
    <col min="6159" max="6160" width="10.88671875" style="12"/>
    <col min="6161" max="6161" width="12.44140625" style="12" customWidth="1"/>
    <col min="6162" max="6162" width="12.88671875" style="12" customWidth="1"/>
    <col min="6163" max="6163" width="13.44140625" style="12" customWidth="1"/>
    <col min="6164" max="6413" width="10.88671875" style="12"/>
    <col min="6414" max="6414" width="11.6640625" style="12" customWidth="1"/>
    <col min="6415" max="6416" width="10.88671875" style="12"/>
    <col min="6417" max="6417" width="12.44140625" style="12" customWidth="1"/>
    <col min="6418" max="6418" width="12.88671875" style="12" customWidth="1"/>
    <col min="6419" max="6419" width="13.44140625" style="12" customWidth="1"/>
    <col min="6420" max="6669" width="10.88671875" style="12"/>
    <col min="6670" max="6670" width="11.6640625" style="12" customWidth="1"/>
    <col min="6671" max="6672" width="10.88671875" style="12"/>
    <col min="6673" max="6673" width="12.44140625" style="12" customWidth="1"/>
    <col min="6674" max="6674" width="12.88671875" style="12" customWidth="1"/>
    <col min="6675" max="6675" width="13.44140625" style="12" customWidth="1"/>
    <col min="6676" max="6925" width="10.88671875" style="12"/>
    <col min="6926" max="6926" width="11.6640625" style="12" customWidth="1"/>
    <col min="6927" max="6928" width="10.88671875" style="12"/>
    <col min="6929" max="6929" width="12.44140625" style="12" customWidth="1"/>
    <col min="6930" max="6930" width="12.88671875" style="12" customWidth="1"/>
    <col min="6931" max="6931" width="13.44140625" style="12" customWidth="1"/>
    <col min="6932" max="7181" width="10.88671875" style="12"/>
    <col min="7182" max="7182" width="11.6640625" style="12" customWidth="1"/>
    <col min="7183" max="7184" width="10.88671875" style="12"/>
    <col min="7185" max="7185" width="12.44140625" style="12" customWidth="1"/>
    <col min="7186" max="7186" width="12.88671875" style="12" customWidth="1"/>
    <col min="7187" max="7187" width="13.44140625" style="12" customWidth="1"/>
    <col min="7188" max="7437" width="10.88671875" style="12"/>
    <col min="7438" max="7438" width="11.6640625" style="12" customWidth="1"/>
    <col min="7439" max="7440" width="10.88671875" style="12"/>
    <col min="7441" max="7441" width="12.44140625" style="12" customWidth="1"/>
    <col min="7442" max="7442" width="12.88671875" style="12" customWidth="1"/>
    <col min="7443" max="7443" width="13.44140625" style="12" customWidth="1"/>
    <col min="7444" max="7693" width="10.88671875" style="12"/>
    <col min="7694" max="7694" width="11.6640625" style="12" customWidth="1"/>
    <col min="7695" max="7696" width="10.88671875" style="12"/>
    <col min="7697" max="7697" width="12.44140625" style="12" customWidth="1"/>
    <col min="7698" max="7698" width="12.88671875" style="12" customWidth="1"/>
    <col min="7699" max="7699" width="13.44140625" style="12" customWidth="1"/>
    <col min="7700" max="7949" width="10.88671875" style="12"/>
    <col min="7950" max="7950" width="11.6640625" style="12" customWidth="1"/>
    <col min="7951" max="7952" width="10.88671875" style="12"/>
    <col min="7953" max="7953" width="12.44140625" style="12" customWidth="1"/>
    <col min="7954" max="7954" width="12.88671875" style="12" customWidth="1"/>
    <col min="7955" max="7955" width="13.44140625" style="12" customWidth="1"/>
    <col min="7956" max="8205" width="10.88671875" style="12"/>
    <col min="8206" max="8206" width="11.6640625" style="12" customWidth="1"/>
    <col min="8207" max="8208" width="10.88671875" style="12"/>
    <col min="8209" max="8209" width="12.44140625" style="12" customWidth="1"/>
    <col min="8210" max="8210" width="12.88671875" style="12" customWidth="1"/>
    <col min="8211" max="8211" width="13.44140625" style="12" customWidth="1"/>
    <col min="8212" max="8461" width="10.88671875" style="12"/>
    <col min="8462" max="8462" width="11.6640625" style="12" customWidth="1"/>
    <col min="8463" max="8464" width="10.88671875" style="12"/>
    <col min="8465" max="8465" width="12.44140625" style="12" customWidth="1"/>
    <col min="8466" max="8466" width="12.88671875" style="12" customWidth="1"/>
    <col min="8467" max="8467" width="13.44140625" style="12" customWidth="1"/>
    <col min="8468" max="8717" width="10.88671875" style="12"/>
    <col min="8718" max="8718" width="11.6640625" style="12" customWidth="1"/>
    <col min="8719" max="8720" width="10.88671875" style="12"/>
    <col min="8721" max="8721" width="12.44140625" style="12" customWidth="1"/>
    <col min="8722" max="8722" width="12.88671875" style="12" customWidth="1"/>
    <col min="8723" max="8723" width="13.44140625" style="12" customWidth="1"/>
    <col min="8724" max="8973" width="10.88671875" style="12"/>
    <col min="8974" max="8974" width="11.6640625" style="12" customWidth="1"/>
    <col min="8975" max="8976" width="10.88671875" style="12"/>
    <col min="8977" max="8977" width="12.44140625" style="12" customWidth="1"/>
    <col min="8978" max="8978" width="12.88671875" style="12" customWidth="1"/>
    <col min="8979" max="8979" width="13.44140625" style="12" customWidth="1"/>
    <col min="8980" max="9229" width="10.88671875" style="12"/>
    <col min="9230" max="9230" width="11.6640625" style="12" customWidth="1"/>
    <col min="9231" max="9232" width="10.88671875" style="12"/>
    <col min="9233" max="9233" width="12.44140625" style="12" customWidth="1"/>
    <col min="9234" max="9234" width="12.88671875" style="12" customWidth="1"/>
    <col min="9235" max="9235" width="13.44140625" style="12" customWidth="1"/>
    <col min="9236" max="9485" width="10.88671875" style="12"/>
    <col min="9486" max="9486" width="11.6640625" style="12" customWidth="1"/>
    <col min="9487" max="9488" width="10.88671875" style="12"/>
    <col min="9489" max="9489" width="12.44140625" style="12" customWidth="1"/>
    <col min="9490" max="9490" width="12.88671875" style="12" customWidth="1"/>
    <col min="9491" max="9491" width="13.44140625" style="12" customWidth="1"/>
    <col min="9492" max="9741" width="10.88671875" style="12"/>
    <col min="9742" max="9742" width="11.6640625" style="12" customWidth="1"/>
    <col min="9743" max="9744" width="10.88671875" style="12"/>
    <col min="9745" max="9745" width="12.44140625" style="12" customWidth="1"/>
    <col min="9746" max="9746" width="12.88671875" style="12" customWidth="1"/>
    <col min="9747" max="9747" width="13.44140625" style="12" customWidth="1"/>
    <col min="9748" max="9997" width="10.88671875" style="12"/>
    <col min="9998" max="9998" width="11.6640625" style="12" customWidth="1"/>
    <col min="9999" max="10000" width="10.88671875" style="12"/>
    <col min="10001" max="10001" width="12.44140625" style="12" customWidth="1"/>
    <col min="10002" max="10002" width="12.88671875" style="12" customWidth="1"/>
    <col min="10003" max="10003" width="13.44140625" style="12" customWidth="1"/>
    <col min="10004" max="10253" width="10.88671875" style="12"/>
    <col min="10254" max="10254" width="11.6640625" style="12" customWidth="1"/>
    <col min="10255" max="10256" width="10.88671875" style="12"/>
    <col min="10257" max="10257" width="12.44140625" style="12" customWidth="1"/>
    <col min="10258" max="10258" width="12.88671875" style="12" customWidth="1"/>
    <col min="10259" max="10259" width="13.44140625" style="12" customWidth="1"/>
    <col min="10260" max="10509" width="10.88671875" style="12"/>
    <col min="10510" max="10510" width="11.6640625" style="12" customWidth="1"/>
    <col min="10511" max="10512" width="10.88671875" style="12"/>
    <col min="10513" max="10513" width="12.44140625" style="12" customWidth="1"/>
    <col min="10514" max="10514" width="12.88671875" style="12" customWidth="1"/>
    <col min="10515" max="10515" width="13.44140625" style="12" customWidth="1"/>
    <col min="10516" max="10765" width="10.88671875" style="12"/>
    <col min="10766" max="10766" width="11.6640625" style="12" customWidth="1"/>
    <col min="10767" max="10768" width="10.88671875" style="12"/>
    <col min="10769" max="10769" width="12.44140625" style="12" customWidth="1"/>
    <col min="10770" max="10770" width="12.88671875" style="12" customWidth="1"/>
    <col min="10771" max="10771" width="13.44140625" style="12" customWidth="1"/>
    <col min="10772" max="11021" width="10.88671875" style="12"/>
    <col min="11022" max="11022" width="11.6640625" style="12" customWidth="1"/>
    <col min="11023" max="11024" width="10.88671875" style="12"/>
    <col min="11025" max="11025" width="12.44140625" style="12" customWidth="1"/>
    <col min="11026" max="11026" width="12.88671875" style="12" customWidth="1"/>
    <col min="11027" max="11027" width="13.44140625" style="12" customWidth="1"/>
    <col min="11028" max="11277" width="10.88671875" style="12"/>
    <col min="11278" max="11278" width="11.6640625" style="12" customWidth="1"/>
    <col min="11279" max="11280" width="10.88671875" style="12"/>
    <col min="11281" max="11281" width="12.44140625" style="12" customWidth="1"/>
    <col min="11282" max="11282" width="12.88671875" style="12" customWidth="1"/>
    <col min="11283" max="11283" width="13.44140625" style="12" customWidth="1"/>
    <col min="11284" max="11533" width="10.88671875" style="12"/>
    <col min="11534" max="11534" width="11.6640625" style="12" customWidth="1"/>
    <col min="11535" max="11536" width="10.88671875" style="12"/>
    <col min="11537" max="11537" width="12.44140625" style="12" customWidth="1"/>
    <col min="11538" max="11538" width="12.88671875" style="12" customWidth="1"/>
    <col min="11539" max="11539" width="13.44140625" style="12" customWidth="1"/>
    <col min="11540" max="11789" width="10.88671875" style="12"/>
    <col min="11790" max="11790" width="11.6640625" style="12" customWidth="1"/>
    <col min="11791" max="11792" width="10.88671875" style="12"/>
    <col min="11793" max="11793" width="12.44140625" style="12" customWidth="1"/>
    <col min="11794" max="11794" width="12.88671875" style="12" customWidth="1"/>
    <col min="11795" max="11795" width="13.44140625" style="12" customWidth="1"/>
    <col min="11796" max="12045" width="10.88671875" style="12"/>
    <col min="12046" max="12046" width="11.6640625" style="12" customWidth="1"/>
    <col min="12047" max="12048" width="10.88671875" style="12"/>
    <col min="12049" max="12049" width="12.44140625" style="12" customWidth="1"/>
    <col min="12050" max="12050" width="12.88671875" style="12" customWidth="1"/>
    <col min="12051" max="12051" width="13.44140625" style="12" customWidth="1"/>
    <col min="12052" max="12301" width="10.88671875" style="12"/>
    <col min="12302" max="12302" width="11.6640625" style="12" customWidth="1"/>
    <col min="12303" max="12304" width="10.88671875" style="12"/>
    <col min="12305" max="12305" width="12.44140625" style="12" customWidth="1"/>
    <col min="12306" max="12306" width="12.88671875" style="12" customWidth="1"/>
    <col min="12307" max="12307" width="13.44140625" style="12" customWidth="1"/>
    <col min="12308" max="12557" width="10.88671875" style="12"/>
    <col min="12558" max="12558" width="11.6640625" style="12" customWidth="1"/>
    <col min="12559" max="12560" width="10.88671875" style="12"/>
    <col min="12561" max="12561" width="12.44140625" style="12" customWidth="1"/>
    <col min="12562" max="12562" width="12.88671875" style="12" customWidth="1"/>
    <col min="12563" max="12563" width="13.44140625" style="12" customWidth="1"/>
    <col min="12564" max="12813" width="10.88671875" style="12"/>
    <col min="12814" max="12814" width="11.6640625" style="12" customWidth="1"/>
    <col min="12815" max="12816" width="10.88671875" style="12"/>
    <col min="12817" max="12817" width="12.44140625" style="12" customWidth="1"/>
    <col min="12818" max="12818" width="12.88671875" style="12" customWidth="1"/>
    <col min="12819" max="12819" width="13.44140625" style="12" customWidth="1"/>
    <col min="12820" max="13069" width="10.88671875" style="12"/>
    <col min="13070" max="13070" width="11.6640625" style="12" customWidth="1"/>
    <col min="13071" max="13072" width="10.88671875" style="12"/>
    <col min="13073" max="13073" width="12.44140625" style="12" customWidth="1"/>
    <col min="13074" max="13074" width="12.88671875" style="12" customWidth="1"/>
    <col min="13075" max="13075" width="13.44140625" style="12" customWidth="1"/>
    <col min="13076" max="13325" width="10.88671875" style="12"/>
    <col min="13326" max="13326" width="11.6640625" style="12" customWidth="1"/>
    <col min="13327" max="13328" width="10.88671875" style="12"/>
    <col min="13329" max="13329" width="12.44140625" style="12" customWidth="1"/>
    <col min="13330" max="13330" width="12.88671875" style="12" customWidth="1"/>
    <col min="13331" max="13331" width="13.44140625" style="12" customWidth="1"/>
    <col min="13332" max="13581" width="10.88671875" style="12"/>
    <col min="13582" max="13582" width="11.6640625" style="12" customWidth="1"/>
    <col min="13583" max="13584" width="10.88671875" style="12"/>
    <col min="13585" max="13585" width="12.44140625" style="12" customWidth="1"/>
    <col min="13586" max="13586" width="12.88671875" style="12" customWidth="1"/>
    <col min="13587" max="13587" width="13.44140625" style="12" customWidth="1"/>
    <col min="13588" max="13837" width="10.88671875" style="12"/>
    <col min="13838" max="13838" width="11.6640625" style="12" customWidth="1"/>
    <col min="13839" max="13840" width="10.88671875" style="12"/>
    <col min="13841" max="13841" width="12.44140625" style="12" customWidth="1"/>
    <col min="13842" max="13842" width="12.88671875" style="12" customWidth="1"/>
    <col min="13843" max="13843" width="13.44140625" style="12" customWidth="1"/>
    <col min="13844" max="14093" width="10.88671875" style="12"/>
    <col min="14094" max="14094" width="11.6640625" style="12" customWidth="1"/>
    <col min="14095" max="14096" width="10.88671875" style="12"/>
    <col min="14097" max="14097" width="12.44140625" style="12" customWidth="1"/>
    <col min="14098" max="14098" width="12.88671875" style="12" customWidth="1"/>
    <col min="14099" max="14099" width="13.44140625" style="12" customWidth="1"/>
    <col min="14100" max="14349" width="10.88671875" style="12"/>
    <col min="14350" max="14350" width="11.6640625" style="12" customWidth="1"/>
    <col min="14351" max="14352" width="10.88671875" style="12"/>
    <col min="14353" max="14353" width="12.44140625" style="12" customWidth="1"/>
    <col min="14354" max="14354" width="12.88671875" style="12" customWidth="1"/>
    <col min="14355" max="14355" width="13.44140625" style="12" customWidth="1"/>
    <col min="14356" max="14605" width="10.88671875" style="12"/>
    <col min="14606" max="14606" width="11.6640625" style="12" customWidth="1"/>
    <col min="14607" max="14608" width="10.88671875" style="12"/>
    <col min="14609" max="14609" width="12.44140625" style="12" customWidth="1"/>
    <col min="14610" max="14610" width="12.88671875" style="12" customWidth="1"/>
    <col min="14611" max="14611" width="13.44140625" style="12" customWidth="1"/>
    <col min="14612" max="14861" width="10.88671875" style="12"/>
    <col min="14862" max="14862" width="11.6640625" style="12" customWidth="1"/>
    <col min="14863" max="14864" width="10.88671875" style="12"/>
    <col min="14865" max="14865" width="12.44140625" style="12" customWidth="1"/>
    <col min="14866" max="14866" width="12.88671875" style="12" customWidth="1"/>
    <col min="14867" max="14867" width="13.44140625" style="12" customWidth="1"/>
    <col min="14868" max="15117" width="10.88671875" style="12"/>
    <col min="15118" max="15118" width="11.6640625" style="12" customWidth="1"/>
    <col min="15119" max="15120" width="10.88671875" style="12"/>
    <col min="15121" max="15121" width="12.44140625" style="12" customWidth="1"/>
    <col min="15122" max="15122" width="12.88671875" style="12" customWidth="1"/>
    <col min="15123" max="15123" width="13.44140625" style="12" customWidth="1"/>
    <col min="15124" max="15373" width="10.88671875" style="12"/>
    <col min="15374" max="15374" width="11.6640625" style="12" customWidth="1"/>
    <col min="15375" max="15376" width="10.88671875" style="12"/>
    <col min="15377" max="15377" width="12.44140625" style="12" customWidth="1"/>
    <col min="15378" max="15378" width="12.88671875" style="12" customWidth="1"/>
    <col min="15379" max="15379" width="13.44140625" style="12" customWidth="1"/>
    <col min="15380" max="15629" width="10.88671875" style="12"/>
    <col min="15630" max="15630" width="11.6640625" style="12" customWidth="1"/>
    <col min="15631" max="15632" width="10.88671875" style="12"/>
    <col min="15633" max="15633" width="12.44140625" style="12" customWidth="1"/>
    <col min="15634" max="15634" width="12.88671875" style="12" customWidth="1"/>
    <col min="15635" max="15635" width="13.44140625" style="12" customWidth="1"/>
    <col min="15636" max="15885" width="10.88671875" style="12"/>
    <col min="15886" max="15886" width="11.6640625" style="12" customWidth="1"/>
    <col min="15887" max="15888" width="10.88671875" style="12"/>
    <col min="15889" max="15889" width="12.44140625" style="12" customWidth="1"/>
    <col min="15890" max="15890" width="12.88671875" style="12" customWidth="1"/>
    <col min="15891" max="15891" width="13.44140625" style="12" customWidth="1"/>
    <col min="15892" max="16141" width="10.88671875" style="12"/>
    <col min="16142" max="16142" width="11.6640625" style="12" customWidth="1"/>
    <col min="16143" max="16144" width="10.88671875" style="12"/>
    <col min="16145" max="16145" width="12.44140625" style="12" customWidth="1"/>
    <col min="16146" max="16146" width="12.88671875" style="12" customWidth="1"/>
    <col min="16147" max="16147" width="13.44140625" style="12" customWidth="1"/>
    <col min="16148" max="16384" width="10.88671875" style="12"/>
  </cols>
  <sheetData>
    <row r="1" spans="1:114" s="74" customFormat="1" ht="18.75" customHeight="1" x14ac:dyDescent="0.35">
      <c r="A1" s="620"/>
      <c r="B1" s="68" t="s">
        <v>224</v>
      </c>
      <c r="C1" s="68"/>
      <c r="D1" s="73"/>
      <c r="E1" s="73"/>
      <c r="F1" s="73"/>
      <c r="G1" s="73"/>
      <c r="H1" s="73"/>
      <c r="I1" s="73"/>
      <c r="J1" s="371" t="str">
        <f>"# items: "&amp;'2. Saisie'!AE1</f>
        <v># items: 0</v>
      </c>
      <c r="K1" s="497" t="s">
        <v>158</v>
      </c>
      <c r="L1" s="77"/>
      <c r="M1" s="607"/>
      <c r="N1" s="81"/>
      <c r="O1" s="81"/>
      <c r="P1" s="112"/>
      <c r="Q1" s="112"/>
      <c r="R1" s="112"/>
      <c r="S1" s="112"/>
      <c r="T1" s="112"/>
      <c r="U1" s="112"/>
      <c r="V1" s="112"/>
      <c r="W1" s="112"/>
      <c r="X1" s="494"/>
      <c r="Y1" s="499"/>
      <c r="Z1" s="499"/>
      <c r="AA1" s="499" t="s">
        <v>239</v>
      </c>
      <c r="AB1" s="531" t="str">
        <f>IFERROR(ROUND(KURT(AB10:AB39),2),"")</f>
        <v/>
      </c>
      <c r="AC1" s="499"/>
      <c r="AD1" s="641"/>
      <c r="AE1" s="641"/>
      <c r="AF1" s="494"/>
      <c r="AG1" s="493"/>
      <c r="AH1" s="493"/>
      <c r="AI1" s="494"/>
      <c r="AJ1" s="495"/>
      <c r="AK1" s="495"/>
      <c r="AL1" s="495"/>
      <c r="AM1" s="495"/>
      <c r="AN1" s="495"/>
      <c r="AO1" s="495"/>
      <c r="AP1" s="495"/>
      <c r="AQ1" s="495"/>
      <c r="AR1" s="495"/>
      <c r="AS1" s="495"/>
      <c r="AT1" s="495"/>
      <c r="AU1" s="494"/>
      <c r="AV1" s="494"/>
      <c r="AW1" s="494"/>
      <c r="AX1" s="494"/>
      <c r="AY1" s="494"/>
      <c r="AZ1" s="494"/>
      <c r="BA1" s="494"/>
      <c r="BB1" s="494"/>
      <c r="BC1" s="494"/>
      <c r="BD1" s="494"/>
      <c r="BE1" s="494"/>
      <c r="BF1" s="494"/>
      <c r="BG1" s="494"/>
      <c r="BH1" s="494"/>
      <c r="BI1" s="494"/>
      <c r="BJ1" s="496"/>
      <c r="BK1" s="496"/>
      <c r="BL1" s="496"/>
      <c r="BM1" s="496"/>
      <c r="BN1" s="496"/>
      <c r="BO1" s="496"/>
      <c r="BP1" s="496"/>
      <c r="BQ1" s="496"/>
      <c r="BR1" s="496"/>
      <c r="BS1" s="496"/>
      <c r="BT1" s="496"/>
      <c r="BU1" s="496"/>
      <c r="BV1" s="494"/>
      <c r="BW1" s="494"/>
      <c r="BX1" s="494"/>
      <c r="BY1" s="493"/>
      <c r="BZ1" s="493"/>
      <c r="CA1" s="493"/>
      <c r="CB1" s="493"/>
      <c r="CC1" s="493"/>
      <c r="CD1" s="493"/>
      <c r="CE1" s="493"/>
      <c r="CF1" s="493"/>
      <c r="CG1" s="645"/>
      <c r="CH1" s="645"/>
      <c r="CI1" s="645"/>
      <c r="CJ1" s="516"/>
      <c r="CK1" s="516"/>
      <c r="CL1" s="516"/>
      <c r="CM1" s="516"/>
      <c r="CN1" s="112"/>
      <c r="CO1" s="112"/>
      <c r="CP1" s="112"/>
      <c r="CQ1" s="112"/>
      <c r="CR1" s="112"/>
      <c r="CS1" s="112"/>
      <c r="CT1" s="112"/>
      <c r="CU1" s="112"/>
      <c r="CV1" s="112"/>
      <c r="CW1" s="112"/>
      <c r="CX1" s="112"/>
      <c r="CY1" s="112"/>
      <c r="CZ1" s="112"/>
      <c r="DA1" s="112"/>
      <c r="DB1" s="112"/>
      <c r="DC1" s="112"/>
      <c r="DD1" s="112"/>
      <c r="DE1" s="112"/>
      <c r="DF1" s="112"/>
      <c r="DG1" s="112"/>
      <c r="DH1" s="112"/>
      <c r="DI1" s="112"/>
      <c r="DJ1" s="112"/>
    </row>
    <row r="2" spans="1:114" ht="18.75" customHeight="1" x14ac:dyDescent="0.3">
      <c r="B2" s="367" t="str">
        <f>'2. Saisie'!P4</f>
        <v/>
      </c>
      <c r="C2" s="367"/>
      <c r="D2" s="62"/>
      <c r="E2" s="62"/>
      <c r="F2" s="62"/>
      <c r="G2" s="62"/>
      <c r="H2" s="62"/>
      <c r="I2" s="62"/>
      <c r="J2" s="672" t="str">
        <f>"# items 
valides: "&amp;'2. Saisie'!AE2</f>
        <v># items 
valides: 0</v>
      </c>
      <c r="K2" s="498">
        <f>K8</f>
        <v>0</v>
      </c>
      <c r="L2" s="53"/>
      <c r="M2" s="608" t="s">
        <v>585</v>
      </c>
      <c r="N2" s="7"/>
      <c r="O2" s="7"/>
      <c r="AA2" t="s">
        <v>240</v>
      </c>
      <c r="AB2" s="202" t="str">
        <f>IFERROR(ROUND(SKEW(AB10:AB39),2),"")</f>
        <v/>
      </c>
    </row>
    <row r="3" spans="1:114" ht="18.75" customHeight="1" x14ac:dyDescent="0.3">
      <c r="B3" s="63" t="str">
        <f>'X(Calculs)X'!CJ37</f>
        <v>Aucun problème détecté dans le processus de calcul.</v>
      </c>
      <c r="C3" s="63"/>
      <c r="D3" s="63"/>
      <c r="E3" s="63"/>
      <c r="F3" s="63"/>
      <c r="G3" s="63"/>
      <c r="H3" s="63"/>
      <c r="I3" s="63"/>
      <c r="J3" s="672"/>
      <c r="K3" s="80"/>
      <c r="L3" s="56"/>
      <c r="M3" s="609" t="str">
        <f>"Moy. = "&amp;AB5&amp;"  (É.-t. = "&amp;AA6&amp;")"</f>
        <v>Moy. =   (É.-t. = )</v>
      </c>
      <c r="N3" s="8"/>
      <c r="O3" s="8"/>
      <c r="AA3" t="s">
        <v>245</v>
      </c>
      <c r="AB3" t="str">
        <f>IFERROR(AB118,"")</f>
        <v/>
      </c>
    </row>
    <row r="4" spans="1:114" ht="18.75" customHeight="1" x14ac:dyDescent="0.35">
      <c r="B4" s="75"/>
      <c r="C4" s="75"/>
      <c r="D4" s="75"/>
      <c r="E4" s="75"/>
      <c r="F4" s="75"/>
      <c r="G4" s="75"/>
      <c r="H4" s="75"/>
      <c r="I4" s="75"/>
      <c r="J4" s="75"/>
      <c r="K4" s="75"/>
      <c r="L4" s="75"/>
      <c r="M4" s="609" t="str">
        <f>"Mode(s) = "&amp;AB3&amp;"  ;  Médiane = "&amp;AB4</f>
        <v xml:space="preserve">Mode(s) =   ;  Médiane = </v>
      </c>
      <c r="AA4" t="s">
        <v>246</v>
      </c>
      <c r="AB4" t="str">
        <f>IFERROR(MEDIAN(AB10:AB39),"")</f>
        <v/>
      </c>
      <c r="AT4" s="18"/>
    </row>
    <row r="5" spans="1:114" s="104" customFormat="1" ht="18.75" customHeight="1" x14ac:dyDescent="0.5">
      <c r="A5" s="621"/>
      <c r="B5" s="107" t="s">
        <v>153</v>
      </c>
      <c r="C5" s="107"/>
      <c r="D5" s="106"/>
      <c r="E5" s="106"/>
      <c r="F5" s="106"/>
      <c r="G5" s="106"/>
      <c r="H5" s="106"/>
      <c r="I5" s="106"/>
      <c r="J5" s="106"/>
      <c r="K5" s="106"/>
      <c r="L5" s="102"/>
      <c r="M5" s="609" t="str">
        <f>"Variance = "&amp;AA7</f>
        <v xml:space="preserve">Variance = </v>
      </c>
      <c r="N5" s="103"/>
      <c r="O5" s="103"/>
      <c r="P5" s="103"/>
      <c r="Q5" s="103"/>
      <c r="R5" s="103"/>
      <c r="S5" s="103"/>
      <c r="T5" s="103"/>
      <c r="U5" s="103"/>
      <c r="V5" s="103"/>
      <c r="W5" s="103"/>
      <c r="X5" s="103"/>
      <c r="Y5"/>
      <c r="Z5" s="612"/>
      <c r="AA5" t="s">
        <v>247</v>
      </c>
      <c r="AB5" t="str">
        <f>IFERROR(ROUND(AVERAGE(AB10:AB39),2),"")</f>
        <v/>
      </c>
      <c r="AC5"/>
      <c r="AD5" s="642"/>
      <c r="AE5" s="642"/>
      <c r="AG5" s="364"/>
      <c r="AH5" s="364"/>
      <c r="AJ5" s="105"/>
      <c r="AK5" s="105"/>
      <c r="AL5" s="105"/>
      <c r="AM5" s="105"/>
      <c r="AN5" s="105"/>
      <c r="AO5" s="105"/>
      <c r="AP5" s="105"/>
      <c r="AQ5" s="105"/>
      <c r="AR5" s="105"/>
      <c r="AS5" s="105"/>
      <c r="AT5" s="105"/>
      <c r="AX5" s="104" t="s">
        <v>572</v>
      </c>
      <c r="AY5" s="104" t="s">
        <v>573</v>
      </c>
      <c r="BJ5" s="19" t="s">
        <v>153</v>
      </c>
      <c r="BK5" s="20"/>
      <c r="BL5" s="20"/>
      <c r="BM5" s="20"/>
      <c r="BN5" s="20"/>
      <c r="BO5" s="20"/>
      <c r="BP5" s="20"/>
      <c r="BQ5" s="20"/>
      <c r="BR5" s="20"/>
      <c r="BS5" s="12"/>
      <c r="BT5" s="12"/>
      <c r="BU5" s="12"/>
      <c r="BY5" s="364"/>
      <c r="BZ5" s="364"/>
      <c r="CA5" s="364"/>
      <c r="CB5" s="364"/>
      <c r="CC5" s="364"/>
      <c r="CD5" s="364"/>
      <c r="CE5" s="364"/>
      <c r="CF5" s="364"/>
      <c r="CG5" s="647"/>
      <c r="CH5" s="647"/>
      <c r="CI5" s="514"/>
      <c r="CJ5" s="514"/>
      <c r="CK5" s="514"/>
      <c r="CL5" s="514"/>
      <c r="CM5" s="514"/>
      <c r="CN5" s="103"/>
      <c r="CO5" s="103"/>
      <c r="CP5" s="103"/>
      <c r="CQ5" s="103"/>
      <c r="CR5" s="103"/>
      <c r="CS5" s="103"/>
      <c r="CT5" s="103"/>
      <c r="CU5" s="103"/>
      <c r="CV5" s="103"/>
      <c r="CW5" s="103"/>
      <c r="CX5" s="103"/>
      <c r="CY5" s="103"/>
      <c r="CZ5" s="103"/>
      <c r="DA5" s="103"/>
      <c r="DB5" s="103"/>
      <c r="DC5" s="103"/>
      <c r="DD5" s="103"/>
      <c r="DE5" s="103"/>
      <c r="DF5" s="103"/>
      <c r="DG5" s="103"/>
      <c r="DH5" s="103"/>
      <c r="DI5" s="103"/>
      <c r="DJ5" s="103"/>
    </row>
    <row r="6" spans="1:114" ht="18.75" customHeight="1" x14ac:dyDescent="0.35">
      <c r="B6" s="143" t="s">
        <v>232</v>
      </c>
      <c r="C6" s="143"/>
      <c r="D6" s="75"/>
      <c r="E6" s="75"/>
      <c r="F6" s="75"/>
      <c r="G6" s="75"/>
      <c r="H6" s="75"/>
      <c r="I6" s="75"/>
      <c r="J6" s="75"/>
      <c r="K6" s="75"/>
      <c r="L6" s="75"/>
      <c r="M6" s="610" t="str">
        <f>"Asymétrie = "&amp;AB2</f>
        <v xml:space="preserve">Asymétrie = </v>
      </c>
      <c r="Z6" t="s">
        <v>248</v>
      </c>
      <c r="AA6" t="str">
        <f>IFERROR(ROUND(STDEV(AB10:AB39),2),"")</f>
        <v/>
      </c>
      <c r="AD6" s="642" t="s">
        <v>593</v>
      </c>
      <c r="BJ6" s="124" t="s">
        <v>175</v>
      </c>
      <c r="BQ6" s="125" t="s">
        <v>157</v>
      </c>
      <c r="BR6" s="125" t="s">
        <v>158</v>
      </c>
      <c r="BX6" s="12" t="s">
        <v>524</v>
      </c>
    </row>
    <row r="7" spans="1:114" ht="18.75" customHeight="1" thickBot="1" x14ac:dyDescent="0.4">
      <c r="B7" s="143" t="s">
        <v>603</v>
      </c>
      <c r="C7" s="143"/>
      <c r="D7" s="75"/>
      <c r="E7" s="75"/>
      <c r="F7" s="75"/>
      <c r="G7" s="75"/>
      <c r="H7" s="75"/>
      <c r="I7" s="75"/>
      <c r="J7" s="75"/>
      <c r="K7" s="75"/>
      <c r="L7" s="75"/>
      <c r="M7" s="611" t="str">
        <f>"Aplatissement = "&amp;AB1</f>
        <v xml:space="preserve">Aplatissement = </v>
      </c>
      <c r="Z7" t="s">
        <v>249</v>
      </c>
      <c r="AA7" t="str">
        <f>IFERROR(ROUND(VAR(AB10:AB39),2),"")</f>
        <v/>
      </c>
      <c r="BJ7" s="124"/>
      <c r="BQ7" s="125"/>
      <c r="BR7" s="125"/>
    </row>
    <row r="8" spans="1:114" ht="24" customHeight="1" thickBot="1" x14ac:dyDescent="0.45">
      <c r="B8" s="76"/>
      <c r="C8" s="76"/>
      <c r="D8" s="75"/>
      <c r="E8" s="75"/>
      <c r="F8" s="75"/>
      <c r="G8" s="75"/>
      <c r="H8" s="75"/>
      <c r="I8" s="75"/>
      <c r="J8" s="79">
        <f>'X(Calculs)X'!B8</f>
        <v>0</v>
      </c>
      <c r="K8" s="79">
        <f>'X(Calculs)X'!B11</f>
        <v>0</v>
      </c>
      <c r="L8" s="75"/>
      <c r="M8" s="78"/>
      <c r="AD8" s="642" t="s">
        <v>241</v>
      </c>
      <c r="AE8" s="642" t="s">
        <v>243</v>
      </c>
      <c r="BJ8" s="21"/>
      <c r="BQ8" s="125">
        <f>'X(Calculs)X'!BF8</f>
        <v>0</v>
      </c>
      <c r="BR8" s="125">
        <f>'X(Calculs)X'!BF11</f>
        <v>0</v>
      </c>
      <c r="BT8" s="12" t="s">
        <v>229</v>
      </c>
    </row>
    <row r="9" spans="1:114" ht="83.25" customHeight="1" thickBot="1" x14ac:dyDescent="0.4">
      <c r="A9" s="622"/>
      <c r="B9" s="115" t="s">
        <v>225</v>
      </c>
      <c r="C9" s="627" t="str">
        <f>"Score à l'item   /"&amp;'X(Calculs)X'!B11</f>
        <v>Score à l'item   /0</v>
      </c>
      <c r="D9" s="626" t="s">
        <v>196</v>
      </c>
      <c r="E9" s="649" t="s">
        <v>222</v>
      </c>
      <c r="F9" s="649" t="s">
        <v>223</v>
      </c>
      <c r="G9" s="119" t="s">
        <v>195</v>
      </c>
      <c r="H9" s="119" t="s">
        <v>177</v>
      </c>
      <c r="I9" s="119" t="s">
        <v>178</v>
      </c>
      <c r="J9" s="119" t="s">
        <v>179</v>
      </c>
      <c r="K9" s="254" t="s">
        <v>249</v>
      </c>
      <c r="L9" s="87"/>
      <c r="M9" s="606" t="s">
        <v>639</v>
      </c>
      <c r="N9" s="28"/>
      <c r="AB9" s="201" t="s">
        <v>586</v>
      </c>
      <c r="AD9" s="642" t="s">
        <v>242</v>
      </c>
      <c r="AE9" s="642" t="s">
        <v>244</v>
      </c>
      <c r="AG9" s="39" t="s">
        <v>528</v>
      </c>
      <c r="AH9" s="39" t="s">
        <v>358</v>
      </c>
      <c r="AI9" s="12" t="s">
        <v>215</v>
      </c>
      <c r="AJ9" s="22" t="s">
        <v>131</v>
      </c>
      <c r="AK9" s="22" t="s">
        <v>196</v>
      </c>
      <c r="AL9" s="22" t="s">
        <v>132</v>
      </c>
      <c r="AM9" s="22" t="s">
        <v>194</v>
      </c>
      <c r="AN9" s="40"/>
      <c r="AO9" s="22" t="s">
        <v>195</v>
      </c>
      <c r="AP9" s="22" t="s">
        <v>177</v>
      </c>
      <c r="AQ9" s="22" t="s">
        <v>178</v>
      </c>
      <c r="AR9" s="22" t="s">
        <v>179</v>
      </c>
      <c r="AS9" s="40"/>
      <c r="AT9" s="22" t="s">
        <v>133</v>
      </c>
      <c r="AW9" s="22" t="s">
        <v>131</v>
      </c>
      <c r="AX9" s="22" t="s">
        <v>196</v>
      </c>
      <c r="BJ9" s="126" t="s">
        <v>131</v>
      </c>
      <c r="BK9" s="242" t="s">
        <v>196</v>
      </c>
      <c r="BL9" s="242" t="s">
        <v>132</v>
      </c>
      <c r="BM9" s="242" t="s">
        <v>194</v>
      </c>
      <c r="BN9" s="242" t="s">
        <v>195</v>
      </c>
      <c r="BO9" s="242" t="s">
        <v>177</v>
      </c>
      <c r="BP9" s="242" t="s">
        <v>178</v>
      </c>
      <c r="BQ9" s="242" t="s">
        <v>179</v>
      </c>
      <c r="BR9" s="242" t="s">
        <v>133</v>
      </c>
      <c r="BT9" s="12" t="s">
        <v>230</v>
      </c>
      <c r="BU9" s="12" t="s">
        <v>231</v>
      </c>
      <c r="BX9" s="126" t="s">
        <v>131</v>
      </c>
      <c r="BY9" s="242" t="s">
        <v>196</v>
      </c>
      <c r="BZ9" s="242" t="s">
        <v>132</v>
      </c>
      <c r="CA9" s="242" t="s">
        <v>194</v>
      </c>
      <c r="CB9" s="242" t="s">
        <v>195</v>
      </c>
      <c r="CC9" s="242" t="s">
        <v>177</v>
      </c>
      <c r="CD9" s="242" t="s">
        <v>178</v>
      </c>
      <c r="CE9" s="242" t="s">
        <v>179</v>
      </c>
      <c r="CF9" s="242" t="s">
        <v>587</v>
      </c>
      <c r="CJ9" s="504" t="s">
        <v>536</v>
      </c>
      <c r="CK9" s="504" t="s">
        <v>537</v>
      </c>
      <c r="CL9" s="504" t="s">
        <v>538</v>
      </c>
    </row>
    <row r="10" spans="1:114" ht="125.1" customHeight="1" thickBot="1" x14ac:dyDescent="0.4">
      <c r="A10" s="623"/>
      <c r="B10" s="116" t="s">
        <v>328</v>
      </c>
      <c r="C10" s="628" t="str">
        <f>AB10</f>
        <v/>
      </c>
      <c r="D10" s="114" t="str">
        <f>IFERROR(ROUND('X(Calculs)X'!D7,2),"")</f>
        <v/>
      </c>
      <c r="E10" s="114" t="str">
        <f>IFERROR(ROUND('X(Calculs)X'!D9,2),"")</f>
        <v/>
      </c>
      <c r="F10" s="114" t="str">
        <f>IFERROR(ROUND('X(Calculs)X'!D10,2),"")</f>
        <v/>
      </c>
      <c r="G10" s="114" t="str">
        <f>IFERROR(ROUND('X(Calculs)X'!D12,2),"")</f>
        <v/>
      </c>
      <c r="H10" s="114" t="str">
        <f>IFERROR(ROUND('X(Calculs)X'!D14,2),"")</f>
        <v/>
      </c>
      <c r="I10" s="114" t="str">
        <f>IFERROR(ROUND('X(Calculs)X'!D15,2),"")</f>
        <v/>
      </c>
      <c r="J10" s="114" t="str">
        <f>IFERROR(ROUND('X(Calculs)X'!D19,2),"")</f>
        <v/>
      </c>
      <c r="K10" s="487" t="str">
        <f>IFERROR(ROUND('X(Calculs)X'!D17,2),"")</f>
        <v/>
      </c>
      <c r="L10" s="108"/>
      <c r="M10" s="113" t="str">
        <f>IF(AG10="Oui",IF(AH10="Oui",IF(AI10&gt;0,IF(AK10="","",AK10)&amp;" "&amp;IF(AL10="","",AL10)&amp;" "&amp;IF(AM10="","",AM10)&amp;" "&amp;IF(AO10="","",AO10)&amp;IF(AND(AN10&gt;0,AS10&gt;0)," ","")&amp;" "&amp;IF(AQ10="","",AQ10)&amp;" "&amp;IF(AR10="","",AR10)&amp;IF(AT10="",""," Enfin, "&amp;AT10),""),"L'item ne contient aucune donnée valide."),"")</f>
        <v/>
      </c>
      <c r="N10" s="28"/>
      <c r="AB10" s="211" t="str">
        <f>IF(AJ10&lt;='X(Calculs)X'!B$8,'X(Calculs)X'!D$2,"")</f>
        <v/>
      </c>
      <c r="AD10" s="642">
        <v>0</v>
      </c>
      <c r="AE10" s="642">
        <f>COUNTIF(AB$10:AB$39,"="&amp;AD10)</f>
        <v>0</v>
      </c>
      <c r="AG10" s="39" t="str">
        <f>IF('2. Saisie'!B110&lt;='2. Saisie'!AH6,"Oui","Non")</f>
        <v>Non</v>
      </c>
      <c r="AH10" s="39" t="str">
        <f>IF('2. Saisie'!B109="","Oui","Non")</f>
        <v>Non</v>
      </c>
      <c r="AI10" s="39">
        <f>COUNTIF(D10:K10,"&gt;=0")</f>
        <v>0</v>
      </c>
      <c r="AJ10" s="23">
        <v>1</v>
      </c>
      <c r="AK10" s="24" t="str">
        <f>IF($J$8&gt;0,IF(D10="","",IF(BY10=0,"L'item est échoué systématiquement. Il conviendrait de revoir ou de retirer l'item.",IF(BY10=5,"L'item est très difficile.",IF(BY10=4,"L'item est difficile.",IF(BY10=1,"L'item est très facile.",IF(BY10=2,"L'item est facile.",IF(BY10=3,"La difficulté de l'item est à l'intérieur des balises fixées."))))))),"")</f>
        <v/>
      </c>
      <c r="AL10" s="24" t="str">
        <f>IF($J$8&gt;0,IF(E10="","",IF(BZ10=0,"La réussite du groupe SUP est nulle",IF(BZ10=5,"La réussite du groupe SUP est très faible",IF(BZ10=4,"La réussite du groupe SUP est faible",IF(BZ10=1,"La réussite du groupe SUP est très élevée",IF(BZ10=2,"La réussite du groupe SUP est élevée",IF(BZ10=3,"La réussite du groupe SUP est à l'intérieur des balises fixées"))))))),"")</f>
        <v/>
      </c>
      <c r="AM10" s="24" t="str">
        <f>IF($J$8&gt;0,IF(F10="","",IF(CA10=0,"et celle du groupe INF est nulle.",IF(CA10=5,"et celle du groupe INF est très faible.",IF(CA10=4,"et celle du groupe INF est faible.",IF(CA10=1,"et celle du groupe INF est très élevée.",IF(CA10=2,"et celle du groupe INF est élevée.",IF(CA10=3,"et celle du groupe INF est à l'intérieur des balises fixées."))))))),"")</f>
        <v/>
      </c>
      <c r="AN10" s="41">
        <f>IF(AK10="",0,1)+IF(AL10="",0,1)+IF(AM10="",0,1)</f>
        <v>0</v>
      </c>
      <c r="AO10" s="24" t="b">
        <f>IF($J$8&gt;0,IF(G10="","",IF(CB10=0,"L'item ne discrimine pas les sujets. Il conviendrait de revoir ou de modifier l'item.",IF(CB10=1,"L'item discrimine très bien les sujets.",IF(CB10=2,"L'item discrimine bien les sujets.",IF(CB10=3,"L'item discrimine peu les sujets. Il conviendrait de revoir ou de modifier l'item.",IF(CB10=4,"La discrimination de l'item est très faible.  Il conviendrait de revoir ou de modifier l'item.",IF(CB10=5,"L'item ne discrimine pas les sujets. Il conviendrait de revoir ou de modifier l'item.",""))))))))</f>
        <v>0</v>
      </c>
      <c r="AP10" s="24"/>
      <c r="AQ10" s="24" t="str">
        <f>IF($J$8&gt;0,IF(I10="","",IF(CD10=4,"La corrélation pt-bis ajustée de l'item est négative ce qui est problématique. Il conviendrait d'examiner l'item.",IF(CD10=3,"La corrélation pt-bis ajustée de l'item est négligeable. Il conviendrait de revoir l'item.",IF(CD10=2,"La corrélation pt-bis ajustée de l'item est faible. L'item pourrait être à surveiller.",IF(CD10=1,"La corrélation pt-bis ajustée de l'item est modérée à forte ce qui est souhaité."))))),"")</f>
        <v/>
      </c>
      <c r="AR10" s="24" t="str">
        <f>IF($J$8&gt;0,IF(J10="","",IF(CE10=1,"La valeur de l'alpha sans l'item est moindre que celle de l'alpha ce qui est souhaitable. ",IF(CE10=2,"La valeur de l'alpha sans l'item est plus grande que celle de l'alpha. Le retrait de cet item pourrait améliorer la fidélité du test.",""))),"")</f>
        <v/>
      </c>
      <c r="AS10" s="41">
        <f>IF(AO10="",0,1)+IF(AP10="",0,1)+IF(AQ10="",0,1)+IF(AR10="",0,1)</f>
        <v>1</v>
      </c>
      <c r="AT10" s="24" t="str">
        <f>IF(K10="","",IF(AND($K$42="-",K$43="-"),"",IF(CF10=1,"la variance est sous la moyenne ce qui est souhaitable. ",IF(CF10=2,"la variance est  au-dessus de la moyenne, mais dans le premier écart-type. C'est acceptable. Il pourrait convenir de revoir les autres indices statistiques pour trouver la source potentielle d'imprécision sur la mesure.",IF(CF10=3,"la variance est au-dessus de la moyenne et dans le deuxième écart-type. C'est une valeur assez élevée. Il conviendrait de revoir l'item.",IF(CF10=4,"la variance est très élevée. Il conviendrait de revoir l'item.",""))))))</f>
        <v/>
      </c>
      <c r="AW10" s="25">
        <v>1</v>
      </c>
      <c r="AX10" s="12" t="str">
        <f>IF(AW10&lt;='X(Calculs)X'!B8,IF(D10=D40,TRUE,FALSE),"")</f>
        <v/>
      </c>
      <c r="AY10" s="12" t="str">
        <f>IF(AW10&lt;='X(Calculs)X'!B8,IF(D10=D41,TRUE,FALSE),"")</f>
        <v/>
      </c>
      <c r="BJ10" s="127">
        <v>1</v>
      </c>
      <c r="BK10" s="128" t="e">
        <f>IF('X(Calculs)X'!D7="",NA(),IF('X(Calculs)X'!D7&gt;=0,'X(Calculs)X'!D7))</f>
        <v>#N/A</v>
      </c>
      <c r="BL10" s="128" t="str">
        <f>IF('X(Calculs)X'!D9&gt;=0,'X(Calculs)X'!D9,NA())</f>
        <v/>
      </c>
      <c r="BM10" s="128" t="str">
        <f>IF('X(Calculs)X'!D10&gt;=0,'X(Calculs)X'!D10,NA())</f>
        <v/>
      </c>
      <c r="BN10" s="128" t="e">
        <f>IF('X(Calculs)X'!D12="",NA(),IF('X(Calculs)X'!D12&gt;-1,'X(Calculs)X'!D12))</f>
        <v>#N/A</v>
      </c>
      <c r="BO10" s="128" t="str">
        <f>IFERROR('X(Calculs)X'!D14,NA())</f>
        <v/>
      </c>
      <c r="BP10" s="128" t="e">
        <f>IF('X(Calculs)X'!D15="",NA(),IF('X(Calculs)X'!D15&gt;=-1,'X(Calculs)X'!D15))</f>
        <v>#N/A</v>
      </c>
      <c r="BQ10" s="129" t="str">
        <f>IFERROR('X(Calculs)X'!D19,NA())</f>
        <v/>
      </c>
      <c r="BR10" s="130" t="str">
        <f>IFERROR('X(Calculs)X'!D21,NA())</f>
        <v/>
      </c>
      <c r="BT10" s="131" t="e">
        <f>'8. Paramètres'!#REF!</f>
        <v>#REF!</v>
      </c>
      <c r="BU10" s="131" t="e">
        <f>'8. Paramètres'!#REF!</f>
        <v>#REF!</v>
      </c>
      <c r="BX10" s="484">
        <v>1</v>
      </c>
      <c r="BY10" s="39" t="str">
        <f>IF(D10=0,0,IF(D10&lt;0.1,'X(Calculs)X'!MW$24,IF(D10&lt;0.2,'X(Calculs)X'!MW$23,IF(D10&lt;0.3,'X(Calculs)X'!MW$22,IF(D10&lt;0.4,'X(Calculs)X'!MW$21,IF(D10&lt;0.5,'X(Calculs)X'!MW$20,IF(D10&lt;0.6,'X(Calculs)X'!MW$19,IF(D10&lt;0.7,'X(Calculs)X'!MW$18,IF(D10&lt;0.8,'X(Calculs)X'!MW$17,IF(D10&lt;0.9,'X(Calculs)X'!MW$16,IF(D10&lt;=1,'X(Calculs)X'!MW$15,"err")))))))))))</f>
        <v>err</v>
      </c>
      <c r="BZ10" s="39" t="str">
        <f>IF(E10&lt;0.1,'X(Calculs)X'!MW$24,IF(E10&lt;0.2,'X(Calculs)X'!MW$23,IF(E10&lt;0.3,'X(Calculs)X'!MW$22,IF(E10&lt;0.4,'X(Calculs)X'!MW$21,IF(E10&lt;0.5,'X(Calculs)X'!MW$20,IF(E10&lt;0.6,'X(Calculs)X'!MW$19,IF(E10&lt;0.7,'X(Calculs)X'!MW$18,IF(E10&lt;0.8,'X(Calculs)X'!MW$17,IF(E10&lt;0.9,'X(Calculs)X'!MW$16,IF(E10&lt;=1,'X(Calculs)X'!MW$15,"err"))))))))))</f>
        <v>err</v>
      </c>
      <c r="CA10" s="39" t="str">
        <f>IF(F10=0,0,IF(F10&lt;0.1,'X(Calculs)X'!MW$24,IF(F10&lt;0.2,'X(Calculs)X'!MW$23,IF(F10&lt;0.3,'X(Calculs)X'!MW$22,IF(F10&lt;0.4,'X(Calculs)X'!MW$21,IF(F10&lt;0.5,'X(Calculs)X'!MW$20,IF(F10&lt;0.6,'X(Calculs)X'!MW$19,IF(F10&lt;0.7,'X(Calculs)X'!MW$18,IF(F10&lt;0.8,'X(Calculs)X'!MW$17,IF(F10&lt;0.9,'X(Calculs)X'!MW$16,IF(F10&lt;=1,'X(Calculs)X'!MW$15,"err")))))))))))</f>
        <v>err</v>
      </c>
      <c r="CB10" s="39" t="str">
        <f>IF(G10=0,0,IF(G10&lt;0.1,'X(Calculs)X'!MW$36,IF(G10&lt;0.2,'X(Calculs)X'!MW$35,IF(G10&lt;0.3,'X(Calculs)X'!MW$34,IF(G10&lt;0.4,'X(Calculs)X'!MW$33,IF(G10&lt;0.5,'X(Calculs)X'!MW$32,IF(G10&lt;0.6,'X(Calculs)X'!MW$31,IF(G10&lt;0.7,'X(Calculs)X'!MW$30,IF(G10&lt;0.8,'X(Calculs)X'!MW$29,IF(G10&lt;0.9,'X(Calculs)X'!MW$28,IF(G10&lt;=1,'X(Calculs)X'!MW$27,"err")))))))))))</f>
        <v>err</v>
      </c>
      <c r="CC10" s="39" t="str">
        <f>IF(H10&lt;0,'X(Calculs)X'!MW$49,IF(H10&lt;0.1,'X(Calculs)X'!MW$48,IF(H10&lt;0.2,'X(Calculs)X'!MW$47,IF(H10&lt;0.3,'X(Calculs)X'!MW$46,IF(H10&lt;0.4,'X(Calculs)X'!MW$45,IF(H10&lt;0.5,'X(Calculs)X'!MW$44,IF(H10&lt;0.6,'X(Calculs)X'!MW$43,IF(H10&lt;0.7,'X(Calculs)X'!MW$42,IF(H10&lt;0.8,'X(Calculs)X'!MW$41,IF(H10&lt;0.9,'X(Calculs)X'!MW$40,IF(H10&lt;=1,'X(Calculs)X'!MW$39,IF(AND(AG10="Oui",AH10="Non"),"invalide","err"))))))))))))</f>
        <v>err</v>
      </c>
      <c r="CD10" s="39" t="str">
        <f>IF(I10&lt;0,4,IF(I10&lt;0,'X(Calculs)X'!MW$61,IF(I10&lt;0.1,'X(Calculs)X'!MW$60,IF(I10&lt;0.2,'X(Calculs)X'!MW$59,IF(I10&lt;0.3,'X(Calculs)X'!MW$58,IF(I10&lt;0.4,'X(Calculs)X'!MW$57,IF(I10&lt;0.5,'X(Calculs)X'!MW$56,IF(I10&lt;0.6,'X(Calculs)X'!MW$55,IF(I10&lt;0.7,'X(Calculs)X'!MW$54,IF(I10&lt;0.8,'X(Calculs)X'!MW$53,IF(I10&lt;0.9,'X(Calculs)X'!MW$52,IF(I10&lt;=1,'X(Calculs)X'!MW$51,IF(I10="—","—",IF(AND(AG10="Oui",AH10="Non"),"invalide","err"))))))))))))))</f>
        <v>err</v>
      </c>
      <c r="CE10" s="39">
        <f>IF(I$47="—","err",IF(J10&lt;=I$47,'X(Calculs)X'!MW$75,IF(J10&gt;I$47,'X(Calculs)X'!MW$78,"err")))</f>
        <v>1</v>
      </c>
      <c r="CF10" s="39">
        <f>IF(K10&lt;K$42,'X(Calculs)X'!MW$83,IF(AND(K10&gt;=K$42,K10&lt;(K$42+(1*K$43))),'X(Calculs)X'!MW$84,IF(AND(K10&gt;=(K$42+(1*K$43)),K10&lt;(K$42+(2*K$43))),'X(Calculs)X'!MW$85,IF(K10&gt;=(K$42+(2*K$43)),'X(Calculs)X'!MW$86,"err"))))</f>
        <v>1</v>
      </c>
      <c r="CJ10" s="515" t="e">
        <f>BK10</f>
        <v>#N/A</v>
      </c>
      <c r="CK10" s="515" t="e">
        <f>BN10</f>
        <v>#N/A</v>
      </c>
      <c r="CL10" s="515" t="e">
        <f>BP10</f>
        <v>#N/A</v>
      </c>
    </row>
    <row r="11" spans="1:114" ht="125.1" customHeight="1" thickBot="1" x14ac:dyDescent="0.4">
      <c r="A11" s="624"/>
      <c r="B11" s="116" t="s">
        <v>329</v>
      </c>
      <c r="C11" s="628" t="str">
        <f t="shared" ref="C11:C39" si="0">AB11</f>
        <v/>
      </c>
      <c r="D11" s="114" t="str">
        <f>IFERROR(ROUND('X(Calculs)X'!E7,2),"")</f>
        <v/>
      </c>
      <c r="E11" s="114" t="str">
        <f>IFERROR(ROUND('X(Calculs)X'!E9,2),"")</f>
        <v/>
      </c>
      <c r="F11" s="114" t="str">
        <f>IFERROR(ROUND('X(Calculs)X'!E10,2),"")</f>
        <v/>
      </c>
      <c r="G11" s="114" t="str">
        <f>IFERROR(ROUND('X(Calculs)X'!E12,2),"")</f>
        <v/>
      </c>
      <c r="H11" s="114" t="str">
        <f>IFERROR(ROUND('X(Calculs)X'!E14,2),"")</f>
        <v/>
      </c>
      <c r="I11" s="114" t="str">
        <f>IFERROR(ROUND('X(Calculs)X'!E15,2),"")</f>
        <v/>
      </c>
      <c r="J11" s="114" t="str">
        <f>IFERROR(ROUND('X(Calculs)X'!E19,2),"")</f>
        <v/>
      </c>
      <c r="K11" s="488" t="str">
        <f>IFERROR(ROUND('X(Calculs)X'!E17,2),"")</f>
        <v/>
      </c>
      <c r="L11" s="109"/>
      <c r="M11" s="113" t="str">
        <f t="shared" ref="M11:M39" si="1">IF(AG11="Oui",IF(AH11="Oui",IF(AI11&gt;0,IF(AK11="","",AK11)&amp;" "&amp;IF(AL11="","",AL11)&amp;" "&amp;IF(AM11="","",AM11)&amp;" "&amp;IF(AO11="","",AO11)&amp;IF(AND(AN11&gt;0,AS11&gt;0)," ","")&amp;" "&amp;IF(AQ11="","",AQ11)&amp;" "&amp;IF(AR11="","",AR11)&amp;IF(AT11="",""," Enfin, "&amp;AT11),""),"L'item ne contient aucune donnée valide."),"")</f>
        <v/>
      </c>
      <c r="N11" s="28"/>
      <c r="AB11" s="211" t="str">
        <f>IF(AJ11&lt;='X(Calculs)X'!B$8,'X(Calculs)X'!E$2,"")</f>
        <v/>
      </c>
      <c r="AD11" s="642">
        <v>1</v>
      </c>
      <c r="AE11" s="642">
        <f t="shared" ref="AE11:AE74" si="2">COUNTIF(AB$10:AB$39,"="&amp;AD11)</f>
        <v>0</v>
      </c>
      <c r="AG11" s="39" t="str">
        <f>IF('2. Saisie'!C110&lt;='2. Saisie'!AH6,"Oui","Non")</f>
        <v>Non</v>
      </c>
      <c r="AH11" s="39" t="str">
        <f>IF('2. Saisie'!C109="","Oui","Non")</f>
        <v>Non</v>
      </c>
      <c r="AI11" s="39">
        <f t="shared" ref="AI11:AI39" si="3">COUNTIF(D11:K11,"&gt;=0")</f>
        <v>0</v>
      </c>
      <c r="AJ11" s="23">
        <v>2</v>
      </c>
      <c r="AK11" s="24" t="str">
        <f t="shared" ref="AK11:AK39" si="4">IF($J$8&gt;0,IF(D11="","",IF(BY11=0,"L'item est échoué systématiquement. Il conviendrait de revoir ou de retirer l'item.",IF(BY11=5,"L'item est très difficile.",IF(BY11=4,"L'item est difficile.",IF(BY11=1,"L'item est très facile.",IF(BY11=2,"L'item est facile.",IF(BY11=3,"La difficulté de l'item est à l'intérieur des balises fixées."))))))),"")</f>
        <v/>
      </c>
      <c r="AL11" s="24" t="str">
        <f t="shared" ref="AL11:AL39" si="5">IF($J$8&gt;0,IF(E11="","",IF(BZ11=0,"La réussite du groupe SUP est nulle",IF(BZ11=5,"La réussite du groupe SUP est très faible",IF(BZ11=4,"La réussite du groupe SUP est faible",IF(BZ11=1,"La réussite du groupe SUP est très élevée",IF(BZ11=2,"La réussite du groupe SUP est élevée",IF(BZ11=3,"La réussite du groupe SUP est à l'intérieur des balises fixées"))))))),"")</f>
        <v/>
      </c>
      <c r="AM11" s="24" t="str">
        <f t="shared" ref="AM11:AM39" si="6">IF($J$8&gt;0,IF(F11="","",IF(CA11=0,"et celle du groupe INF est nulle.",IF(CA11=5,"et celle du groupe INF est très faible.",IF(CA11=4,"et celle du groupe INF est faible.",IF(CA11=1,"et celle du groupe INF est très élevée.",IF(CA11=2,"et celle du groupe INF est élevée.",IF(CA11=3,"et celle du groupe INF est à l'intérieur des balises fixées."))))))),"")</f>
        <v/>
      </c>
      <c r="AN11" s="41">
        <f t="shared" ref="AN11:AN39" si="7">IF(AK11="",0,1)+IF(AL11="",0,1)+IF(AM11="",0,1)</f>
        <v>0</v>
      </c>
      <c r="AO11" s="24" t="b">
        <f t="shared" ref="AO11:AO39" si="8">IF($J$8&gt;0,IF(G11="","",IF(CB11=0,"L'item ne discrimine pas les sujets. Il conviendrait de revoir ou de modifier l'item.",IF(CB11=1,"L'item discrimine très bien les sujets.",IF(CB11=2,"L'item discrimine bien les sujets.",IF(CB11=3,"L'item discrimine peu les sujets. Il conviendrait de revoir ou de modifier l'item.",IF(CB11=4,"La discrimination de l'item est très faible.  Il conviendrait de revoir ou de modifier l'item.",IF(CB11=5,"L'item ne discrimine pas les sujets. Il conviendrait de revoir ou de modifier l'item.",""))))))))</f>
        <v>0</v>
      </c>
      <c r="AP11" s="24"/>
      <c r="AQ11" s="24" t="str">
        <f t="shared" ref="AQ11:AQ39" si="9">IF($J$8&gt;0,IF(I11="","",IF(CD11=4,"La corrélation pt-bis ajustée de l'item est négative ce qui est problématique. Il conviendrait d'examiner l'item.",IF(CD11=3,"La corrélation pt-bis ajustée de l'item est négligeable. Il conviendrait de revoir l'item.",IF(CD11=2,"La corrélation pt-bis ajustée de l'item est faible. L'item pourrait être à surveiller.",IF(CD11=1,"La corrélation pt-bis ajustée de l'item est modérée à forte ce qui est souhaité."))))),"")</f>
        <v/>
      </c>
      <c r="AR11" s="24" t="str">
        <f t="shared" ref="AR11:AR39" si="10">IF($J$8&gt;0,IF(J11="","",IF(CE11=1,"La valeur de l'alpha sans l'item est moindre que celle de l'alpha ce qui est souhaitable. ",IF(CE11=2,"La valeur de l'alpha sans l'item est plus grande que celle de l'alpha. Le retrait de cet item pourrait améliorer la fidélité du test.",""))),"")</f>
        <v/>
      </c>
      <c r="AS11" s="41">
        <f t="shared" ref="AS11:AS39" si="11">IF(AO11="",0,1)+IF(AP11="",0,1)+IF(AQ11="",0,1)+IF(AR11="",0,1)</f>
        <v>1</v>
      </c>
      <c r="AT11" s="24" t="str">
        <f t="shared" ref="AT11:AT39" si="12">IF(K11="","",IF(AND($K$42="-",K$43="-"),"",IF(CF11=1,"la variance est sous la moyenne ce qui est souhaitable. ",IF(CF11=2,"la variance est  au-dessus de la moyenne, mais dans le premier écart-type. C'est acceptable. Il pourrait convenir de revoir les autres indices statistiques pour trouver la source potentielle d'imprécision sur la mesure.",IF(CF11=3,"la variance est au-dessus de la moyenne et dans le deuxième écart-type. C'est une valeur assez élevée. Il conviendrait de revoir l'item.",IF(CF11=4,"la variance est très élevée. Il conviendrait de revoir l'item.",""))))))</f>
        <v/>
      </c>
      <c r="AW11" s="25">
        <v>2</v>
      </c>
      <c r="AX11" s="12" t="str">
        <f>IF(AW11&lt;='X(Calculs)X'!B$8,IF(D11&gt;=D10,TRUE,FALSE),"")</f>
        <v/>
      </c>
      <c r="AY11" s="12" t="str">
        <f>IF(AW11&lt;='X(Calculs)X'!B$8,IF(D11&lt;=D10,TRUE,FALSE),"")</f>
        <v/>
      </c>
      <c r="BJ11" s="132">
        <v>2</v>
      </c>
      <c r="BK11" s="133" t="e">
        <f>IF('X(Calculs)X'!E7="",NA(),IF('X(Calculs)X'!E7&gt;=0,'X(Calculs)X'!E7))</f>
        <v>#N/A</v>
      </c>
      <c r="BL11" s="133" t="str">
        <f>IF('X(Calculs)X'!E9&gt;=0,'X(Calculs)X'!E9,NA())</f>
        <v/>
      </c>
      <c r="BM11" s="133" t="str">
        <f>IF('X(Calculs)X'!E10&gt;=0,'X(Calculs)X'!E10,NA())</f>
        <v/>
      </c>
      <c r="BN11" s="133" t="e">
        <f>IF('X(Calculs)X'!E12="",NA(),IF('X(Calculs)X'!E12&gt;-1,'X(Calculs)X'!E12))</f>
        <v>#N/A</v>
      </c>
      <c r="BO11" s="133" t="str">
        <f>IFERROR('X(Calculs)X'!E14,NA())</f>
        <v/>
      </c>
      <c r="BP11" s="133" t="e">
        <f>IF('X(Calculs)X'!E15="",NA(),IF('X(Calculs)X'!E15&gt;=-1,'X(Calculs)X'!E15))</f>
        <v>#N/A</v>
      </c>
      <c r="BQ11" s="134" t="str">
        <f>IFERROR('X(Calculs)X'!E19,NA())</f>
        <v/>
      </c>
      <c r="BR11" s="133" t="str">
        <f>IFERROR('X(Calculs)X'!E21,NA())</f>
        <v/>
      </c>
      <c r="BT11" s="131" t="e">
        <f>'8. Paramètres'!#REF!</f>
        <v>#REF!</v>
      </c>
      <c r="BU11" s="131" t="e">
        <f>'8. Paramètres'!#REF!</f>
        <v>#REF!</v>
      </c>
      <c r="BX11" s="485">
        <v>2</v>
      </c>
      <c r="BY11" s="39" t="str">
        <f>IF(D11=0,0,IF(D11&lt;0.1,'X(Calculs)X'!MW$24,IF(D11&lt;0.2,'X(Calculs)X'!MW$23,IF(D11&lt;0.3,'X(Calculs)X'!MW$22,IF(D11&lt;0.4,'X(Calculs)X'!MW$21,IF(D11&lt;0.5,'X(Calculs)X'!MW$20,IF(D11&lt;0.6,'X(Calculs)X'!MW$19,IF(D11&lt;0.7,'X(Calculs)X'!MW$18,IF(D11&lt;0.8,'X(Calculs)X'!MW$17,IF(D11&lt;0.9,'X(Calculs)X'!MW$16,IF(D11&lt;=1,'X(Calculs)X'!MW$15,"err")))))))))))</f>
        <v>err</v>
      </c>
      <c r="BZ11" s="39" t="str">
        <f>IF(E11&lt;0.1,'X(Calculs)X'!MW$24,IF(E11&lt;0.2,'X(Calculs)X'!MW$23,IF(E11&lt;0.3,'X(Calculs)X'!MW$22,IF(E11&lt;0.4,'X(Calculs)X'!MW$21,IF(E11&lt;0.5,'X(Calculs)X'!MW$20,IF(E11&lt;0.6,'X(Calculs)X'!MW$19,IF(E11&lt;0.7,'X(Calculs)X'!MW$18,IF(E11&lt;0.8,'X(Calculs)X'!MW$17,IF(E11&lt;0.9,'X(Calculs)X'!MW$16,IF(E11&lt;=1,'X(Calculs)X'!MW$15,"err"))))))))))</f>
        <v>err</v>
      </c>
      <c r="CA11" s="39" t="str">
        <f>IF(F11=0,0,IF(F11&lt;0.1,'X(Calculs)X'!MW$24,IF(F11&lt;0.2,'X(Calculs)X'!MW$23,IF(F11&lt;0.3,'X(Calculs)X'!MW$22,IF(F11&lt;0.4,'X(Calculs)X'!MW$21,IF(F11&lt;0.5,'X(Calculs)X'!MW$20,IF(F11&lt;0.6,'X(Calculs)X'!MW$19,IF(F11&lt;0.7,'X(Calculs)X'!MW$18,IF(F11&lt;0.8,'X(Calculs)X'!MW$17,IF(F11&lt;0.9,'X(Calculs)X'!MW$16,IF(F11&lt;=1,'X(Calculs)X'!MW$15,"err")))))))))))</f>
        <v>err</v>
      </c>
      <c r="CB11" s="39" t="str">
        <f>IF(G11=0,0,IF(G11&lt;0.1,'X(Calculs)X'!MW$36,IF(G11&lt;0.2,'X(Calculs)X'!MW$35,IF(G11&lt;0.3,'X(Calculs)X'!MW$34,IF(G11&lt;0.4,'X(Calculs)X'!MW$33,IF(G11&lt;0.5,'X(Calculs)X'!MW$32,IF(G11&lt;0.6,'X(Calculs)X'!MW$31,IF(G11&lt;0.7,'X(Calculs)X'!MW$30,IF(G11&lt;0.8,'X(Calculs)X'!MW$29,IF(G11&lt;0.9,'X(Calculs)X'!MW$28,IF(G11&lt;=1,'X(Calculs)X'!MW$27,"err")))))))))))</f>
        <v>err</v>
      </c>
      <c r="CC11" s="39" t="str">
        <f>IF(H11&lt;0,'X(Calculs)X'!MW$49,IF(H11&lt;0.1,'X(Calculs)X'!MW$48,IF(H11&lt;0.2,'X(Calculs)X'!MW$47,IF(H11&lt;0.3,'X(Calculs)X'!MW$46,IF(H11&lt;0.4,'X(Calculs)X'!MW$45,IF(H11&lt;0.5,'X(Calculs)X'!MW$44,IF(H11&lt;0.6,'X(Calculs)X'!MW$43,IF(H11&lt;0.7,'X(Calculs)X'!MW$42,IF(H11&lt;0.8,'X(Calculs)X'!MW$41,IF(H11&lt;0.9,'X(Calculs)X'!MW$40,IF(H11&lt;=1,'X(Calculs)X'!MW$39,IF(AND(AG11="Oui",AH11="Non"),"invalide","err"))))))))))))</f>
        <v>err</v>
      </c>
      <c r="CD11" s="39" t="str">
        <f>IF(I11&lt;0,4,IF(I11&lt;0,'X(Calculs)X'!MW$61,IF(I11&lt;0.1,'X(Calculs)X'!MW$60,IF(I11&lt;0.2,'X(Calculs)X'!MW$59,IF(I11&lt;0.3,'X(Calculs)X'!MW$58,IF(I11&lt;0.4,'X(Calculs)X'!MW$57,IF(I11&lt;0.5,'X(Calculs)X'!MW$56,IF(I11&lt;0.6,'X(Calculs)X'!MW$55,IF(I11&lt;0.7,'X(Calculs)X'!MW$54,IF(I11&lt;0.8,'X(Calculs)X'!MW$53,IF(I11&lt;0.9,'X(Calculs)X'!MW$52,IF(I11&lt;=1,'X(Calculs)X'!MW$51,IF(I11="—","—",IF(AND(AG11="Oui",AH11="Non"),"invalide","err"))))))))))))))</f>
        <v>err</v>
      </c>
      <c r="CE11" s="39">
        <f>IF(I$47="—","err",IF(J11&lt;=I$47,'X(Calculs)X'!MW$75,IF(J11&gt;I$47,'X(Calculs)X'!MW$78,"err")))</f>
        <v>1</v>
      </c>
      <c r="CF11" s="39">
        <f>IF(K11&lt;K$42,'X(Calculs)X'!MW$83,IF(AND(K11&gt;=K$42,K11&lt;(K$42+(1*K$43))),'X(Calculs)X'!MW$84,IF(AND(K11&gt;=(K$42+(1*K$43)),K11&lt;(K$42+(2*K$43))),'X(Calculs)X'!MW$85,IF(K11&gt;=(K$42+(2*K$43)),'X(Calculs)X'!MW$86,"err"))))</f>
        <v>1</v>
      </c>
      <c r="CJ11" s="515" t="e">
        <f t="shared" ref="CJ11:CJ39" si="13">BK11</f>
        <v>#N/A</v>
      </c>
      <c r="CK11" s="515" t="e">
        <f t="shared" ref="CK11:CK39" si="14">BN11</f>
        <v>#N/A</v>
      </c>
      <c r="CL11" s="515" t="e">
        <f t="shared" ref="CL11:CL39" si="15">BP11</f>
        <v>#N/A</v>
      </c>
    </row>
    <row r="12" spans="1:114" ht="125.1" customHeight="1" thickBot="1" x14ac:dyDescent="0.4">
      <c r="A12" s="624"/>
      <c r="B12" s="116" t="s">
        <v>330</v>
      </c>
      <c r="C12" s="628" t="str">
        <f t="shared" si="0"/>
        <v/>
      </c>
      <c r="D12" s="114" t="str">
        <f>IFERROR(ROUND('X(Calculs)X'!F7,2),"")</f>
        <v/>
      </c>
      <c r="E12" s="114" t="str">
        <f>IFERROR(ROUND('X(Calculs)X'!F9,2),"")</f>
        <v/>
      </c>
      <c r="F12" s="114" t="str">
        <f>IFERROR(ROUND('X(Calculs)X'!F10,2),"")</f>
        <v/>
      </c>
      <c r="G12" s="114" t="str">
        <f>IFERROR(ROUND('X(Calculs)X'!F12,2),"")</f>
        <v/>
      </c>
      <c r="H12" s="114" t="str">
        <f>IFERROR(ROUND('X(Calculs)X'!F14,2),"")</f>
        <v/>
      </c>
      <c r="I12" s="114" t="str">
        <f>IFERROR(ROUND('X(Calculs)X'!F15,2),"")</f>
        <v/>
      </c>
      <c r="J12" s="114" t="str">
        <f>IFERROR(ROUND('X(Calculs)X'!F19,2),"")</f>
        <v/>
      </c>
      <c r="K12" s="488" t="str">
        <f>IFERROR(ROUND('X(Calculs)X'!F17,2),"")</f>
        <v/>
      </c>
      <c r="L12" s="109"/>
      <c r="M12" s="113" t="str">
        <f t="shared" si="1"/>
        <v/>
      </c>
      <c r="N12" s="28"/>
      <c r="AB12" s="211" t="str">
        <f>IF(AJ12&lt;='X(Calculs)X'!B$8,'X(Calculs)X'!F$2,"")</f>
        <v/>
      </c>
      <c r="AD12" s="642">
        <v>2</v>
      </c>
      <c r="AE12" s="642">
        <f t="shared" si="2"/>
        <v>0</v>
      </c>
      <c r="AG12" s="39" t="str">
        <f>IF('2. Saisie'!D110&lt;='2. Saisie'!AH6,"Oui","Non")</f>
        <v>Non</v>
      </c>
      <c r="AH12" s="39" t="str">
        <f>IF('2. Saisie'!D109="","Oui","Non")</f>
        <v>Non</v>
      </c>
      <c r="AI12" s="39">
        <f t="shared" si="3"/>
        <v>0</v>
      </c>
      <c r="AJ12" s="23">
        <v>3</v>
      </c>
      <c r="AK12" s="24" t="str">
        <f t="shared" si="4"/>
        <v/>
      </c>
      <c r="AL12" s="24" t="str">
        <f t="shared" si="5"/>
        <v/>
      </c>
      <c r="AM12" s="24" t="str">
        <f t="shared" si="6"/>
        <v/>
      </c>
      <c r="AN12" s="41">
        <f t="shared" si="7"/>
        <v>0</v>
      </c>
      <c r="AO12" s="24" t="b">
        <f t="shared" si="8"/>
        <v>0</v>
      </c>
      <c r="AP12" s="24"/>
      <c r="AQ12" s="24" t="str">
        <f t="shared" si="9"/>
        <v/>
      </c>
      <c r="AR12" s="24" t="str">
        <f t="shared" si="10"/>
        <v/>
      </c>
      <c r="AS12" s="41">
        <f t="shared" si="11"/>
        <v>1</v>
      </c>
      <c r="AT12" s="24" t="str">
        <f t="shared" si="12"/>
        <v/>
      </c>
      <c r="AW12" s="25">
        <v>3</v>
      </c>
      <c r="AX12" s="12" t="str">
        <f>IF(AW12&lt;='X(Calculs)X'!B$8,IF(D12&gt;=D11,TRUE,FALSE),"")</f>
        <v/>
      </c>
      <c r="AY12" s="12" t="str">
        <f>IF(AW12&lt;='X(Calculs)X'!B$8,IF(D12&lt;=D11,TRUE,FALSE),"")</f>
        <v/>
      </c>
      <c r="BJ12" s="132">
        <v>3</v>
      </c>
      <c r="BK12" s="133" t="e">
        <f>IF('X(Calculs)X'!F7="",NA(),IF('X(Calculs)X'!F7&gt;=0,'X(Calculs)X'!F7))</f>
        <v>#N/A</v>
      </c>
      <c r="BL12" s="133" t="str">
        <f>IF('X(Calculs)X'!F9&gt;=0,'X(Calculs)X'!F9,NA())</f>
        <v/>
      </c>
      <c r="BM12" s="133" t="str">
        <f>IF('X(Calculs)X'!F10&gt;=0,'X(Calculs)X'!F10,NA())</f>
        <v/>
      </c>
      <c r="BN12" s="133" t="e">
        <f>IF('X(Calculs)X'!F12="",NA(),IF('X(Calculs)X'!F12&gt;-1,'X(Calculs)X'!F12))</f>
        <v>#N/A</v>
      </c>
      <c r="BO12" s="133" t="str">
        <f>IFERROR('X(Calculs)X'!F14,NA())</f>
        <v/>
      </c>
      <c r="BP12" s="133" t="e">
        <f>IF('X(Calculs)X'!F15="",NA(),IF('X(Calculs)X'!F15&gt;=-1,'X(Calculs)X'!F15))</f>
        <v>#N/A</v>
      </c>
      <c r="BQ12" s="134" t="str">
        <f>IFERROR('X(Calculs)X'!F19,NA())</f>
        <v/>
      </c>
      <c r="BR12" s="133" t="str">
        <f>IFERROR('X(Calculs)X'!F21,NA())</f>
        <v/>
      </c>
      <c r="BT12" s="131" t="e">
        <f>'8. Paramètres'!#REF!</f>
        <v>#REF!</v>
      </c>
      <c r="BU12" s="131" t="e">
        <f>'8. Paramètres'!#REF!</f>
        <v>#REF!</v>
      </c>
      <c r="BX12" s="485">
        <v>3</v>
      </c>
      <c r="BY12" s="39" t="str">
        <f>IF(D12=0,0,IF(D12&lt;0.1,'X(Calculs)X'!MW$24,IF(D12&lt;0.2,'X(Calculs)X'!MW$23,IF(D12&lt;0.3,'X(Calculs)X'!MW$22,IF(D12&lt;0.4,'X(Calculs)X'!MW$21,IF(D12&lt;0.5,'X(Calculs)X'!MW$20,IF(D12&lt;0.6,'X(Calculs)X'!MW$19,IF(D12&lt;0.7,'X(Calculs)X'!MW$18,IF(D12&lt;0.8,'X(Calculs)X'!MW$17,IF(D12&lt;0.9,'X(Calculs)X'!MW$16,IF(D12&lt;=1,'X(Calculs)X'!MW$15,"err")))))))))))</f>
        <v>err</v>
      </c>
      <c r="BZ12" s="39" t="str">
        <f>IF(E12&lt;0.1,'X(Calculs)X'!MW$24,IF(E12&lt;0.2,'X(Calculs)X'!MW$23,IF(E12&lt;0.3,'X(Calculs)X'!MW$22,IF(E12&lt;0.4,'X(Calculs)X'!MW$21,IF(E12&lt;0.5,'X(Calculs)X'!MW$20,IF(E12&lt;0.6,'X(Calculs)X'!MW$19,IF(E12&lt;0.7,'X(Calculs)X'!MW$18,IF(E12&lt;0.8,'X(Calculs)X'!MW$17,IF(E12&lt;0.9,'X(Calculs)X'!MW$16,IF(E12&lt;=1,'X(Calculs)X'!MW$15,"err"))))))))))</f>
        <v>err</v>
      </c>
      <c r="CA12" s="39" t="str">
        <f>IF(F12=0,0,IF(F12&lt;0.1,'X(Calculs)X'!MW$24,IF(F12&lt;0.2,'X(Calculs)X'!MW$23,IF(F12&lt;0.3,'X(Calculs)X'!MW$22,IF(F12&lt;0.4,'X(Calculs)X'!MW$21,IF(F12&lt;0.5,'X(Calculs)X'!MW$20,IF(F12&lt;0.6,'X(Calculs)X'!MW$19,IF(F12&lt;0.7,'X(Calculs)X'!MW$18,IF(F12&lt;0.8,'X(Calculs)X'!MW$17,IF(F12&lt;0.9,'X(Calculs)X'!MW$16,IF(F12&lt;=1,'X(Calculs)X'!MW$15,"err")))))))))))</f>
        <v>err</v>
      </c>
      <c r="CB12" s="39" t="str">
        <f>IF(G12=0,0,IF(G12&lt;0.1,'X(Calculs)X'!MW$36,IF(G12&lt;0.2,'X(Calculs)X'!MW$35,IF(G12&lt;0.3,'X(Calculs)X'!MW$34,IF(G12&lt;0.4,'X(Calculs)X'!MW$33,IF(G12&lt;0.5,'X(Calculs)X'!MW$32,IF(G12&lt;0.6,'X(Calculs)X'!MW$31,IF(G12&lt;0.7,'X(Calculs)X'!MW$30,IF(G12&lt;0.8,'X(Calculs)X'!MW$29,IF(G12&lt;0.9,'X(Calculs)X'!MW$28,IF(G12&lt;=1,'X(Calculs)X'!MW$27,"err")))))))))))</f>
        <v>err</v>
      </c>
      <c r="CC12" s="39" t="str">
        <f>IF(H12&lt;0,'X(Calculs)X'!MW$49,IF(H12&lt;0.1,'X(Calculs)X'!MW$48,IF(H12&lt;0.2,'X(Calculs)X'!MW$47,IF(H12&lt;0.3,'X(Calculs)X'!MW$46,IF(H12&lt;0.4,'X(Calculs)X'!MW$45,IF(H12&lt;0.5,'X(Calculs)X'!MW$44,IF(H12&lt;0.6,'X(Calculs)X'!MW$43,IF(H12&lt;0.7,'X(Calculs)X'!MW$42,IF(H12&lt;0.8,'X(Calculs)X'!MW$41,IF(H12&lt;0.9,'X(Calculs)X'!MW$40,IF(H12&lt;=1,'X(Calculs)X'!MW$39,IF(AND(AG12="Oui",AH12="Non"),"invalide","err"))))))))))))</f>
        <v>err</v>
      </c>
      <c r="CD12" s="39" t="str">
        <f>IF(I12&lt;0,4,IF(I12&lt;0,'X(Calculs)X'!MW$61,IF(I12&lt;0.1,'X(Calculs)X'!MW$60,IF(I12&lt;0.2,'X(Calculs)X'!MW$59,IF(I12&lt;0.3,'X(Calculs)X'!MW$58,IF(I12&lt;0.4,'X(Calculs)X'!MW$57,IF(I12&lt;0.5,'X(Calculs)X'!MW$56,IF(I12&lt;0.6,'X(Calculs)X'!MW$55,IF(I12&lt;0.7,'X(Calculs)X'!MW$54,IF(I12&lt;0.8,'X(Calculs)X'!MW$53,IF(I12&lt;0.9,'X(Calculs)X'!MW$52,IF(I12&lt;=1,'X(Calculs)X'!MW$51,IF(I12="—","—",IF(AND(AG12="Oui",AH12="Non"),"invalide","err"))))))))))))))</f>
        <v>err</v>
      </c>
      <c r="CE12" s="39">
        <f>IF(I$47="—","err",IF(J12&lt;=I$47,'X(Calculs)X'!MW$75,IF(J12&gt;I$47,'X(Calculs)X'!MW$78,"err")))</f>
        <v>1</v>
      </c>
      <c r="CF12" s="39">
        <f>IF(K12&lt;K$42,'X(Calculs)X'!MW$83,IF(AND(K12&gt;=K$42,K12&lt;(K$42+(1*K$43))),'X(Calculs)X'!MW$84,IF(AND(K12&gt;=(K$42+(1*K$43)),K12&lt;(K$42+(2*K$43))),'X(Calculs)X'!MW$85,IF(K12&gt;=(K$42+(2*K$43)),'X(Calculs)X'!MW$86,"err"))))</f>
        <v>1</v>
      </c>
      <c r="CJ12" s="515" t="e">
        <f t="shared" si="13"/>
        <v>#N/A</v>
      </c>
      <c r="CK12" s="515" t="e">
        <f t="shared" si="14"/>
        <v>#N/A</v>
      </c>
      <c r="CL12" s="515" t="e">
        <f t="shared" si="15"/>
        <v>#N/A</v>
      </c>
    </row>
    <row r="13" spans="1:114" ht="125.1" customHeight="1" thickBot="1" x14ac:dyDescent="0.4">
      <c r="A13" s="624"/>
      <c r="B13" s="116" t="s">
        <v>331</v>
      </c>
      <c r="C13" s="628" t="str">
        <f t="shared" si="0"/>
        <v/>
      </c>
      <c r="D13" s="114" t="str">
        <f>IFERROR(ROUND('X(Calculs)X'!G7,2),"")</f>
        <v/>
      </c>
      <c r="E13" s="114" t="str">
        <f>IFERROR(ROUND('X(Calculs)X'!G9,2),"")</f>
        <v/>
      </c>
      <c r="F13" s="114" t="str">
        <f>IFERROR(ROUND('X(Calculs)X'!G10,2),"")</f>
        <v/>
      </c>
      <c r="G13" s="114" t="str">
        <f>IFERROR(ROUND('X(Calculs)X'!G12,2),"")</f>
        <v/>
      </c>
      <c r="H13" s="114" t="str">
        <f>IFERROR(ROUND('X(Calculs)X'!G14,2),"")</f>
        <v/>
      </c>
      <c r="I13" s="114" t="str">
        <f>IFERROR(ROUND('X(Calculs)X'!G15,2),"")</f>
        <v/>
      </c>
      <c r="J13" s="114" t="str">
        <f>IFERROR(ROUND('X(Calculs)X'!G19,2),"")</f>
        <v/>
      </c>
      <c r="K13" s="488" t="str">
        <f>IFERROR(ROUND('X(Calculs)X'!G17,2),"")</f>
        <v/>
      </c>
      <c r="L13" s="109"/>
      <c r="M13" s="113" t="str">
        <f t="shared" si="1"/>
        <v/>
      </c>
      <c r="N13" s="28"/>
      <c r="AB13" s="211" t="str">
        <f>IF(AJ13&lt;='X(Calculs)X'!B$8,'X(Calculs)X'!G$2,"")</f>
        <v/>
      </c>
      <c r="AD13" s="642">
        <v>3</v>
      </c>
      <c r="AE13" s="642">
        <f t="shared" si="2"/>
        <v>0</v>
      </c>
      <c r="AG13" s="39" t="str">
        <f>IF('2. Saisie'!E110&lt;='2. Saisie'!AH6,"Oui","Non")</f>
        <v>Non</v>
      </c>
      <c r="AH13" s="39" t="str">
        <f>IF('2. Saisie'!E109="","Oui","Non")</f>
        <v>Non</v>
      </c>
      <c r="AI13" s="39">
        <f t="shared" si="3"/>
        <v>0</v>
      </c>
      <c r="AJ13" s="23">
        <v>4</v>
      </c>
      <c r="AK13" s="24" t="str">
        <f t="shared" si="4"/>
        <v/>
      </c>
      <c r="AL13" s="24" t="str">
        <f t="shared" si="5"/>
        <v/>
      </c>
      <c r="AM13" s="24" t="str">
        <f t="shared" si="6"/>
        <v/>
      </c>
      <c r="AN13" s="41">
        <f t="shared" si="7"/>
        <v>0</v>
      </c>
      <c r="AO13" s="24" t="b">
        <f t="shared" si="8"/>
        <v>0</v>
      </c>
      <c r="AP13" s="24"/>
      <c r="AQ13" s="24" t="str">
        <f t="shared" si="9"/>
        <v/>
      </c>
      <c r="AR13" s="24" t="str">
        <f t="shared" si="10"/>
        <v/>
      </c>
      <c r="AS13" s="41">
        <f t="shared" si="11"/>
        <v>1</v>
      </c>
      <c r="AT13" s="24" t="str">
        <f t="shared" si="12"/>
        <v/>
      </c>
      <c r="AW13" s="25">
        <v>4</v>
      </c>
      <c r="AX13" s="12" t="str">
        <f>IF(AW13&lt;='X(Calculs)X'!B$8,IF(D13&gt;=D12,TRUE,FALSE),"")</f>
        <v/>
      </c>
      <c r="AY13" s="12" t="str">
        <f>IF(AW13&lt;='X(Calculs)X'!B$8,IF(D13&lt;=D12,TRUE,FALSE),"")</f>
        <v/>
      </c>
      <c r="BJ13" s="132">
        <v>4</v>
      </c>
      <c r="BK13" s="133" t="e">
        <f>IF('X(Calculs)X'!G7="",NA(),IF('X(Calculs)X'!G7&gt;=0,'X(Calculs)X'!G7))</f>
        <v>#N/A</v>
      </c>
      <c r="BL13" s="133" t="str">
        <f>IF('X(Calculs)X'!G9&gt;=0,'X(Calculs)X'!G9,NA())</f>
        <v/>
      </c>
      <c r="BM13" s="133" t="str">
        <f>IF('X(Calculs)X'!G10&gt;=0,'X(Calculs)X'!G10,NA())</f>
        <v/>
      </c>
      <c r="BN13" s="133" t="e">
        <f>IF('X(Calculs)X'!G12="",NA(),IF('X(Calculs)X'!G12&gt;-1,'X(Calculs)X'!G12))</f>
        <v>#N/A</v>
      </c>
      <c r="BO13" s="133" t="str">
        <f>IFERROR('X(Calculs)X'!G14,NA())</f>
        <v/>
      </c>
      <c r="BP13" s="133" t="e">
        <f>IF('X(Calculs)X'!G15="",NA(),IF('X(Calculs)X'!G15&gt;=-1,'X(Calculs)X'!G15))</f>
        <v>#N/A</v>
      </c>
      <c r="BQ13" s="134" t="str">
        <f>IFERROR('X(Calculs)X'!G19,NA())</f>
        <v/>
      </c>
      <c r="BR13" s="133" t="str">
        <f>IFERROR('X(Calculs)X'!G21,NA())</f>
        <v/>
      </c>
      <c r="BT13" s="131" t="e">
        <f>'8. Paramètres'!#REF!</f>
        <v>#REF!</v>
      </c>
      <c r="BU13" s="131" t="e">
        <f>'8. Paramètres'!#REF!</f>
        <v>#REF!</v>
      </c>
      <c r="BX13" s="485">
        <v>4</v>
      </c>
      <c r="BY13" s="39" t="str">
        <f>IF(D13=0,0,IF(D13&lt;0.1,'X(Calculs)X'!MW$24,IF(D13&lt;0.2,'X(Calculs)X'!MW$23,IF(D13&lt;0.3,'X(Calculs)X'!MW$22,IF(D13&lt;0.4,'X(Calculs)X'!MW$21,IF(D13&lt;0.5,'X(Calculs)X'!MW$20,IF(D13&lt;0.6,'X(Calculs)X'!MW$19,IF(D13&lt;0.7,'X(Calculs)X'!MW$18,IF(D13&lt;0.8,'X(Calculs)X'!MW$17,IF(D13&lt;0.9,'X(Calculs)X'!MW$16,IF(D13&lt;=1,'X(Calculs)X'!MW$15,"err")))))))))))</f>
        <v>err</v>
      </c>
      <c r="BZ13" s="39" t="str">
        <f>IF(E13&lt;0.1,'X(Calculs)X'!MW$24,IF(E13&lt;0.2,'X(Calculs)X'!MW$23,IF(E13&lt;0.3,'X(Calculs)X'!MW$22,IF(E13&lt;0.4,'X(Calculs)X'!MW$21,IF(E13&lt;0.5,'X(Calculs)X'!MW$20,IF(E13&lt;0.6,'X(Calculs)X'!MW$19,IF(E13&lt;0.7,'X(Calculs)X'!MW$18,IF(E13&lt;0.8,'X(Calculs)X'!MW$17,IF(E13&lt;0.9,'X(Calculs)X'!MW$16,IF(E13&lt;=1,'X(Calculs)X'!MW$15,"err"))))))))))</f>
        <v>err</v>
      </c>
      <c r="CA13" s="39" t="str">
        <f>IF(F13=0,0,IF(F13&lt;0.1,'X(Calculs)X'!MW$24,IF(F13&lt;0.2,'X(Calculs)X'!MW$23,IF(F13&lt;0.3,'X(Calculs)X'!MW$22,IF(F13&lt;0.4,'X(Calculs)X'!MW$21,IF(F13&lt;0.5,'X(Calculs)X'!MW$20,IF(F13&lt;0.6,'X(Calculs)X'!MW$19,IF(F13&lt;0.7,'X(Calculs)X'!MW$18,IF(F13&lt;0.8,'X(Calculs)X'!MW$17,IF(F13&lt;0.9,'X(Calculs)X'!MW$16,IF(F13&lt;=1,'X(Calculs)X'!MW$15,"err")))))))))))</f>
        <v>err</v>
      </c>
      <c r="CB13" s="39" t="str">
        <f>IF(G13=0,0,IF(G13&lt;0.1,'X(Calculs)X'!MW$36,IF(G13&lt;0.2,'X(Calculs)X'!MW$35,IF(G13&lt;0.3,'X(Calculs)X'!MW$34,IF(G13&lt;0.4,'X(Calculs)X'!MW$33,IF(G13&lt;0.5,'X(Calculs)X'!MW$32,IF(G13&lt;0.6,'X(Calculs)X'!MW$31,IF(G13&lt;0.7,'X(Calculs)X'!MW$30,IF(G13&lt;0.8,'X(Calculs)X'!MW$29,IF(G13&lt;0.9,'X(Calculs)X'!MW$28,IF(G13&lt;=1,'X(Calculs)X'!MW$27,"err")))))))))))</f>
        <v>err</v>
      </c>
      <c r="CC13" s="39" t="str">
        <f>IF(H13&lt;0,'X(Calculs)X'!MW$49,IF(H13&lt;0.1,'X(Calculs)X'!MW$48,IF(H13&lt;0.2,'X(Calculs)X'!MW$47,IF(H13&lt;0.3,'X(Calculs)X'!MW$46,IF(H13&lt;0.4,'X(Calculs)X'!MW$45,IF(H13&lt;0.5,'X(Calculs)X'!MW$44,IF(H13&lt;0.6,'X(Calculs)X'!MW$43,IF(H13&lt;0.7,'X(Calculs)X'!MW$42,IF(H13&lt;0.8,'X(Calculs)X'!MW$41,IF(H13&lt;0.9,'X(Calculs)X'!MW$40,IF(H13&lt;=1,'X(Calculs)X'!MW$39,IF(AND(AG13="Oui",AH13="Non"),"invalide","err"))))))))))))</f>
        <v>err</v>
      </c>
      <c r="CD13" s="39" t="str">
        <f>IF(I13&lt;0,4,IF(I13&lt;0,'X(Calculs)X'!MW$61,IF(I13&lt;0.1,'X(Calculs)X'!MW$60,IF(I13&lt;0.2,'X(Calculs)X'!MW$59,IF(I13&lt;0.3,'X(Calculs)X'!MW$58,IF(I13&lt;0.4,'X(Calculs)X'!MW$57,IF(I13&lt;0.5,'X(Calculs)X'!MW$56,IF(I13&lt;0.6,'X(Calculs)X'!MW$55,IF(I13&lt;0.7,'X(Calculs)X'!MW$54,IF(I13&lt;0.8,'X(Calculs)X'!MW$53,IF(I13&lt;0.9,'X(Calculs)X'!MW$52,IF(I13&lt;=1,'X(Calculs)X'!MW$51,IF(I13="—","—",IF(AND(AG13="Oui",AH13="Non"),"invalide","err"))))))))))))))</f>
        <v>err</v>
      </c>
      <c r="CE13" s="39">
        <f>IF(I$47="—","err",IF(J13&lt;=I$47,'X(Calculs)X'!MW$75,IF(J13&gt;I$47,'X(Calculs)X'!MW$78,"err")))</f>
        <v>1</v>
      </c>
      <c r="CF13" s="39">
        <f>IF(K13&lt;K$42,'X(Calculs)X'!MW$83,IF(AND(K13&gt;=K$42,K13&lt;(K$42+(1*K$43))),'X(Calculs)X'!MW$84,IF(AND(K13&gt;=(K$42+(1*K$43)),K13&lt;(K$42+(2*K$43))),'X(Calculs)X'!MW$85,IF(K13&gt;=(K$42+(2*K$43)),'X(Calculs)X'!MW$86,"err"))))</f>
        <v>1</v>
      </c>
      <c r="CJ13" s="515" t="e">
        <f t="shared" si="13"/>
        <v>#N/A</v>
      </c>
      <c r="CK13" s="515" t="e">
        <f t="shared" si="14"/>
        <v>#N/A</v>
      </c>
      <c r="CL13" s="515" t="e">
        <f t="shared" si="15"/>
        <v>#N/A</v>
      </c>
    </row>
    <row r="14" spans="1:114" ht="125.1" customHeight="1" thickBot="1" x14ac:dyDescent="0.4">
      <c r="A14" s="624"/>
      <c r="B14" s="116" t="s">
        <v>332</v>
      </c>
      <c r="C14" s="628" t="str">
        <f t="shared" si="0"/>
        <v/>
      </c>
      <c r="D14" s="114" t="str">
        <f>IFERROR(ROUND('X(Calculs)X'!H7,2),"")</f>
        <v/>
      </c>
      <c r="E14" s="114" t="str">
        <f>IFERROR(ROUND('X(Calculs)X'!H9,2),"")</f>
        <v/>
      </c>
      <c r="F14" s="114" t="str">
        <f>IFERROR(ROUND('X(Calculs)X'!H10,2),"")</f>
        <v/>
      </c>
      <c r="G14" s="114" t="str">
        <f>IFERROR(ROUND('X(Calculs)X'!H12,2),"")</f>
        <v/>
      </c>
      <c r="H14" s="114" t="str">
        <f>IFERROR(ROUND('X(Calculs)X'!H14,2),"")</f>
        <v/>
      </c>
      <c r="I14" s="114" t="str">
        <f>IFERROR(ROUND('X(Calculs)X'!H15,2),"")</f>
        <v/>
      </c>
      <c r="J14" s="114" t="str">
        <f>IFERROR(ROUND('X(Calculs)X'!H19,2),"")</f>
        <v/>
      </c>
      <c r="K14" s="488" t="str">
        <f>IFERROR(ROUND('X(Calculs)X'!H17,2),"")</f>
        <v/>
      </c>
      <c r="L14" s="109"/>
      <c r="M14" s="113" t="str">
        <f t="shared" si="1"/>
        <v/>
      </c>
      <c r="N14" s="28"/>
      <c r="AB14" s="211" t="str">
        <f>IF(AJ14&lt;='X(Calculs)X'!B$8,'X(Calculs)X'!H$2,"")</f>
        <v/>
      </c>
      <c r="AD14" s="642">
        <v>4</v>
      </c>
      <c r="AE14" s="642">
        <f t="shared" si="2"/>
        <v>0</v>
      </c>
      <c r="AG14" s="39" t="str">
        <f>IF('2. Saisie'!F110&lt;='2. Saisie'!AH6,"Oui","Non")</f>
        <v>Non</v>
      </c>
      <c r="AH14" s="39" t="str">
        <f>IF('2. Saisie'!F109="","Oui","Non")</f>
        <v>Non</v>
      </c>
      <c r="AI14" s="39">
        <f t="shared" si="3"/>
        <v>0</v>
      </c>
      <c r="AJ14" s="23">
        <v>5</v>
      </c>
      <c r="AK14" s="24" t="str">
        <f t="shared" si="4"/>
        <v/>
      </c>
      <c r="AL14" s="24" t="str">
        <f t="shared" si="5"/>
        <v/>
      </c>
      <c r="AM14" s="24" t="str">
        <f t="shared" si="6"/>
        <v/>
      </c>
      <c r="AN14" s="41">
        <f t="shared" si="7"/>
        <v>0</v>
      </c>
      <c r="AO14" s="24" t="b">
        <f t="shared" si="8"/>
        <v>0</v>
      </c>
      <c r="AP14" s="24"/>
      <c r="AQ14" s="24" t="str">
        <f t="shared" si="9"/>
        <v/>
      </c>
      <c r="AR14" s="24" t="str">
        <f t="shared" si="10"/>
        <v/>
      </c>
      <c r="AS14" s="41">
        <f t="shared" si="11"/>
        <v>1</v>
      </c>
      <c r="AT14" s="24" t="str">
        <f t="shared" si="12"/>
        <v/>
      </c>
      <c r="AW14" s="25">
        <v>5</v>
      </c>
      <c r="AX14" s="12" t="str">
        <f>IF(AW14&lt;='X(Calculs)X'!B$8,IF(D14&gt;=D13,TRUE,FALSE),"")</f>
        <v/>
      </c>
      <c r="AY14" s="12" t="str">
        <f>IF(AW14&lt;='X(Calculs)X'!B$8,IF(D14&lt;=D13,TRUE,FALSE),"")</f>
        <v/>
      </c>
      <c r="BJ14" s="132">
        <v>5</v>
      </c>
      <c r="BK14" s="133" t="e">
        <f>IF('X(Calculs)X'!H7="",NA(),IF('X(Calculs)X'!H7&gt;=0,'X(Calculs)X'!H7))</f>
        <v>#N/A</v>
      </c>
      <c r="BL14" s="133" t="str">
        <f>IF('X(Calculs)X'!H9&gt;=0,'X(Calculs)X'!H9,NA())</f>
        <v/>
      </c>
      <c r="BM14" s="133" t="str">
        <f>IF('X(Calculs)X'!H10&gt;=0,'X(Calculs)X'!H10,NA())</f>
        <v/>
      </c>
      <c r="BN14" s="133" t="e">
        <f>IF('X(Calculs)X'!H12="",NA(),IF('X(Calculs)X'!H12&gt;-1,'X(Calculs)X'!H12))</f>
        <v>#N/A</v>
      </c>
      <c r="BO14" s="133" t="str">
        <f>IFERROR('X(Calculs)X'!H14,NA())</f>
        <v/>
      </c>
      <c r="BP14" s="133" t="e">
        <f>IF('X(Calculs)X'!H15="",NA(),IF('X(Calculs)X'!H15&gt;=-1,'X(Calculs)X'!H15))</f>
        <v>#N/A</v>
      </c>
      <c r="BQ14" s="134" t="str">
        <f>IFERROR('X(Calculs)X'!H19,NA())</f>
        <v/>
      </c>
      <c r="BR14" s="133" t="str">
        <f>IFERROR('X(Calculs)X'!H21,NA())</f>
        <v/>
      </c>
      <c r="BT14" s="131" t="e">
        <f>'8. Paramètres'!#REF!</f>
        <v>#REF!</v>
      </c>
      <c r="BU14" s="131" t="e">
        <f>'8. Paramètres'!#REF!</f>
        <v>#REF!</v>
      </c>
      <c r="BX14" s="485">
        <v>5</v>
      </c>
      <c r="BY14" s="39" t="str">
        <f>IF(D14=0,0,IF(D14&lt;0.1,'X(Calculs)X'!MW$24,IF(D14&lt;0.2,'X(Calculs)X'!MW$23,IF(D14&lt;0.3,'X(Calculs)X'!MW$22,IF(D14&lt;0.4,'X(Calculs)X'!MW$21,IF(D14&lt;0.5,'X(Calculs)X'!MW$20,IF(D14&lt;0.6,'X(Calculs)X'!MW$19,IF(D14&lt;0.7,'X(Calculs)X'!MW$18,IF(D14&lt;0.8,'X(Calculs)X'!MW$17,IF(D14&lt;0.9,'X(Calculs)X'!MW$16,IF(D14&lt;=1,'X(Calculs)X'!MW$15,"err")))))))))))</f>
        <v>err</v>
      </c>
      <c r="BZ14" s="39" t="str">
        <f>IF(E14&lt;0.1,'X(Calculs)X'!MW$24,IF(E14&lt;0.2,'X(Calculs)X'!MW$23,IF(E14&lt;0.3,'X(Calculs)X'!MW$22,IF(E14&lt;0.4,'X(Calculs)X'!MW$21,IF(E14&lt;0.5,'X(Calculs)X'!MW$20,IF(E14&lt;0.6,'X(Calculs)X'!MW$19,IF(E14&lt;0.7,'X(Calculs)X'!MW$18,IF(E14&lt;0.8,'X(Calculs)X'!MW$17,IF(E14&lt;0.9,'X(Calculs)X'!MW$16,IF(E14&lt;=1,'X(Calculs)X'!MW$15,"err"))))))))))</f>
        <v>err</v>
      </c>
      <c r="CA14" s="39" t="str">
        <f>IF(F14=0,0,IF(F14&lt;0.1,'X(Calculs)X'!MW$24,IF(F14&lt;0.2,'X(Calculs)X'!MW$23,IF(F14&lt;0.3,'X(Calculs)X'!MW$22,IF(F14&lt;0.4,'X(Calculs)X'!MW$21,IF(F14&lt;0.5,'X(Calculs)X'!MW$20,IF(F14&lt;0.6,'X(Calculs)X'!MW$19,IF(F14&lt;0.7,'X(Calculs)X'!MW$18,IF(F14&lt;0.8,'X(Calculs)X'!MW$17,IF(F14&lt;0.9,'X(Calculs)X'!MW$16,IF(F14&lt;=1,'X(Calculs)X'!MW$15,"err")))))))))))</f>
        <v>err</v>
      </c>
      <c r="CB14" s="39" t="str">
        <f>IF(G14=0,0,IF(G14&lt;0.1,'X(Calculs)X'!MW$36,IF(G14&lt;0.2,'X(Calculs)X'!MW$35,IF(G14&lt;0.3,'X(Calculs)X'!MW$34,IF(G14&lt;0.4,'X(Calculs)X'!MW$33,IF(G14&lt;0.5,'X(Calculs)X'!MW$32,IF(G14&lt;0.6,'X(Calculs)X'!MW$31,IF(G14&lt;0.7,'X(Calculs)X'!MW$30,IF(G14&lt;0.8,'X(Calculs)X'!MW$29,IF(G14&lt;0.9,'X(Calculs)X'!MW$28,IF(G14&lt;=1,'X(Calculs)X'!MW$27,"err")))))))))))</f>
        <v>err</v>
      </c>
      <c r="CC14" s="39" t="str">
        <f>IF(H14&lt;0,'X(Calculs)X'!MW$49,IF(H14&lt;0.1,'X(Calculs)X'!MW$48,IF(H14&lt;0.2,'X(Calculs)X'!MW$47,IF(H14&lt;0.3,'X(Calculs)X'!MW$46,IF(H14&lt;0.4,'X(Calculs)X'!MW$45,IF(H14&lt;0.5,'X(Calculs)X'!MW$44,IF(H14&lt;0.6,'X(Calculs)X'!MW$43,IF(H14&lt;0.7,'X(Calculs)X'!MW$42,IF(H14&lt;0.8,'X(Calculs)X'!MW$41,IF(H14&lt;0.9,'X(Calculs)X'!MW$40,IF(H14&lt;=1,'X(Calculs)X'!MW$39,IF(AND(AG14="Oui",AH14="Non"),"invalide","err"))))))))))))</f>
        <v>err</v>
      </c>
      <c r="CD14" s="39" t="str">
        <f>IF(I14&lt;0,4,IF(I14&lt;0,'X(Calculs)X'!MW$61,IF(I14&lt;0.1,'X(Calculs)X'!MW$60,IF(I14&lt;0.2,'X(Calculs)X'!MW$59,IF(I14&lt;0.3,'X(Calculs)X'!MW$58,IF(I14&lt;0.4,'X(Calculs)X'!MW$57,IF(I14&lt;0.5,'X(Calculs)X'!MW$56,IF(I14&lt;0.6,'X(Calculs)X'!MW$55,IF(I14&lt;0.7,'X(Calculs)X'!MW$54,IF(I14&lt;0.8,'X(Calculs)X'!MW$53,IF(I14&lt;0.9,'X(Calculs)X'!MW$52,IF(I14&lt;=1,'X(Calculs)X'!MW$51,IF(I14="—","—",IF(AND(AG14="Oui",AH14="Non"),"invalide","err"))))))))))))))</f>
        <v>err</v>
      </c>
      <c r="CE14" s="39">
        <f>IF(I$47="—","err",IF(J14&lt;=I$47,'X(Calculs)X'!MW$75,IF(J14&gt;I$47,'X(Calculs)X'!MW$78,"err")))</f>
        <v>1</v>
      </c>
      <c r="CF14" s="39">
        <f>IF(K14&lt;K$42,'X(Calculs)X'!MW$83,IF(AND(K14&gt;=K$42,K14&lt;(K$42+(1*K$43))),'X(Calculs)X'!MW$84,IF(AND(K14&gt;=(K$42+(1*K$43)),K14&lt;(K$42+(2*K$43))),'X(Calculs)X'!MW$85,IF(K14&gt;=(K$42+(2*K$43)),'X(Calculs)X'!MW$86,"err"))))</f>
        <v>1</v>
      </c>
      <c r="CJ14" s="515" t="e">
        <f t="shared" si="13"/>
        <v>#N/A</v>
      </c>
      <c r="CK14" s="515" t="e">
        <f t="shared" si="14"/>
        <v>#N/A</v>
      </c>
      <c r="CL14" s="515" t="e">
        <f t="shared" si="15"/>
        <v>#N/A</v>
      </c>
    </row>
    <row r="15" spans="1:114" ht="125.1" customHeight="1" thickBot="1" x14ac:dyDescent="0.4">
      <c r="A15" s="624"/>
      <c r="B15" s="116" t="s">
        <v>333</v>
      </c>
      <c r="C15" s="628" t="str">
        <f t="shared" si="0"/>
        <v/>
      </c>
      <c r="D15" s="114" t="str">
        <f>IFERROR(ROUND('X(Calculs)X'!I7,2),"")</f>
        <v/>
      </c>
      <c r="E15" s="114" t="str">
        <f>IFERROR(ROUND('X(Calculs)X'!I9,2),"")</f>
        <v/>
      </c>
      <c r="F15" s="114" t="str">
        <f>IFERROR(ROUND('X(Calculs)X'!I10,2),"")</f>
        <v/>
      </c>
      <c r="G15" s="114" t="str">
        <f>IFERROR(ROUND('X(Calculs)X'!I12,2),"")</f>
        <v/>
      </c>
      <c r="H15" s="114" t="str">
        <f>IFERROR(ROUND('X(Calculs)X'!I14,2),"")</f>
        <v/>
      </c>
      <c r="I15" s="114" t="str">
        <f>IFERROR(ROUND('X(Calculs)X'!I15,2),"")</f>
        <v/>
      </c>
      <c r="J15" s="114" t="str">
        <f>IFERROR(ROUND('X(Calculs)X'!I19,2),"")</f>
        <v/>
      </c>
      <c r="K15" s="488" t="str">
        <f>IFERROR(ROUND('X(Calculs)X'!I17,2),"")</f>
        <v/>
      </c>
      <c r="L15" s="109"/>
      <c r="M15" s="113" t="str">
        <f t="shared" si="1"/>
        <v/>
      </c>
      <c r="N15" s="28"/>
      <c r="AB15" s="211" t="str">
        <f>IF(AJ15&lt;='X(Calculs)X'!B$8,'X(Calculs)X'!I$2,"")</f>
        <v/>
      </c>
      <c r="AD15" s="642">
        <v>5</v>
      </c>
      <c r="AE15" s="642">
        <f t="shared" si="2"/>
        <v>0</v>
      </c>
      <c r="AG15" s="39" t="str">
        <f>IF('2. Saisie'!G110&lt;='2. Saisie'!AH6,"Oui","Non")</f>
        <v>Non</v>
      </c>
      <c r="AH15" s="39" t="str">
        <f>IF('2. Saisie'!G109="","Oui","Non")</f>
        <v>Non</v>
      </c>
      <c r="AI15" s="39">
        <f t="shared" si="3"/>
        <v>0</v>
      </c>
      <c r="AJ15" s="23">
        <v>6</v>
      </c>
      <c r="AK15" s="24" t="str">
        <f t="shared" si="4"/>
        <v/>
      </c>
      <c r="AL15" s="24" t="str">
        <f t="shared" si="5"/>
        <v/>
      </c>
      <c r="AM15" s="24" t="str">
        <f t="shared" si="6"/>
        <v/>
      </c>
      <c r="AN15" s="41">
        <f t="shared" si="7"/>
        <v>0</v>
      </c>
      <c r="AO15" s="24" t="b">
        <f t="shared" si="8"/>
        <v>0</v>
      </c>
      <c r="AP15" s="24"/>
      <c r="AQ15" s="24" t="str">
        <f t="shared" si="9"/>
        <v/>
      </c>
      <c r="AR15" s="24" t="str">
        <f t="shared" si="10"/>
        <v/>
      </c>
      <c r="AS15" s="41">
        <f t="shared" si="11"/>
        <v>1</v>
      </c>
      <c r="AT15" s="24" t="str">
        <f t="shared" si="12"/>
        <v/>
      </c>
      <c r="AW15" s="25">
        <v>6</v>
      </c>
      <c r="AX15" s="12" t="str">
        <f>IF(AW15&lt;='X(Calculs)X'!B$8,IF(D15&gt;=D14,TRUE,FALSE),"")</f>
        <v/>
      </c>
      <c r="AY15" s="12" t="str">
        <f>IF(AW15&lt;='X(Calculs)X'!B$8,IF(D15&lt;=D14,TRUE,FALSE),"")</f>
        <v/>
      </c>
      <c r="BJ15" s="132">
        <v>6</v>
      </c>
      <c r="BK15" s="133" t="e">
        <f>IF('X(Calculs)X'!I7="",NA(),IF('X(Calculs)X'!I7&gt;=0,'X(Calculs)X'!I7))</f>
        <v>#N/A</v>
      </c>
      <c r="BL15" s="133" t="str">
        <f>IF('X(Calculs)X'!I9&gt;=0,'X(Calculs)X'!I9,NA())</f>
        <v/>
      </c>
      <c r="BM15" s="133" t="str">
        <f>IF('X(Calculs)X'!I10&gt;=0,'X(Calculs)X'!I10,NA())</f>
        <v/>
      </c>
      <c r="BN15" s="133" t="e">
        <f>IF('X(Calculs)X'!I12="",NA(),IF('X(Calculs)X'!I12&gt;-1,'X(Calculs)X'!I12))</f>
        <v>#N/A</v>
      </c>
      <c r="BO15" s="133" t="str">
        <f>IFERROR('X(Calculs)X'!I14,NA())</f>
        <v/>
      </c>
      <c r="BP15" s="133" t="e">
        <f>IF('X(Calculs)X'!I15="",NA(),IF('X(Calculs)X'!I15&gt;=-1,'X(Calculs)X'!I15))</f>
        <v>#N/A</v>
      </c>
      <c r="BQ15" s="134" t="str">
        <f>IFERROR('X(Calculs)X'!I19,NA())</f>
        <v/>
      </c>
      <c r="BR15" s="133" t="str">
        <f>IFERROR('X(Calculs)X'!I21,NA())</f>
        <v/>
      </c>
      <c r="BT15" s="131" t="e">
        <f>'8. Paramètres'!#REF!</f>
        <v>#REF!</v>
      </c>
      <c r="BU15" s="131" t="e">
        <f>'8. Paramètres'!#REF!</f>
        <v>#REF!</v>
      </c>
      <c r="BX15" s="485">
        <v>6</v>
      </c>
      <c r="BY15" s="39" t="str">
        <f>IF(D15=0,0,IF(D15&lt;0.1,'X(Calculs)X'!MW$24,IF(D15&lt;0.2,'X(Calculs)X'!MW$23,IF(D15&lt;0.3,'X(Calculs)X'!MW$22,IF(D15&lt;0.4,'X(Calculs)X'!MW$21,IF(D15&lt;0.5,'X(Calculs)X'!MW$20,IF(D15&lt;0.6,'X(Calculs)X'!MW$19,IF(D15&lt;0.7,'X(Calculs)X'!MW$18,IF(D15&lt;0.8,'X(Calculs)X'!MW$17,IF(D15&lt;0.9,'X(Calculs)X'!MW$16,IF(D15&lt;=1,'X(Calculs)X'!MW$15,"err")))))))))))</f>
        <v>err</v>
      </c>
      <c r="BZ15" s="39" t="str">
        <f>IF(E15&lt;0.1,'X(Calculs)X'!MW$24,IF(E15&lt;0.2,'X(Calculs)X'!MW$23,IF(E15&lt;0.3,'X(Calculs)X'!MW$22,IF(E15&lt;0.4,'X(Calculs)X'!MW$21,IF(E15&lt;0.5,'X(Calculs)X'!MW$20,IF(E15&lt;0.6,'X(Calculs)X'!MW$19,IF(E15&lt;0.7,'X(Calculs)X'!MW$18,IF(E15&lt;0.8,'X(Calculs)X'!MW$17,IF(E15&lt;0.9,'X(Calculs)X'!MW$16,IF(E15&lt;=1,'X(Calculs)X'!MW$15,"err"))))))))))</f>
        <v>err</v>
      </c>
      <c r="CA15" s="39" t="str">
        <f>IF(F15=0,0,IF(F15&lt;0.1,'X(Calculs)X'!MW$24,IF(F15&lt;0.2,'X(Calculs)X'!MW$23,IF(F15&lt;0.3,'X(Calculs)X'!MW$22,IF(F15&lt;0.4,'X(Calculs)X'!MW$21,IF(F15&lt;0.5,'X(Calculs)X'!MW$20,IF(F15&lt;0.6,'X(Calculs)X'!MW$19,IF(F15&lt;0.7,'X(Calculs)X'!MW$18,IF(F15&lt;0.8,'X(Calculs)X'!MW$17,IF(F15&lt;0.9,'X(Calculs)X'!MW$16,IF(F15&lt;=1,'X(Calculs)X'!MW$15,"err")))))))))))</f>
        <v>err</v>
      </c>
      <c r="CB15" s="39" t="str">
        <f>IF(G15=0,0,IF(G15&lt;0.1,'X(Calculs)X'!MW$36,IF(G15&lt;0.2,'X(Calculs)X'!MW$35,IF(G15&lt;0.3,'X(Calculs)X'!MW$34,IF(G15&lt;0.4,'X(Calculs)X'!MW$33,IF(G15&lt;0.5,'X(Calculs)X'!MW$32,IF(G15&lt;0.6,'X(Calculs)X'!MW$31,IF(G15&lt;0.7,'X(Calculs)X'!MW$30,IF(G15&lt;0.8,'X(Calculs)X'!MW$29,IF(G15&lt;0.9,'X(Calculs)X'!MW$28,IF(G15&lt;=1,'X(Calculs)X'!MW$27,"err")))))))))))</f>
        <v>err</v>
      </c>
      <c r="CC15" s="39" t="str">
        <f>IF(H15&lt;0,'X(Calculs)X'!MW$49,IF(H15&lt;0.1,'X(Calculs)X'!MW$48,IF(H15&lt;0.2,'X(Calculs)X'!MW$47,IF(H15&lt;0.3,'X(Calculs)X'!MW$46,IF(H15&lt;0.4,'X(Calculs)X'!MW$45,IF(H15&lt;0.5,'X(Calculs)X'!MW$44,IF(H15&lt;0.6,'X(Calculs)X'!MW$43,IF(H15&lt;0.7,'X(Calculs)X'!MW$42,IF(H15&lt;0.8,'X(Calculs)X'!MW$41,IF(H15&lt;0.9,'X(Calculs)X'!MW$40,IF(H15&lt;=1,'X(Calculs)X'!MW$39,IF(AND(AG15="Oui",AH15="Non"),"invalide","err"))))))))))))</f>
        <v>err</v>
      </c>
      <c r="CD15" s="39" t="str">
        <f>IF(I15&lt;0,4,IF(I15&lt;0,'X(Calculs)X'!MW$61,IF(I15&lt;0.1,'X(Calculs)X'!MW$60,IF(I15&lt;0.2,'X(Calculs)X'!MW$59,IF(I15&lt;0.3,'X(Calculs)X'!MW$58,IF(I15&lt;0.4,'X(Calculs)X'!MW$57,IF(I15&lt;0.5,'X(Calculs)X'!MW$56,IF(I15&lt;0.6,'X(Calculs)X'!MW$55,IF(I15&lt;0.7,'X(Calculs)X'!MW$54,IF(I15&lt;0.8,'X(Calculs)X'!MW$53,IF(I15&lt;0.9,'X(Calculs)X'!MW$52,IF(I15&lt;=1,'X(Calculs)X'!MW$51,IF(I15="—","—",IF(AND(AG15="Oui",AH15="Non"),"invalide","err"))))))))))))))</f>
        <v>err</v>
      </c>
      <c r="CE15" s="39">
        <f>IF(I$47="—","err",IF(J15&lt;=I$47,'X(Calculs)X'!MW$75,IF(J15&gt;I$47,'X(Calculs)X'!MW$78,"err")))</f>
        <v>1</v>
      </c>
      <c r="CF15" s="39">
        <f>IF(K15&lt;K$42,'X(Calculs)X'!MW$83,IF(AND(K15&gt;=K$42,K15&lt;(K$42+(1*K$43))),'X(Calculs)X'!MW$84,IF(AND(K15&gt;=(K$42+(1*K$43)),K15&lt;(K$42+(2*K$43))),'X(Calculs)X'!MW$85,IF(K15&gt;=(K$42+(2*K$43)),'X(Calculs)X'!MW$86,"err"))))</f>
        <v>1</v>
      </c>
      <c r="CJ15" s="515" t="e">
        <f t="shared" si="13"/>
        <v>#N/A</v>
      </c>
      <c r="CK15" s="515" t="e">
        <f t="shared" si="14"/>
        <v>#N/A</v>
      </c>
      <c r="CL15" s="515" t="e">
        <f t="shared" si="15"/>
        <v>#N/A</v>
      </c>
    </row>
    <row r="16" spans="1:114" ht="125.1" customHeight="1" thickBot="1" x14ac:dyDescent="0.4">
      <c r="A16" s="624"/>
      <c r="B16" s="116" t="s">
        <v>334</v>
      </c>
      <c r="C16" s="628" t="str">
        <f t="shared" si="0"/>
        <v/>
      </c>
      <c r="D16" s="114" t="str">
        <f>IFERROR(ROUND('X(Calculs)X'!J7,2),"")</f>
        <v/>
      </c>
      <c r="E16" s="114" t="str">
        <f>IFERROR(ROUND('X(Calculs)X'!J9,2),"")</f>
        <v/>
      </c>
      <c r="F16" s="114" t="str">
        <f>IFERROR(ROUND('X(Calculs)X'!J10,2),"")</f>
        <v/>
      </c>
      <c r="G16" s="114" t="str">
        <f>IFERROR(ROUND('X(Calculs)X'!J12,2),"")</f>
        <v/>
      </c>
      <c r="H16" s="114" t="str">
        <f>IFERROR(ROUND('X(Calculs)X'!J14,2),"")</f>
        <v/>
      </c>
      <c r="I16" s="114" t="str">
        <f>IFERROR(ROUND('X(Calculs)X'!J15,2),"")</f>
        <v/>
      </c>
      <c r="J16" s="114" t="str">
        <f>IFERROR(ROUND('X(Calculs)X'!J19,2),"")</f>
        <v/>
      </c>
      <c r="K16" s="488" t="str">
        <f>IFERROR(ROUND('X(Calculs)X'!J17,2),"")</f>
        <v/>
      </c>
      <c r="L16" s="109"/>
      <c r="M16" s="113" t="str">
        <f t="shared" si="1"/>
        <v/>
      </c>
      <c r="N16" s="28"/>
      <c r="AB16" s="211" t="str">
        <f>IF(AJ16&lt;='X(Calculs)X'!B$8,'X(Calculs)X'!J$2,"")</f>
        <v/>
      </c>
      <c r="AD16" s="642">
        <v>6</v>
      </c>
      <c r="AE16" s="642">
        <f t="shared" si="2"/>
        <v>0</v>
      </c>
      <c r="AG16" s="39" t="str">
        <f>IF('2. Saisie'!H110&lt;='2. Saisie'!AH6,"Oui","Non")</f>
        <v>Non</v>
      </c>
      <c r="AH16" s="39" t="str">
        <f>IF('2. Saisie'!H109="","Oui","Non")</f>
        <v>Non</v>
      </c>
      <c r="AI16" s="39">
        <f t="shared" si="3"/>
        <v>0</v>
      </c>
      <c r="AJ16" s="23">
        <v>7</v>
      </c>
      <c r="AK16" s="24" t="str">
        <f t="shared" si="4"/>
        <v/>
      </c>
      <c r="AL16" s="24" t="str">
        <f t="shared" si="5"/>
        <v/>
      </c>
      <c r="AM16" s="24" t="str">
        <f t="shared" si="6"/>
        <v/>
      </c>
      <c r="AN16" s="41">
        <f t="shared" si="7"/>
        <v>0</v>
      </c>
      <c r="AO16" s="24" t="b">
        <f t="shared" si="8"/>
        <v>0</v>
      </c>
      <c r="AP16" s="24"/>
      <c r="AQ16" s="24" t="str">
        <f t="shared" si="9"/>
        <v/>
      </c>
      <c r="AR16" s="24" t="str">
        <f t="shared" si="10"/>
        <v/>
      </c>
      <c r="AS16" s="41">
        <f t="shared" si="11"/>
        <v>1</v>
      </c>
      <c r="AT16" s="24" t="str">
        <f t="shared" si="12"/>
        <v/>
      </c>
      <c r="AW16" s="25">
        <v>7</v>
      </c>
      <c r="AX16" s="12" t="str">
        <f>IF(AW16&lt;='X(Calculs)X'!B$8,IF(D16&gt;=D15,TRUE,FALSE),"")</f>
        <v/>
      </c>
      <c r="AY16" s="12" t="str">
        <f>IF(AW16&lt;='X(Calculs)X'!B$8,IF(D16&lt;=D15,TRUE,FALSE),"")</f>
        <v/>
      </c>
      <c r="BJ16" s="132">
        <v>7</v>
      </c>
      <c r="BK16" s="133" t="e">
        <f>IF('X(Calculs)X'!J7="",NA(),IF('X(Calculs)X'!J7&gt;=0,'X(Calculs)X'!J7))</f>
        <v>#N/A</v>
      </c>
      <c r="BL16" s="133" t="str">
        <f>IF('X(Calculs)X'!J9&gt;=0,'X(Calculs)X'!J9,NA())</f>
        <v/>
      </c>
      <c r="BM16" s="133" t="str">
        <f>IF('X(Calculs)X'!J10&gt;=0,'X(Calculs)X'!J10,NA())</f>
        <v/>
      </c>
      <c r="BN16" s="133" t="e">
        <f>IF('X(Calculs)X'!J12="",NA(),IF('X(Calculs)X'!J12&gt;-1,'X(Calculs)X'!J12))</f>
        <v>#N/A</v>
      </c>
      <c r="BO16" s="133" t="str">
        <f>IFERROR('X(Calculs)X'!J14,NA())</f>
        <v/>
      </c>
      <c r="BP16" s="133" t="e">
        <f>IF('X(Calculs)X'!J15="",NA(),IF('X(Calculs)X'!J15&gt;=-1,'X(Calculs)X'!J15))</f>
        <v>#N/A</v>
      </c>
      <c r="BQ16" s="134" t="str">
        <f>IFERROR('X(Calculs)X'!J19,NA())</f>
        <v/>
      </c>
      <c r="BR16" s="133" t="str">
        <f>IFERROR('X(Calculs)X'!J21,NA())</f>
        <v/>
      </c>
      <c r="BT16" s="131" t="e">
        <f>'8. Paramètres'!#REF!</f>
        <v>#REF!</v>
      </c>
      <c r="BU16" s="131" t="e">
        <f>'8. Paramètres'!#REF!</f>
        <v>#REF!</v>
      </c>
      <c r="BX16" s="485">
        <v>7</v>
      </c>
      <c r="BY16" s="39" t="str">
        <f>IF(D16=0,0,IF(D16&lt;0.1,'X(Calculs)X'!MW$24,IF(D16&lt;0.2,'X(Calculs)X'!MW$23,IF(D16&lt;0.3,'X(Calculs)X'!MW$22,IF(D16&lt;0.4,'X(Calculs)X'!MW$21,IF(D16&lt;0.5,'X(Calculs)X'!MW$20,IF(D16&lt;0.6,'X(Calculs)X'!MW$19,IF(D16&lt;0.7,'X(Calculs)X'!MW$18,IF(D16&lt;0.8,'X(Calculs)X'!MW$17,IF(D16&lt;0.9,'X(Calculs)X'!MW$16,IF(D16&lt;=1,'X(Calculs)X'!MW$15,"err")))))))))))</f>
        <v>err</v>
      </c>
      <c r="BZ16" s="39" t="str">
        <f>IF(E16&lt;0.1,'X(Calculs)X'!MW$24,IF(E16&lt;0.2,'X(Calculs)X'!MW$23,IF(E16&lt;0.3,'X(Calculs)X'!MW$22,IF(E16&lt;0.4,'X(Calculs)X'!MW$21,IF(E16&lt;0.5,'X(Calculs)X'!MW$20,IF(E16&lt;0.6,'X(Calculs)X'!MW$19,IF(E16&lt;0.7,'X(Calculs)X'!MW$18,IF(E16&lt;0.8,'X(Calculs)X'!MW$17,IF(E16&lt;0.9,'X(Calculs)X'!MW$16,IF(E16&lt;=1,'X(Calculs)X'!MW$15,"err"))))))))))</f>
        <v>err</v>
      </c>
      <c r="CA16" s="39" t="str">
        <f>IF(F16=0,0,IF(F16&lt;0.1,'X(Calculs)X'!MW$24,IF(F16&lt;0.2,'X(Calculs)X'!MW$23,IF(F16&lt;0.3,'X(Calculs)X'!MW$22,IF(F16&lt;0.4,'X(Calculs)X'!MW$21,IF(F16&lt;0.5,'X(Calculs)X'!MW$20,IF(F16&lt;0.6,'X(Calculs)X'!MW$19,IF(F16&lt;0.7,'X(Calculs)X'!MW$18,IF(F16&lt;0.8,'X(Calculs)X'!MW$17,IF(F16&lt;0.9,'X(Calculs)X'!MW$16,IF(F16&lt;=1,'X(Calculs)X'!MW$15,"err")))))))))))</f>
        <v>err</v>
      </c>
      <c r="CB16" s="39" t="str">
        <f>IF(G16=0,0,IF(G16&lt;0.1,'X(Calculs)X'!MW$36,IF(G16&lt;0.2,'X(Calculs)X'!MW$35,IF(G16&lt;0.3,'X(Calculs)X'!MW$34,IF(G16&lt;0.4,'X(Calculs)X'!MW$33,IF(G16&lt;0.5,'X(Calculs)X'!MW$32,IF(G16&lt;0.6,'X(Calculs)X'!MW$31,IF(G16&lt;0.7,'X(Calculs)X'!MW$30,IF(G16&lt;0.8,'X(Calculs)X'!MW$29,IF(G16&lt;0.9,'X(Calculs)X'!MW$28,IF(G16&lt;=1,'X(Calculs)X'!MW$27,"err")))))))))))</f>
        <v>err</v>
      </c>
      <c r="CC16" s="39" t="str">
        <f>IF(H16&lt;0,'X(Calculs)X'!MW$49,IF(H16&lt;0.1,'X(Calculs)X'!MW$48,IF(H16&lt;0.2,'X(Calculs)X'!MW$47,IF(H16&lt;0.3,'X(Calculs)X'!MW$46,IF(H16&lt;0.4,'X(Calculs)X'!MW$45,IF(H16&lt;0.5,'X(Calculs)X'!MW$44,IF(H16&lt;0.6,'X(Calculs)X'!MW$43,IF(H16&lt;0.7,'X(Calculs)X'!MW$42,IF(H16&lt;0.8,'X(Calculs)X'!MW$41,IF(H16&lt;0.9,'X(Calculs)X'!MW$40,IF(H16&lt;=1,'X(Calculs)X'!MW$39,IF(AND(AG16="Oui",AH16="Non"),"invalide","err"))))))))))))</f>
        <v>err</v>
      </c>
      <c r="CD16" s="39" t="str">
        <f>IF(I16&lt;0,4,IF(I16&lt;0,'X(Calculs)X'!MW$61,IF(I16&lt;0.1,'X(Calculs)X'!MW$60,IF(I16&lt;0.2,'X(Calculs)X'!MW$59,IF(I16&lt;0.3,'X(Calculs)X'!MW$58,IF(I16&lt;0.4,'X(Calculs)X'!MW$57,IF(I16&lt;0.5,'X(Calculs)X'!MW$56,IF(I16&lt;0.6,'X(Calculs)X'!MW$55,IF(I16&lt;0.7,'X(Calculs)X'!MW$54,IF(I16&lt;0.8,'X(Calculs)X'!MW$53,IF(I16&lt;0.9,'X(Calculs)X'!MW$52,IF(I16&lt;=1,'X(Calculs)X'!MW$51,IF(I16="—","—",IF(AND(AG16="Oui",AH16="Non"),"invalide","err"))))))))))))))</f>
        <v>err</v>
      </c>
      <c r="CE16" s="39">
        <f>IF(I$47="—","err",IF(J16&lt;=I$47,'X(Calculs)X'!MW$75,IF(J16&gt;I$47,'X(Calculs)X'!MW$78,"err")))</f>
        <v>1</v>
      </c>
      <c r="CF16" s="39">
        <f>IF(K16&lt;K$42,'X(Calculs)X'!MW$83,IF(AND(K16&gt;=K$42,K16&lt;(K$42+(1*K$43))),'X(Calculs)X'!MW$84,IF(AND(K16&gt;=(K$42+(1*K$43)),K16&lt;(K$42+(2*K$43))),'X(Calculs)X'!MW$85,IF(K16&gt;=(K$42+(2*K$43)),'X(Calculs)X'!MW$86,"err"))))</f>
        <v>1</v>
      </c>
      <c r="CJ16" s="515" t="e">
        <f t="shared" si="13"/>
        <v>#N/A</v>
      </c>
      <c r="CK16" s="515" t="e">
        <f t="shared" si="14"/>
        <v>#N/A</v>
      </c>
      <c r="CL16" s="515" t="e">
        <f t="shared" si="15"/>
        <v>#N/A</v>
      </c>
    </row>
    <row r="17" spans="1:90" ht="125.1" customHeight="1" thickBot="1" x14ac:dyDescent="0.4">
      <c r="A17" s="624"/>
      <c r="B17" s="116" t="s">
        <v>335</v>
      </c>
      <c r="C17" s="628" t="str">
        <f t="shared" si="0"/>
        <v/>
      </c>
      <c r="D17" s="114" t="str">
        <f>IFERROR(ROUND('X(Calculs)X'!K7,2),"")</f>
        <v/>
      </c>
      <c r="E17" s="114" t="str">
        <f>IFERROR(ROUND('X(Calculs)X'!K9,2),"")</f>
        <v/>
      </c>
      <c r="F17" s="114" t="str">
        <f>IFERROR(ROUND('X(Calculs)X'!K10,2),"")</f>
        <v/>
      </c>
      <c r="G17" s="114" t="str">
        <f>IFERROR(ROUND('X(Calculs)X'!K12,2),"")</f>
        <v/>
      </c>
      <c r="H17" s="114" t="str">
        <f>IFERROR(ROUND('X(Calculs)X'!K14,2),"")</f>
        <v/>
      </c>
      <c r="I17" s="114" t="str">
        <f>IFERROR(ROUND('X(Calculs)X'!K15,2),"")</f>
        <v/>
      </c>
      <c r="J17" s="114" t="str">
        <f>IFERROR(ROUND('X(Calculs)X'!K19,2),"")</f>
        <v/>
      </c>
      <c r="K17" s="488" t="str">
        <f>IFERROR(ROUND('X(Calculs)X'!K17,2),"")</f>
        <v/>
      </c>
      <c r="L17" s="109"/>
      <c r="M17" s="113" t="str">
        <f t="shared" si="1"/>
        <v/>
      </c>
      <c r="N17" s="28"/>
      <c r="AB17" s="211" t="str">
        <f>IF(AJ17&lt;='X(Calculs)X'!B$8,'X(Calculs)X'!K$2,"")</f>
        <v/>
      </c>
      <c r="AD17" s="642">
        <v>7</v>
      </c>
      <c r="AE17" s="642">
        <f t="shared" si="2"/>
        <v>0</v>
      </c>
      <c r="AG17" s="39" t="str">
        <f>IF('2. Saisie'!I110&lt;='2. Saisie'!AH6,"Oui","Non")</f>
        <v>Non</v>
      </c>
      <c r="AH17" s="39" t="str">
        <f>IF('2. Saisie'!I109="","Oui","Non")</f>
        <v>Non</v>
      </c>
      <c r="AI17" s="39">
        <f t="shared" si="3"/>
        <v>0</v>
      </c>
      <c r="AJ17" s="23">
        <v>8</v>
      </c>
      <c r="AK17" s="24" t="str">
        <f t="shared" si="4"/>
        <v/>
      </c>
      <c r="AL17" s="24" t="str">
        <f t="shared" si="5"/>
        <v/>
      </c>
      <c r="AM17" s="24" t="str">
        <f t="shared" si="6"/>
        <v/>
      </c>
      <c r="AN17" s="41">
        <f t="shared" si="7"/>
        <v>0</v>
      </c>
      <c r="AO17" s="24" t="b">
        <f t="shared" si="8"/>
        <v>0</v>
      </c>
      <c r="AP17" s="24"/>
      <c r="AQ17" s="24" t="str">
        <f t="shared" si="9"/>
        <v/>
      </c>
      <c r="AR17" s="24" t="str">
        <f t="shared" si="10"/>
        <v/>
      </c>
      <c r="AS17" s="41">
        <f t="shared" si="11"/>
        <v>1</v>
      </c>
      <c r="AT17" s="24" t="str">
        <f t="shared" si="12"/>
        <v/>
      </c>
      <c r="AW17" s="25">
        <v>8</v>
      </c>
      <c r="AX17" s="12" t="str">
        <f>IF(AW17&lt;='X(Calculs)X'!B$8,IF(D17&gt;=D16,TRUE,FALSE),"")</f>
        <v/>
      </c>
      <c r="AY17" s="12" t="str">
        <f>IF(AW17&lt;='X(Calculs)X'!B$8,IF(D17&lt;=D16,TRUE,FALSE),"")</f>
        <v/>
      </c>
      <c r="BJ17" s="132">
        <v>8</v>
      </c>
      <c r="BK17" s="133" t="e">
        <f>IF('X(Calculs)X'!K7="",NA(),IF('X(Calculs)X'!K7&gt;=0,'X(Calculs)X'!K7))</f>
        <v>#N/A</v>
      </c>
      <c r="BL17" s="133" t="str">
        <f>IF('X(Calculs)X'!K9&gt;=0,'X(Calculs)X'!K9,NA())</f>
        <v/>
      </c>
      <c r="BM17" s="133" t="str">
        <f>IF('X(Calculs)X'!K10&gt;=0,'X(Calculs)X'!K10,NA())</f>
        <v/>
      </c>
      <c r="BN17" s="133" t="e">
        <f>IF('X(Calculs)X'!K12="",NA(),IF('X(Calculs)X'!K12&gt;-1,'X(Calculs)X'!K12))</f>
        <v>#N/A</v>
      </c>
      <c r="BO17" s="133" t="str">
        <f>IFERROR('X(Calculs)X'!K14,NA())</f>
        <v/>
      </c>
      <c r="BP17" s="133" t="e">
        <f>IF('X(Calculs)X'!K15="",NA(),IF('X(Calculs)X'!K15&gt;=-1,'X(Calculs)X'!K15))</f>
        <v>#N/A</v>
      </c>
      <c r="BQ17" s="134" t="str">
        <f>IFERROR('X(Calculs)X'!K19,NA())</f>
        <v/>
      </c>
      <c r="BR17" s="133" t="str">
        <f>IFERROR('X(Calculs)X'!K21,NA())</f>
        <v/>
      </c>
      <c r="BT17" s="131" t="e">
        <f>'8. Paramètres'!#REF!</f>
        <v>#REF!</v>
      </c>
      <c r="BU17" s="131" t="e">
        <f>'8. Paramètres'!#REF!</f>
        <v>#REF!</v>
      </c>
      <c r="BX17" s="485">
        <v>8</v>
      </c>
      <c r="BY17" s="39" t="str">
        <f>IF(D17=0,0,IF(D17&lt;0.1,'X(Calculs)X'!MW$24,IF(D17&lt;0.2,'X(Calculs)X'!MW$23,IF(D17&lt;0.3,'X(Calculs)X'!MW$22,IF(D17&lt;0.4,'X(Calculs)X'!MW$21,IF(D17&lt;0.5,'X(Calculs)X'!MW$20,IF(D17&lt;0.6,'X(Calculs)X'!MW$19,IF(D17&lt;0.7,'X(Calculs)X'!MW$18,IF(D17&lt;0.8,'X(Calculs)X'!MW$17,IF(D17&lt;0.9,'X(Calculs)X'!MW$16,IF(D17&lt;=1,'X(Calculs)X'!MW$15,"err")))))))))))</f>
        <v>err</v>
      </c>
      <c r="BZ17" s="39" t="str">
        <f>IF(E17&lt;0.1,'X(Calculs)X'!MW$24,IF(E17&lt;0.2,'X(Calculs)X'!MW$23,IF(E17&lt;0.3,'X(Calculs)X'!MW$22,IF(E17&lt;0.4,'X(Calculs)X'!MW$21,IF(E17&lt;0.5,'X(Calculs)X'!MW$20,IF(E17&lt;0.6,'X(Calculs)X'!MW$19,IF(E17&lt;0.7,'X(Calculs)X'!MW$18,IF(E17&lt;0.8,'X(Calculs)X'!MW$17,IF(E17&lt;0.9,'X(Calculs)X'!MW$16,IF(E17&lt;=1,'X(Calculs)X'!MW$15,"err"))))))))))</f>
        <v>err</v>
      </c>
      <c r="CA17" s="39" t="str">
        <f>IF(F17=0,0,IF(F17&lt;0.1,'X(Calculs)X'!MW$24,IF(F17&lt;0.2,'X(Calculs)X'!MW$23,IF(F17&lt;0.3,'X(Calculs)X'!MW$22,IF(F17&lt;0.4,'X(Calculs)X'!MW$21,IF(F17&lt;0.5,'X(Calculs)X'!MW$20,IF(F17&lt;0.6,'X(Calculs)X'!MW$19,IF(F17&lt;0.7,'X(Calculs)X'!MW$18,IF(F17&lt;0.8,'X(Calculs)X'!MW$17,IF(F17&lt;0.9,'X(Calculs)X'!MW$16,IF(F17&lt;=1,'X(Calculs)X'!MW$15,"err")))))))))))</f>
        <v>err</v>
      </c>
      <c r="CB17" s="39" t="str">
        <f>IF(G17=0,0,IF(G17&lt;0.1,'X(Calculs)X'!MW$36,IF(G17&lt;0.2,'X(Calculs)X'!MW$35,IF(G17&lt;0.3,'X(Calculs)X'!MW$34,IF(G17&lt;0.4,'X(Calculs)X'!MW$33,IF(G17&lt;0.5,'X(Calculs)X'!MW$32,IF(G17&lt;0.6,'X(Calculs)X'!MW$31,IF(G17&lt;0.7,'X(Calculs)X'!MW$30,IF(G17&lt;0.8,'X(Calculs)X'!MW$29,IF(G17&lt;0.9,'X(Calculs)X'!MW$28,IF(G17&lt;=1,'X(Calculs)X'!MW$27,"err")))))))))))</f>
        <v>err</v>
      </c>
      <c r="CC17" s="39" t="str">
        <f>IF(H17&lt;0,'X(Calculs)X'!MW$49,IF(H17&lt;0.1,'X(Calculs)X'!MW$48,IF(H17&lt;0.2,'X(Calculs)X'!MW$47,IF(H17&lt;0.3,'X(Calculs)X'!MW$46,IF(H17&lt;0.4,'X(Calculs)X'!MW$45,IF(H17&lt;0.5,'X(Calculs)X'!MW$44,IF(H17&lt;0.6,'X(Calculs)X'!MW$43,IF(H17&lt;0.7,'X(Calculs)X'!MW$42,IF(H17&lt;0.8,'X(Calculs)X'!MW$41,IF(H17&lt;0.9,'X(Calculs)X'!MW$40,IF(H17&lt;=1,'X(Calculs)X'!MW$39,IF(AND(AG17="Oui",AH17="Non"),"invalide","err"))))))))))))</f>
        <v>err</v>
      </c>
      <c r="CD17" s="39" t="str">
        <f>IF(I17&lt;0,4,IF(I17&lt;0,'X(Calculs)X'!MW$61,IF(I17&lt;0.1,'X(Calculs)X'!MW$60,IF(I17&lt;0.2,'X(Calculs)X'!MW$59,IF(I17&lt;0.3,'X(Calculs)X'!MW$58,IF(I17&lt;0.4,'X(Calculs)X'!MW$57,IF(I17&lt;0.5,'X(Calculs)X'!MW$56,IF(I17&lt;0.6,'X(Calculs)X'!MW$55,IF(I17&lt;0.7,'X(Calculs)X'!MW$54,IF(I17&lt;0.8,'X(Calculs)X'!MW$53,IF(I17&lt;0.9,'X(Calculs)X'!MW$52,IF(I17&lt;=1,'X(Calculs)X'!MW$51,IF(I17="—","—",IF(AND(AG17="Oui",AH17="Non"),"invalide","err"))))))))))))))</f>
        <v>err</v>
      </c>
      <c r="CE17" s="39">
        <f>IF(I$47="—","err",IF(J17&lt;=I$47,'X(Calculs)X'!MW$75,IF(J17&gt;I$47,'X(Calculs)X'!MW$78,"err")))</f>
        <v>1</v>
      </c>
      <c r="CF17" s="39">
        <f>IF(K17&lt;K$42,'X(Calculs)X'!MW$83,IF(AND(K17&gt;=K$42,K17&lt;(K$42+(1*K$43))),'X(Calculs)X'!MW$84,IF(AND(K17&gt;=(K$42+(1*K$43)),K17&lt;(K$42+(2*K$43))),'X(Calculs)X'!MW$85,IF(K17&gt;=(K$42+(2*K$43)),'X(Calculs)X'!MW$86,"err"))))</f>
        <v>1</v>
      </c>
      <c r="CJ17" s="515" t="e">
        <f t="shared" si="13"/>
        <v>#N/A</v>
      </c>
      <c r="CK17" s="515" t="e">
        <f t="shared" si="14"/>
        <v>#N/A</v>
      </c>
      <c r="CL17" s="515" t="e">
        <f t="shared" si="15"/>
        <v>#N/A</v>
      </c>
    </row>
    <row r="18" spans="1:90" ht="125.1" customHeight="1" thickBot="1" x14ac:dyDescent="0.4">
      <c r="A18" s="624"/>
      <c r="B18" s="116" t="s">
        <v>336</v>
      </c>
      <c r="C18" s="628" t="str">
        <f t="shared" si="0"/>
        <v/>
      </c>
      <c r="D18" s="114" t="str">
        <f>IFERROR(ROUND('X(Calculs)X'!L7,2),"")</f>
        <v/>
      </c>
      <c r="E18" s="114" t="str">
        <f>IFERROR(ROUND('X(Calculs)X'!L9,2),"")</f>
        <v/>
      </c>
      <c r="F18" s="114" t="str">
        <f>IFERROR(ROUND('X(Calculs)X'!L10,2),"")</f>
        <v/>
      </c>
      <c r="G18" s="114" t="str">
        <f>IFERROR(ROUND('X(Calculs)X'!L12,2),"")</f>
        <v/>
      </c>
      <c r="H18" s="114" t="str">
        <f>IFERROR(ROUND('X(Calculs)X'!L14,2),"")</f>
        <v/>
      </c>
      <c r="I18" s="114" t="str">
        <f>IFERROR(ROUND('X(Calculs)X'!L15,2),"")</f>
        <v/>
      </c>
      <c r="J18" s="114" t="str">
        <f>IFERROR(ROUND('X(Calculs)X'!L19,2),"")</f>
        <v/>
      </c>
      <c r="K18" s="488" t="str">
        <f>IFERROR(ROUND('X(Calculs)X'!L17,2),"")</f>
        <v/>
      </c>
      <c r="L18" s="109"/>
      <c r="M18" s="113" t="str">
        <f t="shared" si="1"/>
        <v/>
      </c>
      <c r="N18" s="28"/>
      <c r="AB18" s="211" t="str">
        <f>IF(AJ18&lt;='X(Calculs)X'!B$8,'X(Calculs)X'!L$2,"")</f>
        <v/>
      </c>
      <c r="AD18" s="642">
        <v>8</v>
      </c>
      <c r="AE18" s="642">
        <f t="shared" si="2"/>
        <v>0</v>
      </c>
      <c r="AG18" s="39" t="str">
        <f>IF('2. Saisie'!J110&lt;='2. Saisie'!AH6,"Oui","Non")</f>
        <v>Non</v>
      </c>
      <c r="AH18" s="39" t="str">
        <f>IF('2. Saisie'!J109="","Oui","Non")</f>
        <v>Non</v>
      </c>
      <c r="AI18" s="39">
        <f t="shared" si="3"/>
        <v>0</v>
      </c>
      <c r="AJ18" s="23">
        <v>9</v>
      </c>
      <c r="AK18" s="24" t="str">
        <f t="shared" si="4"/>
        <v/>
      </c>
      <c r="AL18" s="24" t="str">
        <f t="shared" si="5"/>
        <v/>
      </c>
      <c r="AM18" s="24" t="str">
        <f t="shared" si="6"/>
        <v/>
      </c>
      <c r="AN18" s="41">
        <f t="shared" si="7"/>
        <v>0</v>
      </c>
      <c r="AO18" s="24" t="b">
        <f t="shared" si="8"/>
        <v>0</v>
      </c>
      <c r="AP18" s="24"/>
      <c r="AQ18" s="24" t="str">
        <f t="shared" si="9"/>
        <v/>
      </c>
      <c r="AR18" s="24" t="str">
        <f t="shared" si="10"/>
        <v/>
      </c>
      <c r="AS18" s="41">
        <f t="shared" si="11"/>
        <v>1</v>
      </c>
      <c r="AT18" s="24" t="str">
        <f t="shared" si="12"/>
        <v/>
      </c>
      <c r="AW18" s="25">
        <v>9</v>
      </c>
      <c r="AX18" s="12" t="str">
        <f>IF(AW18&lt;='X(Calculs)X'!B$8,IF(D18&gt;=D17,TRUE,FALSE),"")</f>
        <v/>
      </c>
      <c r="AY18" s="12" t="str">
        <f>IF(AW18&lt;='X(Calculs)X'!B$8,IF(D18&lt;=D17,TRUE,FALSE),"")</f>
        <v/>
      </c>
      <c r="BJ18" s="132">
        <v>9</v>
      </c>
      <c r="BK18" s="133" t="e">
        <f>IF('X(Calculs)X'!L7="",NA(),IF('X(Calculs)X'!L7&gt;=0,'X(Calculs)X'!L7))</f>
        <v>#N/A</v>
      </c>
      <c r="BL18" s="133" t="str">
        <f>IF('X(Calculs)X'!L9&gt;=0,'X(Calculs)X'!L9,NA())</f>
        <v/>
      </c>
      <c r="BM18" s="133" t="str">
        <f>IF('X(Calculs)X'!L10&gt;=0,'X(Calculs)X'!L10,NA())</f>
        <v/>
      </c>
      <c r="BN18" s="133" t="e">
        <f>IF('X(Calculs)X'!L12="",NA(),IF('X(Calculs)X'!L12&gt;-1,'X(Calculs)X'!L12))</f>
        <v>#N/A</v>
      </c>
      <c r="BO18" s="133" t="str">
        <f>IFERROR('X(Calculs)X'!L14,NA())</f>
        <v/>
      </c>
      <c r="BP18" s="133" t="e">
        <f>IF('X(Calculs)X'!L15="",NA(),IF('X(Calculs)X'!L15&gt;=-1,'X(Calculs)X'!L15))</f>
        <v>#N/A</v>
      </c>
      <c r="BQ18" s="134" t="str">
        <f>IFERROR('X(Calculs)X'!L19,NA())</f>
        <v/>
      </c>
      <c r="BR18" s="133" t="str">
        <f>IFERROR('X(Calculs)X'!L21,NA())</f>
        <v/>
      </c>
      <c r="BT18" s="131" t="e">
        <f>'8. Paramètres'!#REF!</f>
        <v>#REF!</v>
      </c>
      <c r="BU18" s="131" t="e">
        <f>'8. Paramètres'!#REF!</f>
        <v>#REF!</v>
      </c>
      <c r="BX18" s="485">
        <v>9</v>
      </c>
      <c r="BY18" s="39" t="str">
        <f>IF(D18=0,0,IF(D18&lt;0.1,'X(Calculs)X'!MW$24,IF(D18&lt;0.2,'X(Calculs)X'!MW$23,IF(D18&lt;0.3,'X(Calculs)X'!MW$22,IF(D18&lt;0.4,'X(Calculs)X'!MW$21,IF(D18&lt;0.5,'X(Calculs)X'!MW$20,IF(D18&lt;0.6,'X(Calculs)X'!MW$19,IF(D18&lt;0.7,'X(Calculs)X'!MW$18,IF(D18&lt;0.8,'X(Calculs)X'!MW$17,IF(D18&lt;0.9,'X(Calculs)X'!MW$16,IF(D18&lt;=1,'X(Calculs)X'!MW$15,"err")))))))))))</f>
        <v>err</v>
      </c>
      <c r="BZ18" s="39" t="str">
        <f>IF(E18&lt;0.1,'X(Calculs)X'!MW$24,IF(E18&lt;0.2,'X(Calculs)X'!MW$23,IF(E18&lt;0.3,'X(Calculs)X'!MW$22,IF(E18&lt;0.4,'X(Calculs)X'!MW$21,IF(E18&lt;0.5,'X(Calculs)X'!MW$20,IF(E18&lt;0.6,'X(Calculs)X'!MW$19,IF(E18&lt;0.7,'X(Calculs)X'!MW$18,IF(E18&lt;0.8,'X(Calculs)X'!MW$17,IF(E18&lt;0.9,'X(Calculs)X'!MW$16,IF(E18&lt;=1,'X(Calculs)X'!MW$15,"err"))))))))))</f>
        <v>err</v>
      </c>
      <c r="CA18" s="39" t="str">
        <f>IF(F18=0,0,IF(F18&lt;0.1,'X(Calculs)X'!MW$24,IF(F18&lt;0.2,'X(Calculs)X'!MW$23,IF(F18&lt;0.3,'X(Calculs)X'!MW$22,IF(F18&lt;0.4,'X(Calculs)X'!MW$21,IF(F18&lt;0.5,'X(Calculs)X'!MW$20,IF(F18&lt;0.6,'X(Calculs)X'!MW$19,IF(F18&lt;0.7,'X(Calculs)X'!MW$18,IF(F18&lt;0.8,'X(Calculs)X'!MW$17,IF(F18&lt;0.9,'X(Calculs)X'!MW$16,IF(F18&lt;=1,'X(Calculs)X'!MW$15,"err")))))))))))</f>
        <v>err</v>
      </c>
      <c r="CB18" s="39" t="str">
        <f>IF(G18=0,0,IF(G18&lt;0.1,'X(Calculs)X'!MW$36,IF(G18&lt;0.2,'X(Calculs)X'!MW$35,IF(G18&lt;0.3,'X(Calculs)X'!MW$34,IF(G18&lt;0.4,'X(Calculs)X'!MW$33,IF(G18&lt;0.5,'X(Calculs)X'!MW$32,IF(G18&lt;0.6,'X(Calculs)X'!MW$31,IF(G18&lt;0.7,'X(Calculs)X'!MW$30,IF(G18&lt;0.8,'X(Calculs)X'!MW$29,IF(G18&lt;0.9,'X(Calculs)X'!MW$28,IF(G18&lt;=1,'X(Calculs)X'!MW$27,"err")))))))))))</f>
        <v>err</v>
      </c>
      <c r="CC18" s="39" t="str">
        <f>IF(H18&lt;0,'X(Calculs)X'!MW$49,IF(H18&lt;0.1,'X(Calculs)X'!MW$48,IF(H18&lt;0.2,'X(Calculs)X'!MW$47,IF(H18&lt;0.3,'X(Calculs)X'!MW$46,IF(H18&lt;0.4,'X(Calculs)X'!MW$45,IF(H18&lt;0.5,'X(Calculs)X'!MW$44,IF(H18&lt;0.6,'X(Calculs)X'!MW$43,IF(H18&lt;0.7,'X(Calculs)X'!MW$42,IF(H18&lt;0.8,'X(Calculs)X'!MW$41,IF(H18&lt;0.9,'X(Calculs)X'!MW$40,IF(H18&lt;=1,'X(Calculs)X'!MW$39,IF(AND(AG18="Oui",AH18="Non"),"invalide","err"))))))))))))</f>
        <v>err</v>
      </c>
      <c r="CD18" s="39" t="str">
        <f>IF(I18&lt;0,4,IF(I18&lt;0,'X(Calculs)X'!MW$61,IF(I18&lt;0.1,'X(Calculs)X'!MW$60,IF(I18&lt;0.2,'X(Calculs)X'!MW$59,IF(I18&lt;0.3,'X(Calculs)X'!MW$58,IF(I18&lt;0.4,'X(Calculs)X'!MW$57,IF(I18&lt;0.5,'X(Calculs)X'!MW$56,IF(I18&lt;0.6,'X(Calculs)X'!MW$55,IF(I18&lt;0.7,'X(Calculs)X'!MW$54,IF(I18&lt;0.8,'X(Calculs)X'!MW$53,IF(I18&lt;0.9,'X(Calculs)X'!MW$52,IF(I18&lt;=1,'X(Calculs)X'!MW$51,IF(I18="—","—",IF(AND(AG18="Oui",AH18="Non"),"invalide","err"))))))))))))))</f>
        <v>err</v>
      </c>
      <c r="CE18" s="39">
        <f>IF(I$47="—","err",IF(J18&lt;=I$47,'X(Calculs)X'!MW$75,IF(J18&gt;I$47,'X(Calculs)X'!MW$78,"err")))</f>
        <v>1</v>
      </c>
      <c r="CF18" s="39">
        <f>IF(K18&lt;K$42,'X(Calculs)X'!MW$83,IF(AND(K18&gt;=K$42,K18&lt;(K$42+(1*K$43))),'X(Calculs)X'!MW$84,IF(AND(K18&gt;=(K$42+(1*K$43)),K18&lt;(K$42+(2*K$43))),'X(Calculs)X'!MW$85,IF(K18&gt;=(K$42+(2*K$43)),'X(Calculs)X'!MW$86,"err"))))</f>
        <v>1</v>
      </c>
      <c r="CJ18" s="515" t="e">
        <f t="shared" si="13"/>
        <v>#N/A</v>
      </c>
      <c r="CK18" s="515" t="e">
        <f t="shared" si="14"/>
        <v>#N/A</v>
      </c>
      <c r="CL18" s="515" t="e">
        <f t="shared" si="15"/>
        <v>#N/A</v>
      </c>
    </row>
    <row r="19" spans="1:90" ht="125.1" customHeight="1" thickBot="1" x14ac:dyDescent="0.4">
      <c r="A19" s="624"/>
      <c r="B19" s="116" t="s">
        <v>337</v>
      </c>
      <c r="C19" s="628" t="str">
        <f t="shared" si="0"/>
        <v/>
      </c>
      <c r="D19" s="114" t="str">
        <f>IFERROR(ROUND('X(Calculs)X'!M7,2),"")</f>
        <v/>
      </c>
      <c r="E19" s="114" t="str">
        <f>IFERROR(ROUND('X(Calculs)X'!M9,2),"")</f>
        <v/>
      </c>
      <c r="F19" s="114" t="str">
        <f>IFERROR(ROUND('X(Calculs)X'!M10,2),"")</f>
        <v/>
      </c>
      <c r="G19" s="114" t="str">
        <f>IFERROR(ROUND('X(Calculs)X'!M12,2),"")</f>
        <v/>
      </c>
      <c r="H19" s="114" t="str">
        <f>IFERROR(ROUND('X(Calculs)X'!M14,2),"")</f>
        <v/>
      </c>
      <c r="I19" s="114" t="str">
        <f>IFERROR(ROUND('X(Calculs)X'!M15,2),"")</f>
        <v/>
      </c>
      <c r="J19" s="114" t="str">
        <f>IFERROR(ROUND('X(Calculs)X'!M19,2),"")</f>
        <v/>
      </c>
      <c r="K19" s="488" t="str">
        <f>IFERROR(ROUND('X(Calculs)X'!M17,2),"")</f>
        <v/>
      </c>
      <c r="L19" s="109"/>
      <c r="M19" s="113" t="str">
        <f t="shared" si="1"/>
        <v/>
      </c>
      <c r="N19" s="28"/>
      <c r="AB19" s="211" t="str">
        <f>IF(AJ19&lt;='X(Calculs)X'!B$8,'X(Calculs)X'!M$2,"")</f>
        <v/>
      </c>
      <c r="AD19" s="642">
        <v>9</v>
      </c>
      <c r="AE19" s="642">
        <f t="shared" si="2"/>
        <v>0</v>
      </c>
      <c r="AG19" s="39" t="str">
        <f>IF('2. Saisie'!K110&lt;='2. Saisie'!AH6,"Oui","Non")</f>
        <v>Non</v>
      </c>
      <c r="AH19" s="39" t="str">
        <f>IF('2. Saisie'!K109="","Oui","Non")</f>
        <v>Non</v>
      </c>
      <c r="AI19" s="39">
        <f t="shared" si="3"/>
        <v>0</v>
      </c>
      <c r="AJ19" s="23">
        <v>10</v>
      </c>
      <c r="AK19" s="24" t="str">
        <f t="shared" si="4"/>
        <v/>
      </c>
      <c r="AL19" s="24" t="str">
        <f t="shared" si="5"/>
        <v/>
      </c>
      <c r="AM19" s="24" t="str">
        <f t="shared" si="6"/>
        <v/>
      </c>
      <c r="AN19" s="41">
        <f t="shared" si="7"/>
        <v>0</v>
      </c>
      <c r="AO19" s="24" t="b">
        <f t="shared" si="8"/>
        <v>0</v>
      </c>
      <c r="AP19" s="24"/>
      <c r="AQ19" s="24" t="str">
        <f t="shared" si="9"/>
        <v/>
      </c>
      <c r="AR19" s="24" t="str">
        <f t="shared" si="10"/>
        <v/>
      </c>
      <c r="AS19" s="41">
        <f t="shared" si="11"/>
        <v>1</v>
      </c>
      <c r="AT19" s="24" t="str">
        <f t="shared" si="12"/>
        <v/>
      </c>
      <c r="AW19" s="25">
        <v>10</v>
      </c>
      <c r="AX19" s="12" t="str">
        <f>IF(AW19&lt;='X(Calculs)X'!B$8,IF(D19&gt;=D18,TRUE,FALSE),"")</f>
        <v/>
      </c>
      <c r="AY19" s="12" t="str">
        <f>IF(AW19&lt;='X(Calculs)X'!B$8,IF(D19&lt;=D18,TRUE,FALSE),"")</f>
        <v/>
      </c>
      <c r="BJ19" s="132">
        <v>10</v>
      </c>
      <c r="BK19" s="133" t="e">
        <f>IF('X(Calculs)X'!M7="",NA(),IF('X(Calculs)X'!M7&gt;=0,'X(Calculs)X'!M7))</f>
        <v>#N/A</v>
      </c>
      <c r="BL19" s="133" t="str">
        <f>IF('X(Calculs)X'!M9&gt;=0,'X(Calculs)X'!M9,NA())</f>
        <v/>
      </c>
      <c r="BM19" s="133" t="str">
        <f>IF('X(Calculs)X'!M10&gt;=0,'X(Calculs)X'!M10,NA())</f>
        <v/>
      </c>
      <c r="BN19" s="133" t="e">
        <f>IF('X(Calculs)X'!M12="",NA(),IF('X(Calculs)X'!M12&gt;-1,'X(Calculs)X'!M12))</f>
        <v>#N/A</v>
      </c>
      <c r="BO19" s="133" t="str">
        <f>IFERROR('X(Calculs)X'!M14,NA())</f>
        <v/>
      </c>
      <c r="BP19" s="133" t="e">
        <f>IF('X(Calculs)X'!M15="",NA(),IF('X(Calculs)X'!M15&gt;=-1,'X(Calculs)X'!M15))</f>
        <v>#N/A</v>
      </c>
      <c r="BQ19" s="134" t="str">
        <f>IFERROR('X(Calculs)X'!M19,NA())</f>
        <v/>
      </c>
      <c r="BR19" s="133" t="str">
        <f>IFERROR('X(Calculs)X'!M21,NA())</f>
        <v/>
      </c>
      <c r="BT19" s="131" t="e">
        <f>'8. Paramètres'!#REF!</f>
        <v>#REF!</v>
      </c>
      <c r="BU19" s="131" t="e">
        <f>'8. Paramètres'!#REF!</f>
        <v>#REF!</v>
      </c>
      <c r="BX19" s="485">
        <v>10</v>
      </c>
      <c r="BY19" s="39" t="str">
        <f>IF(D19=0,0,IF(D19&lt;0.1,'X(Calculs)X'!MW$24,IF(D19&lt;0.2,'X(Calculs)X'!MW$23,IF(D19&lt;0.3,'X(Calculs)X'!MW$22,IF(D19&lt;0.4,'X(Calculs)X'!MW$21,IF(D19&lt;0.5,'X(Calculs)X'!MW$20,IF(D19&lt;0.6,'X(Calculs)X'!MW$19,IF(D19&lt;0.7,'X(Calculs)X'!MW$18,IF(D19&lt;0.8,'X(Calculs)X'!MW$17,IF(D19&lt;0.9,'X(Calculs)X'!MW$16,IF(D19&lt;=1,'X(Calculs)X'!MW$15,"err")))))))))))</f>
        <v>err</v>
      </c>
      <c r="BZ19" s="39" t="str">
        <f>IF(E19&lt;0.1,'X(Calculs)X'!MW$24,IF(E19&lt;0.2,'X(Calculs)X'!MW$23,IF(E19&lt;0.3,'X(Calculs)X'!MW$22,IF(E19&lt;0.4,'X(Calculs)X'!MW$21,IF(E19&lt;0.5,'X(Calculs)X'!MW$20,IF(E19&lt;0.6,'X(Calculs)X'!MW$19,IF(E19&lt;0.7,'X(Calculs)X'!MW$18,IF(E19&lt;0.8,'X(Calculs)X'!MW$17,IF(E19&lt;0.9,'X(Calculs)X'!MW$16,IF(E19&lt;=1,'X(Calculs)X'!MW$15,"err"))))))))))</f>
        <v>err</v>
      </c>
      <c r="CA19" s="39" t="str">
        <f>IF(F19=0,0,IF(F19&lt;0.1,'X(Calculs)X'!MW$24,IF(F19&lt;0.2,'X(Calculs)X'!MW$23,IF(F19&lt;0.3,'X(Calculs)X'!MW$22,IF(F19&lt;0.4,'X(Calculs)X'!MW$21,IF(F19&lt;0.5,'X(Calculs)X'!MW$20,IF(F19&lt;0.6,'X(Calculs)X'!MW$19,IF(F19&lt;0.7,'X(Calculs)X'!MW$18,IF(F19&lt;0.8,'X(Calculs)X'!MW$17,IF(F19&lt;0.9,'X(Calculs)X'!MW$16,IF(F19&lt;=1,'X(Calculs)X'!MW$15,"err")))))))))))</f>
        <v>err</v>
      </c>
      <c r="CB19" s="39" t="str">
        <f>IF(G19=0,0,IF(G19&lt;0.1,'X(Calculs)X'!MW$36,IF(G19&lt;0.2,'X(Calculs)X'!MW$35,IF(G19&lt;0.3,'X(Calculs)X'!MW$34,IF(G19&lt;0.4,'X(Calculs)X'!MW$33,IF(G19&lt;0.5,'X(Calculs)X'!MW$32,IF(G19&lt;0.6,'X(Calculs)X'!MW$31,IF(G19&lt;0.7,'X(Calculs)X'!MW$30,IF(G19&lt;0.8,'X(Calculs)X'!MW$29,IF(G19&lt;0.9,'X(Calculs)X'!MW$28,IF(G19&lt;=1,'X(Calculs)X'!MW$27,"err")))))))))))</f>
        <v>err</v>
      </c>
      <c r="CC19" s="39" t="str">
        <f>IF(H19&lt;0,'X(Calculs)X'!MW$49,IF(H19&lt;0.1,'X(Calculs)X'!MW$48,IF(H19&lt;0.2,'X(Calculs)X'!MW$47,IF(H19&lt;0.3,'X(Calculs)X'!MW$46,IF(H19&lt;0.4,'X(Calculs)X'!MW$45,IF(H19&lt;0.5,'X(Calculs)X'!MW$44,IF(H19&lt;0.6,'X(Calculs)X'!MW$43,IF(H19&lt;0.7,'X(Calculs)X'!MW$42,IF(H19&lt;0.8,'X(Calculs)X'!MW$41,IF(H19&lt;0.9,'X(Calculs)X'!MW$40,IF(H19&lt;=1,'X(Calculs)X'!MW$39,IF(AND(AG19="Oui",AH19="Non"),"invalide","err"))))))))))))</f>
        <v>err</v>
      </c>
      <c r="CD19" s="39" t="str">
        <f>IF(I19&lt;0,4,IF(I19&lt;0,'X(Calculs)X'!MW$61,IF(I19&lt;0.1,'X(Calculs)X'!MW$60,IF(I19&lt;0.2,'X(Calculs)X'!MW$59,IF(I19&lt;0.3,'X(Calculs)X'!MW$58,IF(I19&lt;0.4,'X(Calculs)X'!MW$57,IF(I19&lt;0.5,'X(Calculs)X'!MW$56,IF(I19&lt;0.6,'X(Calculs)X'!MW$55,IF(I19&lt;0.7,'X(Calculs)X'!MW$54,IF(I19&lt;0.8,'X(Calculs)X'!MW$53,IF(I19&lt;0.9,'X(Calculs)X'!MW$52,IF(I19&lt;=1,'X(Calculs)X'!MW$51,IF(I19="—","—",IF(AND(AG19="Oui",AH19="Non"),"invalide","err"))))))))))))))</f>
        <v>err</v>
      </c>
      <c r="CE19" s="39">
        <f>IF(I$47="—","err",IF(J19&lt;=I$47,'X(Calculs)X'!MW$75,IF(J19&gt;I$47,'X(Calculs)X'!MW$78,"err")))</f>
        <v>1</v>
      </c>
      <c r="CF19" s="39">
        <f>IF(K19&lt;K$42,'X(Calculs)X'!MW$83,IF(AND(K19&gt;=K$42,K19&lt;(K$42+(1*K$43))),'X(Calculs)X'!MW$84,IF(AND(K19&gt;=(K$42+(1*K$43)),K19&lt;(K$42+(2*K$43))),'X(Calculs)X'!MW$85,IF(K19&gt;=(K$42+(2*K$43)),'X(Calculs)X'!MW$86,"err"))))</f>
        <v>1</v>
      </c>
      <c r="CJ19" s="515" t="e">
        <f t="shared" si="13"/>
        <v>#N/A</v>
      </c>
      <c r="CK19" s="515" t="e">
        <f t="shared" si="14"/>
        <v>#N/A</v>
      </c>
      <c r="CL19" s="515" t="e">
        <f t="shared" si="15"/>
        <v>#N/A</v>
      </c>
    </row>
    <row r="20" spans="1:90" ht="125.1" customHeight="1" thickBot="1" x14ac:dyDescent="0.4">
      <c r="A20" s="624"/>
      <c r="B20" s="116" t="s">
        <v>338</v>
      </c>
      <c r="C20" s="628" t="str">
        <f t="shared" si="0"/>
        <v/>
      </c>
      <c r="D20" s="114" t="str">
        <f>IFERROR(ROUND('X(Calculs)X'!N7,2),"")</f>
        <v/>
      </c>
      <c r="E20" s="114" t="str">
        <f>IFERROR(ROUND('X(Calculs)X'!N9,2),"")</f>
        <v/>
      </c>
      <c r="F20" s="114" t="str">
        <f>IFERROR(ROUND('X(Calculs)X'!N10,2),"")</f>
        <v/>
      </c>
      <c r="G20" s="114" t="str">
        <f>IFERROR(ROUND('X(Calculs)X'!N12,2),"")</f>
        <v/>
      </c>
      <c r="H20" s="114" t="str">
        <f>IFERROR(ROUND('X(Calculs)X'!N14,2),"")</f>
        <v/>
      </c>
      <c r="I20" s="114" t="str">
        <f>IFERROR(ROUND('X(Calculs)X'!N15,2),"")</f>
        <v/>
      </c>
      <c r="J20" s="114" t="str">
        <f>IFERROR(ROUND('X(Calculs)X'!N19,2),"")</f>
        <v/>
      </c>
      <c r="K20" s="488" t="str">
        <f>IFERROR(ROUND('X(Calculs)X'!N17,2),"")</f>
        <v/>
      </c>
      <c r="L20" s="109"/>
      <c r="M20" s="113" t="str">
        <f t="shared" si="1"/>
        <v/>
      </c>
      <c r="N20" s="28"/>
      <c r="AB20" s="211" t="str">
        <f>IF(AJ20&lt;='X(Calculs)X'!B$8,'X(Calculs)X'!N$2,"")</f>
        <v/>
      </c>
      <c r="AD20" s="642">
        <v>10</v>
      </c>
      <c r="AE20" s="642">
        <f t="shared" si="2"/>
        <v>0</v>
      </c>
      <c r="AG20" s="39" t="str">
        <f>IF('2. Saisie'!L110&lt;='2. Saisie'!AH6,"Oui","Non")</f>
        <v>Non</v>
      </c>
      <c r="AH20" s="39" t="str">
        <f>IF('2. Saisie'!L109="","Oui","Non")</f>
        <v>Non</v>
      </c>
      <c r="AI20" s="39">
        <f t="shared" si="3"/>
        <v>0</v>
      </c>
      <c r="AJ20" s="23">
        <v>11</v>
      </c>
      <c r="AK20" s="24" t="str">
        <f t="shared" si="4"/>
        <v/>
      </c>
      <c r="AL20" s="24" t="str">
        <f t="shared" si="5"/>
        <v/>
      </c>
      <c r="AM20" s="24" t="str">
        <f t="shared" si="6"/>
        <v/>
      </c>
      <c r="AN20" s="41">
        <f t="shared" si="7"/>
        <v>0</v>
      </c>
      <c r="AO20" s="24" t="b">
        <f t="shared" si="8"/>
        <v>0</v>
      </c>
      <c r="AP20" s="24"/>
      <c r="AQ20" s="24" t="str">
        <f t="shared" si="9"/>
        <v/>
      </c>
      <c r="AR20" s="24" t="str">
        <f t="shared" si="10"/>
        <v/>
      </c>
      <c r="AS20" s="41">
        <f t="shared" si="11"/>
        <v>1</v>
      </c>
      <c r="AT20" s="24" t="str">
        <f t="shared" si="12"/>
        <v/>
      </c>
      <c r="AW20" s="25">
        <v>11</v>
      </c>
      <c r="AX20" s="12" t="str">
        <f>IF(AW20&lt;='X(Calculs)X'!B$8,IF(D20&gt;=D19,TRUE,FALSE),"")</f>
        <v/>
      </c>
      <c r="AY20" s="12" t="str">
        <f>IF(AW20&lt;='X(Calculs)X'!B$8,IF(D20&lt;=D19,TRUE,FALSE),"")</f>
        <v/>
      </c>
      <c r="BJ20" s="132">
        <v>11</v>
      </c>
      <c r="BK20" s="133" t="e">
        <f>IF('X(Calculs)X'!N7="",NA(),IF('X(Calculs)X'!N7&gt;=0,'X(Calculs)X'!N7))</f>
        <v>#N/A</v>
      </c>
      <c r="BL20" s="133" t="str">
        <f>IF('X(Calculs)X'!N9&gt;=0,'X(Calculs)X'!N9,NA())</f>
        <v/>
      </c>
      <c r="BM20" s="133" t="str">
        <f>IF('X(Calculs)X'!N10&gt;=0,'X(Calculs)X'!N10,NA())</f>
        <v/>
      </c>
      <c r="BN20" s="133" t="e">
        <f>IF('X(Calculs)X'!N12="",NA(),IF('X(Calculs)X'!N12&gt;-1,'X(Calculs)X'!N12))</f>
        <v>#N/A</v>
      </c>
      <c r="BO20" s="133" t="str">
        <f>IFERROR('X(Calculs)X'!N14,NA())</f>
        <v/>
      </c>
      <c r="BP20" s="133" t="e">
        <f>IF('X(Calculs)X'!N15="",NA(),IF('X(Calculs)X'!N15&gt;=-1,'X(Calculs)X'!N15))</f>
        <v>#N/A</v>
      </c>
      <c r="BQ20" s="134" t="str">
        <f>IFERROR('X(Calculs)X'!N19,NA())</f>
        <v/>
      </c>
      <c r="BR20" s="133" t="str">
        <f>IFERROR('X(Calculs)X'!N21,NA())</f>
        <v/>
      </c>
      <c r="BT20" s="131" t="e">
        <f>'8. Paramètres'!#REF!</f>
        <v>#REF!</v>
      </c>
      <c r="BU20" s="131" t="e">
        <f>'8. Paramètres'!#REF!</f>
        <v>#REF!</v>
      </c>
      <c r="BX20" s="485">
        <v>11</v>
      </c>
      <c r="BY20" s="39" t="str">
        <f>IF(D20=0,0,IF(D20&lt;0.1,'X(Calculs)X'!MW$24,IF(D20&lt;0.2,'X(Calculs)X'!MW$23,IF(D20&lt;0.3,'X(Calculs)X'!MW$22,IF(D20&lt;0.4,'X(Calculs)X'!MW$21,IF(D20&lt;0.5,'X(Calculs)X'!MW$20,IF(D20&lt;0.6,'X(Calculs)X'!MW$19,IF(D20&lt;0.7,'X(Calculs)X'!MW$18,IF(D20&lt;0.8,'X(Calculs)X'!MW$17,IF(D20&lt;0.9,'X(Calculs)X'!MW$16,IF(D20&lt;=1,'X(Calculs)X'!MW$15,"err")))))))))))</f>
        <v>err</v>
      </c>
      <c r="BZ20" s="39" t="str">
        <f>IF(E20=0,0,IF(E20&lt;0.1,'X(Calculs)X'!MW$24,IF(E20&lt;0.2,'X(Calculs)X'!MW$23,IF(E20&lt;0.3,'X(Calculs)X'!MW$22,IF(E20&lt;0.4,'X(Calculs)X'!MW$21,IF(E20&lt;0.5,'X(Calculs)X'!MW$20,IF(E20&lt;0.6,'X(Calculs)X'!MW$19,IF(E20&lt;0.7,'X(Calculs)X'!MW$18,IF(E20&lt;0.8,'X(Calculs)X'!MW$17,IF(E20&lt;0.9,'X(Calculs)X'!MW$16,IF(E20&lt;=1,'X(Calculs)X'!MW$15,"err")))))))))))</f>
        <v>err</v>
      </c>
      <c r="CA20" s="39" t="str">
        <f>IF(F20=0,0,IF(F20&lt;0.1,'X(Calculs)X'!MW$24,IF(F20&lt;0.2,'X(Calculs)X'!MW$23,IF(F20&lt;0.3,'X(Calculs)X'!MW$22,IF(F20&lt;0.4,'X(Calculs)X'!MW$21,IF(F20&lt;0.5,'X(Calculs)X'!MW$20,IF(F20&lt;0.6,'X(Calculs)X'!MW$19,IF(F20&lt;0.7,'X(Calculs)X'!MW$18,IF(F20&lt;0.8,'X(Calculs)X'!MW$17,IF(F20&lt;0.9,'X(Calculs)X'!MW$16,IF(F20&lt;=1,'X(Calculs)X'!MW$15,"err")))))))))))</f>
        <v>err</v>
      </c>
      <c r="CB20" s="39" t="str">
        <f>IF(G20=0,0,IF(G20&lt;0.1,'X(Calculs)X'!MW$36,IF(G20&lt;0.2,'X(Calculs)X'!MW$35,IF(G20&lt;0.3,'X(Calculs)X'!MW$34,IF(G20&lt;0.4,'X(Calculs)X'!MW$33,IF(G20&lt;0.5,'X(Calculs)X'!MW$32,IF(G20&lt;0.6,'X(Calculs)X'!MW$31,IF(G20&lt;0.7,'X(Calculs)X'!MW$30,IF(G20&lt;0.8,'X(Calculs)X'!MW$29,IF(G20&lt;0.9,'X(Calculs)X'!MW$28,IF(G20&lt;=1,'X(Calculs)X'!MW$27,"err")))))))))))</f>
        <v>err</v>
      </c>
      <c r="CC20" s="39" t="str">
        <f>IF(H20&lt;0,'X(Calculs)X'!MW$49,IF(H20&lt;0.1,'X(Calculs)X'!MW$48,IF(H20&lt;0.2,'X(Calculs)X'!MW$47,IF(H20&lt;0.3,'X(Calculs)X'!MW$46,IF(H20&lt;0.4,'X(Calculs)X'!MW$45,IF(H20&lt;0.5,'X(Calculs)X'!MW$44,IF(H20&lt;0.6,'X(Calculs)X'!MW$43,IF(H20&lt;0.7,'X(Calculs)X'!MW$42,IF(H20&lt;0.8,'X(Calculs)X'!MW$41,IF(H20&lt;0.9,'X(Calculs)X'!MW$40,IF(H20&lt;=1,'X(Calculs)X'!MW$39,IF(AND(AG20="Oui",AH20="Non"),"invalide","err"))))))))))))</f>
        <v>err</v>
      </c>
      <c r="CD20" s="39" t="str">
        <f>IF(I20&lt;0,4,IF(I20&lt;0,'X(Calculs)X'!MW$61,IF(I20&lt;0.1,'X(Calculs)X'!MW$60,IF(I20&lt;0.2,'X(Calculs)X'!MW$59,IF(I20&lt;0.3,'X(Calculs)X'!MW$58,IF(I20&lt;0.4,'X(Calculs)X'!MW$57,IF(I20&lt;0.5,'X(Calculs)X'!MW$56,IF(I20&lt;0.6,'X(Calculs)X'!MW$55,IF(I20&lt;0.7,'X(Calculs)X'!MW$54,IF(I20&lt;0.8,'X(Calculs)X'!MW$53,IF(I20&lt;0.9,'X(Calculs)X'!MW$52,IF(I20&lt;=1,'X(Calculs)X'!MW$51,IF(I20="—","—",IF(AND(AG20="Oui",AH20="Non"),"invalide","err"))))))))))))))</f>
        <v>err</v>
      </c>
      <c r="CE20" s="39">
        <f>IF(I$47="—","err",IF(J20&lt;=I$47,'X(Calculs)X'!MW$75,IF(J20&gt;I$47,'X(Calculs)X'!MW$78,"err")))</f>
        <v>1</v>
      </c>
      <c r="CF20" s="39">
        <f>IF(K20&lt;K$42,'X(Calculs)X'!MW$83,IF(AND(K20&gt;=K$42,K20&lt;(K$42+(1*K$43))),'X(Calculs)X'!MW$84,IF(AND(K20&gt;=(K$42+(1*K$43)),K20&lt;(K$42+(2*K$43))),'X(Calculs)X'!MW$85,IF(K20&gt;=(K$42+(2*K$43)),'X(Calculs)X'!MW$86,"err"))))</f>
        <v>1</v>
      </c>
      <c r="CJ20" s="515" t="e">
        <f t="shared" si="13"/>
        <v>#N/A</v>
      </c>
      <c r="CK20" s="515" t="e">
        <f t="shared" si="14"/>
        <v>#N/A</v>
      </c>
      <c r="CL20" s="515" t="e">
        <f t="shared" si="15"/>
        <v>#N/A</v>
      </c>
    </row>
    <row r="21" spans="1:90" ht="125.1" customHeight="1" thickBot="1" x14ac:dyDescent="0.4">
      <c r="A21" s="624"/>
      <c r="B21" s="116" t="s">
        <v>339</v>
      </c>
      <c r="C21" s="628" t="str">
        <f t="shared" si="0"/>
        <v/>
      </c>
      <c r="D21" s="114" t="str">
        <f>IFERROR(ROUND('X(Calculs)X'!O7,2),"")</f>
        <v/>
      </c>
      <c r="E21" s="114" t="str">
        <f>IFERROR(ROUND('X(Calculs)X'!O9,2),"")</f>
        <v/>
      </c>
      <c r="F21" s="114" t="str">
        <f>IFERROR(ROUND('X(Calculs)X'!O10,2),"")</f>
        <v/>
      </c>
      <c r="G21" s="114" t="str">
        <f>IFERROR(ROUND('X(Calculs)X'!O12,2),"")</f>
        <v/>
      </c>
      <c r="H21" s="114" t="str">
        <f>IFERROR(ROUND('X(Calculs)X'!O14,2),"")</f>
        <v/>
      </c>
      <c r="I21" s="114" t="str">
        <f>IFERROR(ROUND('X(Calculs)X'!O15,2),"")</f>
        <v/>
      </c>
      <c r="J21" s="114" t="str">
        <f>IFERROR(ROUND('X(Calculs)X'!O19,2),"")</f>
        <v/>
      </c>
      <c r="K21" s="488" t="str">
        <f>IFERROR(ROUND('X(Calculs)X'!O17,2),"")</f>
        <v/>
      </c>
      <c r="L21" s="109"/>
      <c r="M21" s="113" t="str">
        <f t="shared" si="1"/>
        <v/>
      </c>
      <c r="N21" s="28"/>
      <c r="AB21" s="211" t="str">
        <f>IF(AJ21&lt;='X(Calculs)X'!B$8,'X(Calculs)X'!O$2,"")</f>
        <v/>
      </c>
      <c r="AD21" s="642">
        <v>11</v>
      </c>
      <c r="AE21" s="642">
        <f t="shared" si="2"/>
        <v>0</v>
      </c>
      <c r="AG21" s="39" t="str">
        <f>IF('2. Saisie'!M110&lt;='2. Saisie'!AH6,"Oui","Non")</f>
        <v>Non</v>
      </c>
      <c r="AH21" s="39" t="str">
        <f>IF('2. Saisie'!M109="","Oui","Non")</f>
        <v>Non</v>
      </c>
      <c r="AI21" s="39">
        <f t="shared" si="3"/>
        <v>0</v>
      </c>
      <c r="AJ21" s="23">
        <v>12</v>
      </c>
      <c r="AK21" s="24" t="str">
        <f t="shared" si="4"/>
        <v/>
      </c>
      <c r="AL21" s="24" t="str">
        <f t="shared" si="5"/>
        <v/>
      </c>
      <c r="AM21" s="24" t="str">
        <f t="shared" si="6"/>
        <v/>
      </c>
      <c r="AN21" s="41">
        <f t="shared" si="7"/>
        <v>0</v>
      </c>
      <c r="AO21" s="24" t="b">
        <f t="shared" si="8"/>
        <v>0</v>
      </c>
      <c r="AP21" s="24"/>
      <c r="AQ21" s="24" t="str">
        <f t="shared" si="9"/>
        <v/>
      </c>
      <c r="AR21" s="24" t="str">
        <f t="shared" si="10"/>
        <v/>
      </c>
      <c r="AS21" s="41">
        <f t="shared" si="11"/>
        <v>1</v>
      </c>
      <c r="AT21" s="24" t="str">
        <f t="shared" si="12"/>
        <v/>
      </c>
      <c r="AW21" s="25">
        <v>12</v>
      </c>
      <c r="AX21" s="12" t="str">
        <f>IF(AW21&lt;='X(Calculs)X'!B$8,IF(D21&gt;=D20,TRUE,FALSE),"")</f>
        <v/>
      </c>
      <c r="AY21" s="12" t="str">
        <f>IF(AW21&lt;='X(Calculs)X'!B$8,IF(D21&lt;=D20,TRUE,FALSE),"")</f>
        <v/>
      </c>
      <c r="BJ21" s="132">
        <v>12</v>
      </c>
      <c r="BK21" s="133" t="e">
        <f>IF('X(Calculs)X'!O7="",NA(),IF('X(Calculs)X'!O7&gt;=0,'X(Calculs)X'!O7))</f>
        <v>#N/A</v>
      </c>
      <c r="BL21" s="133" t="str">
        <f>IF('X(Calculs)X'!O9&gt;=0,'X(Calculs)X'!O9,NA())</f>
        <v/>
      </c>
      <c r="BM21" s="133" t="str">
        <f>IF('X(Calculs)X'!O10&gt;=0,'X(Calculs)X'!O10,NA())</f>
        <v/>
      </c>
      <c r="BN21" s="133" t="e">
        <f>IF('X(Calculs)X'!O12="",NA(),IF('X(Calculs)X'!O12&gt;-1,'X(Calculs)X'!O12))</f>
        <v>#N/A</v>
      </c>
      <c r="BO21" s="133" t="str">
        <f>IFERROR('X(Calculs)X'!O14,NA())</f>
        <v/>
      </c>
      <c r="BP21" s="133" t="e">
        <f>IF('X(Calculs)X'!O15="",NA(),IF('X(Calculs)X'!O15&gt;=-1,'X(Calculs)X'!O15))</f>
        <v>#N/A</v>
      </c>
      <c r="BQ21" s="134" t="str">
        <f>IFERROR('X(Calculs)X'!O19,NA())</f>
        <v/>
      </c>
      <c r="BR21" s="133" t="str">
        <f>IFERROR('X(Calculs)X'!O21,NA())</f>
        <v/>
      </c>
      <c r="BT21" s="131" t="e">
        <f>'8. Paramètres'!#REF!</f>
        <v>#REF!</v>
      </c>
      <c r="BU21" s="131" t="e">
        <f>'8. Paramètres'!#REF!</f>
        <v>#REF!</v>
      </c>
      <c r="BX21" s="485">
        <v>12</v>
      </c>
      <c r="BY21" s="39" t="str">
        <f>IF(D21=0,0,IF(D21&lt;0.1,'X(Calculs)X'!MW$24,IF(D21&lt;0.2,'X(Calculs)X'!MW$23,IF(D21&lt;0.3,'X(Calculs)X'!MW$22,IF(D21&lt;0.4,'X(Calculs)X'!MW$21,IF(D21&lt;0.5,'X(Calculs)X'!MW$20,IF(D21&lt;0.6,'X(Calculs)X'!MW$19,IF(D21&lt;0.7,'X(Calculs)X'!MW$18,IF(D21&lt;0.8,'X(Calculs)X'!MW$17,IF(D21&lt;0.9,'X(Calculs)X'!MW$16,IF(D21&lt;=1,'X(Calculs)X'!MW$15,"err")))))))))))</f>
        <v>err</v>
      </c>
      <c r="BZ21" s="39" t="str">
        <f>IF(E21=0,0,IF(E21&lt;0.1,'X(Calculs)X'!MW$24,IF(E21&lt;0.2,'X(Calculs)X'!MW$23,IF(E21&lt;0.3,'X(Calculs)X'!MW$22,IF(E21&lt;0.4,'X(Calculs)X'!MW$21,IF(E21&lt;0.5,'X(Calculs)X'!MW$20,IF(E21&lt;0.6,'X(Calculs)X'!MW$19,IF(E21&lt;0.7,'X(Calculs)X'!MW$18,IF(E21&lt;0.8,'X(Calculs)X'!MW$17,IF(E21&lt;0.9,'X(Calculs)X'!MW$16,IF(E21&lt;=1,'X(Calculs)X'!MW$15,"err")))))))))))</f>
        <v>err</v>
      </c>
      <c r="CA21" s="39" t="str">
        <f>IF(F21=0,0,IF(F21&lt;0.1,'X(Calculs)X'!MW$24,IF(F21&lt;0.2,'X(Calculs)X'!MW$23,IF(F21&lt;0.3,'X(Calculs)X'!MW$22,IF(F21&lt;0.4,'X(Calculs)X'!MW$21,IF(F21&lt;0.5,'X(Calculs)X'!MW$20,IF(F21&lt;0.6,'X(Calculs)X'!MW$19,IF(F21&lt;0.7,'X(Calculs)X'!MW$18,IF(F21&lt;0.8,'X(Calculs)X'!MW$17,IF(F21&lt;0.9,'X(Calculs)X'!MW$16,IF(F21&lt;=1,'X(Calculs)X'!MW$15,"err")))))))))))</f>
        <v>err</v>
      </c>
      <c r="CB21" s="39" t="str">
        <f>IF(G21=0,0,IF(G21&lt;0.1,'X(Calculs)X'!MW$36,IF(G21&lt;0.2,'X(Calculs)X'!MW$35,IF(G21&lt;0.3,'X(Calculs)X'!MW$34,IF(G21&lt;0.4,'X(Calculs)X'!MW$33,IF(G21&lt;0.5,'X(Calculs)X'!MW$32,IF(G21&lt;0.6,'X(Calculs)X'!MW$31,IF(G21&lt;0.7,'X(Calculs)X'!MW$30,IF(G21&lt;0.8,'X(Calculs)X'!MW$29,IF(G21&lt;0.9,'X(Calculs)X'!MW$28,IF(G21&lt;=1,'X(Calculs)X'!MW$27,"err")))))))))))</f>
        <v>err</v>
      </c>
      <c r="CC21" s="39" t="str">
        <f>IF(H21&lt;0,'X(Calculs)X'!MW$49,IF(H21&lt;0.1,'X(Calculs)X'!MW$48,IF(H21&lt;0.2,'X(Calculs)X'!MW$47,IF(H21&lt;0.3,'X(Calculs)X'!MW$46,IF(H21&lt;0.4,'X(Calculs)X'!MW$45,IF(H21&lt;0.5,'X(Calculs)X'!MW$44,IF(H21&lt;0.6,'X(Calculs)X'!MW$43,IF(H21&lt;0.7,'X(Calculs)X'!MW$42,IF(H21&lt;0.8,'X(Calculs)X'!MW$41,IF(H21&lt;0.9,'X(Calculs)X'!MW$40,IF(H21&lt;=1,'X(Calculs)X'!MW$39,IF(AND(AG21="Oui",AH21="Non"),"invalide","err"))))))))))))</f>
        <v>err</v>
      </c>
      <c r="CD21" s="39" t="str">
        <f>IF(I21&lt;0,4,IF(I21&lt;0,'X(Calculs)X'!MW$61,IF(I21&lt;0.1,'X(Calculs)X'!MW$60,IF(I21&lt;0.2,'X(Calculs)X'!MW$59,IF(I21&lt;0.3,'X(Calculs)X'!MW$58,IF(I21&lt;0.4,'X(Calculs)X'!MW$57,IF(I21&lt;0.5,'X(Calculs)X'!MW$56,IF(I21&lt;0.6,'X(Calculs)X'!MW$55,IF(I21&lt;0.7,'X(Calculs)X'!MW$54,IF(I21&lt;0.8,'X(Calculs)X'!MW$53,IF(I21&lt;0.9,'X(Calculs)X'!MW$52,IF(I21&lt;=1,'X(Calculs)X'!MW$51,IF(I21="—","—",IF(AND(AG21="Oui",AH21="Non"),"invalide","err"))))))))))))))</f>
        <v>err</v>
      </c>
      <c r="CE21" s="39">
        <f>IF(I$47="—","err",IF(J21&lt;=I$47,'X(Calculs)X'!MW$75,IF(J21&gt;I$47,'X(Calculs)X'!MW$78,"err")))</f>
        <v>1</v>
      </c>
      <c r="CF21" s="39">
        <f>IF(K21&lt;K$42,'X(Calculs)X'!MW$83,IF(AND(K21&gt;=K$42,K21&lt;(K$42+(1*K$43))),'X(Calculs)X'!MW$84,IF(AND(K21&gt;=(K$42+(1*K$43)),K21&lt;(K$42+(2*K$43))),'X(Calculs)X'!MW$85,IF(K21&gt;=(K$42+(2*K$43)),'X(Calculs)X'!MW$86,"err"))))</f>
        <v>1</v>
      </c>
      <c r="CJ21" s="515" t="e">
        <f t="shared" si="13"/>
        <v>#N/A</v>
      </c>
      <c r="CK21" s="515" t="e">
        <f t="shared" si="14"/>
        <v>#N/A</v>
      </c>
      <c r="CL21" s="515" t="e">
        <f t="shared" si="15"/>
        <v>#N/A</v>
      </c>
    </row>
    <row r="22" spans="1:90" ht="125.1" customHeight="1" thickBot="1" x14ac:dyDescent="0.4">
      <c r="A22" s="624"/>
      <c r="B22" s="116" t="s">
        <v>340</v>
      </c>
      <c r="C22" s="628" t="str">
        <f t="shared" si="0"/>
        <v/>
      </c>
      <c r="D22" s="114" t="str">
        <f>IFERROR(ROUND('X(Calculs)X'!P7,2),"")</f>
        <v/>
      </c>
      <c r="E22" s="114" t="str">
        <f>IFERROR(ROUND('X(Calculs)X'!P9,2),"")</f>
        <v/>
      </c>
      <c r="F22" s="114" t="str">
        <f>IFERROR(ROUND('X(Calculs)X'!P10,2),"")</f>
        <v/>
      </c>
      <c r="G22" s="114" t="str">
        <f>IFERROR(ROUND('X(Calculs)X'!P12,2),"")</f>
        <v/>
      </c>
      <c r="H22" s="114" t="str">
        <f>IFERROR(ROUND('X(Calculs)X'!P14,2),"")</f>
        <v/>
      </c>
      <c r="I22" s="114" t="str">
        <f>IFERROR(ROUND('X(Calculs)X'!P15,2),"")</f>
        <v/>
      </c>
      <c r="J22" s="114" t="str">
        <f>IFERROR(ROUND('X(Calculs)X'!P19,2),"")</f>
        <v/>
      </c>
      <c r="K22" s="488" t="str">
        <f>IFERROR(ROUND('X(Calculs)X'!P17,2),"")</f>
        <v/>
      </c>
      <c r="L22" s="109"/>
      <c r="M22" s="113" t="str">
        <f t="shared" si="1"/>
        <v/>
      </c>
      <c r="N22" s="28"/>
      <c r="AB22" s="211" t="str">
        <f>IF(AJ22&lt;='X(Calculs)X'!B$8,'X(Calculs)X'!P$2,"")</f>
        <v/>
      </c>
      <c r="AD22" s="642">
        <v>12</v>
      </c>
      <c r="AE22" s="642">
        <f t="shared" si="2"/>
        <v>0</v>
      </c>
      <c r="AG22" s="39" t="str">
        <f>IF('2. Saisie'!N110&lt;='2. Saisie'!AH6,"Oui","Non")</f>
        <v>Non</v>
      </c>
      <c r="AH22" s="39" t="str">
        <f>IF('2. Saisie'!N109="","Oui","Non")</f>
        <v>Non</v>
      </c>
      <c r="AI22" s="39">
        <f t="shared" si="3"/>
        <v>0</v>
      </c>
      <c r="AJ22" s="23">
        <v>13</v>
      </c>
      <c r="AK22" s="24" t="str">
        <f t="shared" si="4"/>
        <v/>
      </c>
      <c r="AL22" s="24" t="str">
        <f t="shared" si="5"/>
        <v/>
      </c>
      <c r="AM22" s="24" t="str">
        <f t="shared" si="6"/>
        <v/>
      </c>
      <c r="AN22" s="41">
        <f t="shared" si="7"/>
        <v>0</v>
      </c>
      <c r="AO22" s="24" t="b">
        <f t="shared" si="8"/>
        <v>0</v>
      </c>
      <c r="AP22" s="24"/>
      <c r="AQ22" s="24" t="str">
        <f t="shared" si="9"/>
        <v/>
      </c>
      <c r="AR22" s="24" t="str">
        <f t="shared" si="10"/>
        <v/>
      </c>
      <c r="AS22" s="41">
        <f t="shared" si="11"/>
        <v>1</v>
      </c>
      <c r="AT22" s="24" t="str">
        <f t="shared" si="12"/>
        <v/>
      </c>
      <c r="AW22" s="25">
        <v>13</v>
      </c>
      <c r="AX22" s="12" t="str">
        <f>IF(AW22&lt;='X(Calculs)X'!B$8,IF(D22&gt;=D21,TRUE,FALSE),"")</f>
        <v/>
      </c>
      <c r="AY22" s="12" t="str">
        <f>IF(AW22&lt;='X(Calculs)X'!B$8,IF(D22&lt;=D21,TRUE,FALSE),"")</f>
        <v/>
      </c>
      <c r="BJ22" s="132">
        <v>13</v>
      </c>
      <c r="BK22" s="133" t="e">
        <f>IF('X(Calculs)X'!P7="",NA(),IF('X(Calculs)X'!P7&gt;=0,'X(Calculs)X'!P7))</f>
        <v>#N/A</v>
      </c>
      <c r="BL22" s="133" t="str">
        <f>IF('X(Calculs)X'!P9&gt;=0,'X(Calculs)X'!P9,NA())</f>
        <v/>
      </c>
      <c r="BM22" s="133" t="str">
        <f>IF('X(Calculs)X'!P10&gt;=0,'X(Calculs)X'!P10,NA())</f>
        <v/>
      </c>
      <c r="BN22" s="133" t="e">
        <f>IF('X(Calculs)X'!P12="",NA(),IF('X(Calculs)X'!P12&gt;-1,'X(Calculs)X'!P12))</f>
        <v>#N/A</v>
      </c>
      <c r="BO22" s="133" t="str">
        <f>IFERROR('X(Calculs)X'!P14,NA())</f>
        <v/>
      </c>
      <c r="BP22" s="133" t="e">
        <f>IF('X(Calculs)X'!P15="",NA(),IF('X(Calculs)X'!P15&gt;=-1,'X(Calculs)X'!P15))</f>
        <v>#N/A</v>
      </c>
      <c r="BQ22" s="134" t="str">
        <f>IFERROR('X(Calculs)X'!P19,NA())</f>
        <v/>
      </c>
      <c r="BR22" s="133" t="str">
        <f>IFERROR('X(Calculs)X'!P21,NA())</f>
        <v/>
      </c>
      <c r="BT22" s="131" t="e">
        <f>'8. Paramètres'!#REF!</f>
        <v>#REF!</v>
      </c>
      <c r="BU22" s="131" t="e">
        <f>'8. Paramètres'!#REF!</f>
        <v>#REF!</v>
      </c>
      <c r="BX22" s="485">
        <v>13</v>
      </c>
      <c r="BY22" s="39" t="str">
        <f>IF(D22=0,0,IF(D22&lt;0.1,'X(Calculs)X'!MW$24,IF(D22&lt;0.2,'X(Calculs)X'!MW$23,IF(D22&lt;0.3,'X(Calculs)X'!MW$22,IF(D22&lt;0.4,'X(Calculs)X'!MW$21,IF(D22&lt;0.5,'X(Calculs)X'!MW$20,IF(D22&lt;0.6,'X(Calculs)X'!MW$19,IF(D22&lt;0.7,'X(Calculs)X'!MW$18,IF(D22&lt;0.8,'X(Calculs)X'!MW$17,IF(D22&lt;0.9,'X(Calculs)X'!MW$16,IF(D22&lt;=1,'X(Calculs)X'!MW$15,"err")))))))))))</f>
        <v>err</v>
      </c>
      <c r="BZ22" s="39" t="str">
        <f>IF(E22=0,0,IF(E22&lt;0.1,'X(Calculs)X'!MW$24,IF(E22&lt;0.2,'X(Calculs)X'!MW$23,IF(E22&lt;0.3,'X(Calculs)X'!MW$22,IF(E22&lt;0.4,'X(Calculs)X'!MW$21,IF(E22&lt;0.5,'X(Calculs)X'!MW$20,IF(E22&lt;0.6,'X(Calculs)X'!MW$19,IF(E22&lt;0.7,'X(Calculs)X'!MW$18,IF(E22&lt;0.8,'X(Calculs)X'!MW$17,IF(E22&lt;0.9,'X(Calculs)X'!MW$16,IF(E22&lt;=1,'X(Calculs)X'!MW$15,"err")))))))))))</f>
        <v>err</v>
      </c>
      <c r="CA22" s="39" t="str">
        <f>IF(F22=0,0,IF(F22&lt;0.1,'X(Calculs)X'!MW$24,IF(F22&lt;0.2,'X(Calculs)X'!MW$23,IF(F22&lt;0.3,'X(Calculs)X'!MW$22,IF(F22&lt;0.4,'X(Calculs)X'!MW$21,IF(F22&lt;0.5,'X(Calculs)X'!MW$20,IF(F22&lt;0.6,'X(Calculs)X'!MW$19,IF(F22&lt;0.7,'X(Calculs)X'!MW$18,IF(F22&lt;0.8,'X(Calculs)X'!MW$17,IF(F22&lt;0.9,'X(Calculs)X'!MW$16,IF(F22&lt;=1,'X(Calculs)X'!MW$15,"err")))))))))))</f>
        <v>err</v>
      </c>
      <c r="CB22" s="39" t="str">
        <f>IF(G22=0,0,IF(G22&lt;0.1,'X(Calculs)X'!MW$36,IF(G22&lt;0.2,'X(Calculs)X'!MW$35,IF(G22&lt;0.3,'X(Calculs)X'!MW$34,IF(G22&lt;0.4,'X(Calculs)X'!MW$33,IF(G22&lt;0.5,'X(Calculs)X'!MW$32,IF(G22&lt;0.6,'X(Calculs)X'!MW$31,IF(G22&lt;0.7,'X(Calculs)X'!MW$30,IF(G22&lt;0.8,'X(Calculs)X'!MW$29,IF(G22&lt;0.9,'X(Calculs)X'!MW$28,IF(G22&lt;=1,'X(Calculs)X'!MW$27,"err")))))))))))</f>
        <v>err</v>
      </c>
      <c r="CC22" s="39" t="str">
        <f>IF(H22&lt;0,'X(Calculs)X'!MW$49,IF(H22&lt;0.1,'X(Calculs)X'!MW$48,IF(H22&lt;0.2,'X(Calculs)X'!MW$47,IF(H22&lt;0.3,'X(Calculs)X'!MW$46,IF(H22&lt;0.4,'X(Calculs)X'!MW$45,IF(H22&lt;0.5,'X(Calculs)X'!MW$44,IF(H22&lt;0.6,'X(Calculs)X'!MW$43,IF(H22&lt;0.7,'X(Calculs)X'!MW$42,IF(H22&lt;0.8,'X(Calculs)X'!MW$41,IF(H22&lt;0.9,'X(Calculs)X'!MW$40,IF(H22&lt;=1,'X(Calculs)X'!MW$39,IF(AND(AG22="Oui",AH22="Non"),"invalide","err"))))))))))))</f>
        <v>err</v>
      </c>
      <c r="CD22" s="39" t="str">
        <f>IF(I22&lt;0,4,IF(I22&lt;0,'X(Calculs)X'!MW$61,IF(I22&lt;0.1,'X(Calculs)X'!MW$60,IF(I22&lt;0.2,'X(Calculs)X'!MW$59,IF(I22&lt;0.3,'X(Calculs)X'!MW$58,IF(I22&lt;0.4,'X(Calculs)X'!MW$57,IF(I22&lt;0.5,'X(Calculs)X'!MW$56,IF(I22&lt;0.6,'X(Calculs)X'!MW$55,IF(I22&lt;0.7,'X(Calculs)X'!MW$54,IF(I22&lt;0.8,'X(Calculs)X'!MW$53,IF(I22&lt;0.9,'X(Calculs)X'!MW$52,IF(I22&lt;=1,'X(Calculs)X'!MW$51,IF(I22="—","—",IF(AND(AG22="Oui",AH22="Non"),"invalide","err"))))))))))))))</f>
        <v>err</v>
      </c>
      <c r="CE22" s="39">
        <f>IF(I$47="—","err",IF(J22&lt;=I$47,'X(Calculs)X'!MW$75,IF(J22&gt;I$47,'X(Calculs)X'!MW$78,"err")))</f>
        <v>1</v>
      </c>
      <c r="CF22" s="39">
        <f>IF(K22&lt;K$42,'X(Calculs)X'!MW$83,IF(AND(K22&gt;=K$42,K22&lt;(K$42+(1*K$43))),'X(Calculs)X'!MW$84,IF(AND(K22&gt;=(K$42+(1*K$43)),K22&lt;(K$42+(2*K$43))),'X(Calculs)X'!MW$85,IF(K22&gt;=(K$42+(2*K$43)),'X(Calculs)X'!MW$86,"err"))))</f>
        <v>1</v>
      </c>
      <c r="CJ22" s="515" t="e">
        <f t="shared" si="13"/>
        <v>#N/A</v>
      </c>
      <c r="CK22" s="515" t="e">
        <f t="shared" si="14"/>
        <v>#N/A</v>
      </c>
      <c r="CL22" s="515" t="e">
        <f t="shared" si="15"/>
        <v>#N/A</v>
      </c>
    </row>
    <row r="23" spans="1:90" ht="125.1" customHeight="1" thickBot="1" x14ac:dyDescent="0.4">
      <c r="A23" s="624"/>
      <c r="B23" s="116" t="s">
        <v>341</v>
      </c>
      <c r="C23" s="628" t="str">
        <f t="shared" si="0"/>
        <v/>
      </c>
      <c r="D23" s="114" t="str">
        <f>IFERROR(ROUND('X(Calculs)X'!Q7,2),"")</f>
        <v/>
      </c>
      <c r="E23" s="114" t="str">
        <f>IFERROR(ROUND('X(Calculs)X'!Q9,2),"")</f>
        <v/>
      </c>
      <c r="F23" s="114" t="str">
        <f>IFERROR(ROUND('X(Calculs)X'!Q10,2),"")</f>
        <v/>
      </c>
      <c r="G23" s="114" t="str">
        <f>IFERROR(ROUND('X(Calculs)X'!Q12,2),"")</f>
        <v/>
      </c>
      <c r="H23" s="114" t="str">
        <f>IFERROR(ROUND('X(Calculs)X'!Q14,2),"")</f>
        <v/>
      </c>
      <c r="I23" s="114" t="str">
        <f>IFERROR(ROUND('X(Calculs)X'!Q15,2),"")</f>
        <v/>
      </c>
      <c r="J23" s="114" t="str">
        <f>IFERROR(ROUND('X(Calculs)X'!Q19,2),"")</f>
        <v/>
      </c>
      <c r="K23" s="488" t="str">
        <f>IFERROR(ROUND('X(Calculs)X'!Q17,2),"")</f>
        <v/>
      </c>
      <c r="L23" s="109"/>
      <c r="M23" s="113" t="str">
        <f t="shared" si="1"/>
        <v/>
      </c>
      <c r="N23" s="28"/>
      <c r="AB23" s="211" t="str">
        <f>IF(AJ23&lt;='X(Calculs)X'!B$8,'X(Calculs)X'!Q$2,"")</f>
        <v/>
      </c>
      <c r="AD23" s="642">
        <v>13</v>
      </c>
      <c r="AE23" s="642">
        <f t="shared" si="2"/>
        <v>0</v>
      </c>
      <c r="AG23" s="39" t="str">
        <f>IF('2. Saisie'!O110&lt;='2. Saisie'!AH6,"Oui","Non")</f>
        <v>Non</v>
      </c>
      <c r="AH23" s="39" t="str">
        <f>IF('2. Saisie'!O109="","Oui","Non")</f>
        <v>Non</v>
      </c>
      <c r="AI23" s="39">
        <f t="shared" si="3"/>
        <v>0</v>
      </c>
      <c r="AJ23" s="23">
        <v>14</v>
      </c>
      <c r="AK23" s="24" t="str">
        <f t="shared" si="4"/>
        <v/>
      </c>
      <c r="AL23" s="24" t="str">
        <f t="shared" si="5"/>
        <v/>
      </c>
      <c r="AM23" s="24" t="str">
        <f t="shared" si="6"/>
        <v/>
      </c>
      <c r="AN23" s="41">
        <f t="shared" si="7"/>
        <v>0</v>
      </c>
      <c r="AO23" s="24" t="b">
        <f t="shared" si="8"/>
        <v>0</v>
      </c>
      <c r="AP23" s="24"/>
      <c r="AQ23" s="24" t="str">
        <f t="shared" si="9"/>
        <v/>
      </c>
      <c r="AR23" s="24" t="str">
        <f t="shared" si="10"/>
        <v/>
      </c>
      <c r="AS23" s="41">
        <f t="shared" si="11"/>
        <v>1</v>
      </c>
      <c r="AT23" s="24" t="str">
        <f t="shared" si="12"/>
        <v/>
      </c>
      <c r="AW23" s="25">
        <v>14</v>
      </c>
      <c r="AX23" s="12" t="str">
        <f>IF(AW23&lt;='X(Calculs)X'!B$8,IF(D23&gt;=D22,TRUE,FALSE),"")</f>
        <v/>
      </c>
      <c r="AY23" s="12" t="str">
        <f>IF(AW23&lt;='X(Calculs)X'!B$8,IF(D23&lt;=D22,TRUE,FALSE),"")</f>
        <v/>
      </c>
      <c r="BJ23" s="132">
        <v>14</v>
      </c>
      <c r="BK23" s="133" t="e">
        <f>IF('X(Calculs)X'!Q7="",NA(),IF('X(Calculs)X'!Q7&gt;=0,'X(Calculs)X'!Q7))</f>
        <v>#N/A</v>
      </c>
      <c r="BL23" s="133" t="str">
        <f>IF('X(Calculs)X'!Q9&gt;=0,'X(Calculs)X'!Q9,NA())</f>
        <v/>
      </c>
      <c r="BM23" s="133" t="str">
        <f>IF('X(Calculs)X'!Q10&gt;=0,'X(Calculs)X'!Q10,NA())</f>
        <v/>
      </c>
      <c r="BN23" s="133" t="e">
        <f>IF('X(Calculs)X'!Q12="",NA(),IF('X(Calculs)X'!Q12&gt;-1,'X(Calculs)X'!Q12))</f>
        <v>#N/A</v>
      </c>
      <c r="BO23" s="133" t="str">
        <f>IFERROR('X(Calculs)X'!Q14,NA())</f>
        <v/>
      </c>
      <c r="BP23" s="133" t="e">
        <f>IF('X(Calculs)X'!Q15="",NA(),IF('X(Calculs)X'!Q15&gt;=-1,'X(Calculs)X'!Q15))</f>
        <v>#N/A</v>
      </c>
      <c r="BQ23" s="134" t="str">
        <f>IFERROR('X(Calculs)X'!Q19,NA())</f>
        <v/>
      </c>
      <c r="BR23" s="133" t="str">
        <f>IFERROR('X(Calculs)X'!Q21,NA())</f>
        <v/>
      </c>
      <c r="BT23" s="131" t="e">
        <f>'8. Paramètres'!#REF!</f>
        <v>#REF!</v>
      </c>
      <c r="BU23" s="131" t="e">
        <f>'8. Paramètres'!#REF!</f>
        <v>#REF!</v>
      </c>
      <c r="BX23" s="485">
        <v>14</v>
      </c>
      <c r="BY23" s="39" t="str">
        <f>IF(D23=0,0,IF(D23&lt;0.1,'X(Calculs)X'!MW$24,IF(D23&lt;0.2,'X(Calculs)X'!MW$23,IF(D23&lt;0.3,'X(Calculs)X'!MW$22,IF(D23&lt;0.4,'X(Calculs)X'!MW$21,IF(D23&lt;0.5,'X(Calculs)X'!MW$20,IF(D23&lt;0.6,'X(Calculs)X'!MW$19,IF(D23&lt;0.7,'X(Calculs)X'!MW$18,IF(D23&lt;0.8,'X(Calculs)X'!MW$17,IF(D23&lt;0.9,'X(Calculs)X'!MW$16,IF(D23&lt;=1,'X(Calculs)X'!MW$15,"err")))))))))))</f>
        <v>err</v>
      </c>
      <c r="BZ23" s="39" t="str">
        <f>IF(E23=0,0,IF(E23&lt;0.1,'X(Calculs)X'!MW$24,IF(E23&lt;0.2,'X(Calculs)X'!MW$23,IF(E23&lt;0.3,'X(Calculs)X'!MW$22,IF(E23&lt;0.4,'X(Calculs)X'!MW$21,IF(E23&lt;0.5,'X(Calculs)X'!MW$20,IF(E23&lt;0.6,'X(Calculs)X'!MW$19,IF(E23&lt;0.7,'X(Calculs)X'!MW$18,IF(E23&lt;0.8,'X(Calculs)X'!MW$17,IF(E23&lt;0.9,'X(Calculs)X'!MW$16,IF(E23&lt;=1,'X(Calculs)X'!MW$15,"err")))))))))))</f>
        <v>err</v>
      </c>
      <c r="CA23" s="39" t="str">
        <f>IF(F23=0,0,IF(F23&lt;0.1,'X(Calculs)X'!MW$24,IF(F23&lt;0.2,'X(Calculs)X'!MW$23,IF(F23&lt;0.3,'X(Calculs)X'!MW$22,IF(F23&lt;0.4,'X(Calculs)X'!MW$21,IF(F23&lt;0.5,'X(Calculs)X'!MW$20,IF(F23&lt;0.6,'X(Calculs)X'!MW$19,IF(F23&lt;0.7,'X(Calculs)X'!MW$18,IF(F23&lt;0.8,'X(Calculs)X'!MW$17,IF(F23&lt;0.9,'X(Calculs)X'!MW$16,IF(F23&lt;=1,'X(Calculs)X'!MW$15,"err")))))))))))</f>
        <v>err</v>
      </c>
      <c r="CB23" s="39" t="str">
        <f>IF(G23=0,0,IF(G23&lt;0.1,'X(Calculs)X'!MW$36,IF(G23&lt;0.2,'X(Calculs)X'!MW$35,IF(G23&lt;0.3,'X(Calculs)X'!MW$34,IF(G23&lt;0.4,'X(Calculs)X'!MW$33,IF(G23&lt;0.5,'X(Calculs)X'!MW$32,IF(G23&lt;0.6,'X(Calculs)X'!MW$31,IF(G23&lt;0.7,'X(Calculs)X'!MW$30,IF(G23&lt;0.8,'X(Calculs)X'!MW$29,IF(G23&lt;0.9,'X(Calculs)X'!MW$28,IF(G23&lt;=1,'X(Calculs)X'!MW$27,"err")))))))))))</f>
        <v>err</v>
      </c>
      <c r="CC23" s="39" t="str">
        <f>IF(H23&lt;0,'X(Calculs)X'!MW$49,IF(H23&lt;0.1,'X(Calculs)X'!MW$48,IF(H23&lt;0.2,'X(Calculs)X'!MW$47,IF(H23&lt;0.3,'X(Calculs)X'!MW$46,IF(H23&lt;0.4,'X(Calculs)X'!MW$45,IF(H23&lt;0.5,'X(Calculs)X'!MW$44,IF(H23&lt;0.6,'X(Calculs)X'!MW$43,IF(H23&lt;0.7,'X(Calculs)X'!MW$42,IF(H23&lt;0.8,'X(Calculs)X'!MW$41,IF(H23&lt;0.9,'X(Calculs)X'!MW$40,IF(H23&lt;=1,'X(Calculs)X'!MW$39,IF(AND(AG23="Oui",AH23="Non"),"invalide","err"))))))))))))</f>
        <v>err</v>
      </c>
      <c r="CD23" s="39" t="str">
        <f>IF(I23&lt;0,4,IF(I23&lt;0,'X(Calculs)X'!MW$61,IF(I23&lt;0.1,'X(Calculs)X'!MW$60,IF(I23&lt;0.2,'X(Calculs)X'!MW$59,IF(I23&lt;0.3,'X(Calculs)X'!MW$58,IF(I23&lt;0.4,'X(Calculs)X'!MW$57,IF(I23&lt;0.5,'X(Calculs)X'!MW$56,IF(I23&lt;0.6,'X(Calculs)X'!MW$55,IF(I23&lt;0.7,'X(Calculs)X'!MW$54,IF(I23&lt;0.8,'X(Calculs)X'!MW$53,IF(I23&lt;0.9,'X(Calculs)X'!MW$52,IF(I23&lt;=1,'X(Calculs)X'!MW$51,IF(I23="—","—",IF(AND(AG23="Oui",AH23="Non"),"invalide","err"))))))))))))))</f>
        <v>err</v>
      </c>
      <c r="CE23" s="39">
        <f>IF(I$47="—","err",IF(J23&lt;=I$47,'X(Calculs)X'!MW$75,IF(J23&gt;I$47,'X(Calculs)X'!MW$78,"err")))</f>
        <v>1</v>
      </c>
      <c r="CF23" s="39">
        <f>IF(K23&lt;K$42,'X(Calculs)X'!MW$83,IF(AND(K23&gt;=K$42,K23&lt;(K$42+(1*K$43))),'X(Calculs)X'!MW$84,IF(AND(K23&gt;=(K$42+(1*K$43)),K23&lt;(K$42+(2*K$43))),'X(Calculs)X'!MW$85,IF(K23&gt;=(K$42+(2*K$43)),'X(Calculs)X'!MW$86,"err"))))</f>
        <v>1</v>
      </c>
      <c r="CJ23" s="515" t="e">
        <f t="shared" si="13"/>
        <v>#N/A</v>
      </c>
      <c r="CK23" s="515" t="e">
        <f t="shared" si="14"/>
        <v>#N/A</v>
      </c>
      <c r="CL23" s="515" t="e">
        <f t="shared" si="15"/>
        <v>#N/A</v>
      </c>
    </row>
    <row r="24" spans="1:90" ht="125.1" customHeight="1" thickBot="1" x14ac:dyDescent="0.4">
      <c r="A24" s="624"/>
      <c r="B24" s="116" t="s">
        <v>342</v>
      </c>
      <c r="C24" s="628" t="str">
        <f t="shared" si="0"/>
        <v/>
      </c>
      <c r="D24" s="114" t="str">
        <f>IFERROR(ROUND('X(Calculs)X'!R7,2),"")</f>
        <v/>
      </c>
      <c r="E24" s="114" t="str">
        <f>IFERROR(ROUND('X(Calculs)X'!R9,2),"")</f>
        <v/>
      </c>
      <c r="F24" s="114" t="str">
        <f>IFERROR(ROUND('X(Calculs)X'!R10,2),"")</f>
        <v/>
      </c>
      <c r="G24" s="114" t="str">
        <f>IFERROR(ROUND('X(Calculs)X'!R12,2),"")</f>
        <v/>
      </c>
      <c r="H24" s="114" t="str">
        <f>IFERROR(ROUND('X(Calculs)X'!R14,2),"")</f>
        <v/>
      </c>
      <c r="I24" s="114" t="str">
        <f>IFERROR(ROUND('X(Calculs)X'!R15,2),"")</f>
        <v/>
      </c>
      <c r="J24" s="114" t="str">
        <f>IFERROR(ROUND('X(Calculs)X'!R19,2),"")</f>
        <v/>
      </c>
      <c r="K24" s="488" t="str">
        <f>IFERROR(ROUND('X(Calculs)X'!R17,2),"")</f>
        <v/>
      </c>
      <c r="L24" s="109"/>
      <c r="M24" s="113" t="str">
        <f t="shared" si="1"/>
        <v/>
      </c>
      <c r="N24" s="28"/>
      <c r="AB24" s="211" t="str">
        <f>IF(AJ24&lt;='X(Calculs)X'!B$8,'X(Calculs)X'!R$2,"")</f>
        <v/>
      </c>
      <c r="AD24" s="642">
        <v>14</v>
      </c>
      <c r="AE24" s="642">
        <f t="shared" si="2"/>
        <v>0</v>
      </c>
      <c r="AG24" s="39" t="str">
        <f>IF('2. Saisie'!P110&lt;='2. Saisie'!AH6,"Oui","Non")</f>
        <v>Non</v>
      </c>
      <c r="AH24" s="39" t="str">
        <f>IF('2. Saisie'!P109="","Oui","Non")</f>
        <v>Non</v>
      </c>
      <c r="AI24" s="39">
        <f t="shared" si="3"/>
        <v>0</v>
      </c>
      <c r="AJ24" s="23">
        <v>15</v>
      </c>
      <c r="AK24" s="24" t="str">
        <f t="shared" si="4"/>
        <v/>
      </c>
      <c r="AL24" s="24" t="str">
        <f t="shared" si="5"/>
        <v/>
      </c>
      <c r="AM24" s="24" t="str">
        <f t="shared" si="6"/>
        <v/>
      </c>
      <c r="AN24" s="41">
        <f t="shared" si="7"/>
        <v>0</v>
      </c>
      <c r="AO24" s="24" t="b">
        <f t="shared" si="8"/>
        <v>0</v>
      </c>
      <c r="AP24" s="24"/>
      <c r="AQ24" s="24" t="str">
        <f t="shared" si="9"/>
        <v/>
      </c>
      <c r="AR24" s="24" t="str">
        <f t="shared" si="10"/>
        <v/>
      </c>
      <c r="AS24" s="41">
        <f t="shared" si="11"/>
        <v>1</v>
      </c>
      <c r="AT24" s="24" t="str">
        <f t="shared" si="12"/>
        <v/>
      </c>
      <c r="AW24" s="25">
        <v>15</v>
      </c>
      <c r="AX24" s="12" t="str">
        <f>IF(AW24&lt;='X(Calculs)X'!B$8,IF(D24&gt;=D23,TRUE,FALSE),"")</f>
        <v/>
      </c>
      <c r="AY24" s="12" t="str">
        <f>IF(AW24&lt;='X(Calculs)X'!B$8,IF(D24&lt;=D23,TRUE,FALSE),"")</f>
        <v/>
      </c>
      <c r="BJ24" s="132">
        <v>15</v>
      </c>
      <c r="BK24" s="133" t="e">
        <f>IF('X(Calculs)X'!R7="",NA(),IF('X(Calculs)X'!R7&gt;=0,'X(Calculs)X'!R7))</f>
        <v>#N/A</v>
      </c>
      <c r="BL24" s="133" t="str">
        <f>IF('X(Calculs)X'!R9&gt;=0,'X(Calculs)X'!R9,NA())</f>
        <v/>
      </c>
      <c r="BM24" s="133" t="str">
        <f>IF('X(Calculs)X'!R10&gt;=0,'X(Calculs)X'!R10,NA())</f>
        <v/>
      </c>
      <c r="BN24" s="133" t="e">
        <f>IF('X(Calculs)X'!R12="",NA(),IF('X(Calculs)X'!R12&gt;-1,'X(Calculs)X'!R12))</f>
        <v>#N/A</v>
      </c>
      <c r="BO24" s="133" t="str">
        <f>IFERROR('X(Calculs)X'!R14,NA())</f>
        <v/>
      </c>
      <c r="BP24" s="133" t="e">
        <f>IF('X(Calculs)X'!R15="",NA(),IF('X(Calculs)X'!R15&gt;=-1,'X(Calculs)X'!R15))</f>
        <v>#N/A</v>
      </c>
      <c r="BQ24" s="134" t="str">
        <f>IFERROR('X(Calculs)X'!R19,NA())</f>
        <v/>
      </c>
      <c r="BR24" s="133" t="str">
        <f>IFERROR('X(Calculs)X'!R21,NA())</f>
        <v/>
      </c>
      <c r="BT24" s="131" t="e">
        <f>'8. Paramètres'!#REF!</f>
        <v>#REF!</v>
      </c>
      <c r="BU24" s="131" t="e">
        <f>'8. Paramètres'!#REF!</f>
        <v>#REF!</v>
      </c>
      <c r="BX24" s="485">
        <v>15</v>
      </c>
      <c r="BY24" s="39" t="str">
        <f>IF(D24=0,0,IF(D24&lt;0.1,'X(Calculs)X'!MW$24,IF(D24&lt;0.2,'X(Calculs)X'!MW$23,IF(D24&lt;0.3,'X(Calculs)X'!MW$22,IF(D24&lt;0.4,'X(Calculs)X'!MW$21,IF(D24&lt;0.5,'X(Calculs)X'!MW$20,IF(D24&lt;0.6,'X(Calculs)X'!MW$19,IF(D24&lt;0.7,'X(Calculs)X'!MW$18,IF(D24&lt;0.8,'X(Calculs)X'!MW$17,IF(D24&lt;0.9,'X(Calculs)X'!MW$16,IF(D24&lt;=1,'X(Calculs)X'!MW$15,"err")))))))))))</f>
        <v>err</v>
      </c>
      <c r="BZ24" s="39" t="str">
        <f>IF(E24=0,0,IF(E24&lt;0.1,'X(Calculs)X'!MW$24,IF(E24&lt;0.2,'X(Calculs)X'!MW$23,IF(E24&lt;0.3,'X(Calculs)X'!MW$22,IF(E24&lt;0.4,'X(Calculs)X'!MW$21,IF(E24&lt;0.5,'X(Calculs)X'!MW$20,IF(E24&lt;0.6,'X(Calculs)X'!MW$19,IF(E24&lt;0.7,'X(Calculs)X'!MW$18,IF(E24&lt;0.8,'X(Calculs)X'!MW$17,IF(E24&lt;0.9,'X(Calculs)X'!MW$16,IF(E24&lt;=1,'X(Calculs)X'!MW$15,"err")))))))))))</f>
        <v>err</v>
      </c>
      <c r="CA24" s="39" t="str">
        <f>IF(F24=0,0,IF(F24&lt;0.1,'X(Calculs)X'!MW$24,IF(F24&lt;0.2,'X(Calculs)X'!MW$23,IF(F24&lt;0.3,'X(Calculs)X'!MW$22,IF(F24&lt;0.4,'X(Calculs)X'!MW$21,IF(F24&lt;0.5,'X(Calculs)X'!MW$20,IF(F24&lt;0.6,'X(Calculs)X'!MW$19,IF(F24&lt;0.7,'X(Calculs)X'!MW$18,IF(F24&lt;0.8,'X(Calculs)X'!MW$17,IF(F24&lt;0.9,'X(Calculs)X'!MW$16,IF(F24&lt;=1,'X(Calculs)X'!MW$15,"err")))))))))))</f>
        <v>err</v>
      </c>
      <c r="CB24" s="39" t="str">
        <f>IF(G24=0,0,IF(G24&lt;0.1,'X(Calculs)X'!MW$36,IF(G24&lt;0.2,'X(Calculs)X'!MW$35,IF(G24&lt;0.3,'X(Calculs)X'!MW$34,IF(G24&lt;0.4,'X(Calculs)X'!MW$33,IF(G24&lt;0.5,'X(Calculs)X'!MW$32,IF(G24&lt;0.6,'X(Calculs)X'!MW$31,IF(G24&lt;0.7,'X(Calculs)X'!MW$30,IF(G24&lt;0.8,'X(Calculs)X'!MW$29,IF(G24&lt;0.9,'X(Calculs)X'!MW$28,IF(G24&lt;=1,'X(Calculs)X'!MW$27,"err")))))))))))</f>
        <v>err</v>
      </c>
      <c r="CC24" s="39" t="str">
        <f>IF(H24&lt;0,'X(Calculs)X'!MW$49,IF(H24&lt;0.1,'X(Calculs)X'!MW$48,IF(H24&lt;0.2,'X(Calculs)X'!MW$47,IF(H24&lt;0.3,'X(Calculs)X'!MW$46,IF(H24&lt;0.4,'X(Calculs)X'!MW$45,IF(H24&lt;0.5,'X(Calculs)X'!MW$44,IF(H24&lt;0.6,'X(Calculs)X'!MW$43,IF(H24&lt;0.7,'X(Calculs)X'!MW$42,IF(H24&lt;0.8,'X(Calculs)X'!MW$41,IF(H24&lt;0.9,'X(Calculs)X'!MW$40,IF(H24&lt;=1,'X(Calculs)X'!MW$39,IF(AND(AG24="Oui",AH24="Non"),"invalide","err"))))))))))))</f>
        <v>err</v>
      </c>
      <c r="CD24" s="39" t="str">
        <f>IF(I24&lt;0,4,IF(I24&lt;0,'X(Calculs)X'!MW$61,IF(I24&lt;0.1,'X(Calculs)X'!MW$60,IF(I24&lt;0.2,'X(Calculs)X'!MW$59,IF(I24&lt;0.3,'X(Calculs)X'!MW$58,IF(I24&lt;0.4,'X(Calculs)X'!MW$57,IF(I24&lt;0.5,'X(Calculs)X'!MW$56,IF(I24&lt;0.6,'X(Calculs)X'!MW$55,IF(I24&lt;0.7,'X(Calculs)X'!MW$54,IF(I24&lt;0.8,'X(Calculs)X'!MW$53,IF(I24&lt;0.9,'X(Calculs)X'!MW$52,IF(I24&lt;=1,'X(Calculs)X'!MW$51,IF(I24="—","—",IF(AND(AG24="Oui",AH24="Non"),"invalide","err"))))))))))))))</f>
        <v>err</v>
      </c>
      <c r="CE24" s="39">
        <f>IF(I$47="—","err",IF(J24&lt;=I$47,'X(Calculs)X'!MW$75,IF(J24&gt;I$47,'X(Calculs)X'!MW$78,"err")))</f>
        <v>1</v>
      </c>
      <c r="CF24" s="39">
        <f>IF(K24&lt;K$42,'X(Calculs)X'!MW$83,IF(AND(K24&gt;=K$42,K24&lt;(K$42+(1*K$43))),'X(Calculs)X'!MW$84,IF(AND(K24&gt;=(K$42+(1*K$43)),K24&lt;(K$42+(2*K$43))),'X(Calculs)X'!MW$85,IF(K24&gt;=(K$42+(2*K$43)),'X(Calculs)X'!MW$86,"err"))))</f>
        <v>1</v>
      </c>
      <c r="CJ24" s="515" t="e">
        <f t="shared" si="13"/>
        <v>#N/A</v>
      </c>
      <c r="CK24" s="515" t="e">
        <f t="shared" si="14"/>
        <v>#N/A</v>
      </c>
      <c r="CL24" s="515" t="e">
        <f t="shared" si="15"/>
        <v>#N/A</v>
      </c>
    </row>
    <row r="25" spans="1:90" ht="125.1" customHeight="1" thickBot="1" x14ac:dyDescent="0.4">
      <c r="A25" s="624"/>
      <c r="B25" s="116" t="s">
        <v>343</v>
      </c>
      <c r="C25" s="628" t="str">
        <f t="shared" si="0"/>
        <v/>
      </c>
      <c r="D25" s="114" t="str">
        <f>IFERROR(ROUND('X(Calculs)X'!S7,2),"")</f>
        <v/>
      </c>
      <c r="E25" s="114" t="str">
        <f>IFERROR(ROUND('X(Calculs)X'!S9,2),"")</f>
        <v/>
      </c>
      <c r="F25" s="114" t="str">
        <f>IFERROR(ROUND('X(Calculs)X'!S10,2),"")</f>
        <v/>
      </c>
      <c r="G25" s="114" t="str">
        <f>IFERROR(ROUND('X(Calculs)X'!S12,2),"")</f>
        <v/>
      </c>
      <c r="H25" s="114" t="str">
        <f>IFERROR(ROUND('X(Calculs)X'!S14,2),"")</f>
        <v/>
      </c>
      <c r="I25" s="114" t="str">
        <f>IFERROR(ROUND('X(Calculs)X'!S15,2),"")</f>
        <v/>
      </c>
      <c r="J25" s="114" t="str">
        <f>IFERROR(ROUND('X(Calculs)X'!S19,2),"")</f>
        <v/>
      </c>
      <c r="K25" s="488" t="str">
        <f>IFERROR(ROUND('X(Calculs)X'!S17,2),"")</f>
        <v/>
      </c>
      <c r="L25" s="109"/>
      <c r="M25" s="113" t="str">
        <f t="shared" si="1"/>
        <v/>
      </c>
      <c r="N25" s="28"/>
      <c r="AB25" s="211" t="str">
        <f>IF(AJ25&lt;='X(Calculs)X'!B$8,'X(Calculs)X'!S$2,"")</f>
        <v/>
      </c>
      <c r="AD25" s="642">
        <v>15</v>
      </c>
      <c r="AE25" s="642">
        <f t="shared" si="2"/>
        <v>0</v>
      </c>
      <c r="AG25" s="39" t="str">
        <f>IF('2. Saisie'!Q110&lt;='2. Saisie'!AH6,"Oui","Non")</f>
        <v>Non</v>
      </c>
      <c r="AH25" s="39" t="str">
        <f>IF('2. Saisie'!Q109="","Oui","Non")</f>
        <v>Non</v>
      </c>
      <c r="AI25" s="39">
        <f t="shared" si="3"/>
        <v>0</v>
      </c>
      <c r="AJ25" s="23">
        <v>16</v>
      </c>
      <c r="AK25" s="24" t="str">
        <f t="shared" si="4"/>
        <v/>
      </c>
      <c r="AL25" s="24" t="str">
        <f t="shared" si="5"/>
        <v/>
      </c>
      <c r="AM25" s="24" t="str">
        <f t="shared" si="6"/>
        <v/>
      </c>
      <c r="AN25" s="41">
        <f t="shared" si="7"/>
        <v>0</v>
      </c>
      <c r="AO25" s="24" t="b">
        <f t="shared" si="8"/>
        <v>0</v>
      </c>
      <c r="AP25" s="24"/>
      <c r="AQ25" s="24" t="str">
        <f t="shared" si="9"/>
        <v/>
      </c>
      <c r="AR25" s="24" t="str">
        <f t="shared" si="10"/>
        <v/>
      </c>
      <c r="AS25" s="41">
        <f t="shared" si="11"/>
        <v>1</v>
      </c>
      <c r="AT25" s="24" t="str">
        <f t="shared" si="12"/>
        <v/>
      </c>
      <c r="AW25" s="25">
        <v>16</v>
      </c>
      <c r="AX25" s="12" t="str">
        <f>IF(AW25&lt;='X(Calculs)X'!B$8,IF(D25&gt;=D24,TRUE,FALSE),"")</f>
        <v/>
      </c>
      <c r="AY25" s="12" t="str">
        <f>IF(AW25&lt;='X(Calculs)X'!B$8,IF(D25&lt;=D24,TRUE,FALSE),"")</f>
        <v/>
      </c>
      <c r="BJ25" s="132">
        <v>16</v>
      </c>
      <c r="BK25" s="133" t="e">
        <f>IF('X(Calculs)X'!S7="",NA(),IF('X(Calculs)X'!S7&gt;=0,'X(Calculs)X'!S7))</f>
        <v>#N/A</v>
      </c>
      <c r="BL25" s="133" t="str">
        <f>IF('X(Calculs)X'!S9&gt;=0,'X(Calculs)X'!S9,NA())</f>
        <v/>
      </c>
      <c r="BM25" s="133" t="str">
        <f>IF('X(Calculs)X'!S10&gt;=0,'X(Calculs)X'!S10,NA())</f>
        <v/>
      </c>
      <c r="BN25" s="133" t="e">
        <f>IF('X(Calculs)X'!S12="",NA(),IF('X(Calculs)X'!S12&gt;-1,'X(Calculs)X'!S12))</f>
        <v>#N/A</v>
      </c>
      <c r="BO25" s="133" t="str">
        <f>IFERROR('X(Calculs)X'!S14,NA())</f>
        <v/>
      </c>
      <c r="BP25" s="133" t="e">
        <f>IF('X(Calculs)X'!S15="",NA(),IF('X(Calculs)X'!S15&gt;=-1,'X(Calculs)X'!S15))</f>
        <v>#N/A</v>
      </c>
      <c r="BQ25" s="134" t="str">
        <f>IFERROR('X(Calculs)X'!S19,NA())</f>
        <v/>
      </c>
      <c r="BR25" s="133" t="str">
        <f>IFERROR('X(Calculs)X'!S21,NA())</f>
        <v/>
      </c>
      <c r="BT25" s="131" t="e">
        <f>'8. Paramètres'!#REF!</f>
        <v>#REF!</v>
      </c>
      <c r="BU25" s="131" t="e">
        <f>'8. Paramètres'!#REF!</f>
        <v>#REF!</v>
      </c>
      <c r="BX25" s="485">
        <v>16</v>
      </c>
      <c r="BY25" s="39" t="str">
        <f>IF(D25=0,0,IF(D25&lt;0.1,'X(Calculs)X'!MW$24,IF(D25&lt;0.2,'X(Calculs)X'!MW$23,IF(D25&lt;0.3,'X(Calculs)X'!MW$22,IF(D25&lt;0.4,'X(Calculs)X'!MW$21,IF(D25&lt;0.5,'X(Calculs)X'!MW$20,IF(D25&lt;0.6,'X(Calculs)X'!MW$19,IF(D25&lt;0.7,'X(Calculs)X'!MW$18,IF(D25&lt;0.8,'X(Calculs)X'!MW$17,IF(D25&lt;0.9,'X(Calculs)X'!MW$16,IF(D25&lt;=1,'X(Calculs)X'!MW$15,"err")))))))))))</f>
        <v>err</v>
      </c>
      <c r="BZ25" s="39" t="str">
        <f>IF(E25=0,0,IF(E25&lt;0.1,'X(Calculs)X'!MW$24,IF(E25&lt;0.2,'X(Calculs)X'!MW$23,IF(E25&lt;0.3,'X(Calculs)X'!MW$22,IF(E25&lt;0.4,'X(Calculs)X'!MW$21,IF(E25&lt;0.5,'X(Calculs)X'!MW$20,IF(E25&lt;0.6,'X(Calculs)X'!MW$19,IF(E25&lt;0.7,'X(Calculs)X'!MW$18,IF(E25&lt;0.8,'X(Calculs)X'!MW$17,IF(E25&lt;0.9,'X(Calculs)X'!MW$16,IF(E25&lt;=1,'X(Calculs)X'!MW$15,"err")))))))))))</f>
        <v>err</v>
      </c>
      <c r="CA25" s="39" t="str">
        <f>IF(F25=0,0,IF(F25&lt;0.1,'X(Calculs)X'!MW$24,IF(F25&lt;0.2,'X(Calculs)X'!MW$23,IF(F25&lt;0.3,'X(Calculs)X'!MW$22,IF(F25&lt;0.4,'X(Calculs)X'!MW$21,IF(F25&lt;0.5,'X(Calculs)X'!MW$20,IF(F25&lt;0.6,'X(Calculs)X'!MW$19,IF(F25&lt;0.7,'X(Calculs)X'!MW$18,IF(F25&lt;0.8,'X(Calculs)X'!MW$17,IF(F25&lt;0.9,'X(Calculs)X'!MW$16,IF(F25&lt;=1,'X(Calculs)X'!MW$15,"err")))))))))))</f>
        <v>err</v>
      </c>
      <c r="CB25" s="39" t="str">
        <f>IF(G25=0,0,IF(G25&lt;0.1,'X(Calculs)X'!MW$36,IF(G25&lt;0.2,'X(Calculs)X'!MW$35,IF(G25&lt;0.3,'X(Calculs)X'!MW$34,IF(G25&lt;0.4,'X(Calculs)X'!MW$33,IF(G25&lt;0.5,'X(Calculs)X'!MW$32,IF(G25&lt;0.6,'X(Calculs)X'!MW$31,IF(G25&lt;0.7,'X(Calculs)X'!MW$30,IF(G25&lt;0.8,'X(Calculs)X'!MW$29,IF(G25&lt;0.9,'X(Calculs)X'!MW$28,IF(G25&lt;=1,'X(Calculs)X'!MW$27,"err")))))))))))</f>
        <v>err</v>
      </c>
      <c r="CC25" s="39" t="str">
        <f>IF(H25&lt;0,'X(Calculs)X'!MW$49,IF(H25&lt;0.1,'X(Calculs)X'!MW$48,IF(H25&lt;0.2,'X(Calculs)X'!MW$47,IF(H25&lt;0.3,'X(Calculs)X'!MW$46,IF(H25&lt;0.4,'X(Calculs)X'!MW$45,IF(H25&lt;0.5,'X(Calculs)X'!MW$44,IF(H25&lt;0.6,'X(Calculs)X'!MW$43,IF(H25&lt;0.7,'X(Calculs)X'!MW$42,IF(H25&lt;0.8,'X(Calculs)X'!MW$41,IF(H25&lt;0.9,'X(Calculs)X'!MW$40,IF(H25&lt;=1,'X(Calculs)X'!MW$39,IF(AND(AG25="Oui",AH25="Non"),"invalide","err"))))))))))))</f>
        <v>err</v>
      </c>
      <c r="CD25" s="39" t="str">
        <f>IF(I25&lt;0,4,IF(I25&lt;0,'X(Calculs)X'!MW$61,IF(I25&lt;0.1,'X(Calculs)X'!MW$60,IF(I25&lt;0.2,'X(Calculs)X'!MW$59,IF(I25&lt;0.3,'X(Calculs)X'!MW$58,IF(I25&lt;0.4,'X(Calculs)X'!MW$57,IF(I25&lt;0.5,'X(Calculs)X'!MW$56,IF(I25&lt;0.6,'X(Calculs)X'!MW$55,IF(I25&lt;0.7,'X(Calculs)X'!MW$54,IF(I25&lt;0.8,'X(Calculs)X'!MW$53,IF(I25&lt;0.9,'X(Calculs)X'!MW$52,IF(I25&lt;=1,'X(Calculs)X'!MW$51,IF(I25="—","—",IF(AND(AG25="Oui",AH25="Non"),"invalide","err"))))))))))))))</f>
        <v>err</v>
      </c>
      <c r="CE25" s="39">
        <f>IF(I$47="—","err",IF(J25&lt;=I$47,'X(Calculs)X'!MW$75,IF(J25&gt;I$47,'X(Calculs)X'!MW$78,"err")))</f>
        <v>1</v>
      </c>
      <c r="CF25" s="39">
        <f>IF(K25&lt;K$42,'X(Calculs)X'!MW$83,IF(AND(K25&gt;=K$42,K25&lt;(K$42+(1*K$43))),'X(Calculs)X'!MW$84,IF(AND(K25&gt;=(K$42+(1*K$43)),K25&lt;(K$42+(2*K$43))),'X(Calculs)X'!MW$85,IF(K25&gt;=(K$42+(2*K$43)),'X(Calculs)X'!MW$86,"err"))))</f>
        <v>1</v>
      </c>
      <c r="CJ25" s="515" t="e">
        <f t="shared" si="13"/>
        <v>#N/A</v>
      </c>
      <c r="CK25" s="515" t="e">
        <f t="shared" si="14"/>
        <v>#N/A</v>
      </c>
      <c r="CL25" s="515" t="e">
        <f t="shared" si="15"/>
        <v>#N/A</v>
      </c>
    </row>
    <row r="26" spans="1:90" ht="125.1" customHeight="1" thickBot="1" x14ac:dyDescent="0.4">
      <c r="A26" s="624"/>
      <c r="B26" s="116" t="s">
        <v>344</v>
      </c>
      <c r="C26" s="628" t="str">
        <f t="shared" si="0"/>
        <v/>
      </c>
      <c r="D26" s="114" t="str">
        <f>IFERROR(ROUND('X(Calculs)X'!T7,2),"")</f>
        <v/>
      </c>
      <c r="E26" s="114" t="str">
        <f>IFERROR(ROUND('X(Calculs)X'!T9,2),"")</f>
        <v/>
      </c>
      <c r="F26" s="114" t="str">
        <f>IFERROR(ROUND('X(Calculs)X'!T10,2),"")</f>
        <v/>
      </c>
      <c r="G26" s="114" t="str">
        <f>IFERROR(ROUND('X(Calculs)X'!T12,2),"")</f>
        <v/>
      </c>
      <c r="H26" s="114" t="str">
        <f>IFERROR(ROUND('X(Calculs)X'!T14,2),"")</f>
        <v/>
      </c>
      <c r="I26" s="114" t="str">
        <f>IFERROR(ROUND('X(Calculs)X'!T15,2),"")</f>
        <v/>
      </c>
      <c r="J26" s="114" t="str">
        <f>IFERROR(ROUND('X(Calculs)X'!T19,2),"")</f>
        <v/>
      </c>
      <c r="K26" s="488" t="str">
        <f>IFERROR(ROUND('X(Calculs)X'!T17,2),"")</f>
        <v/>
      </c>
      <c r="L26" s="109"/>
      <c r="M26" s="113" t="str">
        <f t="shared" si="1"/>
        <v/>
      </c>
      <c r="N26" s="28"/>
      <c r="AB26" s="211" t="str">
        <f>IF(AJ26&lt;='X(Calculs)X'!B$8,'X(Calculs)X'!T$2,"")</f>
        <v/>
      </c>
      <c r="AD26" s="642">
        <v>16</v>
      </c>
      <c r="AE26" s="642">
        <f t="shared" si="2"/>
        <v>0</v>
      </c>
      <c r="AG26" s="39" t="str">
        <f>IF('2. Saisie'!R110&lt;='2. Saisie'!AH6,"Oui","Non")</f>
        <v>Non</v>
      </c>
      <c r="AH26" s="39" t="str">
        <f>IF('2. Saisie'!R109="","Oui","Non")</f>
        <v>Non</v>
      </c>
      <c r="AI26" s="39">
        <f t="shared" si="3"/>
        <v>0</v>
      </c>
      <c r="AJ26" s="23">
        <v>17</v>
      </c>
      <c r="AK26" s="24" t="str">
        <f t="shared" si="4"/>
        <v/>
      </c>
      <c r="AL26" s="24" t="str">
        <f t="shared" si="5"/>
        <v/>
      </c>
      <c r="AM26" s="24" t="str">
        <f t="shared" si="6"/>
        <v/>
      </c>
      <c r="AN26" s="41">
        <f t="shared" si="7"/>
        <v>0</v>
      </c>
      <c r="AO26" s="24" t="b">
        <f t="shared" si="8"/>
        <v>0</v>
      </c>
      <c r="AP26" s="24"/>
      <c r="AQ26" s="24" t="str">
        <f t="shared" si="9"/>
        <v/>
      </c>
      <c r="AR26" s="24" t="str">
        <f t="shared" si="10"/>
        <v/>
      </c>
      <c r="AS26" s="41">
        <f t="shared" si="11"/>
        <v>1</v>
      </c>
      <c r="AT26" s="24" t="str">
        <f t="shared" si="12"/>
        <v/>
      </c>
      <c r="AW26" s="25">
        <v>17</v>
      </c>
      <c r="AX26" s="12" t="str">
        <f>IF(AW26&lt;='X(Calculs)X'!B$8,IF(D26&gt;=D25,TRUE,FALSE),"")</f>
        <v/>
      </c>
      <c r="AY26" s="12" t="str">
        <f>IF(AW26&lt;='X(Calculs)X'!B$8,IF(D26&lt;=D25,TRUE,FALSE),"")</f>
        <v/>
      </c>
      <c r="BJ26" s="132">
        <v>17</v>
      </c>
      <c r="BK26" s="133" t="e">
        <f>IF('X(Calculs)X'!T7="",NA(),IF('X(Calculs)X'!T7&gt;=0,'X(Calculs)X'!T7))</f>
        <v>#N/A</v>
      </c>
      <c r="BL26" s="133" t="str">
        <f>IF('X(Calculs)X'!T9&gt;=0,'X(Calculs)X'!T9,NA())</f>
        <v/>
      </c>
      <c r="BM26" s="133" t="str">
        <f>IF('X(Calculs)X'!T10&gt;=0,'X(Calculs)X'!T10,NA())</f>
        <v/>
      </c>
      <c r="BN26" s="133" t="e">
        <f>IF('X(Calculs)X'!T12="",NA(),IF('X(Calculs)X'!T12&gt;-1,'X(Calculs)X'!T12))</f>
        <v>#N/A</v>
      </c>
      <c r="BO26" s="133" t="str">
        <f>IFERROR('X(Calculs)X'!T14,NA())</f>
        <v/>
      </c>
      <c r="BP26" s="133" t="e">
        <f>IF('X(Calculs)X'!T15="",NA(),IF('X(Calculs)X'!T15&gt;=-1,'X(Calculs)X'!T15))</f>
        <v>#N/A</v>
      </c>
      <c r="BQ26" s="134" t="str">
        <f>IFERROR('X(Calculs)X'!T19,NA())</f>
        <v/>
      </c>
      <c r="BR26" s="133" t="str">
        <f>IFERROR('X(Calculs)X'!T21,NA())</f>
        <v/>
      </c>
      <c r="BT26" s="131" t="e">
        <f>'8. Paramètres'!#REF!</f>
        <v>#REF!</v>
      </c>
      <c r="BU26" s="131" t="e">
        <f>'8. Paramètres'!#REF!</f>
        <v>#REF!</v>
      </c>
      <c r="BX26" s="485">
        <v>17</v>
      </c>
      <c r="BY26" s="39" t="str">
        <f>IF(D26=0,0,IF(D26&lt;0.1,'X(Calculs)X'!MW$24,IF(D26&lt;0.2,'X(Calculs)X'!MW$23,IF(D26&lt;0.3,'X(Calculs)X'!MW$22,IF(D26&lt;0.4,'X(Calculs)X'!MW$21,IF(D26&lt;0.5,'X(Calculs)X'!MW$20,IF(D26&lt;0.6,'X(Calculs)X'!MW$19,IF(D26&lt;0.7,'X(Calculs)X'!MW$18,IF(D26&lt;0.8,'X(Calculs)X'!MW$17,IF(D26&lt;0.9,'X(Calculs)X'!MW$16,IF(D26&lt;=1,'X(Calculs)X'!MW$15,"err")))))))))))</f>
        <v>err</v>
      </c>
      <c r="BZ26" s="39" t="str">
        <f>IF(E26=0,0,IF(E26&lt;0.1,'X(Calculs)X'!MW$24,IF(E26&lt;0.2,'X(Calculs)X'!MW$23,IF(E26&lt;0.3,'X(Calculs)X'!MW$22,IF(E26&lt;0.4,'X(Calculs)X'!MW$21,IF(E26&lt;0.5,'X(Calculs)X'!MW$20,IF(E26&lt;0.6,'X(Calculs)X'!MW$19,IF(E26&lt;0.7,'X(Calculs)X'!MW$18,IF(E26&lt;0.8,'X(Calculs)X'!MW$17,IF(E26&lt;0.9,'X(Calculs)X'!MW$16,IF(E26&lt;=1,'X(Calculs)X'!MW$15,"err")))))))))))</f>
        <v>err</v>
      </c>
      <c r="CA26" s="39" t="str">
        <f>IF(F26=0,0,IF(F26&lt;0.1,'X(Calculs)X'!MW$24,IF(F26&lt;0.2,'X(Calculs)X'!MW$23,IF(F26&lt;0.3,'X(Calculs)X'!MW$22,IF(F26&lt;0.4,'X(Calculs)X'!MW$21,IF(F26&lt;0.5,'X(Calculs)X'!MW$20,IF(F26&lt;0.6,'X(Calculs)X'!MW$19,IF(F26&lt;0.7,'X(Calculs)X'!MW$18,IF(F26&lt;0.8,'X(Calculs)X'!MW$17,IF(F26&lt;0.9,'X(Calculs)X'!MW$16,IF(F26&lt;=1,'X(Calculs)X'!MW$15,"err")))))))))))</f>
        <v>err</v>
      </c>
      <c r="CB26" s="39" t="str">
        <f>IF(G26=0,0,IF(G26&lt;0.1,'X(Calculs)X'!MW$36,IF(G26&lt;0.2,'X(Calculs)X'!MW$35,IF(G26&lt;0.3,'X(Calculs)X'!MW$34,IF(G26&lt;0.4,'X(Calculs)X'!MW$33,IF(G26&lt;0.5,'X(Calculs)X'!MW$32,IF(G26&lt;0.6,'X(Calculs)X'!MW$31,IF(G26&lt;0.7,'X(Calculs)X'!MW$30,IF(G26&lt;0.8,'X(Calculs)X'!MW$29,IF(G26&lt;0.9,'X(Calculs)X'!MW$28,IF(G26&lt;=1,'X(Calculs)X'!MW$27,"err")))))))))))</f>
        <v>err</v>
      </c>
      <c r="CC26" s="39" t="str">
        <f>IF(H26&lt;0,'X(Calculs)X'!MW$49,IF(H26&lt;0.1,'X(Calculs)X'!MW$48,IF(H26&lt;0.2,'X(Calculs)X'!MW$47,IF(H26&lt;0.3,'X(Calculs)X'!MW$46,IF(H26&lt;0.4,'X(Calculs)X'!MW$45,IF(H26&lt;0.5,'X(Calculs)X'!MW$44,IF(H26&lt;0.6,'X(Calculs)X'!MW$43,IF(H26&lt;0.7,'X(Calculs)X'!MW$42,IF(H26&lt;0.8,'X(Calculs)X'!MW$41,IF(H26&lt;0.9,'X(Calculs)X'!MW$40,IF(H26&lt;=1,'X(Calculs)X'!MW$39,IF(AND(AG26="Oui",AH26="Non"),"invalide","err"))))))))))))</f>
        <v>err</v>
      </c>
      <c r="CD26" s="39" t="str">
        <f>IF(I26&lt;0,4,IF(I26&lt;0,'X(Calculs)X'!MW$61,IF(I26&lt;0.1,'X(Calculs)X'!MW$60,IF(I26&lt;0.2,'X(Calculs)X'!MW$59,IF(I26&lt;0.3,'X(Calculs)X'!MW$58,IF(I26&lt;0.4,'X(Calculs)X'!MW$57,IF(I26&lt;0.5,'X(Calculs)X'!MW$56,IF(I26&lt;0.6,'X(Calculs)X'!MW$55,IF(I26&lt;0.7,'X(Calculs)X'!MW$54,IF(I26&lt;0.8,'X(Calculs)X'!MW$53,IF(I26&lt;0.9,'X(Calculs)X'!MW$52,IF(I26&lt;=1,'X(Calculs)X'!MW$51,IF(I26="—","—",IF(AND(AG26="Oui",AH26="Non"),"invalide","err"))))))))))))))</f>
        <v>err</v>
      </c>
      <c r="CE26" s="39">
        <f>IF(I$47="—","err",IF(J26&lt;=I$47,'X(Calculs)X'!MW$75,IF(J26&gt;I$47,'X(Calculs)X'!MW$78,"err")))</f>
        <v>1</v>
      </c>
      <c r="CF26" s="39">
        <f>IF(K26&lt;K$42,'X(Calculs)X'!MW$83,IF(AND(K26&gt;=K$42,K26&lt;(K$42+(1*K$43))),'X(Calculs)X'!MW$84,IF(AND(K26&gt;=(K$42+(1*K$43)),K26&lt;(K$42+(2*K$43))),'X(Calculs)X'!MW$85,IF(K26&gt;=(K$42+(2*K$43)),'X(Calculs)X'!MW$86,"err"))))</f>
        <v>1</v>
      </c>
      <c r="CJ26" s="515" t="e">
        <f t="shared" si="13"/>
        <v>#N/A</v>
      </c>
      <c r="CK26" s="515" t="e">
        <f t="shared" si="14"/>
        <v>#N/A</v>
      </c>
      <c r="CL26" s="515" t="e">
        <f t="shared" si="15"/>
        <v>#N/A</v>
      </c>
    </row>
    <row r="27" spans="1:90" ht="125.1" customHeight="1" thickBot="1" x14ac:dyDescent="0.4">
      <c r="A27" s="624"/>
      <c r="B27" s="116" t="s">
        <v>345</v>
      </c>
      <c r="C27" s="628" t="str">
        <f t="shared" si="0"/>
        <v/>
      </c>
      <c r="D27" s="114" t="str">
        <f>IFERROR(ROUND('X(Calculs)X'!U7,2),"")</f>
        <v/>
      </c>
      <c r="E27" s="114" t="str">
        <f>IFERROR(ROUND('X(Calculs)X'!U9,2),"")</f>
        <v/>
      </c>
      <c r="F27" s="114" t="str">
        <f>IFERROR(ROUND('X(Calculs)X'!U10,2),"")</f>
        <v/>
      </c>
      <c r="G27" s="114" t="str">
        <f>IFERROR(ROUND('X(Calculs)X'!U12,2),"")</f>
        <v/>
      </c>
      <c r="H27" s="114" t="str">
        <f>IFERROR(ROUND('X(Calculs)X'!U14,2),"")</f>
        <v/>
      </c>
      <c r="I27" s="114" t="str">
        <f>IFERROR(ROUND('X(Calculs)X'!U15,2),"")</f>
        <v/>
      </c>
      <c r="J27" s="114" t="str">
        <f>IFERROR(ROUND('X(Calculs)X'!U19,2),"")</f>
        <v/>
      </c>
      <c r="K27" s="488" t="str">
        <f>IFERROR(ROUND('X(Calculs)X'!U17,2),"")</f>
        <v/>
      </c>
      <c r="L27" s="109"/>
      <c r="M27" s="113" t="str">
        <f t="shared" si="1"/>
        <v/>
      </c>
      <c r="N27" s="28"/>
      <c r="AB27" s="211" t="str">
        <f>IF(AJ27&lt;='X(Calculs)X'!B$8,'X(Calculs)X'!U$2,"")</f>
        <v/>
      </c>
      <c r="AD27" s="642">
        <v>17</v>
      </c>
      <c r="AE27" s="642">
        <f t="shared" si="2"/>
        <v>0</v>
      </c>
      <c r="AG27" s="39" t="str">
        <f>IF('2. Saisie'!S110&lt;='2. Saisie'!AH6,"Oui","Non")</f>
        <v>Non</v>
      </c>
      <c r="AH27" s="39" t="str">
        <f>IF('2. Saisie'!S109="","Oui","Non")</f>
        <v>Non</v>
      </c>
      <c r="AI27" s="39">
        <f t="shared" si="3"/>
        <v>0</v>
      </c>
      <c r="AJ27" s="23">
        <v>18</v>
      </c>
      <c r="AK27" s="24" t="str">
        <f t="shared" si="4"/>
        <v/>
      </c>
      <c r="AL27" s="24" t="str">
        <f t="shared" si="5"/>
        <v/>
      </c>
      <c r="AM27" s="24" t="str">
        <f t="shared" si="6"/>
        <v/>
      </c>
      <c r="AN27" s="41">
        <f t="shared" si="7"/>
        <v>0</v>
      </c>
      <c r="AO27" s="24" t="b">
        <f t="shared" si="8"/>
        <v>0</v>
      </c>
      <c r="AP27" s="24"/>
      <c r="AQ27" s="24" t="str">
        <f t="shared" si="9"/>
        <v/>
      </c>
      <c r="AR27" s="24" t="str">
        <f t="shared" si="10"/>
        <v/>
      </c>
      <c r="AS27" s="41">
        <f t="shared" si="11"/>
        <v>1</v>
      </c>
      <c r="AT27" s="24" t="str">
        <f t="shared" si="12"/>
        <v/>
      </c>
      <c r="AW27" s="25">
        <v>18</v>
      </c>
      <c r="AX27" s="12" t="str">
        <f>IF(AW27&lt;='X(Calculs)X'!B$8,IF(D27&gt;=D26,TRUE,FALSE),"")</f>
        <v/>
      </c>
      <c r="AY27" s="12" t="str">
        <f>IF(AW27&lt;='X(Calculs)X'!B$8,IF(D27&lt;=D26,TRUE,FALSE),"")</f>
        <v/>
      </c>
      <c r="BJ27" s="132">
        <v>18</v>
      </c>
      <c r="BK27" s="133" t="e">
        <f>IF('X(Calculs)X'!U7="",NA(),IF('X(Calculs)X'!U7&gt;=0,'X(Calculs)X'!U7))</f>
        <v>#N/A</v>
      </c>
      <c r="BL27" s="133" t="str">
        <f>IF('X(Calculs)X'!U9&gt;=0,'X(Calculs)X'!U9,NA())</f>
        <v/>
      </c>
      <c r="BM27" s="133" t="str">
        <f>IF('X(Calculs)X'!U10&gt;=0,'X(Calculs)X'!U10,NA())</f>
        <v/>
      </c>
      <c r="BN27" s="133" t="e">
        <f>IF('X(Calculs)X'!U12="",NA(),IF('X(Calculs)X'!U12&gt;-1,'X(Calculs)X'!U12))</f>
        <v>#N/A</v>
      </c>
      <c r="BO27" s="133" t="str">
        <f>IFERROR('X(Calculs)X'!U14,NA())</f>
        <v/>
      </c>
      <c r="BP27" s="133" t="e">
        <f>IF('X(Calculs)X'!U15="",NA(),IF('X(Calculs)X'!U15&gt;=-1,'X(Calculs)X'!U15))</f>
        <v>#N/A</v>
      </c>
      <c r="BQ27" s="134" t="str">
        <f>IFERROR('X(Calculs)X'!U19,NA())</f>
        <v/>
      </c>
      <c r="BR27" s="133" t="str">
        <f>IFERROR('X(Calculs)X'!U21,NA())</f>
        <v/>
      </c>
      <c r="BT27" s="131" t="e">
        <f>'8. Paramètres'!#REF!</f>
        <v>#REF!</v>
      </c>
      <c r="BU27" s="131" t="e">
        <f>'8. Paramètres'!#REF!</f>
        <v>#REF!</v>
      </c>
      <c r="BX27" s="485">
        <v>18</v>
      </c>
      <c r="BY27" s="39" t="str">
        <f>IF(D27=0,0,IF(D27&lt;0.1,'X(Calculs)X'!MW$24,IF(D27&lt;0.2,'X(Calculs)X'!MW$23,IF(D27&lt;0.3,'X(Calculs)X'!MW$22,IF(D27&lt;0.4,'X(Calculs)X'!MW$21,IF(D27&lt;0.5,'X(Calculs)X'!MW$20,IF(D27&lt;0.6,'X(Calculs)X'!MW$19,IF(D27&lt;0.7,'X(Calculs)X'!MW$18,IF(D27&lt;0.8,'X(Calculs)X'!MW$17,IF(D27&lt;0.9,'X(Calculs)X'!MW$16,IF(D27&lt;=1,'X(Calculs)X'!MW$15,"err")))))))))))</f>
        <v>err</v>
      </c>
      <c r="BZ27" s="39" t="str">
        <f>IF(E27=0,0,IF(E27&lt;0.1,'X(Calculs)X'!MW$24,IF(E27&lt;0.2,'X(Calculs)X'!MW$23,IF(E27&lt;0.3,'X(Calculs)X'!MW$22,IF(E27&lt;0.4,'X(Calculs)X'!MW$21,IF(E27&lt;0.5,'X(Calculs)X'!MW$20,IF(E27&lt;0.6,'X(Calculs)X'!MW$19,IF(E27&lt;0.7,'X(Calculs)X'!MW$18,IF(E27&lt;0.8,'X(Calculs)X'!MW$17,IF(E27&lt;0.9,'X(Calculs)X'!MW$16,IF(E27&lt;=1,'X(Calculs)X'!MW$15,"err")))))))))))</f>
        <v>err</v>
      </c>
      <c r="CA27" s="39" t="str">
        <f>IF(F27=0,0,IF(F27&lt;0.1,'X(Calculs)X'!MW$24,IF(F27&lt;0.2,'X(Calculs)X'!MW$23,IF(F27&lt;0.3,'X(Calculs)X'!MW$22,IF(F27&lt;0.4,'X(Calculs)X'!MW$21,IF(F27&lt;0.5,'X(Calculs)X'!MW$20,IF(F27&lt;0.6,'X(Calculs)X'!MW$19,IF(F27&lt;0.7,'X(Calculs)X'!MW$18,IF(F27&lt;0.8,'X(Calculs)X'!MW$17,IF(F27&lt;0.9,'X(Calculs)X'!MW$16,IF(F27&lt;=1,'X(Calculs)X'!MW$15,"err")))))))))))</f>
        <v>err</v>
      </c>
      <c r="CB27" s="39" t="str">
        <f>IF(G27=0,0,IF(G27&lt;0.1,'X(Calculs)X'!MW$36,IF(G27&lt;0.2,'X(Calculs)X'!MW$35,IF(G27&lt;0.3,'X(Calculs)X'!MW$34,IF(G27&lt;0.4,'X(Calculs)X'!MW$33,IF(G27&lt;0.5,'X(Calculs)X'!MW$32,IF(G27&lt;0.6,'X(Calculs)X'!MW$31,IF(G27&lt;0.7,'X(Calculs)X'!MW$30,IF(G27&lt;0.8,'X(Calculs)X'!MW$29,IF(G27&lt;0.9,'X(Calculs)X'!MW$28,IF(G27&lt;=1,'X(Calculs)X'!MW$27,"err")))))))))))</f>
        <v>err</v>
      </c>
      <c r="CC27" s="39" t="str">
        <f>IF(H27&lt;0,'X(Calculs)X'!MW$49,IF(H27&lt;0.1,'X(Calculs)X'!MW$48,IF(H27&lt;0.2,'X(Calculs)X'!MW$47,IF(H27&lt;0.3,'X(Calculs)X'!MW$46,IF(H27&lt;0.4,'X(Calculs)X'!MW$45,IF(H27&lt;0.5,'X(Calculs)X'!MW$44,IF(H27&lt;0.6,'X(Calculs)X'!MW$43,IF(H27&lt;0.7,'X(Calculs)X'!MW$42,IF(H27&lt;0.8,'X(Calculs)X'!MW$41,IF(H27&lt;0.9,'X(Calculs)X'!MW$40,IF(H27&lt;=1,'X(Calculs)X'!MW$39,IF(AND(AG27="Oui",AH27="Non"),"invalide","err"))))))))))))</f>
        <v>err</v>
      </c>
      <c r="CD27" s="39" t="str">
        <f>IF(I27&lt;0,4,IF(I27&lt;0,'X(Calculs)X'!MW$61,IF(I27&lt;0.1,'X(Calculs)X'!MW$60,IF(I27&lt;0.2,'X(Calculs)X'!MW$59,IF(I27&lt;0.3,'X(Calculs)X'!MW$58,IF(I27&lt;0.4,'X(Calculs)X'!MW$57,IF(I27&lt;0.5,'X(Calculs)X'!MW$56,IF(I27&lt;0.6,'X(Calculs)X'!MW$55,IF(I27&lt;0.7,'X(Calculs)X'!MW$54,IF(I27&lt;0.8,'X(Calculs)X'!MW$53,IF(I27&lt;0.9,'X(Calculs)X'!MW$52,IF(I27&lt;=1,'X(Calculs)X'!MW$51,IF(I27="—","—",IF(AND(AG27="Oui",AH27="Non"),"invalide","err"))))))))))))))</f>
        <v>err</v>
      </c>
      <c r="CE27" s="39">
        <f>IF(I$47="—","err",IF(J27&lt;=I$47,'X(Calculs)X'!MW$75,IF(J27&gt;I$47,'X(Calculs)X'!MW$78,"err")))</f>
        <v>1</v>
      </c>
      <c r="CF27" s="39">
        <f>IF(K27&lt;K$42,'X(Calculs)X'!MW$83,IF(AND(K27&gt;=K$42,K27&lt;(K$42+(1*K$43))),'X(Calculs)X'!MW$84,IF(AND(K27&gt;=(K$42+(1*K$43)),K27&lt;(K$42+(2*K$43))),'X(Calculs)X'!MW$85,IF(K27&gt;=(K$42+(2*K$43)),'X(Calculs)X'!MW$86,"err"))))</f>
        <v>1</v>
      </c>
      <c r="CJ27" s="515" t="e">
        <f t="shared" si="13"/>
        <v>#N/A</v>
      </c>
      <c r="CK27" s="515" t="e">
        <f t="shared" si="14"/>
        <v>#N/A</v>
      </c>
      <c r="CL27" s="515" t="e">
        <f t="shared" si="15"/>
        <v>#N/A</v>
      </c>
    </row>
    <row r="28" spans="1:90" ht="125.1" customHeight="1" thickBot="1" x14ac:dyDescent="0.4">
      <c r="A28" s="624"/>
      <c r="B28" s="116" t="s">
        <v>346</v>
      </c>
      <c r="C28" s="628" t="str">
        <f t="shared" si="0"/>
        <v/>
      </c>
      <c r="D28" s="114" t="str">
        <f>IFERROR(ROUND('X(Calculs)X'!V7,2),"")</f>
        <v/>
      </c>
      <c r="E28" s="114" t="str">
        <f>IFERROR(ROUND('X(Calculs)X'!V9,2),"")</f>
        <v/>
      </c>
      <c r="F28" s="114" t="str">
        <f>IFERROR(ROUND('X(Calculs)X'!V10,2),"")</f>
        <v/>
      </c>
      <c r="G28" s="114" t="str">
        <f>IFERROR(ROUND('X(Calculs)X'!V12,2),"")</f>
        <v/>
      </c>
      <c r="H28" s="114" t="str">
        <f>IFERROR(ROUND('X(Calculs)X'!V14,2),"")</f>
        <v/>
      </c>
      <c r="I28" s="114" t="str">
        <f>IFERROR(ROUND('X(Calculs)X'!V15,2),"")</f>
        <v/>
      </c>
      <c r="J28" s="114" t="str">
        <f>IFERROR(ROUND('X(Calculs)X'!V19,2),"")</f>
        <v/>
      </c>
      <c r="K28" s="488" t="str">
        <f>IFERROR(ROUND('X(Calculs)X'!V17,2),"")</f>
        <v/>
      </c>
      <c r="L28" s="109"/>
      <c r="M28" s="113" t="str">
        <f t="shared" si="1"/>
        <v/>
      </c>
      <c r="N28" s="28"/>
      <c r="AB28" s="211" t="str">
        <f>IF(AJ28&lt;='X(Calculs)X'!B$8,'X(Calculs)X'!V$2,"")</f>
        <v/>
      </c>
      <c r="AD28" s="642">
        <v>18</v>
      </c>
      <c r="AE28" s="642">
        <f t="shared" si="2"/>
        <v>0</v>
      </c>
      <c r="AG28" s="39" t="str">
        <f>IF('2. Saisie'!T110&lt;='2. Saisie'!AH6,"Oui","Non")</f>
        <v>Non</v>
      </c>
      <c r="AH28" s="39" t="str">
        <f>IF('2. Saisie'!T109="","Oui","Non")</f>
        <v>Non</v>
      </c>
      <c r="AI28" s="39">
        <f t="shared" si="3"/>
        <v>0</v>
      </c>
      <c r="AJ28" s="23">
        <v>19</v>
      </c>
      <c r="AK28" s="24" t="str">
        <f t="shared" si="4"/>
        <v/>
      </c>
      <c r="AL28" s="24" t="str">
        <f t="shared" si="5"/>
        <v/>
      </c>
      <c r="AM28" s="24" t="str">
        <f t="shared" si="6"/>
        <v/>
      </c>
      <c r="AN28" s="41">
        <f t="shared" si="7"/>
        <v>0</v>
      </c>
      <c r="AO28" s="24" t="b">
        <f t="shared" si="8"/>
        <v>0</v>
      </c>
      <c r="AP28" s="24"/>
      <c r="AQ28" s="24" t="str">
        <f t="shared" si="9"/>
        <v/>
      </c>
      <c r="AR28" s="24" t="str">
        <f t="shared" si="10"/>
        <v/>
      </c>
      <c r="AS28" s="41">
        <f t="shared" si="11"/>
        <v>1</v>
      </c>
      <c r="AT28" s="24" t="str">
        <f t="shared" si="12"/>
        <v/>
      </c>
      <c r="AW28" s="25">
        <v>19</v>
      </c>
      <c r="AX28" s="12" t="str">
        <f>IF(AW28&lt;='X(Calculs)X'!B$8,IF(D28&gt;=D27,TRUE,FALSE),"")</f>
        <v/>
      </c>
      <c r="AY28" s="12" t="str">
        <f>IF(AW28&lt;='X(Calculs)X'!B$8,IF(D28&lt;=D27,TRUE,FALSE),"")</f>
        <v/>
      </c>
      <c r="BJ28" s="132">
        <v>19</v>
      </c>
      <c r="BK28" s="133" t="e">
        <f>IF('X(Calculs)X'!V7="",NA(),IF('X(Calculs)X'!V7&gt;=0,'X(Calculs)X'!V7))</f>
        <v>#N/A</v>
      </c>
      <c r="BL28" s="133" t="str">
        <f>IF('X(Calculs)X'!V9&gt;=0,'X(Calculs)X'!V9,NA())</f>
        <v/>
      </c>
      <c r="BM28" s="133" t="str">
        <f>IF('X(Calculs)X'!V10&gt;=0,'X(Calculs)X'!V10,NA())</f>
        <v/>
      </c>
      <c r="BN28" s="133" t="e">
        <f>IF('X(Calculs)X'!V12="",NA(),IF('X(Calculs)X'!V12&gt;-1,'X(Calculs)X'!V12))</f>
        <v>#N/A</v>
      </c>
      <c r="BO28" s="133" t="str">
        <f>IFERROR('X(Calculs)X'!V14,NA())</f>
        <v/>
      </c>
      <c r="BP28" s="133" t="e">
        <f>IF('X(Calculs)X'!V15="",NA(),IF('X(Calculs)X'!V15&gt;=-1,'X(Calculs)X'!V15))</f>
        <v>#N/A</v>
      </c>
      <c r="BQ28" s="134" t="str">
        <f>IFERROR('X(Calculs)X'!V19,NA())</f>
        <v/>
      </c>
      <c r="BR28" s="133" t="str">
        <f>IFERROR('X(Calculs)X'!V21,NA())</f>
        <v/>
      </c>
      <c r="BT28" s="131" t="e">
        <f>'8. Paramètres'!#REF!</f>
        <v>#REF!</v>
      </c>
      <c r="BU28" s="131" t="e">
        <f>'8. Paramètres'!#REF!</f>
        <v>#REF!</v>
      </c>
      <c r="BX28" s="485">
        <v>19</v>
      </c>
      <c r="BY28" s="39" t="str">
        <f>IF(D28=0,0,IF(D28&lt;0.1,'X(Calculs)X'!MW$24,IF(D28&lt;0.2,'X(Calculs)X'!MW$23,IF(D28&lt;0.3,'X(Calculs)X'!MW$22,IF(D28&lt;0.4,'X(Calculs)X'!MW$21,IF(D28&lt;0.5,'X(Calculs)X'!MW$20,IF(D28&lt;0.6,'X(Calculs)X'!MW$19,IF(D28&lt;0.7,'X(Calculs)X'!MW$18,IF(D28&lt;0.8,'X(Calculs)X'!MW$17,IF(D28&lt;0.9,'X(Calculs)X'!MW$16,IF(D28&lt;=1,'X(Calculs)X'!MW$15,"err")))))))))))</f>
        <v>err</v>
      </c>
      <c r="BZ28" s="39" t="str">
        <f>IF(E28=0,0,IF(E28&lt;0.1,'X(Calculs)X'!MW$24,IF(E28&lt;0.2,'X(Calculs)X'!MW$23,IF(E28&lt;0.3,'X(Calculs)X'!MW$22,IF(E28&lt;0.4,'X(Calculs)X'!MW$21,IF(E28&lt;0.5,'X(Calculs)X'!MW$20,IF(E28&lt;0.6,'X(Calculs)X'!MW$19,IF(E28&lt;0.7,'X(Calculs)X'!MW$18,IF(E28&lt;0.8,'X(Calculs)X'!MW$17,IF(E28&lt;0.9,'X(Calculs)X'!MW$16,IF(E28&lt;=1,'X(Calculs)X'!MW$15,"err")))))))))))</f>
        <v>err</v>
      </c>
      <c r="CA28" s="39" t="str">
        <f>IF(F28=0,0,IF(F28&lt;0.1,'X(Calculs)X'!MW$24,IF(F28&lt;0.2,'X(Calculs)X'!MW$23,IF(F28&lt;0.3,'X(Calculs)X'!MW$22,IF(F28&lt;0.4,'X(Calculs)X'!MW$21,IF(F28&lt;0.5,'X(Calculs)X'!MW$20,IF(F28&lt;0.6,'X(Calculs)X'!MW$19,IF(F28&lt;0.7,'X(Calculs)X'!MW$18,IF(F28&lt;0.8,'X(Calculs)X'!MW$17,IF(F28&lt;0.9,'X(Calculs)X'!MW$16,IF(F28&lt;=1,'X(Calculs)X'!MW$15,"err")))))))))))</f>
        <v>err</v>
      </c>
      <c r="CB28" s="39" t="str">
        <f>IF(G28=0,0,IF(G28&lt;0.1,'X(Calculs)X'!MW$36,IF(G28&lt;0.2,'X(Calculs)X'!MW$35,IF(G28&lt;0.3,'X(Calculs)X'!MW$34,IF(G28&lt;0.4,'X(Calculs)X'!MW$33,IF(G28&lt;0.5,'X(Calculs)X'!MW$32,IF(G28&lt;0.6,'X(Calculs)X'!MW$31,IF(G28&lt;0.7,'X(Calculs)X'!MW$30,IF(G28&lt;0.8,'X(Calculs)X'!MW$29,IF(G28&lt;0.9,'X(Calculs)X'!MW$28,IF(G28&lt;=1,'X(Calculs)X'!MW$27,"err")))))))))))</f>
        <v>err</v>
      </c>
      <c r="CC28" s="39" t="str">
        <f>IF(H28&lt;0,'X(Calculs)X'!MW$49,IF(H28&lt;0.1,'X(Calculs)X'!MW$48,IF(H28&lt;0.2,'X(Calculs)X'!MW$47,IF(H28&lt;0.3,'X(Calculs)X'!MW$46,IF(H28&lt;0.4,'X(Calculs)X'!MW$45,IF(H28&lt;0.5,'X(Calculs)X'!MW$44,IF(H28&lt;0.6,'X(Calculs)X'!MW$43,IF(H28&lt;0.7,'X(Calculs)X'!MW$42,IF(H28&lt;0.8,'X(Calculs)X'!MW$41,IF(H28&lt;0.9,'X(Calculs)X'!MW$40,IF(H28&lt;=1,'X(Calculs)X'!MW$39,IF(AND(AG28="Oui",AH28="Non"),"invalide","err"))))))))))))</f>
        <v>err</v>
      </c>
      <c r="CD28" s="39" t="str">
        <f>IF(I28&lt;0,4,IF(I28&lt;0,'X(Calculs)X'!MW$61,IF(I28&lt;0.1,'X(Calculs)X'!MW$60,IF(I28&lt;0.2,'X(Calculs)X'!MW$59,IF(I28&lt;0.3,'X(Calculs)X'!MW$58,IF(I28&lt;0.4,'X(Calculs)X'!MW$57,IF(I28&lt;0.5,'X(Calculs)X'!MW$56,IF(I28&lt;0.6,'X(Calculs)X'!MW$55,IF(I28&lt;0.7,'X(Calculs)X'!MW$54,IF(I28&lt;0.8,'X(Calculs)X'!MW$53,IF(I28&lt;0.9,'X(Calculs)X'!MW$52,IF(I28&lt;=1,'X(Calculs)X'!MW$51,IF(I28="—","—",IF(AND(AG28="Oui",AH28="Non"),"invalide","err"))))))))))))))</f>
        <v>err</v>
      </c>
      <c r="CE28" s="39">
        <f>IF(I$47="—","err",IF(J28&lt;=I$47,'X(Calculs)X'!MW$75,IF(J28&gt;I$47,'X(Calculs)X'!MW$78,"err")))</f>
        <v>1</v>
      </c>
      <c r="CF28" s="39">
        <f>IF(K28&lt;K$42,'X(Calculs)X'!MW$83,IF(AND(K28&gt;=K$42,K28&lt;(K$42+(1*K$43))),'X(Calculs)X'!MW$84,IF(AND(K28&gt;=(K$42+(1*K$43)),K28&lt;(K$42+(2*K$43))),'X(Calculs)X'!MW$85,IF(K28&gt;=(K$42+(2*K$43)),'X(Calculs)X'!MW$86,"err"))))</f>
        <v>1</v>
      </c>
      <c r="CJ28" s="515" t="e">
        <f t="shared" si="13"/>
        <v>#N/A</v>
      </c>
      <c r="CK28" s="515" t="e">
        <f t="shared" si="14"/>
        <v>#N/A</v>
      </c>
      <c r="CL28" s="515" t="e">
        <f t="shared" si="15"/>
        <v>#N/A</v>
      </c>
    </row>
    <row r="29" spans="1:90" ht="125.1" customHeight="1" thickBot="1" x14ac:dyDescent="0.4">
      <c r="A29" s="624"/>
      <c r="B29" s="116" t="s">
        <v>347</v>
      </c>
      <c r="C29" s="628" t="str">
        <f t="shared" si="0"/>
        <v/>
      </c>
      <c r="D29" s="114" t="str">
        <f>IFERROR(ROUND('X(Calculs)X'!W7,2),"")</f>
        <v/>
      </c>
      <c r="E29" s="114" t="str">
        <f>IFERROR(ROUND('X(Calculs)X'!W9,2),"")</f>
        <v/>
      </c>
      <c r="F29" s="114" t="str">
        <f>IFERROR(ROUND('X(Calculs)X'!W10,2),"")</f>
        <v/>
      </c>
      <c r="G29" s="114" t="str">
        <f>IFERROR(ROUND('X(Calculs)X'!W12,2),"")</f>
        <v/>
      </c>
      <c r="H29" s="114" t="str">
        <f>IFERROR(ROUND('X(Calculs)X'!W14,2),"")</f>
        <v/>
      </c>
      <c r="I29" s="114" t="str">
        <f>IFERROR(ROUND('X(Calculs)X'!W15,2),"")</f>
        <v/>
      </c>
      <c r="J29" s="114" t="str">
        <f>IFERROR(ROUND('X(Calculs)X'!W19,2),"")</f>
        <v/>
      </c>
      <c r="K29" s="488" t="str">
        <f>IFERROR(ROUND('X(Calculs)X'!W17,2),"")</f>
        <v/>
      </c>
      <c r="L29" s="109"/>
      <c r="M29" s="113" t="str">
        <f t="shared" si="1"/>
        <v/>
      </c>
      <c r="N29" s="28"/>
      <c r="AB29" s="211" t="str">
        <f>IF(AJ29&lt;='X(Calculs)X'!B$8,'X(Calculs)X'!W$2,"")</f>
        <v/>
      </c>
      <c r="AD29" s="642">
        <v>19</v>
      </c>
      <c r="AE29" s="642">
        <f t="shared" si="2"/>
        <v>0</v>
      </c>
      <c r="AG29" s="39" t="str">
        <f>IF('2. Saisie'!U110&lt;='2. Saisie'!AH6,"Oui","Non")</f>
        <v>Non</v>
      </c>
      <c r="AH29" s="39" t="str">
        <f>IF('2. Saisie'!U109="","Oui","Non")</f>
        <v>Non</v>
      </c>
      <c r="AI29" s="39">
        <f t="shared" si="3"/>
        <v>0</v>
      </c>
      <c r="AJ29" s="23">
        <v>20</v>
      </c>
      <c r="AK29" s="24" t="str">
        <f t="shared" si="4"/>
        <v/>
      </c>
      <c r="AL29" s="24" t="str">
        <f t="shared" si="5"/>
        <v/>
      </c>
      <c r="AM29" s="24" t="str">
        <f t="shared" si="6"/>
        <v/>
      </c>
      <c r="AN29" s="41">
        <f t="shared" si="7"/>
        <v>0</v>
      </c>
      <c r="AO29" s="24" t="b">
        <f t="shared" si="8"/>
        <v>0</v>
      </c>
      <c r="AP29" s="24"/>
      <c r="AQ29" s="24" t="str">
        <f t="shared" si="9"/>
        <v/>
      </c>
      <c r="AR29" s="24" t="str">
        <f t="shared" si="10"/>
        <v/>
      </c>
      <c r="AS29" s="41">
        <f t="shared" si="11"/>
        <v>1</v>
      </c>
      <c r="AT29" s="24" t="str">
        <f t="shared" si="12"/>
        <v/>
      </c>
      <c r="AW29" s="25">
        <v>20</v>
      </c>
      <c r="AX29" s="12" t="str">
        <f>IF(AW29&lt;='X(Calculs)X'!B$8,IF(D29&gt;=D28,TRUE,FALSE),"")</f>
        <v/>
      </c>
      <c r="AY29" s="12" t="str">
        <f>IF(AW29&lt;='X(Calculs)X'!B$8,IF(D29&lt;=D28,TRUE,FALSE),"")</f>
        <v/>
      </c>
      <c r="BJ29" s="132">
        <v>20</v>
      </c>
      <c r="BK29" s="133" t="e">
        <f>IF('X(Calculs)X'!W7="",NA(),IF('X(Calculs)X'!W7&gt;=0,'X(Calculs)X'!W7))</f>
        <v>#N/A</v>
      </c>
      <c r="BL29" s="133" t="str">
        <f>IF('X(Calculs)X'!W9&gt;=0,'X(Calculs)X'!W9,NA())</f>
        <v/>
      </c>
      <c r="BM29" s="133" t="str">
        <f>IF('X(Calculs)X'!W10&gt;=0,'X(Calculs)X'!W10,NA())</f>
        <v/>
      </c>
      <c r="BN29" s="133" t="e">
        <f>IF('X(Calculs)X'!W12="",NA(),IF('X(Calculs)X'!W12&gt;-1,'X(Calculs)X'!W12))</f>
        <v>#N/A</v>
      </c>
      <c r="BO29" s="133" t="str">
        <f>IFERROR('X(Calculs)X'!W14,NA())</f>
        <v/>
      </c>
      <c r="BP29" s="133" t="e">
        <f>IF('X(Calculs)X'!W15="",NA(),IF('X(Calculs)X'!W15&gt;=-1,'X(Calculs)X'!W15))</f>
        <v>#N/A</v>
      </c>
      <c r="BQ29" s="134" t="str">
        <f>IFERROR('X(Calculs)X'!W19,NA())</f>
        <v/>
      </c>
      <c r="BR29" s="133" t="str">
        <f>IFERROR('X(Calculs)X'!W21,NA())</f>
        <v/>
      </c>
      <c r="BT29" s="131" t="e">
        <f>'8. Paramètres'!#REF!</f>
        <v>#REF!</v>
      </c>
      <c r="BU29" s="131" t="e">
        <f>'8. Paramètres'!#REF!</f>
        <v>#REF!</v>
      </c>
      <c r="BX29" s="485">
        <v>20</v>
      </c>
      <c r="BY29" s="39" t="str">
        <f>IF(D29=0,0,IF(D29&lt;0.1,'X(Calculs)X'!MW$24,IF(D29&lt;0.2,'X(Calculs)X'!MW$23,IF(D29&lt;0.3,'X(Calculs)X'!MW$22,IF(D29&lt;0.4,'X(Calculs)X'!MW$21,IF(D29&lt;0.5,'X(Calculs)X'!MW$20,IF(D29&lt;0.6,'X(Calculs)X'!MW$19,IF(D29&lt;0.7,'X(Calculs)X'!MW$18,IF(D29&lt;0.8,'X(Calculs)X'!MW$17,IF(D29&lt;0.9,'X(Calculs)X'!MW$16,IF(D29&lt;=1,'X(Calculs)X'!MW$15,"err")))))))))))</f>
        <v>err</v>
      </c>
      <c r="BZ29" s="39" t="str">
        <f>IF(E29=0,0,IF(E29&lt;0.1,'X(Calculs)X'!MW$24,IF(E29&lt;0.2,'X(Calculs)X'!MW$23,IF(E29&lt;0.3,'X(Calculs)X'!MW$22,IF(E29&lt;0.4,'X(Calculs)X'!MW$21,IF(E29&lt;0.5,'X(Calculs)X'!MW$20,IF(E29&lt;0.6,'X(Calculs)X'!MW$19,IF(E29&lt;0.7,'X(Calculs)X'!MW$18,IF(E29&lt;0.8,'X(Calculs)X'!MW$17,IF(E29&lt;0.9,'X(Calculs)X'!MW$16,IF(E29&lt;=1,'X(Calculs)X'!MW$15,"err")))))))))))</f>
        <v>err</v>
      </c>
      <c r="CA29" s="39" t="str">
        <f>IF(F29=0,0,IF(F29&lt;0.1,'X(Calculs)X'!MW$24,IF(F29&lt;0.2,'X(Calculs)X'!MW$23,IF(F29&lt;0.3,'X(Calculs)X'!MW$22,IF(F29&lt;0.4,'X(Calculs)X'!MW$21,IF(F29&lt;0.5,'X(Calculs)X'!MW$20,IF(F29&lt;0.6,'X(Calculs)X'!MW$19,IF(F29&lt;0.7,'X(Calculs)X'!MW$18,IF(F29&lt;0.8,'X(Calculs)X'!MW$17,IF(F29&lt;0.9,'X(Calculs)X'!MW$16,IF(F29&lt;=1,'X(Calculs)X'!MW$15,"err")))))))))))</f>
        <v>err</v>
      </c>
      <c r="CB29" s="39" t="str">
        <f>IF(G29=0,0,IF(G29&lt;0.1,'X(Calculs)X'!MW$36,IF(G29&lt;0.2,'X(Calculs)X'!MW$35,IF(G29&lt;0.3,'X(Calculs)X'!MW$34,IF(G29&lt;0.4,'X(Calculs)X'!MW$33,IF(G29&lt;0.5,'X(Calculs)X'!MW$32,IF(G29&lt;0.6,'X(Calculs)X'!MW$31,IF(G29&lt;0.7,'X(Calculs)X'!MW$30,IF(G29&lt;0.8,'X(Calculs)X'!MW$29,IF(G29&lt;0.9,'X(Calculs)X'!MW$28,IF(G29&lt;=1,'X(Calculs)X'!MW$27,"err")))))))))))</f>
        <v>err</v>
      </c>
      <c r="CC29" s="39" t="str">
        <f>IF(H29&lt;0,'X(Calculs)X'!MW$49,IF(H29&lt;0.1,'X(Calculs)X'!MW$48,IF(H29&lt;0.2,'X(Calculs)X'!MW$47,IF(H29&lt;0.3,'X(Calculs)X'!MW$46,IF(H29&lt;0.4,'X(Calculs)X'!MW$45,IF(H29&lt;0.5,'X(Calculs)X'!MW$44,IF(H29&lt;0.6,'X(Calculs)X'!MW$43,IF(H29&lt;0.7,'X(Calculs)X'!MW$42,IF(H29&lt;0.8,'X(Calculs)X'!MW$41,IF(H29&lt;0.9,'X(Calculs)X'!MW$40,IF(H29&lt;=1,'X(Calculs)X'!MW$39,IF(AND(AG29="Oui",AH29="Non"),"invalide","err"))))))))))))</f>
        <v>err</v>
      </c>
      <c r="CD29" s="39" t="str">
        <f>IF(I29&lt;0,4,IF(I29&lt;0,'X(Calculs)X'!MW$61,IF(I29&lt;0.1,'X(Calculs)X'!MW$60,IF(I29&lt;0.2,'X(Calculs)X'!MW$59,IF(I29&lt;0.3,'X(Calculs)X'!MW$58,IF(I29&lt;0.4,'X(Calculs)X'!MW$57,IF(I29&lt;0.5,'X(Calculs)X'!MW$56,IF(I29&lt;0.6,'X(Calculs)X'!MW$55,IF(I29&lt;0.7,'X(Calculs)X'!MW$54,IF(I29&lt;0.8,'X(Calculs)X'!MW$53,IF(I29&lt;0.9,'X(Calculs)X'!MW$52,IF(I29&lt;=1,'X(Calculs)X'!MW$51,IF(I29="—","—",IF(AND(AG29="Oui",AH29="Non"),"invalide","err"))))))))))))))</f>
        <v>err</v>
      </c>
      <c r="CE29" s="39">
        <f>IF(I$47="—","err",IF(J29&lt;=I$47,'X(Calculs)X'!MW$75,IF(J29&gt;I$47,'X(Calculs)X'!MW$78,"err")))</f>
        <v>1</v>
      </c>
      <c r="CF29" s="39">
        <f>IF(K29&lt;K$42,'X(Calculs)X'!MW$83,IF(AND(K29&gt;=K$42,K29&lt;(K$42+(1*K$43))),'X(Calculs)X'!MW$84,IF(AND(K29&gt;=(K$42+(1*K$43)),K29&lt;(K$42+(2*K$43))),'X(Calculs)X'!MW$85,IF(K29&gt;=(K$42+(2*K$43)),'X(Calculs)X'!MW$86,"err"))))</f>
        <v>1</v>
      </c>
      <c r="CJ29" s="515" t="e">
        <f t="shared" si="13"/>
        <v>#N/A</v>
      </c>
      <c r="CK29" s="515" t="e">
        <f t="shared" si="14"/>
        <v>#N/A</v>
      </c>
      <c r="CL29" s="515" t="e">
        <f t="shared" si="15"/>
        <v>#N/A</v>
      </c>
    </row>
    <row r="30" spans="1:90" ht="125.1" customHeight="1" thickBot="1" x14ac:dyDescent="0.4">
      <c r="A30" s="624"/>
      <c r="B30" s="116" t="s">
        <v>348</v>
      </c>
      <c r="C30" s="628" t="str">
        <f t="shared" si="0"/>
        <v/>
      </c>
      <c r="D30" s="114" t="str">
        <f>IFERROR(ROUND('X(Calculs)X'!X7,2),"")</f>
        <v/>
      </c>
      <c r="E30" s="114" t="str">
        <f>IFERROR(ROUND('X(Calculs)X'!X9,2),"")</f>
        <v/>
      </c>
      <c r="F30" s="114" t="str">
        <f>IFERROR(ROUND('X(Calculs)X'!X10,2),"")</f>
        <v/>
      </c>
      <c r="G30" s="114" t="str">
        <f>IFERROR(ROUND('X(Calculs)X'!X12,2),"")</f>
        <v/>
      </c>
      <c r="H30" s="114" t="str">
        <f>IFERROR(ROUND('X(Calculs)X'!X14,2),"")</f>
        <v/>
      </c>
      <c r="I30" s="114" t="str">
        <f>IFERROR(ROUND('X(Calculs)X'!X15,2),"")</f>
        <v/>
      </c>
      <c r="J30" s="114" t="str">
        <f>IFERROR(ROUND('X(Calculs)X'!X19,2),"")</f>
        <v/>
      </c>
      <c r="K30" s="488" t="str">
        <f>IFERROR(ROUND('X(Calculs)X'!X17,2),"")</f>
        <v/>
      </c>
      <c r="L30" s="109"/>
      <c r="M30" s="113" t="str">
        <f t="shared" si="1"/>
        <v/>
      </c>
      <c r="N30" s="28"/>
      <c r="AB30" s="211" t="str">
        <f>IF(AJ30&lt;='X(Calculs)X'!B$8,'X(Calculs)X'!X$2,"")</f>
        <v/>
      </c>
      <c r="AD30" s="642">
        <v>20</v>
      </c>
      <c r="AE30" s="642">
        <f t="shared" si="2"/>
        <v>0</v>
      </c>
      <c r="AG30" s="39" t="str">
        <f>IF('2. Saisie'!V110&lt;='2. Saisie'!AH6,"Oui","Non")</f>
        <v>Non</v>
      </c>
      <c r="AH30" s="39" t="str">
        <f>IF('2. Saisie'!V109="","Oui","Non")</f>
        <v>Non</v>
      </c>
      <c r="AI30" s="39">
        <f t="shared" si="3"/>
        <v>0</v>
      </c>
      <c r="AJ30" s="23">
        <v>21</v>
      </c>
      <c r="AK30" s="24" t="str">
        <f t="shared" si="4"/>
        <v/>
      </c>
      <c r="AL30" s="24" t="str">
        <f t="shared" si="5"/>
        <v/>
      </c>
      <c r="AM30" s="24" t="str">
        <f t="shared" si="6"/>
        <v/>
      </c>
      <c r="AN30" s="41">
        <f t="shared" si="7"/>
        <v>0</v>
      </c>
      <c r="AO30" s="24" t="b">
        <f t="shared" si="8"/>
        <v>0</v>
      </c>
      <c r="AP30" s="24"/>
      <c r="AQ30" s="24" t="str">
        <f t="shared" si="9"/>
        <v/>
      </c>
      <c r="AR30" s="24" t="str">
        <f t="shared" si="10"/>
        <v/>
      </c>
      <c r="AS30" s="41">
        <f t="shared" si="11"/>
        <v>1</v>
      </c>
      <c r="AT30" s="24" t="str">
        <f t="shared" si="12"/>
        <v/>
      </c>
      <c r="AW30" s="25">
        <v>21</v>
      </c>
      <c r="AX30" s="12" t="str">
        <f>IF(AW30&lt;='X(Calculs)X'!B$8,IF(D30&gt;=D29,TRUE,FALSE),"")</f>
        <v/>
      </c>
      <c r="AY30" s="12" t="str">
        <f>IF(AW30&lt;='X(Calculs)X'!B$8,IF(D30&lt;=D29,TRUE,FALSE),"")</f>
        <v/>
      </c>
      <c r="BJ30" s="132">
        <v>21</v>
      </c>
      <c r="BK30" s="133" t="e">
        <f>IF('X(Calculs)X'!X7="",NA(),IF('X(Calculs)X'!X7&gt;=0,'X(Calculs)X'!X7))</f>
        <v>#N/A</v>
      </c>
      <c r="BL30" s="133" t="str">
        <f>IF('X(Calculs)X'!X9&gt;=0,'X(Calculs)X'!X9,NA())</f>
        <v/>
      </c>
      <c r="BM30" s="133" t="str">
        <f>IF('X(Calculs)X'!X10&gt;=0,'X(Calculs)X'!X10,NA())</f>
        <v/>
      </c>
      <c r="BN30" s="133" t="e">
        <f>IF('X(Calculs)X'!X12="",NA(),IF('X(Calculs)X'!X12&gt;-1,'X(Calculs)X'!X12))</f>
        <v>#N/A</v>
      </c>
      <c r="BO30" s="133" t="str">
        <f>IFERROR('X(Calculs)X'!X14,NA())</f>
        <v/>
      </c>
      <c r="BP30" s="133" t="e">
        <f>IF('X(Calculs)X'!X15="",NA(),IF('X(Calculs)X'!X15&gt;=-1,'X(Calculs)X'!X15))</f>
        <v>#N/A</v>
      </c>
      <c r="BQ30" s="134" t="str">
        <f>IFERROR('X(Calculs)X'!X19,NA())</f>
        <v/>
      </c>
      <c r="BR30" s="133" t="str">
        <f>IFERROR('X(Calculs)X'!X21,NA())</f>
        <v/>
      </c>
      <c r="BT30" s="131" t="e">
        <f>'8. Paramètres'!#REF!</f>
        <v>#REF!</v>
      </c>
      <c r="BU30" s="131" t="e">
        <f>'8. Paramètres'!#REF!</f>
        <v>#REF!</v>
      </c>
      <c r="BX30" s="485">
        <v>21</v>
      </c>
      <c r="BY30" s="39" t="str">
        <f>IF(D30=0,0,IF(D30&lt;0.1,'X(Calculs)X'!MW$24,IF(D30&lt;0.2,'X(Calculs)X'!MW$23,IF(D30&lt;0.3,'X(Calculs)X'!MW$22,IF(D30&lt;0.4,'X(Calculs)X'!MW$21,IF(D30&lt;0.5,'X(Calculs)X'!MW$20,IF(D30&lt;0.6,'X(Calculs)X'!MW$19,IF(D30&lt;0.7,'X(Calculs)X'!MW$18,IF(D30&lt;0.8,'X(Calculs)X'!MW$17,IF(D30&lt;0.9,'X(Calculs)X'!MW$16,IF(D30&lt;=1,'X(Calculs)X'!MW$15,"err")))))))))))</f>
        <v>err</v>
      </c>
      <c r="BZ30" s="39" t="str">
        <f>IF(E30=0,0,IF(E30&lt;0.1,'X(Calculs)X'!MW$24,IF(E30&lt;0.2,'X(Calculs)X'!MW$23,IF(E30&lt;0.3,'X(Calculs)X'!MW$22,IF(E30&lt;0.4,'X(Calculs)X'!MW$21,IF(E30&lt;0.5,'X(Calculs)X'!MW$20,IF(E30&lt;0.6,'X(Calculs)X'!MW$19,IF(E30&lt;0.7,'X(Calculs)X'!MW$18,IF(E30&lt;0.8,'X(Calculs)X'!MW$17,IF(E30&lt;0.9,'X(Calculs)X'!MW$16,IF(E30&lt;=1,'X(Calculs)X'!MW$15,"err")))))))))))</f>
        <v>err</v>
      </c>
      <c r="CA30" s="39" t="str">
        <f>IF(F30=0,0,IF(F30&lt;0.1,'X(Calculs)X'!MW$24,IF(F30&lt;0.2,'X(Calculs)X'!MW$23,IF(F30&lt;0.3,'X(Calculs)X'!MW$22,IF(F30&lt;0.4,'X(Calculs)X'!MW$21,IF(F30&lt;0.5,'X(Calculs)X'!MW$20,IF(F30&lt;0.6,'X(Calculs)X'!MW$19,IF(F30&lt;0.7,'X(Calculs)X'!MW$18,IF(F30&lt;0.8,'X(Calculs)X'!MW$17,IF(F30&lt;0.9,'X(Calculs)X'!MW$16,IF(F30&lt;=1,'X(Calculs)X'!MW$15,"err")))))))))))</f>
        <v>err</v>
      </c>
      <c r="CB30" s="39" t="str">
        <f>IF(G30=0,0,IF(G30&lt;0.1,'X(Calculs)X'!MW$36,IF(G30&lt;0.2,'X(Calculs)X'!MW$35,IF(G30&lt;0.3,'X(Calculs)X'!MW$34,IF(G30&lt;0.4,'X(Calculs)X'!MW$33,IF(G30&lt;0.5,'X(Calculs)X'!MW$32,IF(G30&lt;0.6,'X(Calculs)X'!MW$31,IF(G30&lt;0.7,'X(Calculs)X'!MW$30,IF(G30&lt;0.8,'X(Calculs)X'!MW$29,IF(G30&lt;0.9,'X(Calculs)X'!MW$28,IF(G30&lt;=1,'X(Calculs)X'!MW$27,"err")))))))))))</f>
        <v>err</v>
      </c>
      <c r="CC30" s="39" t="str">
        <f>IF(H30&lt;0,'X(Calculs)X'!MW$49,IF(H30&lt;0.1,'X(Calculs)X'!MW$48,IF(H30&lt;0.2,'X(Calculs)X'!MW$47,IF(H30&lt;0.3,'X(Calculs)X'!MW$46,IF(H30&lt;0.4,'X(Calculs)X'!MW$45,IF(H30&lt;0.5,'X(Calculs)X'!MW$44,IF(H30&lt;0.6,'X(Calculs)X'!MW$43,IF(H30&lt;0.7,'X(Calculs)X'!MW$42,IF(H30&lt;0.8,'X(Calculs)X'!MW$41,IF(H30&lt;0.9,'X(Calculs)X'!MW$40,IF(H30&lt;=1,'X(Calculs)X'!MW$39,IF(AND(AG30="Oui",AH30="Non"),"invalide","err"))))))))))))</f>
        <v>err</v>
      </c>
      <c r="CD30" s="39" t="str">
        <f>IF(I30&lt;0,4,IF(I30&lt;0,'X(Calculs)X'!MW$61,IF(I30&lt;0.1,'X(Calculs)X'!MW$60,IF(I30&lt;0.2,'X(Calculs)X'!MW$59,IF(I30&lt;0.3,'X(Calculs)X'!MW$58,IF(I30&lt;0.4,'X(Calculs)X'!MW$57,IF(I30&lt;0.5,'X(Calculs)X'!MW$56,IF(I30&lt;0.6,'X(Calculs)X'!MW$55,IF(I30&lt;0.7,'X(Calculs)X'!MW$54,IF(I30&lt;0.8,'X(Calculs)X'!MW$53,IF(I30&lt;0.9,'X(Calculs)X'!MW$52,IF(I30&lt;=1,'X(Calculs)X'!MW$51,IF(I30="—","—",IF(AND(AG30="Oui",AH30="Non"),"invalide","err"))))))))))))))</f>
        <v>err</v>
      </c>
      <c r="CE30" s="39">
        <f>IF(I$47="—","err",IF(J30&lt;=I$47,'X(Calculs)X'!MW$75,IF(J30&gt;I$47,'X(Calculs)X'!MW$78,"err")))</f>
        <v>1</v>
      </c>
      <c r="CF30" s="39">
        <f>IF(K30&lt;K$42,'X(Calculs)X'!MW$83,IF(AND(K30&gt;=K$42,K30&lt;(K$42+(1*K$43))),'X(Calculs)X'!MW$84,IF(AND(K30&gt;=(K$42+(1*K$43)),K30&lt;(K$42+(2*K$43))),'X(Calculs)X'!MW$85,IF(K30&gt;=(K$42+(2*K$43)),'X(Calculs)X'!MW$86,"err"))))</f>
        <v>1</v>
      </c>
      <c r="CJ30" s="515" t="e">
        <f t="shared" si="13"/>
        <v>#N/A</v>
      </c>
      <c r="CK30" s="515" t="e">
        <f t="shared" si="14"/>
        <v>#N/A</v>
      </c>
      <c r="CL30" s="515" t="e">
        <f t="shared" si="15"/>
        <v>#N/A</v>
      </c>
    </row>
    <row r="31" spans="1:90" ht="125.1" customHeight="1" thickBot="1" x14ac:dyDescent="0.4">
      <c r="A31" s="624"/>
      <c r="B31" s="116" t="s">
        <v>349</v>
      </c>
      <c r="C31" s="628" t="str">
        <f t="shared" si="0"/>
        <v/>
      </c>
      <c r="D31" s="114" t="str">
        <f>IFERROR(ROUND('X(Calculs)X'!Y7,2),"")</f>
        <v/>
      </c>
      <c r="E31" s="114" t="str">
        <f>IFERROR(ROUND('X(Calculs)X'!Y9,2),"")</f>
        <v/>
      </c>
      <c r="F31" s="114" t="str">
        <f>IFERROR(ROUND('X(Calculs)X'!Y10,2),"")</f>
        <v/>
      </c>
      <c r="G31" s="114" t="str">
        <f>IFERROR(ROUND('X(Calculs)X'!Y12,2),"")</f>
        <v/>
      </c>
      <c r="H31" s="114" t="str">
        <f>IFERROR(ROUND('X(Calculs)X'!Y14,2),"")</f>
        <v/>
      </c>
      <c r="I31" s="114" t="str">
        <f>IFERROR(ROUND('X(Calculs)X'!Y15,2),"")</f>
        <v/>
      </c>
      <c r="J31" s="114" t="str">
        <f>IFERROR(ROUND('X(Calculs)X'!Y19,2),"")</f>
        <v/>
      </c>
      <c r="K31" s="488" t="str">
        <f>IFERROR(ROUND('X(Calculs)X'!Y17,2),"")</f>
        <v/>
      </c>
      <c r="L31" s="109"/>
      <c r="M31" s="113" t="str">
        <f t="shared" si="1"/>
        <v/>
      </c>
      <c r="N31" s="28"/>
      <c r="AB31" s="211" t="str">
        <f>IF(AJ31&lt;='X(Calculs)X'!B$8,'X(Calculs)X'!Y$2,"")</f>
        <v/>
      </c>
      <c r="AD31" s="642">
        <v>21</v>
      </c>
      <c r="AE31" s="642">
        <f t="shared" si="2"/>
        <v>0</v>
      </c>
      <c r="AG31" s="39" t="str">
        <f>IF('2. Saisie'!W110&lt;='2. Saisie'!AH6,"Oui","Non")</f>
        <v>Non</v>
      </c>
      <c r="AH31" s="39" t="str">
        <f>IF('2. Saisie'!W109="","Oui","Non")</f>
        <v>Non</v>
      </c>
      <c r="AI31" s="39">
        <f t="shared" si="3"/>
        <v>0</v>
      </c>
      <c r="AJ31" s="23">
        <v>22</v>
      </c>
      <c r="AK31" s="24" t="str">
        <f t="shared" si="4"/>
        <v/>
      </c>
      <c r="AL31" s="24" t="str">
        <f t="shared" si="5"/>
        <v/>
      </c>
      <c r="AM31" s="24" t="str">
        <f t="shared" si="6"/>
        <v/>
      </c>
      <c r="AN31" s="41">
        <f t="shared" si="7"/>
        <v>0</v>
      </c>
      <c r="AO31" s="24" t="b">
        <f t="shared" si="8"/>
        <v>0</v>
      </c>
      <c r="AP31" s="24"/>
      <c r="AQ31" s="24" t="str">
        <f t="shared" si="9"/>
        <v/>
      </c>
      <c r="AR31" s="24" t="str">
        <f t="shared" si="10"/>
        <v/>
      </c>
      <c r="AS31" s="41">
        <f t="shared" si="11"/>
        <v>1</v>
      </c>
      <c r="AT31" s="24" t="str">
        <f t="shared" si="12"/>
        <v/>
      </c>
      <c r="AW31" s="25">
        <v>22</v>
      </c>
      <c r="AX31" s="12" t="str">
        <f>IF(AW31&lt;='X(Calculs)X'!B$8,IF(D31&gt;=D30,TRUE,FALSE),"")</f>
        <v/>
      </c>
      <c r="AY31" s="12" t="str">
        <f>IF(AW31&lt;='X(Calculs)X'!B$8,IF(D31&lt;=D30,TRUE,FALSE),"")</f>
        <v/>
      </c>
      <c r="BJ31" s="132">
        <v>22</v>
      </c>
      <c r="BK31" s="133" t="e">
        <f>IF('X(Calculs)X'!Y7="",NA(),IF('X(Calculs)X'!Y7&gt;=0,'X(Calculs)X'!Y7))</f>
        <v>#N/A</v>
      </c>
      <c r="BL31" s="133" t="str">
        <f>IF('X(Calculs)X'!Y9&gt;=0,'X(Calculs)X'!Y9,NA())</f>
        <v/>
      </c>
      <c r="BM31" s="133" t="str">
        <f>IF('X(Calculs)X'!Y10&gt;=0,'X(Calculs)X'!Y10,NA())</f>
        <v/>
      </c>
      <c r="BN31" s="133" t="e">
        <f>IF('X(Calculs)X'!Y12="",NA(),IF('X(Calculs)X'!Y12&gt;-1,'X(Calculs)X'!Y12))</f>
        <v>#N/A</v>
      </c>
      <c r="BO31" s="133" t="str">
        <f>IFERROR('X(Calculs)X'!Y14,NA())</f>
        <v/>
      </c>
      <c r="BP31" s="133" t="e">
        <f>IF('X(Calculs)X'!Y15="",NA(),IF('X(Calculs)X'!Y15&gt;=-1,'X(Calculs)X'!Y15))</f>
        <v>#N/A</v>
      </c>
      <c r="BQ31" s="134" t="str">
        <f>IFERROR('X(Calculs)X'!Y19,NA())</f>
        <v/>
      </c>
      <c r="BR31" s="133" t="str">
        <f>IFERROR('X(Calculs)X'!Y21,NA())</f>
        <v/>
      </c>
      <c r="BT31" s="131" t="e">
        <f>'8. Paramètres'!#REF!</f>
        <v>#REF!</v>
      </c>
      <c r="BU31" s="131" t="e">
        <f>'8. Paramètres'!#REF!</f>
        <v>#REF!</v>
      </c>
      <c r="BX31" s="485">
        <v>22</v>
      </c>
      <c r="BY31" s="39" t="str">
        <f>IF(D31=0,0,IF(D31&lt;0.1,'X(Calculs)X'!MW$24,IF(D31&lt;0.2,'X(Calculs)X'!MW$23,IF(D31&lt;0.3,'X(Calculs)X'!MW$22,IF(D31&lt;0.4,'X(Calculs)X'!MW$21,IF(D31&lt;0.5,'X(Calculs)X'!MW$20,IF(D31&lt;0.6,'X(Calculs)X'!MW$19,IF(D31&lt;0.7,'X(Calculs)X'!MW$18,IF(D31&lt;0.8,'X(Calculs)X'!MW$17,IF(D31&lt;0.9,'X(Calculs)X'!MW$16,IF(D31&lt;=1,'X(Calculs)X'!MW$15,"err")))))))))))</f>
        <v>err</v>
      </c>
      <c r="BZ31" s="39" t="str">
        <f>IF(E31=0,0,IF(E31&lt;0.1,'X(Calculs)X'!MW$24,IF(E31&lt;0.2,'X(Calculs)X'!MW$23,IF(E31&lt;0.3,'X(Calculs)X'!MW$22,IF(E31&lt;0.4,'X(Calculs)X'!MW$21,IF(E31&lt;0.5,'X(Calculs)X'!MW$20,IF(E31&lt;0.6,'X(Calculs)X'!MW$19,IF(E31&lt;0.7,'X(Calculs)X'!MW$18,IF(E31&lt;0.8,'X(Calculs)X'!MW$17,IF(E31&lt;0.9,'X(Calculs)X'!MW$16,IF(E31&lt;=1,'X(Calculs)X'!MW$15,"err")))))))))))</f>
        <v>err</v>
      </c>
      <c r="CA31" s="39" t="str">
        <f>IF(F31=0,0,IF(F31&lt;0.1,'X(Calculs)X'!MW$24,IF(F31&lt;0.2,'X(Calculs)X'!MW$23,IF(F31&lt;0.3,'X(Calculs)X'!MW$22,IF(F31&lt;0.4,'X(Calculs)X'!MW$21,IF(F31&lt;0.5,'X(Calculs)X'!MW$20,IF(F31&lt;0.6,'X(Calculs)X'!MW$19,IF(F31&lt;0.7,'X(Calculs)X'!MW$18,IF(F31&lt;0.8,'X(Calculs)X'!MW$17,IF(F31&lt;0.9,'X(Calculs)X'!MW$16,IF(F31&lt;=1,'X(Calculs)X'!MW$15,"err")))))))))))</f>
        <v>err</v>
      </c>
      <c r="CB31" s="39" t="str">
        <f>IF(G31=0,0,IF(G31&lt;0.1,'X(Calculs)X'!MW$36,IF(G31&lt;0.2,'X(Calculs)X'!MW$35,IF(G31&lt;0.3,'X(Calculs)X'!MW$34,IF(G31&lt;0.4,'X(Calculs)X'!MW$33,IF(G31&lt;0.5,'X(Calculs)X'!MW$32,IF(G31&lt;0.6,'X(Calculs)X'!MW$31,IF(G31&lt;0.7,'X(Calculs)X'!MW$30,IF(G31&lt;0.8,'X(Calculs)X'!MW$29,IF(G31&lt;0.9,'X(Calculs)X'!MW$28,IF(G31&lt;=1,'X(Calculs)X'!MW$27,"err")))))))))))</f>
        <v>err</v>
      </c>
      <c r="CC31" s="39" t="str">
        <f>IF(H31&lt;0,'X(Calculs)X'!MW$49,IF(H31&lt;0.1,'X(Calculs)X'!MW$48,IF(H31&lt;0.2,'X(Calculs)X'!MW$47,IF(H31&lt;0.3,'X(Calculs)X'!MW$46,IF(H31&lt;0.4,'X(Calculs)X'!MW$45,IF(H31&lt;0.5,'X(Calculs)X'!MW$44,IF(H31&lt;0.6,'X(Calculs)X'!MW$43,IF(H31&lt;0.7,'X(Calculs)X'!MW$42,IF(H31&lt;0.8,'X(Calculs)X'!MW$41,IF(H31&lt;0.9,'X(Calculs)X'!MW$40,IF(H31&lt;=1,'X(Calculs)X'!MW$39,IF(AND(AG31="Oui",AH31="Non"),"invalide","err"))))))))))))</f>
        <v>err</v>
      </c>
      <c r="CD31" s="39" t="str">
        <f>IF(I31&lt;0,4,IF(I31&lt;0,'X(Calculs)X'!MW$61,IF(I31&lt;0.1,'X(Calculs)X'!MW$60,IF(I31&lt;0.2,'X(Calculs)X'!MW$59,IF(I31&lt;0.3,'X(Calculs)X'!MW$58,IF(I31&lt;0.4,'X(Calculs)X'!MW$57,IF(I31&lt;0.5,'X(Calculs)X'!MW$56,IF(I31&lt;0.6,'X(Calculs)X'!MW$55,IF(I31&lt;0.7,'X(Calculs)X'!MW$54,IF(I31&lt;0.8,'X(Calculs)X'!MW$53,IF(I31&lt;0.9,'X(Calculs)X'!MW$52,IF(I31&lt;=1,'X(Calculs)X'!MW$51,IF(I31="—","—",IF(AND(AG31="Oui",AH31="Non"),"invalide","err"))))))))))))))</f>
        <v>err</v>
      </c>
      <c r="CE31" s="39">
        <f>IF(I$47="—","err",IF(J31&lt;=I$47,'X(Calculs)X'!MW$75,IF(J31&gt;I$47,'X(Calculs)X'!MW$78,"err")))</f>
        <v>1</v>
      </c>
      <c r="CF31" s="39">
        <f>IF(K31&lt;K$42,'X(Calculs)X'!MW$83,IF(AND(K31&gt;=K$42,K31&lt;(K$42+(1*K$43))),'X(Calculs)X'!MW$84,IF(AND(K31&gt;=(K$42+(1*K$43)),K31&lt;(K$42+(2*K$43))),'X(Calculs)X'!MW$85,IF(K31&gt;=(K$42+(2*K$43)),'X(Calculs)X'!MW$86,"err"))))</f>
        <v>1</v>
      </c>
      <c r="CJ31" s="515" t="e">
        <f t="shared" si="13"/>
        <v>#N/A</v>
      </c>
      <c r="CK31" s="515" t="e">
        <f t="shared" si="14"/>
        <v>#N/A</v>
      </c>
      <c r="CL31" s="515" t="e">
        <f t="shared" si="15"/>
        <v>#N/A</v>
      </c>
    </row>
    <row r="32" spans="1:90" ht="125.1" customHeight="1" thickBot="1" x14ac:dyDescent="0.4">
      <c r="A32" s="624"/>
      <c r="B32" s="116" t="s">
        <v>350</v>
      </c>
      <c r="C32" s="628" t="str">
        <f t="shared" si="0"/>
        <v/>
      </c>
      <c r="D32" s="114" t="str">
        <f>IFERROR(ROUND('X(Calculs)X'!Z7,2),"")</f>
        <v/>
      </c>
      <c r="E32" s="114" t="str">
        <f>IFERROR(ROUND('X(Calculs)X'!Z9,2),"")</f>
        <v/>
      </c>
      <c r="F32" s="114" t="str">
        <f>IFERROR(ROUND('X(Calculs)X'!Z10,2),"")</f>
        <v/>
      </c>
      <c r="G32" s="114" t="str">
        <f>IFERROR(ROUND('X(Calculs)X'!Z12,2),"")</f>
        <v/>
      </c>
      <c r="H32" s="114" t="str">
        <f>IFERROR(ROUND('X(Calculs)X'!Z14,2),"")</f>
        <v/>
      </c>
      <c r="I32" s="114" t="str">
        <f>IFERROR(ROUND('X(Calculs)X'!Z15,2),"")</f>
        <v/>
      </c>
      <c r="J32" s="114" t="str">
        <f>IFERROR(ROUND('X(Calculs)X'!Z19,2),"")</f>
        <v/>
      </c>
      <c r="K32" s="488" t="str">
        <f>IFERROR(ROUND('X(Calculs)X'!Z17,2),"")</f>
        <v/>
      </c>
      <c r="L32" s="109"/>
      <c r="M32" s="113" t="str">
        <f t="shared" si="1"/>
        <v/>
      </c>
      <c r="N32" s="28"/>
      <c r="AB32" s="211" t="str">
        <f>IF(AJ32&lt;='X(Calculs)X'!B$8,'X(Calculs)X'!Z$2,"")</f>
        <v/>
      </c>
      <c r="AD32" s="642">
        <v>22</v>
      </c>
      <c r="AE32" s="642">
        <f t="shared" si="2"/>
        <v>0</v>
      </c>
      <c r="AG32" s="39" t="str">
        <f>IF('2. Saisie'!X110&lt;='2. Saisie'!AH6,"Oui","Non")</f>
        <v>Non</v>
      </c>
      <c r="AH32" s="39" t="str">
        <f>IF('2. Saisie'!X109="","Oui","Non")</f>
        <v>Non</v>
      </c>
      <c r="AI32" s="39">
        <f t="shared" si="3"/>
        <v>0</v>
      </c>
      <c r="AJ32" s="23">
        <v>23</v>
      </c>
      <c r="AK32" s="24" t="str">
        <f t="shared" si="4"/>
        <v/>
      </c>
      <c r="AL32" s="24" t="str">
        <f t="shared" si="5"/>
        <v/>
      </c>
      <c r="AM32" s="24" t="str">
        <f t="shared" si="6"/>
        <v/>
      </c>
      <c r="AN32" s="41">
        <f t="shared" si="7"/>
        <v>0</v>
      </c>
      <c r="AO32" s="24" t="b">
        <f t="shared" si="8"/>
        <v>0</v>
      </c>
      <c r="AP32" s="24"/>
      <c r="AQ32" s="24" t="str">
        <f t="shared" si="9"/>
        <v/>
      </c>
      <c r="AR32" s="24" t="str">
        <f t="shared" si="10"/>
        <v/>
      </c>
      <c r="AS32" s="41">
        <f t="shared" si="11"/>
        <v>1</v>
      </c>
      <c r="AT32" s="24" t="str">
        <f t="shared" si="12"/>
        <v/>
      </c>
      <c r="AW32" s="25">
        <v>23</v>
      </c>
      <c r="AX32" s="12" t="str">
        <f>IF(AW32&lt;='X(Calculs)X'!B$8,IF(D32&gt;=D31,TRUE,FALSE),"")</f>
        <v/>
      </c>
      <c r="AY32" s="12" t="str">
        <f>IF(AW32&lt;='X(Calculs)X'!B$8,IF(D32&lt;=D31,TRUE,FALSE),"")</f>
        <v/>
      </c>
      <c r="BJ32" s="132">
        <v>23</v>
      </c>
      <c r="BK32" s="133" t="e">
        <f>IF('X(Calculs)X'!Z7="",NA(),IF('X(Calculs)X'!Z7&gt;=0,'X(Calculs)X'!Z7))</f>
        <v>#N/A</v>
      </c>
      <c r="BL32" s="133" t="str">
        <f>IF('X(Calculs)X'!Z9&gt;=0,'X(Calculs)X'!Z9,NA())</f>
        <v/>
      </c>
      <c r="BM32" s="133" t="str">
        <f>IF('X(Calculs)X'!Z10&gt;=0,'X(Calculs)X'!Z10,NA())</f>
        <v/>
      </c>
      <c r="BN32" s="133" t="e">
        <f>IF('X(Calculs)X'!Z12="",NA(),IF('X(Calculs)X'!Z12&gt;-1,'X(Calculs)X'!Z12))</f>
        <v>#N/A</v>
      </c>
      <c r="BO32" s="133" t="str">
        <f>IFERROR('X(Calculs)X'!Z14,NA())</f>
        <v/>
      </c>
      <c r="BP32" s="133" t="e">
        <f>IF('X(Calculs)X'!Z15="",NA(),IF('X(Calculs)X'!Z15&gt;=-1,'X(Calculs)X'!Z15))</f>
        <v>#N/A</v>
      </c>
      <c r="BQ32" s="134" t="str">
        <f>IFERROR('X(Calculs)X'!Z19,NA())</f>
        <v/>
      </c>
      <c r="BR32" s="133" t="str">
        <f>IFERROR('X(Calculs)X'!Z21,NA())</f>
        <v/>
      </c>
      <c r="BT32" s="131" t="e">
        <f>'8. Paramètres'!#REF!</f>
        <v>#REF!</v>
      </c>
      <c r="BU32" s="131" t="e">
        <f>'8. Paramètres'!#REF!</f>
        <v>#REF!</v>
      </c>
      <c r="BX32" s="485">
        <v>23</v>
      </c>
      <c r="BY32" s="39" t="str">
        <f>IF(D32=0,0,IF(D32&lt;0.1,'X(Calculs)X'!MW$24,IF(D32&lt;0.2,'X(Calculs)X'!MW$23,IF(D32&lt;0.3,'X(Calculs)X'!MW$22,IF(D32&lt;0.4,'X(Calculs)X'!MW$21,IF(D32&lt;0.5,'X(Calculs)X'!MW$20,IF(D32&lt;0.6,'X(Calculs)X'!MW$19,IF(D32&lt;0.7,'X(Calculs)X'!MW$18,IF(D32&lt;0.8,'X(Calculs)X'!MW$17,IF(D32&lt;0.9,'X(Calculs)X'!MW$16,IF(D32&lt;=1,'X(Calculs)X'!MW$15,"err")))))))))))</f>
        <v>err</v>
      </c>
      <c r="BZ32" s="39" t="str">
        <f>IF(E32=0,0,IF(E32&lt;0.1,'X(Calculs)X'!MW$24,IF(E32&lt;0.2,'X(Calculs)X'!MW$23,IF(E32&lt;0.3,'X(Calculs)X'!MW$22,IF(E32&lt;0.4,'X(Calculs)X'!MW$21,IF(E32&lt;0.5,'X(Calculs)X'!MW$20,IF(E32&lt;0.6,'X(Calculs)X'!MW$19,IF(E32&lt;0.7,'X(Calculs)X'!MW$18,IF(E32&lt;0.8,'X(Calculs)X'!MW$17,IF(E32&lt;0.9,'X(Calculs)X'!MW$16,IF(E32&lt;=1,'X(Calculs)X'!MW$15,"err")))))))))))</f>
        <v>err</v>
      </c>
      <c r="CA32" s="39" t="str">
        <f>IF(F32=0,0,IF(F32&lt;0.1,'X(Calculs)X'!MW$24,IF(F32&lt;0.2,'X(Calculs)X'!MW$23,IF(F32&lt;0.3,'X(Calculs)X'!MW$22,IF(F32&lt;0.4,'X(Calculs)X'!MW$21,IF(F32&lt;0.5,'X(Calculs)X'!MW$20,IF(F32&lt;0.6,'X(Calculs)X'!MW$19,IF(F32&lt;0.7,'X(Calculs)X'!MW$18,IF(F32&lt;0.8,'X(Calculs)X'!MW$17,IF(F32&lt;0.9,'X(Calculs)X'!MW$16,IF(F32&lt;=1,'X(Calculs)X'!MW$15,"err")))))))))))</f>
        <v>err</v>
      </c>
      <c r="CB32" s="39" t="str">
        <f>IF(G32=0,0,IF(G32&lt;0.1,'X(Calculs)X'!MW$36,IF(G32&lt;0.2,'X(Calculs)X'!MW$35,IF(G32&lt;0.3,'X(Calculs)X'!MW$34,IF(G32&lt;0.4,'X(Calculs)X'!MW$33,IF(G32&lt;0.5,'X(Calculs)X'!MW$32,IF(G32&lt;0.6,'X(Calculs)X'!MW$31,IF(G32&lt;0.7,'X(Calculs)X'!MW$30,IF(G32&lt;0.8,'X(Calculs)X'!MW$29,IF(G32&lt;0.9,'X(Calculs)X'!MW$28,IF(G32&lt;=1,'X(Calculs)X'!MW$27,"err")))))))))))</f>
        <v>err</v>
      </c>
      <c r="CC32" s="39" t="str">
        <f>IF(H32&lt;0,'X(Calculs)X'!MW$49,IF(H32&lt;0.1,'X(Calculs)X'!MW$48,IF(H32&lt;0.2,'X(Calculs)X'!MW$47,IF(H32&lt;0.3,'X(Calculs)X'!MW$46,IF(H32&lt;0.4,'X(Calculs)X'!MW$45,IF(H32&lt;0.5,'X(Calculs)X'!MW$44,IF(H32&lt;0.6,'X(Calculs)X'!MW$43,IF(H32&lt;0.7,'X(Calculs)X'!MW$42,IF(H32&lt;0.8,'X(Calculs)X'!MW$41,IF(H32&lt;0.9,'X(Calculs)X'!MW$40,IF(H32&lt;=1,'X(Calculs)X'!MW$39,IF(AND(AG32="Oui",AH32="Non"),"invalide","err"))))))))))))</f>
        <v>err</v>
      </c>
      <c r="CD32" s="39" t="str">
        <f>IF(I32&lt;0,4,IF(I32&lt;0,'X(Calculs)X'!MW$61,IF(I32&lt;0.1,'X(Calculs)X'!MW$60,IF(I32&lt;0.2,'X(Calculs)X'!MW$59,IF(I32&lt;0.3,'X(Calculs)X'!MW$58,IF(I32&lt;0.4,'X(Calculs)X'!MW$57,IF(I32&lt;0.5,'X(Calculs)X'!MW$56,IF(I32&lt;0.6,'X(Calculs)X'!MW$55,IF(I32&lt;0.7,'X(Calculs)X'!MW$54,IF(I32&lt;0.8,'X(Calculs)X'!MW$53,IF(I32&lt;0.9,'X(Calculs)X'!MW$52,IF(I32&lt;=1,'X(Calculs)X'!MW$51,IF(I32="—","—",IF(AND(AG32="Oui",AH32="Non"),"invalide","err"))))))))))))))</f>
        <v>err</v>
      </c>
      <c r="CE32" s="39">
        <f>IF(I$47="—","err",IF(J32&lt;=I$47,'X(Calculs)X'!MW$75,IF(J32&gt;I$47,'X(Calculs)X'!MW$78,"err")))</f>
        <v>1</v>
      </c>
      <c r="CF32" s="39">
        <f>IF(K32&lt;K$42,'X(Calculs)X'!MW$83,IF(AND(K32&gt;=K$42,K32&lt;(K$42+(1*K$43))),'X(Calculs)X'!MW$84,IF(AND(K32&gt;=(K$42+(1*K$43)),K32&lt;(K$42+(2*K$43))),'X(Calculs)X'!MW$85,IF(K32&gt;=(K$42+(2*K$43)),'X(Calculs)X'!MW$86,"err"))))</f>
        <v>1</v>
      </c>
      <c r="CJ32" s="515" t="e">
        <f t="shared" si="13"/>
        <v>#N/A</v>
      </c>
      <c r="CK32" s="515" t="e">
        <f t="shared" si="14"/>
        <v>#N/A</v>
      </c>
      <c r="CL32" s="515" t="e">
        <f t="shared" si="15"/>
        <v>#N/A</v>
      </c>
    </row>
    <row r="33" spans="1:90" ht="125.1" customHeight="1" thickBot="1" x14ac:dyDescent="0.4">
      <c r="A33" s="624"/>
      <c r="B33" s="116" t="s">
        <v>351</v>
      </c>
      <c r="C33" s="628" t="str">
        <f t="shared" si="0"/>
        <v/>
      </c>
      <c r="D33" s="114" t="str">
        <f>IFERROR(ROUND('X(Calculs)X'!AA7,2),"")</f>
        <v/>
      </c>
      <c r="E33" s="114" t="str">
        <f>IFERROR(ROUND('X(Calculs)X'!AA9,2),"")</f>
        <v/>
      </c>
      <c r="F33" s="114" t="str">
        <f>IFERROR(ROUND('X(Calculs)X'!AA10,2),"")</f>
        <v/>
      </c>
      <c r="G33" s="114" t="str">
        <f>IFERROR(ROUND('X(Calculs)X'!AA12,2),"")</f>
        <v/>
      </c>
      <c r="H33" s="114" t="str">
        <f>IFERROR(ROUND('X(Calculs)X'!AA14,2),"")</f>
        <v/>
      </c>
      <c r="I33" s="114" t="str">
        <f>IFERROR(ROUND('X(Calculs)X'!AA15,2),"")</f>
        <v/>
      </c>
      <c r="J33" s="114" t="str">
        <f>IFERROR(ROUND('X(Calculs)X'!AA19,2),"")</f>
        <v/>
      </c>
      <c r="K33" s="488" t="str">
        <f>IFERROR(ROUND('X(Calculs)X'!AA17,2),"")</f>
        <v/>
      </c>
      <c r="L33" s="109"/>
      <c r="M33" s="113" t="str">
        <f t="shared" si="1"/>
        <v/>
      </c>
      <c r="N33" s="28"/>
      <c r="AB33" s="211" t="str">
        <f>IF(AJ33&lt;='X(Calculs)X'!B$8,'X(Calculs)X'!AA$2,"")</f>
        <v/>
      </c>
      <c r="AD33" s="642">
        <v>23</v>
      </c>
      <c r="AE33" s="642">
        <f t="shared" si="2"/>
        <v>0</v>
      </c>
      <c r="AG33" s="39" t="str">
        <f>IF('2. Saisie'!Y110&lt;='2. Saisie'!AH6,"Oui","Non")</f>
        <v>Non</v>
      </c>
      <c r="AH33" s="39" t="str">
        <f>IF('2. Saisie'!Y109="","Oui","Non")</f>
        <v>Non</v>
      </c>
      <c r="AI33" s="39">
        <f t="shared" si="3"/>
        <v>0</v>
      </c>
      <c r="AJ33" s="23">
        <v>24</v>
      </c>
      <c r="AK33" s="24" t="str">
        <f t="shared" si="4"/>
        <v/>
      </c>
      <c r="AL33" s="24" t="str">
        <f t="shared" si="5"/>
        <v/>
      </c>
      <c r="AM33" s="24" t="str">
        <f t="shared" si="6"/>
        <v/>
      </c>
      <c r="AN33" s="41">
        <f t="shared" si="7"/>
        <v>0</v>
      </c>
      <c r="AO33" s="24" t="b">
        <f t="shared" si="8"/>
        <v>0</v>
      </c>
      <c r="AP33" s="24"/>
      <c r="AQ33" s="24" t="str">
        <f t="shared" si="9"/>
        <v/>
      </c>
      <c r="AR33" s="24" t="str">
        <f t="shared" si="10"/>
        <v/>
      </c>
      <c r="AS33" s="41">
        <f t="shared" si="11"/>
        <v>1</v>
      </c>
      <c r="AT33" s="24" t="str">
        <f t="shared" si="12"/>
        <v/>
      </c>
      <c r="AW33" s="25">
        <v>24</v>
      </c>
      <c r="AX33" s="12" t="str">
        <f>IF(AW33&lt;='X(Calculs)X'!B$8,IF(D33&gt;=D32,TRUE,FALSE),"")</f>
        <v/>
      </c>
      <c r="AY33" s="12" t="str">
        <f>IF(AW33&lt;='X(Calculs)X'!B$8,IF(D33&lt;=D32,TRUE,FALSE),"")</f>
        <v/>
      </c>
      <c r="BJ33" s="132">
        <v>24</v>
      </c>
      <c r="BK33" s="133" t="e">
        <f>IF('X(Calculs)X'!AA7="",NA(),IF('X(Calculs)X'!AA7&gt;=0,'X(Calculs)X'!AA7))</f>
        <v>#N/A</v>
      </c>
      <c r="BL33" s="133" t="str">
        <f>IF('X(Calculs)X'!AA9&gt;=0,'X(Calculs)X'!AA9,NA())</f>
        <v/>
      </c>
      <c r="BM33" s="133" t="str">
        <f>IF('X(Calculs)X'!AA10&gt;=0,'X(Calculs)X'!AA10,NA())</f>
        <v/>
      </c>
      <c r="BN33" s="133" t="e">
        <f>IF('X(Calculs)X'!AA12="",NA(),IF('X(Calculs)X'!AA12&gt;-1,'X(Calculs)X'!AA12))</f>
        <v>#N/A</v>
      </c>
      <c r="BO33" s="133" t="str">
        <f>IFERROR('X(Calculs)X'!AA14,NA())</f>
        <v/>
      </c>
      <c r="BP33" s="133" t="e">
        <f>IF('X(Calculs)X'!AA15="",NA(),IF('X(Calculs)X'!AA15&gt;=-1,'X(Calculs)X'!AA15))</f>
        <v>#N/A</v>
      </c>
      <c r="BQ33" s="134" t="str">
        <f>IFERROR('X(Calculs)X'!AA19,NA())</f>
        <v/>
      </c>
      <c r="BR33" s="133" t="str">
        <f>IFERROR('X(Calculs)X'!AA21,NA())</f>
        <v/>
      </c>
      <c r="BT33" s="131" t="e">
        <f>'8. Paramètres'!#REF!</f>
        <v>#REF!</v>
      </c>
      <c r="BU33" s="131" t="e">
        <f>'8. Paramètres'!#REF!</f>
        <v>#REF!</v>
      </c>
      <c r="BX33" s="485">
        <v>24</v>
      </c>
      <c r="BY33" s="39" t="str">
        <f>IF(D33=0,0,IF(D33&lt;0.1,'X(Calculs)X'!MW$24,IF(D33&lt;0.2,'X(Calculs)X'!MW$23,IF(D33&lt;0.3,'X(Calculs)X'!MW$22,IF(D33&lt;0.4,'X(Calculs)X'!MW$21,IF(D33&lt;0.5,'X(Calculs)X'!MW$20,IF(D33&lt;0.6,'X(Calculs)X'!MW$19,IF(D33&lt;0.7,'X(Calculs)X'!MW$18,IF(D33&lt;0.8,'X(Calculs)X'!MW$17,IF(D33&lt;0.9,'X(Calculs)X'!MW$16,IF(D33&lt;=1,'X(Calculs)X'!MW$15,"err")))))))))))</f>
        <v>err</v>
      </c>
      <c r="BZ33" s="39" t="str">
        <f>IF(E33=0,0,IF(E33&lt;0.1,'X(Calculs)X'!MW$24,IF(E33&lt;0.2,'X(Calculs)X'!MW$23,IF(E33&lt;0.3,'X(Calculs)X'!MW$22,IF(E33&lt;0.4,'X(Calculs)X'!MW$21,IF(E33&lt;0.5,'X(Calculs)X'!MW$20,IF(E33&lt;0.6,'X(Calculs)X'!MW$19,IF(E33&lt;0.7,'X(Calculs)X'!MW$18,IF(E33&lt;0.8,'X(Calculs)X'!MW$17,IF(E33&lt;0.9,'X(Calculs)X'!MW$16,IF(E33&lt;=1,'X(Calculs)X'!MW$15,"err")))))))))))</f>
        <v>err</v>
      </c>
      <c r="CA33" s="39" t="str">
        <f>IF(F33=0,0,IF(F33&lt;0.1,'X(Calculs)X'!MW$24,IF(F33&lt;0.2,'X(Calculs)X'!MW$23,IF(F33&lt;0.3,'X(Calculs)X'!MW$22,IF(F33&lt;0.4,'X(Calculs)X'!MW$21,IF(F33&lt;0.5,'X(Calculs)X'!MW$20,IF(F33&lt;0.6,'X(Calculs)X'!MW$19,IF(F33&lt;0.7,'X(Calculs)X'!MW$18,IF(F33&lt;0.8,'X(Calculs)X'!MW$17,IF(F33&lt;0.9,'X(Calculs)X'!MW$16,IF(F33&lt;=1,'X(Calculs)X'!MW$15,"err")))))))))))</f>
        <v>err</v>
      </c>
      <c r="CB33" s="39" t="str">
        <f>IF(G33=0,0,IF(G33&lt;0.1,'X(Calculs)X'!MW$36,IF(G33&lt;0.2,'X(Calculs)X'!MW$35,IF(G33&lt;0.3,'X(Calculs)X'!MW$34,IF(G33&lt;0.4,'X(Calculs)X'!MW$33,IF(G33&lt;0.5,'X(Calculs)X'!MW$32,IF(G33&lt;0.6,'X(Calculs)X'!MW$31,IF(G33&lt;0.7,'X(Calculs)X'!MW$30,IF(G33&lt;0.8,'X(Calculs)X'!MW$29,IF(G33&lt;0.9,'X(Calculs)X'!MW$28,IF(G33&lt;=1,'X(Calculs)X'!MW$27,"err")))))))))))</f>
        <v>err</v>
      </c>
      <c r="CC33" s="39" t="str">
        <f>IF(H33&lt;0,'X(Calculs)X'!MW$49,IF(H33&lt;0.1,'X(Calculs)X'!MW$48,IF(H33&lt;0.2,'X(Calculs)X'!MW$47,IF(H33&lt;0.3,'X(Calculs)X'!MW$46,IF(H33&lt;0.4,'X(Calculs)X'!MW$45,IF(H33&lt;0.5,'X(Calculs)X'!MW$44,IF(H33&lt;0.6,'X(Calculs)X'!MW$43,IF(H33&lt;0.7,'X(Calculs)X'!MW$42,IF(H33&lt;0.8,'X(Calculs)X'!MW$41,IF(H33&lt;0.9,'X(Calculs)X'!MW$40,IF(H33&lt;=1,'X(Calculs)X'!MW$39,IF(AND(AG33="Oui",AH33="Non"),"invalide","err"))))))))))))</f>
        <v>err</v>
      </c>
      <c r="CD33" s="39" t="str">
        <f>IF(I33&lt;0,4,IF(I33&lt;0,'X(Calculs)X'!MW$61,IF(I33&lt;0.1,'X(Calculs)X'!MW$60,IF(I33&lt;0.2,'X(Calculs)X'!MW$59,IF(I33&lt;0.3,'X(Calculs)X'!MW$58,IF(I33&lt;0.4,'X(Calculs)X'!MW$57,IF(I33&lt;0.5,'X(Calculs)X'!MW$56,IF(I33&lt;0.6,'X(Calculs)X'!MW$55,IF(I33&lt;0.7,'X(Calculs)X'!MW$54,IF(I33&lt;0.8,'X(Calculs)X'!MW$53,IF(I33&lt;0.9,'X(Calculs)X'!MW$52,IF(I33&lt;=1,'X(Calculs)X'!MW$51,IF(I33="—","—",IF(AND(AG33="Oui",AH33="Non"),"invalide","err"))))))))))))))</f>
        <v>err</v>
      </c>
      <c r="CE33" s="39">
        <f>IF(I$47="—","err",IF(J33&lt;=I$47,'X(Calculs)X'!MW$75,IF(J33&gt;I$47,'X(Calculs)X'!MW$78,"err")))</f>
        <v>1</v>
      </c>
      <c r="CF33" s="39">
        <f>IF(K33&lt;K$42,'X(Calculs)X'!MW$83,IF(AND(K33&gt;=K$42,K33&lt;(K$42+(1*K$43))),'X(Calculs)X'!MW$84,IF(AND(K33&gt;=(K$42+(1*K$43)),K33&lt;(K$42+(2*K$43))),'X(Calculs)X'!MW$85,IF(K33&gt;=(K$42+(2*K$43)),'X(Calculs)X'!MW$86,"err"))))</f>
        <v>1</v>
      </c>
      <c r="CJ33" s="515" t="e">
        <f t="shared" si="13"/>
        <v>#N/A</v>
      </c>
      <c r="CK33" s="515" t="e">
        <f t="shared" si="14"/>
        <v>#N/A</v>
      </c>
      <c r="CL33" s="515" t="e">
        <f t="shared" si="15"/>
        <v>#N/A</v>
      </c>
    </row>
    <row r="34" spans="1:90" ht="125.1" customHeight="1" thickBot="1" x14ac:dyDescent="0.4">
      <c r="A34" s="624"/>
      <c r="B34" s="116" t="s">
        <v>352</v>
      </c>
      <c r="C34" s="628" t="str">
        <f t="shared" si="0"/>
        <v/>
      </c>
      <c r="D34" s="114" t="str">
        <f>IFERROR(ROUND('X(Calculs)X'!AB7,2),"")</f>
        <v/>
      </c>
      <c r="E34" s="114" t="str">
        <f>IFERROR(ROUND('X(Calculs)X'!AB9,2),"")</f>
        <v/>
      </c>
      <c r="F34" s="114" t="str">
        <f>IFERROR(ROUND('X(Calculs)X'!AB10,2),"")</f>
        <v/>
      </c>
      <c r="G34" s="114" t="str">
        <f>IFERROR(ROUND('X(Calculs)X'!AB12,2),"")</f>
        <v/>
      </c>
      <c r="H34" s="114" t="str">
        <f>IFERROR(ROUND('X(Calculs)X'!AB14,2),"")</f>
        <v/>
      </c>
      <c r="I34" s="114" t="str">
        <f>IFERROR(ROUND('X(Calculs)X'!AB15,2),"")</f>
        <v/>
      </c>
      <c r="J34" s="114" t="str">
        <f>IFERROR(ROUND('X(Calculs)X'!AB19,2),"")</f>
        <v/>
      </c>
      <c r="K34" s="488" t="str">
        <f>IFERROR(ROUND('X(Calculs)X'!AB17,2),"")</f>
        <v/>
      </c>
      <c r="L34" s="109"/>
      <c r="M34" s="113" t="str">
        <f t="shared" si="1"/>
        <v/>
      </c>
      <c r="N34" s="28"/>
      <c r="AB34" s="211" t="str">
        <f>IF(AJ34&lt;='X(Calculs)X'!B$8,'X(Calculs)X'!AB$2,"")</f>
        <v/>
      </c>
      <c r="AD34" s="642">
        <v>24</v>
      </c>
      <c r="AE34" s="642">
        <f t="shared" si="2"/>
        <v>0</v>
      </c>
      <c r="AG34" s="39" t="str">
        <f>IF('2. Saisie'!Z110&lt;='2. Saisie'!AH6,"Oui","Non")</f>
        <v>Non</v>
      </c>
      <c r="AH34" s="39" t="str">
        <f>IF('2. Saisie'!Z109="","Oui","Non")</f>
        <v>Non</v>
      </c>
      <c r="AI34" s="39">
        <f t="shared" si="3"/>
        <v>0</v>
      </c>
      <c r="AJ34" s="23">
        <v>25</v>
      </c>
      <c r="AK34" s="24" t="str">
        <f t="shared" si="4"/>
        <v/>
      </c>
      <c r="AL34" s="24" t="str">
        <f t="shared" si="5"/>
        <v/>
      </c>
      <c r="AM34" s="24" t="str">
        <f t="shared" si="6"/>
        <v/>
      </c>
      <c r="AN34" s="41">
        <f t="shared" si="7"/>
        <v>0</v>
      </c>
      <c r="AO34" s="24" t="b">
        <f t="shared" si="8"/>
        <v>0</v>
      </c>
      <c r="AP34" s="24"/>
      <c r="AQ34" s="24" t="str">
        <f t="shared" si="9"/>
        <v/>
      </c>
      <c r="AR34" s="24" t="str">
        <f t="shared" si="10"/>
        <v/>
      </c>
      <c r="AS34" s="41">
        <f t="shared" si="11"/>
        <v>1</v>
      </c>
      <c r="AT34" s="24" t="str">
        <f t="shared" si="12"/>
        <v/>
      </c>
      <c r="AW34" s="25">
        <v>25</v>
      </c>
      <c r="AX34" s="12" t="str">
        <f>IF(AW34&lt;='X(Calculs)X'!B$8,IF(D34&gt;=D33,TRUE,FALSE),"")</f>
        <v/>
      </c>
      <c r="AY34" s="12" t="str">
        <f>IF(AW34&lt;='X(Calculs)X'!B$8,IF(D34&lt;=D33,TRUE,FALSE),"")</f>
        <v/>
      </c>
      <c r="BJ34" s="132">
        <v>25</v>
      </c>
      <c r="BK34" s="133" t="e">
        <f>IF('X(Calculs)X'!AB7="",NA(),IF('X(Calculs)X'!AB7&gt;=0,'X(Calculs)X'!AB7))</f>
        <v>#N/A</v>
      </c>
      <c r="BL34" s="133" t="str">
        <f>IF('X(Calculs)X'!AB9&gt;=0,'X(Calculs)X'!AB9,NA())</f>
        <v/>
      </c>
      <c r="BM34" s="133" t="str">
        <f>IF('X(Calculs)X'!AB10&gt;=0,'X(Calculs)X'!AB10,NA())</f>
        <v/>
      </c>
      <c r="BN34" s="133" t="e">
        <f>IF('X(Calculs)X'!AB12="",NA(),IF('X(Calculs)X'!AB12&gt;-1,'X(Calculs)X'!AB12))</f>
        <v>#N/A</v>
      </c>
      <c r="BO34" s="133" t="str">
        <f>IFERROR('X(Calculs)X'!AB14,NA())</f>
        <v/>
      </c>
      <c r="BP34" s="133" t="e">
        <f>IF('X(Calculs)X'!AB15="",NA(),IF('X(Calculs)X'!AB15&gt;=-1,'X(Calculs)X'!AB15))</f>
        <v>#N/A</v>
      </c>
      <c r="BQ34" s="134" t="str">
        <f>IFERROR('X(Calculs)X'!AB19,NA())</f>
        <v/>
      </c>
      <c r="BR34" s="133" t="str">
        <f>IFERROR('X(Calculs)X'!AB21,NA())</f>
        <v/>
      </c>
      <c r="BT34" s="131" t="e">
        <f>'8. Paramètres'!#REF!</f>
        <v>#REF!</v>
      </c>
      <c r="BU34" s="131" t="e">
        <f>'8. Paramètres'!#REF!</f>
        <v>#REF!</v>
      </c>
      <c r="BX34" s="485">
        <v>25</v>
      </c>
      <c r="BY34" s="39" t="str">
        <f>IF(D34=0,0,IF(D34&lt;0.1,'X(Calculs)X'!MW$24,IF(D34&lt;0.2,'X(Calculs)X'!MW$23,IF(D34&lt;0.3,'X(Calculs)X'!MW$22,IF(D34&lt;0.4,'X(Calculs)X'!MW$21,IF(D34&lt;0.5,'X(Calculs)X'!MW$20,IF(D34&lt;0.6,'X(Calculs)X'!MW$19,IF(D34&lt;0.7,'X(Calculs)X'!MW$18,IF(D34&lt;0.8,'X(Calculs)X'!MW$17,IF(D34&lt;0.9,'X(Calculs)X'!MW$16,IF(D34&lt;=1,'X(Calculs)X'!MW$15,"err")))))))))))</f>
        <v>err</v>
      </c>
      <c r="BZ34" s="39" t="str">
        <f>IF(E34=0,0,IF(E34&lt;0.1,'X(Calculs)X'!MW$24,IF(E34&lt;0.2,'X(Calculs)X'!MW$23,IF(E34&lt;0.3,'X(Calculs)X'!MW$22,IF(E34&lt;0.4,'X(Calculs)X'!MW$21,IF(E34&lt;0.5,'X(Calculs)X'!MW$20,IF(E34&lt;0.6,'X(Calculs)X'!MW$19,IF(E34&lt;0.7,'X(Calculs)X'!MW$18,IF(E34&lt;0.8,'X(Calculs)X'!MW$17,IF(E34&lt;0.9,'X(Calculs)X'!MW$16,IF(E34&lt;=1,'X(Calculs)X'!MW$15,"err")))))))))))</f>
        <v>err</v>
      </c>
      <c r="CA34" s="39" t="str">
        <f>IF(F34=0,0,IF(F34&lt;0.1,'X(Calculs)X'!MW$24,IF(F34&lt;0.2,'X(Calculs)X'!MW$23,IF(F34&lt;0.3,'X(Calculs)X'!MW$22,IF(F34&lt;0.4,'X(Calculs)X'!MW$21,IF(F34&lt;0.5,'X(Calculs)X'!MW$20,IF(F34&lt;0.6,'X(Calculs)X'!MW$19,IF(F34&lt;0.7,'X(Calculs)X'!MW$18,IF(F34&lt;0.8,'X(Calculs)X'!MW$17,IF(F34&lt;0.9,'X(Calculs)X'!MW$16,IF(F34&lt;=1,'X(Calculs)X'!MW$15,"err")))))))))))</f>
        <v>err</v>
      </c>
      <c r="CB34" s="39" t="str">
        <f>IF(G34=0,0,IF(G34&lt;0.1,'X(Calculs)X'!MW$36,IF(G34&lt;0.2,'X(Calculs)X'!MW$35,IF(G34&lt;0.3,'X(Calculs)X'!MW$34,IF(G34&lt;0.4,'X(Calculs)X'!MW$33,IF(G34&lt;0.5,'X(Calculs)X'!MW$32,IF(G34&lt;0.6,'X(Calculs)X'!MW$31,IF(G34&lt;0.7,'X(Calculs)X'!MW$30,IF(G34&lt;0.8,'X(Calculs)X'!MW$29,IF(G34&lt;0.9,'X(Calculs)X'!MW$28,IF(G34&lt;=1,'X(Calculs)X'!MW$27,"err")))))))))))</f>
        <v>err</v>
      </c>
      <c r="CC34" s="39" t="str">
        <f>IF(H34&lt;0,'X(Calculs)X'!MW$49,IF(H34&lt;0.1,'X(Calculs)X'!MW$48,IF(H34&lt;0.2,'X(Calculs)X'!MW$47,IF(H34&lt;0.3,'X(Calculs)X'!MW$46,IF(H34&lt;0.4,'X(Calculs)X'!MW$45,IF(H34&lt;0.5,'X(Calculs)X'!MW$44,IF(H34&lt;0.6,'X(Calculs)X'!MW$43,IF(H34&lt;0.7,'X(Calculs)X'!MW$42,IF(H34&lt;0.8,'X(Calculs)X'!MW$41,IF(H34&lt;0.9,'X(Calculs)X'!MW$40,IF(H34&lt;=1,'X(Calculs)X'!MW$39,IF(AND(AG34="Oui",AH34="Non"),"invalide","err"))))))))))))</f>
        <v>err</v>
      </c>
      <c r="CD34" s="39" t="str">
        <f>IF(I34&lt;0,4,IF(I34&lt;0,'X(Calculs)X'!MW$61,IF(I34&lt;0.1,'X(Calculs)X'!MW$60,IF(I34&lt;0.2,'X(Calculs)X'!MW$59,IF(I34&lt;0.3,'X(Calculs)X'!MW$58,IF(I34&lt;0.4,'X(Calculs)X'!MW$57,IF(I34&lt;0.5,'X(Calculs)X'!MW$56,IF(I34&lt;0.6,'X(Calculs)X'!MW$55,IF(I34&lt;0.7,'X(Calculs)X'!MW$54,IF(I34&lt;0.8,'X(Calculs)X'!MW$53,IF(I34&lt;0.9,'X(Calculs)X'!MW$52,IF(I34&lt;=1,'X(Calculs)X'!MW$51,IF(I34="—","—",IF(AND(AG34="Oui",AH34="Non"),"invalide","err"))))))))))))))</f>
        <v>err</v>
      </c>
      <c r="CE34" s="39">
        <f>IF(I$47="—","err",IF(J34&lt;=I$47,'X(Calculs)X'!MW$75,IF(J34&gt;I$47,'X(Calculs)X'!MW$78,"err")))</f>
        <v>1</v>
      </c>
      <c r="CF34" s="39">
        <f>IF(K34&lt;K$42,'X(Calculs)X'!MW$83,IF(AND(K34&gt;=K$42,K34&lt;(K$42+(1*K$43))),'X(Calculs)X'!MW$84,IF(AND(K34&gt;=(K$42+(1*K$43)),K34&lt;(K$42+(2*K$43))),'X(Calculs)X'!MW$85,IF(K34&gt;=(K$42+(2*K$43)),'X(Calculs)X'!MW$86,"err"))))</f>
        <v>1</v>
      </c>
      <c r="CJ34" s="515" t="e">
        <f t="shared" si="13"/>
        <v>#N/A</v>
      </c>
      <c r="CK34" s="515" t="e">
        <f t="shared" si="14"/>
        <v>#N/A</v>
      </c>
      <c r="CL34" s="515" t="e">
        <f t="shared" si="15"/>
        <v>#N/A</v>
      </c>
    </row>
    <row r="35" spans="1:90" ht="125.1" customHeight="1" thickBot="1" x14ac:dyDescent="0.4">
      <c r="A35" s="624"/>
      <c r="B35" s="116" t="s">
        <v>353</v>
      </c>
      <c r="C35" s="628" t="str">
        <f t="shared" si="0"/>
        <v/>
      </c>
      <c r="D35" s="114" t="str">
        <f>IFERROR(ROUND('X(Calculs)X'!AC7,2),"")</f>
        <v/>
      </c>
      <c r="E35" s="114" t="str">
        <f>IFERROR(ROUND('X(Calculs)X'!AC9,2),"")</f>
        <v/>
      </c>
      <c r="F35" s="114" t="str">
        <f>IFERROR(ROUND('X(Calculs)X'!AC10,2),"")</f>
        <v/>
      </c>
      <c r="G35" s="114" t="str">
        <f>IFERROR(ROUND('X(Calculs)X'!AC12,2),"")</f>
        <v/>
      </c>
      <c r="H35" s="114" t="str">
        <f>IFERROR(ROUND('X(Calculs)X'!AC14,2),"")</f>
        <v/>
      </c>
      <c r="I35" s="114" t="str">
        <f>IFERROR(ROUND('X(Calculs)X'!AC15,2),"")</f>
        <v/>
      </c>
      <c r="J35" s="114" t="str">
        <f>IFERROR(ROUND('X(Calculs)X'!AC19,2),"")</f>
        <v/>
      </c>
      <c r="K35" s="488" t="str">
        <f>IFERROR(ROUND('X(Calculs)X'!AC17,2),"")</f>
        <v/>
      </c>
      <c r="L35" s="109"/>
      <c r="M35" s="113" t="str">
        <f t="shared" si="1"/>
        <v/>
      </c>
      <c r="N35" s="28"/>
      <c r="AB35" s="211" t="str">
        <f>IF(AJ35&lt;='X(Calculs)X'!B$8,'X(Calculs)X'!AC$2,"")</f>
        <v/>
      </c>
      <c r="AD35" s="642">
        <v>25</v>
      </c>
      <c r="AE35" s="642">
        <f t="shared" si="2"/>
        <v>0</v>
      </c>
      <c r="AG35" s="39" t="str">
        <f>IF('2. Saisie'!AA110&lt;='2. Saisie'!AH6,"Oui","Non")</f>
        <v>Non</v>
      </c>
      <c r="AH35" s="39" t="str">
        <f>IF('2. Saisie'!AA109="","Oui","Non")</f>
        <v>Non</v>
      </c>
      <c r="AI35" s="39">
        <f t="shared" si="3"/>
        <v>0</v>
      </c>
      <c r="AJ35" s="23">
        <v>26</v>
      </c>
      <c r="AK35" s="24" t="str">
        <f t="shared" si="4"/>
        <v/>
      </c>
      <c r="AL35" s="24" t="str">
        <f t="shared" si="5"/>
        <v/>
      </c>
      <c r="AM35" s="24" t="str">
        <f t="shared" si="6"/>
        <v/>
      </c>
      <c r="AN35" s="41">
        <f t="shared" si="7"/>
        <v>0</v>
      </c>
      <c r="AO35" s="24" t="b">
        <f t="shared" si="8"/>
        <v>0</v>
      </c>
      <c r="AP35" s="24"/>
      <c r="AQ35" s="24" t="str">
        <f t="shared" si="9"/>
        <v/>
      </c>
      <c r="AR35" s="24" t="str">
        <f t="shared" si="10"/>
        <v/>
      </c>
      <c r="AS35" s="41">
        <f t="shared" si="11"/>
        <v>1</v>
      </c>
      <c r="AT35" s="24" t="str">
        <f t="shared" si="12"/>
        <v/>
      </c>
      <c r="AW35" s="25">
        <v>26</v>
      </c>
      <c r="AX35" s="12" t="str">
        <f>IF(AW35&lt;='X(Calculs)X'!B$8,IF(D35&gt;=D34,TRUE,FALSE),"")</f>
        <v/>
      </c>
      <c r="AY35" s="12" t="str">
        <f>IF(AW35&lt;='X(Calculs)X'!B$8,IF(D35&lt;=D34,TRUE,FALSE),"")</f>
        <v/>
      </c>
      <c r="BJ35" s="132">
        <v>26</v>
      </c>
      <c r="BK35" s="133" t="e">
        <f>IF('X(Calculs)X'!AC7="",NA(),IF('X(Calculs)X'!AC7&gt;=0,'X(Calculs)X'!AC7))</f>
        <v>#N/A</v>
      </c>
      <c r="BL35" s="133" t="str">
        <f>IF('X(Calculs)X'!AC9&gt;=0,'X(Calculs)X'!AC9,NA())</f>
        <v/>
      </c>
      <c r="BM35" s="133" t="str">
        <f>IF('X(Calculs)X'!AC10&gt;=0,'X(Calculs)X'!AC10,NA())</f>
        <v/>
      </c>
      <c r="BN35" s="133" t="e">
        <f>IF('X(Calculs)X'!AC12="",NA(),IF('X(Calculs)X'!AC12&gt;-1,'X(Calculs)X'!AC12))</f>
        <v>#N/A</v>
      </c>
      <c r="BO35" s="133" t="str">
        <f>IFERROR('X(Calculs)X'!AC14,NA())</f>
        <v/>
      </c>
      <c r="BP35" s="133" t="e">
        <f>IF('X(Calculs)X'!AC15="",NA(),IF('X(Calculs)X'!AC15&gt;=-1,'X(Calculs)X'!AC15))</f>
        <v>#N/A</v>
      </c>
      <c r="BQ35" s="134" t="str">
        <f>IFERROR('X(Calculs)X'!AC19,NA())</f>
        <v/>
      </c>
      <c r="BR35" s="133" t="str">
        <f>IFERROR('X(Calculs)X'!AC21,NA())</f>
        <v/>
      </c>
      <c r="BT35" s="131" t="e">
        <f>'8. Paramètres'!#REF!</f>
        <v>#REF!</v>
      </c>
      <c r="BU35" s="131" t="e">
        <f>'8. Paramètres'!#REF!</f>
        <v>#REF!</v>
      </c>
      <c r="BX35" s="485">
        <v>26</v>
      </c>
      <c r="BY35" s="39" t="str">
        <f>IF(D35=0,0,IF(D35&lt;0.1,'X(Calculs)X'!MW$24,IF(D35&lt;0.2,'X(Calculs)X'!MW$23,IF(D35&lt;0.3,'X(Calculs)X'!MW$22,IF(D35&lt;0.4,'X(Calculs)X'!MW$21,IF(D35&lt;0.5,'X(Calculs)X'!MW$20,IF(D35&lt;0.6,'X(Calculs)X'!MW$19,IF(D35&lt;0.7,'X(Calculs)X'!MW$18,IF(D35&lt;0.8,'X(Calculs)X'!MW$17,IF(D35&lt;0.9,'X(Calculs)X'!MW$16,IF(D35&lt;=1,'X(Calculs)X'!MW$15,"err")))))))))))</f>
        <v>err</v>
      </c>
      <c r="BZ35" s="39" t="str">
        <f>IF(E35=0,0,IF(E35&lt;0.1,'X(Calculs)X'!MW$24,IF(E35&lt;0.2,'X(Calculs)X'!MW$23,IF(E35&lt;0.3,'X(Calculs)X'!MW$22,IF(E35&lt;0.4,'X(Calculs)X'!MW$21,IF(E35&lt;0.5,'X(Calculs)X'!MW$20,IF(E35&lt;0.6,'X(Calculs)X'!MW$19,IF(E35&lt;0.7,'X(Calculs)X'!MW$18,IF(E35&lt;0.8,'X(Calculs)X'!MW$17,IF(E35&lt;0.9,'X(Calculs)X'!MW$16,IF(E35&lt;=1,'X(Calculs)X'!MW$15,"err")))))))))))</f>
        <v>err</v>
      </c>
      <c r="CA35" s="39" t="str">
        <f>IF(F35=0,0,IF(F35&lt;0.1,'X(Calculs)X'!MW$24,IF(F35&lt;0.2,'X(Calculs)X'!MW$23,IF(F35&lt;0.3,'X(Calculs)X'!MW$22,IF(F35&lt;0.4,'X(Calculs)X'!MW$21,IF(F35&lt;0.5,'X(Calculs)X'!MW$20,IF(F35&lt;0.6,'X(Calculs)X'!MW$19,IF(F35&lt;0.7,'X(Calculs)X'!MW$18,IF(F35&lt;0.8,'X(Calculs)X'!MW$17,IF(F35&lt;0.9,'X(Calculs)X'!MW$16,IF(F35&lt;=1,'X(Calculs)X'!MW$15,"err")))))))))))</f>
        <v>err</v>
      </c>
      <c r="CB35" s="39" t="str">
        <f>IF(G35=0,0,IF(G35&lt;0.1,'X(Calculs)X'!MW$36,IF(G35&lt;0.2,'X(Calculs)X'!MW$35,IF(G35&lt;0.3,'X(Calculs)X'!MW$34,IF(G35&lt;0.4,'X(Calculs)X'!MW$33,IF(G35&lt;0.5,'X(Calculs)X'!MW$32,IF(G35&lt;0.6,'X(Calculs)X'!MW$31,IF(G35&lt;0.7,'X(Calculs)X'!MW$30,IF(G35&lt;0.8,'X(Calculs)X'!MW$29,IF(G35&lt;0.9,'X(Calculs)X'!MW$28,IF(G35&lt;=1,'X(Calculs)X'!MW$27,"err")))))))))))</f>
        <v>err</v>
      </c>
      <c r="CC35" s="39" t="str">
        <f>IF(H35&lt;0,'X(Calculs)X'!MW$49,IF(H35&lt;0.1,'X(Calculs)X'!MW$48,IF(H35&lt;0.2,'X(Calculs)X'!MW$47,IF(H35&lt;0.3,'X(Calculs)X'!MW$46,IF(H35&lt;0.4,'X(Calculs)X'!MW$45,IF(H35&lt;0.5,'X(Calculs)X'!MW$44,IF(H35&lt;0.6,'X(Calculs)X'!MW$43,IF(H35&lt;0.7,'X(Calculs)X'!MW$42,IF(H35&lt;0.8,'X(Calculs)X'!MW$41,IF(H35&lt;0.9,'X(Calculs)X'!MW$40,IF(H35&lt;=1,'X(Calculs)X'!MW$39,IF(AND(AG35="Oui",AH35="Non"),"invalide","err"))))))))))))</f>
        <v>err</v>
      </c>
      <c r="CD35" s="39" t="str">
        <f>IF(I35&lt;0,4,IF(I35&lt;0,'X(Calculs)X'!MW$61,IF(I35&lt;0.1,'X(Calculs)X'!MW$60,IF(I35&lt;0.2,'X(Calculs)X'!MW$59,IF(I35&lt;0.3,'X(Calculs)X'!MW$58,IF(I35&lt;0.4,'X(Calculs)X'!MW$57,IF(I35&lt;0.5,'X(Calculs)X'!MW$56,IF(I35&lt;0.6,'X(Calculs)X'!MW$55,IF(I35&lt;0.7,'X(Calculs)X'!MW$54,IF(I35&lt;0.8,'X(Calculs)X'!MW$53,IF(I35&lt;0.9,'X(Calculs)X'!MW$52,IF(I35&lt;=1,'X(Calculs)X'!MW$51,IF(I35="—","—",IF(AND(AG35="Oui",AH35="Non"),"invalide","err"))))))))))))))</f>
        <v>err</v>
      </c>
      <c r="CE35" s="39">
        <f>IF(I$47="—","err",IF(J35&lt;=I$47,'X(Calculs)X'!MW$75,IF(J35&gt;I$47,'X(Calculs)X'!MW$78,"err")))</f>
        <v>1</v>
      </c>
      <c r="CF35" s="39">
        <f>IF(K35&lt;K$42,'X(Calculs)X'!MW$83,IF(AND(K35&gt;=K$42,K35&lt;(K$42+(1*K$43))),'X(Calculs)X'!MW$84,IF(AND(K35&gt;=(K$42+(1*K$43)),K35&lt;(K$42+(2*K$43))),'X(Calculs)X'!MW$85,IF(K35&gt;=(K$42+(2*K$43)),'X(Calculs)X'!MW$86,"err"))))</f>
        <v>1</v>
      </c>
      <c r="CJ35" s="515" t="e">
        <f t="shared" si="13"/>
        <v>#N/A</v>
      </c>
      <c r="CK35" s="515" t="e">
        <f t="shared" si="14"/>
        <v>#N/A</v>
      </c>
      <c r="CL35" s="515" t="e">
        <f t="shared" si="15"/>
        <v>#N/A</v>
      </c>
    </row>
    <row r="36" spans="1:90" ht="125.1" customHeight="1" thickBot="1" x14ac:dyDescent="0.4">
      <c r="A36" s="624"/>
      <c r="B36" s="116" t="s">
        <v>354</v>
      </c>
      <c r="C36" s="628" t="str">
        <f t="shared" si="0"/>
        <v/>
      </c>
      <c r="D36" s="114" t="str">
        <f>IFERROR(ROUND('X(Calculs)X'!AD7,2),"")</f>
        <v/>
      </c>
      <c r="E36" s="114" t="str">
        <f>IFERROR(ROUND('X(Calculs)X'!AD9,2),"")</f>
        <v/>
      </c>
      <c r="F36" s="114" t="str">
        <f>IFERROR(ROUND('X(Calculs)X'!AD10,2),"")</f>
        <v/>
      </c>
      <c r="G36" s="114" t="str">
        <f>IFERROR(ROUND('X(Calculs)X'!AD12,2),"")</f>
        <v/>
      </c>
      <c r="H36" s="114" t="str">
        <f>IFERROR(ROUND('X(Calculs)X'!AD14,2),"")</f>
        <v/>
      </c>
      <c r="I36" s="114" t="str">
        <f>IFERROR(ROUND('X(Calculs)X'!AD15,2),"")</f>
        <v/>
      </c>
      <c r="J36" s="114" t="str">
        <f>IFERROR(ROUND('X(Calculs)X'!AD19,2),"")</f>
        <v/>
      </c>
      <c r="K36" s="488" t="str">
        <f>IFERROR(ROUND('X(Calculs)X'!AD17,2),"")</f>
        <v/>
      </c>
      <c r="L36" s="109"/>
      <c r="M36" s="113" t="str">
        <f t="shared" si="1"/>
        <v/>
      </c>
      <c r="N36" s="28"/>
      <c r="AB36" s="211" t="str">
        <f>IF(AJ36&lt;='X(Calculs)X'!B$8,'X(Calculs)X'!AD$2,"")</f>
        <v/>
      </c>
      <c r="AD36" s="642">
        <v>26</v>
      </c>
      <c r="AE36" s="642">
        <f t="shared" si="2"/>
        <v>0</v>
      </c>
      <c r="AG36" s="39" t="str">
        <f>IF('2. Saisie'!AB110&lt;='2. Saisie'!AH6,"Oui","Non")</f>
        <v>Non</v>
      </c>
      <c r="AH36" s="39" t="str">
        <f>IF('2. Saisie'!AB109="","Oui","Non")</f>
        <v>Non</v>
      </c>
      <c r="AI36" s="39">
        <f t="shared" si="3"/>
        <v>0</v>
      </c>
      <c r="AJ36" s="23">
        <v>27</v>
      </c>
      <c r="AK36" s="24" t="str">
        <f t="shared" si="4"/>
        <v/>
      </c>
      <c r="AL36" s="24" t="str">
        <f t="shared" si="5"/>
        <v/>
      </c>
      <c r="AM36" s="24" t="str">
        <f t="shared" si="6"/>
        <v/>
      </c>
      <c r="AN36" s="41">
        <f t="shared" si="7"/>
        <v>0</v>
      </c>
      <c r="AO36" s="24" t="b">
        <f t="shared" si="8"/>
        <v>0</v>
      </c>
      <c r="AP36" s="24"/>
      <c r="AQ36" s="24" t="str">
        <f t="shared" si="9"/>
        <v/>
      </c>
      <c r="AR36" s="24" t="str">
        <f t="shared" si="10"/>
        <v/>
      </c>
      <c r="AS36" s="41">
        <f t="shared" si="11"/>
        <v>1</v>
      </c>
      <c r="AT36" s="24" t="str">
        <f t="shared" si="12"/>
        <v/>
      </c>
      <c r="AW36" s="25">
        <v>27</v>
      </c>
      <c r="AX36" s="12" t="str">
        <f>IF(AW36&lt;='X(Calculs)X'!B$8,IF(D36&gt;=D35,TRUE,FALSE),"")</f>
        <v/>
      </c>
      <c r="AY36" s="12" t="str">
        <f>IF(AW36&lt;='X(Calculs)X'!B$8,IF(D36&lt;=D35,TRUE,FALSE),"")</f>
        <v/>
      </c>
      <c r="BJ36" s="132">
        <v>27</v>
      </c>
      <c r="BK36" s="133" t="e">
        <f>IF('X(Calculs)X'!AD7="",NA(),IF('X(Calculs)X'!AD7&gt;=0,'X(Calculs)X'!AD7))</f>
        <v>#N/A</v>
      </c>
      <c r="BL36" s="133" t="str">
        <f>IF('X(Calculs)X'!AD9&gt;=0,'X(Calculs)X'!AD9,NA())</f>
        <v/>
      </c>
      <c r="BM36" s="133" t="str">
        <f>IF('X(Calculs)X'!AD10&gt;=0,'X(Calculs)X'!AD10,NA())</f>
        <v/>
      </c>
      <c r="BN36" s="133" t="e">
        <f>IF('X(Calculs)X'!AD12="",NA(),IF('X(Calculs)X'!AD12&gt;-1,'X(Calculs)X'!AD12))</f>
        <v>#N/A</v>
      </c>
      <c r="BO36" s="133" t="str">
        <f>IFERROR('X(Calculs)X'!AD14,NA())</f>
        <v/>
      </c>
      <c r="BP36" s="133" t="e">
        <f>IF('X(Calculs)X'!AD15="",NA(),IF('X(Calculs)X'!AD15&gt;=-1,'X(Calculs)X'!AD15))</f>
        <v>#N/A</v>
      </c>
      <c r="BQ36" s="134" t="str">
        <f>IFERROR('X(Calculs)X'!AD19,NA())</f>
        <v/>
      </c>
      <c r="BR36" s="133" t="str">
        <f>IFERROR('X(Calculs)X'!AD21,NA())</f>
        <v/>
      </c>
      <c r="BT36" s="131" t="e">
        <f>'8. Paramètres'!#REF!</f>
        <v>#REF!</v>
      </c>
      <c r="BU36" s="131" t="e">
        <f>'8. Paramètres'!#REF!</f>
        <v>#REF!</v>
      </c>
      <c r="BX36" s="485">
        <v>27</v>
      </c>
      <c r="BY36" s="39" t="str">
        <f>IF(D36=0,0,IF(D36&lt;0.1,'X(Calculs)X'!MW$24,IF(D36&lt;0.2,'X(Calculs)X'!MW$23,IF(D36&lt;0.3,'X(Calculs)X'!MW$22,IF(D36&lt;0.4,'X(Calculs)X'!MW$21,IF(D36&lt;0.5,'X(Calculs)X'!MW$20,IF(D36&lt;0.6,'X(Calculs)X'!MW$19,IF(D36&lt;0.7,'X(Calculs)X'!MW$18,IF(D36&lt;0.8,'X(Calculs)X'!MW$17,IF(D36&lt;0.9,'X(Calculs)X'!MW$16,IF(D36&lt;=1,'X(Calculs)X'!MW$15,"err")))))))))))</f>
        <v>err</v>
      </c>
      <c r="BZ36" s="39" t="str">
        <f>IF(E36=0,0,IF(E36&lt;0.1,'X(Calculs)X'!MW$24,IF(E36&lt;0.2,'X(Calculs)X'!MW$23,IF(E36&lt;0.3,'X(Calculs)X'!MW$22,IF(E36&lt;0.4,'X(Calculs)X'!MW$21,IF(E36&lt;0.5,'X(Calculs)X'!MW$20,IF(E36&lt;0.6,'X(Calculs)X'!MW$19,IF(E36&lt;0.7,'X(Calculs)X'!MW$18,IF(E36&lt;0.8,'X(Calculs)X'!MW$17,IF(E36&lt;0.9,'X(Calculs)X'!MW$16,IF(E36&lt;=1,'X(Calculs)X'!MW$15,"err")))))))))))</f>
        <v>err</v>
      </c>
      <c r="CA36" s="39" t="str">
        <f>IF(F36=0,0,IF(F36&lt;0.1,'X(Calculs)X'!MW$24,IF(F36&lt;0.2,'X(Calculs)X'!MW$23,IF(F36&lt;0.3,'X(Calculs)X'!MW$22,IF(F36&lt;0.4,'X(Calculs)X'!MW$21,IF(F36&lt;0.5,'X(Calculs)X'!MW$20,IF(F36&lt;0.6,'X(Calculs)X'!MW$19,IF(F36&lt;0.7,'X(Calculs)X'!MW$18,IF(F36&lt;0.8,'X(Calculs)X'!MW$17,IF(F36&lt;0.9,'X(Calculs)X'!MW$16,IF(F36&lt;=1,'X(Calculs)X'!MW$15,"err")))))))))))</f>
        <v>err</v>
      </c>
      <c r="CB36" s="39" t="str">
        <f>IF(G36=0,0,IF(G36&lt;0.1,'X(Calculs)X'!MW$36,IF(G36&lt;0.2,'X(Calculs)X'!MW$35,IF(G36&lt;0.3,'X(Calculs)X'!MW$34,IF(G36&lt;0.4,'X(Calculs)X'!MW$33,IF(G36&lt;0.5,'X(Calculs)X'!MW$32,IF(G36&lt;0.6,'X(Calculs)X'!MW$31,IF(G36&lt;0.7,'X(Calculs)X'!MW$30,IF(G36&lt;0.8,'X(Calculs)X'!MW$29,IF(G36&lt;0.9,'X(Calculs)X'!MW$28,IF(G36&lt;=1,'X(Calculs)X'!MW$27,"err")))))))))))</f>
        <v>err</v>
      </c>
      <c r="CC36" s="39" t="str">
        <f>IF(H36&lt;0,'X(Calculs)X'!MW$49,IF(H36&lt;0.1,'X(Calculs)X'!MW$48,IF(H36&lt;0.2,'X(Calculs)X'!MW$47,IF(H36&lt;0.3,'X(Calculs)X'!MW$46,IF(H36&lt;0.4,'X(Calculs)X'!MW$45,IF(H36&lt;0.5,'X(Calculs)X'!MW$44,IF(H36&lt;0.6,'X(Calculs)X'!MW$43,IF(H36&lt;0.7,'X(Calculs)X'!MW$42,IF(H36&lt;0.8,'X(Calculs)X'!MW$41,IF(H36&lt;0.9,'X(Calculs)X'!MW$40,IF(H36&lt;=1,'X(Calculs)X'!MW$39,IF(AND(AG36="Oui",AH36="Non"),"invalide","err"))))))))))))</f>
        <v>err</v>
      </c>
      <c r="CD36" s="39" t="str">
        <f>IF(I36&lt;0,4,IF(I36&lt;0,'X(Calculs)X'!MW$61,IF(I36&lt;0.1,'X(Calculs)X'!MW$60,IF(I36&lt;0.2,'X(Calculs)X'!MW$59,IF(I36&lt;0.3,'X(Calculs)X'!MW$58,IF(I36&lt;0.4,'X(Calculs)X'!MW$57,IF(I36&lt;0.5,'X(Calculs)X'!MW$56,IF(I36&lt;0.6,'X(Calculs)X'!MW$55,IF(I36&lt;0.7,'X(Calculs)X'!MW$54,IF(I36&lt;0.8,'X(Calculs)X'!MW$53,IF(I36&lt;0.9,'X(Calculs)X'!MW$52,IF(I36&lt;=1,'X(Calculs)X'!MW$51,IF(I36="—","—",IF(AND(AG36="Oui",AH36="Non"),"invalide","err"))))))))))))))</f>
        <v>err</v>
      </c>
      <c r="CE36" s="39">
        <f>IF(I$47="—","err",IF(J36&lt;=I$47,'X(Calculs)X'!MW$75,IF(J36&gt;I$47,'X(Calculs)X'!MW$78,"err")))</f>
        <v>1</v>
      </c>
      <c r="CF36" s="39">
        <f>IF(K36&lt;K$42,'X(Calculs)X'!MW$83,IF(AND(K36&gt;=K$42,K36&lt;(K$42+(1*K$43))),'X(Calculs)X'!MW$84,IF(AND(K36&gt;=(K$42+(1*K$43)),K36&lt;(K$42+(2*K$43))),'X(Calculs)X'!MW$85,IF(K36&gt;=(K$42+(2*K$43)),'X(Calculs)X'!MW$86,"err"))))</f>
        <v>1</v>
      </c>
      <c r="CJ36" s="515" t="e">
        <f t="shared" si="13"/>
        <v>#N/A</v>
      </c>
      <c r="CK36" s="515" t="e">
        <f t="shared" si="14"/>
        <v>#N/A</v>
      </c>
      <c r="CL36" s="515" t="e">
        <f t="shared" si="15"/>
        <v>#N/A</v>
      </c>
    </row>
    <row r="37" spans="1:90" ht="125.1" customHeight="1" thickBot="1" x14ac:dyDescent="0.4">
      <c r="A37" s="624"/>
      <c r="B37" s="116" t="s">
        <v>355</v>
      </c>
      <c r="C37" s="628" t="str">
        <f t="shared" si="0"/>
        <v/>
      </c>
      <c r="D37" s="114" t="str">
        <f>IFERROR(ROUND('X(Calculs)X'!AE7,2),"")</f>
        <v/>
      </c>
      <c r="E37" s="114" t="str">
        <f>IFERROR(ROUND('X(Calculs)X'!AE9,2),"")</f>
        <v/>
      </c>
      <c r="F37" s="114" t="str">
        <f>IFERROR(ROUND('X(Calculs)X'!AE10,2),"")</f>
        <v/>
      </c>
      <c r="G37" s="114" t="str">
        <f>IFERROR(ROUND('X(Calculs)X'!AE12,2),"")</f>
        <v/>
      </c>
      <c r="H37" s="114" t="str">
        <f>IFERROR(ROUND('X(Calculs)X'!AE14,2),"")</f>
        <v/>
      </c>
      <c r="I37" s="114" t="str">
        <f>IFERROR(ROUND('X(Calculs)X'!AE15,2),"")</f>
        <v/>
      </c>
      <c r="J37" s="114" t="str">
        <f>IFERROR(ROUND('X(Calculs)X'!AE19,2),"")</f>
        <v/>
      </c>
      <c r="K37" s="488" t="str">
        <f>IFERROR(ROUND('X(Calculs)X'!AE17,2),"")</f>
        <v/>
      </c>
      <c r="L37" s="109"/>
      <c r="M37" s="113" t="str">
        <f t="shared" si="1"/>
        <v/>
      </c>
      <c r="N37" s="28"/>
      <c r="AB37" s="211" t="str">
        <f>IF(AJ37&lt;='X(Calculs)X'!B$8,'X(Calculs)X'!AE$2,"")</f>
        <v/>
      </c>
      <c r="AD37" s="642">
        <v>27</v>
      </c>
      <c r="AE37" s="642">
        <f t="shared" si="2"/>
        <v>0</v>
      </c>
      <c r="AG37" s="39" t="str">
        <f>IF('2. Saisie'!AC110&lt;='2. Saisie'!AH6,"Oui","Non")</f>
        <v>Non</v>
      </c>
      <c r="AH37" s="39" t="str">
        <f>IF('2. Saisie'!AC109="","Oui","Non")</f>
        <v>Non</v>
      </c>
      <c r="AI37" s="39">
        <f t="shared" si="3"/>
        <v>0</v>
      </c>
      <c r="AJ37" s="23">
        <v>28</v>
      </c>
      <c r="AK37" s="24" t="str">
        <f t="shared" si="4"/>
        <v/>
      </c>
      <c r="AL37" s="24" t="str">
        <f t="shared" si="5"/>
        <v/>
      </c>
      <c r="AM37" s="24" t="str">
        <f t="shared" si="6"/>
        <v/>
      </c>
      <c r="AN37" s="41">
        <f t="shared" si="7"/>
        <v>0</v>
      </c>
      <c r="AO37" s="24" t="b">
        <f t="shared" si="8"/>
        <v>0</v>
      </c>
      <c r="AP37" s="24"/>
      <c r="AQ37" s="24" t="str">
        <f t="shared" si="9"/>
        <v/>
      </c>
      <c r="AR37" s="24" t="str">
        <f t="shared" si="10"/>
        <v/>
      </c>
      <c r="AS37" s="41">
        <f t="shared" si="11"/>
        <v>1</v>
      </c>
      <c r="AT37" s="24" t="str">
        <f t="shared" si="12"/>
        <v/>
      </c>
      <c r="AW37" s="25">
        <v>28</v>
      </c>
      <c r="AX37" s="12" t="str">
        <f>IF(AW37&lt;='X(Calculs)X'!B$8,IF(D37&gt;=D36,TRUE,FALSE),"")</f>
        <v/>
      </c>
      <c r="AY37" s="12" t="str">
        <f>IF(AW37&lt;='X(Calculs)X'!B$8,IF(D37&lt;=D36,TRUE,FALSE),"")</f>
        <v/>
      </c>
      <c r="BJ37" s="132">
        <v>28</v>
      </c>
      <c r="BK37" s="133" t="e">
        <f>IF('X(Calculs)X'!AE7="",NA(),IF('X(Calculs)X'!AE7&gt;=0,'X(Calculs)X'!AE7))</f>
        <v>#N/A</v>
      </c>
      <c r="BL37" s="133" t="str">
        <f>IF('X(Calculs)X'!AE9&gt;=0,'X(Calculs)X'!AE9,NA())</f>
        <v/>
      </c>
      <c r="BM37" s="133" t="str">
        <f>IF('X(Calculs)X'!AE10&gt;=0,'X(Calculs)X'!AE10,NA())</f>
        <v/>
      </c>
      <c r="BN37" s="133" t="e">
        <f>IF('X(Calculs)X'!AE12="",NA(),IF('X(Calculs)X'!AE12&gt;-1,'X(Calculs)X'!AE12))</f>
        <v>#N/A</v>
      </c>
      <c r="BO37" s="133" t="str">
        <f>IFERROR('X(Calculs)X'!AE14,NA())</f>
        <v/>
      </c>
      <c r="BP37" s="133" t="e">
        <f>IF('X(Calculs)X'!AE15="",NA(),IF('X(Calculs)X'!AE15&gt;=-1,'X(Calculs)X'!AE15))</f>
        <v>#N/A</v>
      </c>
      <c r="BQ37" s="134" t="str">
        <f>IFERROR('X(Calculs)X'!AE19,NA())</f>
        <v/>
      </c>
      <c r="BR37" s="133" t="str">
        <f>IFERROR('X(Calculs)X'!AE21,NA())</f>
        <v/>
      </c>
      <c r="BT37" s="131" t="e">
        <f>'8. Paramètres'!#REF!</f>
        <v>#REF!</v>
      </c>
      <c r="BU37" s="131" t="e">
        <f>'8. Paramètres'!#REF!</f>
        <v>#REF!</v>
      </c>
      <c r="BX37" s="485">
        <v>28</v>
      </c>
      <c r="BY37" s="39" t="str">
        <f>IF(D37=0,0,IF(D37&lt;0.1,'X(Calculs)X'!MW$24,IF(D37&lt;0.2,'X(Calculs)X'!MW$23,IF(D37&lt;0.3,'X(Calculs)X'!MW$22,IF(D37&lt;0.4,'X(Calculs)X'!MW$21,IF(D37&lt;0.5,'X(Calculs)X'!MW$20,IF(D37&lt;0.6,'X(Calculs)X'!MW$19,IF(D37&lt;0.7,'X(Calculs)X'!MW$18,IF(D37&lt;0.8,'X(Calculs)X'!MW$17,IF(D37&lt;0.9,'X(Calculs)X'!MW$16,IF(D37&lt;=1,'X(Calculs)X'!MW$15,"err")))))))))))</f>
        <v>err</v>
      </c>
      <c r="BZ37" s="39" t="str">
        <f>IF(E37=0,0,IF(E37&lt;0.1,'X(Calculs)X'!MW$24,IF(E37&lt;0.2,'X(Calculs)X'!MW$23,IF(E37&lt;0.3,'X(Calculs)X'!MW$22,IF(E37&lt;0.4,'X(Calculs)X'!MW$21,IF(E37&lt;0.5,'X(Calculs)X'!MW$20,IF(E37&lt;0.6,'X(Calculs)X'!MW$19,IF(E37&lt;0.7,'X(Calculs)X'!MW$18,IF(E37&lt;0.8,'X(Calculs)X'!MW$17,IF(E37&lt;0.9,'X(Calculs)X'!MW$16,IF(E37&lt;=1,'X(Calculs)X'!MW$15,"err")))))))))))</f>
        <v>err</v>
      </c>
      <c r="CA37" s="39" t="str">
        <f>IF(F37=0,0,IF(F37&lt;0.1,'X(Calculs)X'!MW$24,IF(F37&lt;0.2,'X(Calculs)X'!MW$23,IF(F37&lt;0.3,'X(Calculs)X'!MW$22,IF(F37&lt;0.4,'X(Calculs)X'!MW$21,IF(F37&lt;0.5,'X(Calculs)X'!MW$20,IF(F37&lt;0.6,'X(Calculs)X'!MW$19,IF(F37&lt;0.7,'X(Calculs)X'!MW$18,IF(F37&lt;0.8,'X(Calculs)X'!MW$17,IF(F37&lt;0.9,'X(Calculs)X'!MW$16,IF(F37&lt;=1,'X(Calculs)X'!MW$15,"err")))))))))))</f>
        <v>err</v>
      </c>
      <c r="CB37" s="39" t="str">
        <f>IF(G37=0,0,IF(G37&lt;0.1,'X(Calculs)X'!MW$36,IF(G37&lt;0.2,'X(Calculs)X'!MW$35,IF(G37&lt;0.3,'X(Calculs)X'!MW$34,IF(G37&lt;0.4,'X(Calculs)X'!MW$33,IF(G37&lt;0.5,'X(Calculs)X'!MW$32,IF(G37&lt;0.6,'X(Calculs)X'!MW$31,IF(G37&lt;0.7,'X(Calculs)X'!MW$30,IF(G37&lt;0.8,'X(Calculs)X'!MW$29,IF(G37&lt;0.9,'X(Calculs)X'!MW$28,IF(G37&lt;=1,'X(Calculs)X'!MW$27,"err")))))))))))</f>
        <v>err</v>
      </c>
      <c r="CC37" s="39" t="str">
        <f>IF(H37&lt;0,'X(Calculs)X'!MW$49,IF(H37&lt;0.1,'X(Calculs)X'!MW$48,IF(H37&lt;0.2,'X(Calculs)X'!MW$47,IF(H37&lt;0.3,'X(Calculs)X'!MW$46,IF(H37&lt;0.4,'X(Calculs)X'!MW$45,IF(H37&lt;0.5,'X(Calculs)X'!MW$44,IF(H37&lt;0.6,'X(Calculs)X'!MW$43,IF(H37&lt;0.7,'X(Calculs)X'!MW$42,IF(H37&lt;0.8,'X(Calculs)X'!MW$41,IF(H37&lt;0.9,'X(Calculs)X'!MW$40,IF(H37&lt;=1,'X(Calculs)X'!MW$39,IF(AND(AG37="Oui",AH37="Non"),"invalide","err"))))))))))))</f>
        <v>err</v>
      </c>
      <c r="CD37" s="39" t="str">
        <f>IF(I37&lt;0,4,IF(I37&lt;0,'X(Calculs)X'!MW$61,IF(I37&lt;0.1,'X(Calculs)X'!MW$60,IF(I37&lt;0.2,'X(Calculs)X'!MW$59,IF(I37&lt;0.3,'X(Calculs)X'!MW$58,IF(I37&lt;0.4,'X(Calculs)X'!MW$57,IF(I37&lt;0.5,'X(Calculs)X'!MW$56,IF(I37&lt;0.6,'X(Calculs)X'!MW$55,IF(I37&lt;0.7,'X(Calculs)X'!MW$54,IF(I37&lt;0.8,'X(Calculs)X'!MW$53,IF(I37&lt;0.9,'X(Calculs)X'!MW$52,IF(I37&lt;=1,'X(Calculs)X'!MW$51,IF(I37="—","—",IF(AND(AG37="Oui",AH37="Non"),"invalide","err"))))))))))))))</f>
        <v>err</v>
      </c>
      <c r="CE37" s="39">
        <f>IF(I$47="—","err",IF(J37&lt;=I$47,'X(Calculs)X'!MW$75,IF(J37&gt;I$47,'X(Calculs)X'!MW$78,"err")))</f>
        <v>1</v>
      </c>
      <c r="CF37" s="39">
        <f>IF(K37&lt;K$42,'X(Calculs)X'!MW$83,IF(AND(K37&gt;=K$42,K37&lt;(K$42+(1*K$43))),'X(Calculs)X'!MW$84,IF(AND(K37&gt;=(K$42+(1*K$43)),K37&lt;(K$42+(2*K$43))),'X(Calculs)X'!MW$85,IF(K37&gt;=(K$42+(2*K$43)),'X(Calculs)X'!MW$86,"err"))))</f>
        <v>1</v>
      </c>
      <c r="CJ37" s="515" t="e">
        <f t="shared" si="13"/>
        <v>#N/A</v>
      </c>
      <c r="CK37" s="515" t="e">
        <f t="shared" si="14"/>
        <v>#N/A</v>
      </c>
      <c r="CL37" s="515" t="e">
        <f t="shared" si="15"/>
        <v>#N/A</v>
      </c>
    </row>
    <row r="38" spans="1:90" ht="125.1" customHeight="1" thickBot="1" x14ac:dyDescent="0.4">
      <c r="A38" s="624"/>
      <c r="B38" s="116" t="s">
        <v>356</v>
      </c>
      <c r="C38" s="628" t="str">
        <f t="shared" si="0"/>
        <v/>
      </c>
      <c r="D38" s="114" t="str">
        <f>IFERROR(ROUND('X(Calculs)X'!AF7,2),"")</f>
        <v/>
      </c>
      <c r="E38" s="114" t="str">
        <f>IFERROR(ROUND('X(Calculs)X'!AF9,2),"")</f>
        <v/>
      </c>
      <c r="F38" s="114" t="str">
        <f>IFERROR(ROUND('X(Calculs)X'!AF10,2),"")</f>
        <v/>
      </c>
      <c r="G38" s="114" t="str">
        <f>IFERROR(ROUND('X(Calculs)X'!AF12,2),"")</f>
        <v/>
      </c>
      <c r="H38" s="114" t="str">
        <f>IFERROR(ROUND('X(Calculs)X'!AF14,2),"")</f>
        <v/>
      </c>
      <c r="I38" s="114" t="str">
        <f>IFERROR(ROUND('X(Calculs)X'!AF15,2),"")</f>
        <v/>
      </c>
      <c r="J38" s="114" t="str">
        <f>IFERROR(ROUND('X(Calculs)X'!AF19,2),"")</f>
        <v/>
      </c>
      <c r="K38" s="488" t="str">
        <f>IFERROR(ROUND('X(Calculs)X'!AF17,2),"")</f>
        <v/>
      </c>
      <c r="L38" s="109"/>
      <c r="M38" s="113" t="str">
        <f t="shared" si="1"/>
        <v/>
      </c>
      <c r="N38" s="28"/>
      <c r="AB38" s="211" t="str">
        <f>IF(AJ38&lt;='X(Calculs)X'!B$8,'X(Calculs)X'!AF$2,"")</f>
        <v/>
      </c>
      <c r="AD38" s="642">
        <v>28</v>
      </c>
      <c r="AE38" s="642">
        <f t="shared" si="2"/>
        <v>0</v>
      </c>
      <c r="AG38" s="39" t="str">
        <f>IF('2. Saisie'!AD110&lt;='2. Saisie'!AH6,"Oui","Non")</f>
        <v>Non</v>
      </c>
      <c r="AH38" s="39" t="str">
        <f>IF('2. Saisie'!AD109="","Oui","Non")</f>
        <v>Non</v>
      </c>
      <c r="AI38" s="39">
        <f t="shared" si="3"/>
        <v>0</v>
      </c>
      <c r="AJ38" s="23">
        <v>29</v>
      </c>
      <c r="AK38" s="24" t="str">
        <f t="shared" si="4"/>
        <v/>
      </c>
      <c r="AL38" s="24" t="str">
        <f t="shared" si="5"/>
        <v/>
      </c>
      <c r="AM38" s="24" t="str">
        <f t="shared" si="6"/>
        <v/>
      </c>
      <c r="AN38" s="41">
        <f t="shared" si="7"/>
        <v>0</v>
      </c>
      <c r="AO38" s="24" t="b">
        <f t="shared" si="8"/>
        <v>0</v>
      </c>
      <c r="AP38" s="24"/>
      <c r="AQ38" s="24" t="str">
        <f t="shared" si="9"/>
        <v/>
      </c>
      <c r="AR38" s="24" t="str">
        <f t="shared" si="10"/>
        <v/>
      </c>
      <c r="AS38" s="41">
        <f t="shared" si="11"/>
        <v>1</v>
      </c>
      <c r="AT38" s="24" t="str">
        <f t="shared" si="12"/>
        <v/>
      </c>
      <c r="AW38" s="25">
        <v>29</v>
      </c>
      <c r="AX38" s="12" t="str">
        <f>IF(AW38&lt;='X(Calculs)X'!B$8,IF(D38&gt;=D37,TRUE,FALSE),"")</f>
        <v/>
      </c>
      <c r="AY38" s="12" t="str">
        <f>IF(AW38&lt;='X(Calculs)X'!B$8,IF(D38&lt;=D37,TRUE,FALSE),"")</f>
        <v/>
      </c>
      <c r="BJ38" s="132">
        <v>29</v>
      </c>
      <c r="BK38" s="133" t="e">
        <f>IF('X(Calculs)X'!AF7="",NA(),IF('X(Calculs)X'!AF7&gt;=0,'X(Calculs)X'!AF7))</f>
        <v>#N/A</v>
      </c>
      <c r="BL38" s="133" t="str">
        <f>IF('X(Calculs)X'!AF9&gt;=0,'X(Calculs)X'!AF9,NA())</f>
        <v/>
      </c>
      <c r="BM38" s="133" t="str">
        <f>IF('X(Calculs)X'!AF10&gt;=0,'X(Calculs)X'!AF10,NA())</f>
        <v/>
      </c>
      <c r="BN38" s="133" t="e">
        <f>IF('X(Calculs)X'!AF12="",NA(),IF('X(Calculs)X'!AF12&gt;-1,'X(Calculs)X'!AF12))</f>
        <v>#N/A</v>
      </c>
      <c r="BO38" s="133" t="str">
        <f>IFERROR('X(Calculs)X'!AF14,NA())</f>
        <v/>
      </c>
      <c r="BP38" s="133" t="e">
        <f>IF('X(Calculs)X'!AF15="",NA(),IF('X(Calculs)X'!AF15&gt;=-1,'X(Calculs)X'!AF15))</f>
        <v>#N/A</v>
      </c>
      <c r="BQ38" s="134" t="str">
        <f>IFERROR('X(Calculs)X'!AF19,NA())</f>
        <v/>
      </c>
      <c r="BR38" s="133" t="str">
        <f>IFERROR('X(Calculs)X'!AF21,NA())</f>
        <v/>
      </c>
      <c r="BT38" s="131" t="e">
        <f>'8. Paramètres'!#REF!</f>
        <v>#REF!</v>
      </c>
      <c r="BU38" s="131" t="e">
        <f>'8. Paramètres'!#REF!</f>
        <v>#REF!</v>
      </c>
      <c r="BX38" s="485">
        <v>29</v>
      </c>
      <c r="BY38" s="39" t="str">
        <f>IF(D38=0,0,IF(D38&lt;0.1,'X(Calculs)X'!MW$24,IF(D38&lt;0.2,'X(Calculs)X'!MW$23,IF(D38&lt;0.3,'X(Calculs)X'!MW$22,IF(D38&lt;0.4,'X(Calculs)X'!MW$21,IF(D38&lt;0.5,'X(Calculs)X'!MW$20,IF(D38&lt;0.6,'X(Calculs)X'!MW$19,IF(D38&lt;0.7,'X(Calculs)X'!MW$18,IF(D38&lt;0.8,'X(Calculs)X'!MW$17,IF(D38&lt;0.9,'X(Calculs)X'!MW$16,IF(D38&lt;=1,'X(Calculs)X'!MW$15,"err")))))))))))</f>
        <v>err</v>
      </c>
      <c r="BZ38" s="39" t="str">
        <f>IF(E38=0,0,IF(E38&lt;0.1,'X(Calculs)X'!MW$24,IF(E38&lt;0.2,'X(Calculs)X'!MW$23,IF(E38&lt;0.3,'X(Calculs)X'!MW$22,IF(E38&lt;0.4,'X(Calculs)X'!MW$21,IF(E38&lt;0.5,'X(Calculs)X'!MW$20,IF(E38&lt;0.6,'X(Calculs)X'!MW$19,IF(E38&lt;0.7,'X(Calculs)X'!MW$18,IF(E38&lt;0.8,'X(Calculs)X'!MW$17,IF(E38&lt;0.9,'X(Calculs)X'!MW$16,IF(E38&lt;=1,'X(Calculs)X'!MW$15,"err")))))))))))</f>
        <v>err</v>
      </c>
      <c r="CA38" s="39" t="str">
        <f>IF(F38=0,0,IF(F38&lt;0.1,'X(Calculs)X'!MW$24,IF(F38&lt;0.2,'X(Calculs)X'!MW$23,IF(F38&lt;0.3,'X(Calculs)X'!MW$22,IF(F38&lt;0.4,'X(Calculs)X'!MW$21,IF(F38&lt;0.5,'X(Calculs)X'!MW$20,IF(F38&lt;0.6,'X(Calculs)X'!MW$19,IF(F38&lt;0.7,'X(Calculs)X'!MW$18,IF(F38&lt;0.8,'X(Calculs)X'!MW$17,IF(F38&lt;0.9,'X(Calculs)X'!MW$16,IF(F38&lt;=1,'X(Calculs)X'!MW$15,"err")))))))))))</f>
        <v>err</v>
      </c>
      <c r="CB38" s="39" t="str">
        <f>IF(G38=0,0,IF(G38&lt;0.1,'X(Calculs)X'!MW$36,IF(G38&lt;0.2,'X(Calculs)X'!MW$35,IF(G38&lt;0.3,'X(Calculs)X'!MW$34,IF(G38&lt;0.4,'X(Calculs)X'!MW$33,IF(G38&lt;0.5,'X(Calculs)X'!MW$32,IF(G38&lt;0.6,'X(Calculs)X'!MW$31,IF(G38&lt;0.7,'X(Calculs)X'!MW$30,IF(G38&lt;0.8,'X(Calculs)X'!MW$29,IF(G38&lt;0.9,'X(Calculs)X'!MW$28,IF(G38&lt;=1,'X(Calculs)X'!MW$27,"err")))))))))))</f>
        <v>err</v>
      </c>
      <c r="CC38" s="39" t="str">
        <f>IF(H38&lt;0,'X(Calculs)X'!MW$49,IF(H38&lt;0.1,'X(Calculs)X'!MW$48,IF(H38&lt;0.2,'X(Calculs)X'!MW$47,IF(H38&lt;0.3,'X(Calculs)X'!MW$46,IF(H38&lt;0.4,'X(Calculs)X'!MW$45,IF(H38&lt;0.5,'X(Calculs)X'!MW$44,IF(H38&lt;0.6,'X(Calculs)X'!MW$43,IF(H38&lt;0.7,'X(Calculs)X'!MW$42,IF(H38&lt;0.8,'X(Calculs)X'!MW$41,IF(H38&lt;0.9,'X(Calculs)X'!MW$40,IF(H38&lt;=1,'X(Calculs)X'!MW$39,IF(AND(AG38="Oui",AH38="Non"),"invalide","err"))))))))))))</f>
        <v>err</v>
      </c>
      <c r="CD38" s="39" t="str">
        <f>IF(I38&lt;0,4,IF(I38&lt;0,'X(Calculs)X'!MW$61,IF(I38&lt;0.1,'X(Calculs)X'!MW$60,IF(I38&lt;0.2,'X(Calculs)X'!MW$59,IF(I38&lt;0.3,'X(Calculs)X'!MW$58,IF(I38&lt;0.4,'X(Calculs)X'!MW$57,IF(I38&lt;0.5,'X(Calculs)X'!MW$56,IF(I38&lt;0.6,'X(Calculs)X'!MW$55,IF(I38&lt;0.7,'X(Calculs)X'!MW$54,IF(I38&lt;0.8,'X(Calculs)X'!MW$53,IF(I38&lt;0.9,'X(Calculs)X'!MW$52,IF(I38&lt;=1,'X(Calculs)X'!MW$51,IF(I38="—","—",IF(AND(AG38="Oui",AH38="Non"),"invalide","err"))))))))))))))</f>
        <v>err</v>
      </c>
      <c r="CE38" s="39">
        <f>IF(I$47="—","err",IF(J38&lt;=I$47,'X(Calculs)X'!MW$75,IF(J38&gt;I$47,'X(Calculs)X'!MW$78,"err")))</f>
        <v>1</v>
      </c>
      <c r="CF38" s="39">
        <f>IF(K38&lt;K$42,'X(Calculs)X'!MW$83,IF(AND(K38&gt;=K$42,K38&lt;(K$42+(1*K$43))),'X(Calculs)X'!MW$84,IF(AND(K38&gt;=(K$42+(1*K$43)),K38&lt;(K$42+(2*K$43))),'X(Calculs)X'!MW$85,IF(K38&gt;=(K$42+(2*K$43)),'X(Calculs)X'!MW$86,"err"))))</f>
        <v>1</v>
      </c>
      <c r="CJ38" s="515" t="e">
        <f t="shared" si="13"/>
        <v>#N/A</v>
      </c>
      <c r="CK38" s="515" t="e">
        <f t="shared" si="14"/>
        <v>#N/A</v>
      </c>
      <c r="CL38" s="515" t="e">
        <f t="shared" si="15"/>
        <v>#N/A</v>
      </c>
    </row>
    <row r="39" spans="1:90" ht="125.1" customHeight="1" thickBot="1" x14ac:dyDescent="0.4">
      <c r="A39" s="625"/>
      <c r="B39" s="116" t="s">
        <v>357</v>
      </c>
      <c r="C39" s="628" t="str">
        <f t="shared" si="0"/>
        <v/>
      </c>
      <c r="D39" s="114" t="str">
        <f>IFERROR(ROUND('X(Calculs)X'!AG7,2),"")</f>
        <v/>
      </c>
      <c r="E39" s="114" t="str">
        <f>IFERROR(ROUND('X(Calculs)X'!AG9,2),"")</f>
        <v/>
      </c>
      <c r="F39" s="114" t="str">
        <f>IFERROR(ROUND('X(Calculs)X'!AG10,2),"")</f>
        <v/>
      </c>
      <c r="G39" s="114" t="str">
        <f>IFERROR(ROUND('X(Calculs)X'!AG12,2),"")</f>
        <v/>
      </c>
      <c r="H39" s="114" t="str">
        <f>IFERROR(ROUND('X(Calculs)X'!AG14,2),"")</f>
        <v/>
      </c>
      <c r="I39" s="114" t="str">
        <f>IFERROR(ROUND('X(Calculs)X'!AG15,2),"")</f>
        <v/>
      </c>
      <c r="J39" s="114" t="str">
        <f>IFERROR(ROUND('X(Calculs)X'!AG19,2),"")</f>
        <v/>
      </c>
      <c r="K39" s="488" t="str">
        <f>IFERROR(ROUND('X(Calculs)X'!AG17,2),"")</f>
        <v/>
      </c>
      <c r="L39" s="110"/>
      <c r="M39" s="113" t="str">
        <f t="shared" si="1"/>
        <v/>
      </c>
      <c r="N39" s="28"/>
      <c r="AB39" s="211" t="str">
        <f>IF(AJ39&lt;='X(Calculs)X'!B$8,'X(Calculs)X'!AG$2,"")</f>
        <v/>
      </c>
      <c r="AD39" s="642">
        <v>29</v>
      </c>
      <c r="AE39" s="642">
        <f t="shared" si="2"/>
        <v>0</v>
      </c>
      <c r="AG39" s="39" t="str">
        <f>IF('2. Saisie'!AE110&lt;='2. Saisie'!AH6,"Oui","Non")</f>
        <v>Non</v>
      </c>
      <c r="AH39" s="39" t="str">
        <f>IF('2. Saisie'!AE109="","Oui","Non")</f>
        <v>Non</v>
      </c>
      <c r="AI39" s="39">
        <f t="shared" si="3"/>
        <v>0</v>
      </c>
      <c r="AJ39" s="23">
        <v>30</v>
      </c>
      <c r="AK39" s="24" t="str">
        <f t="shared" si="4"/>
        <v/>
      </c>
      <c r="AL39" s="24" t="str">
        <f t="shared" si="5"/>
        <v/>
      </c>
      <c r="AM39" s="24" t="str">
        <f t="shared" si="6"/>
        <v/>
      </c>
      <c r="AN39" s="41">
        <f t="shared" si="7"/>
        <v>0</v>
      </c>
      <c r="AO39" s="24" t="b">
        <f t="shared" si="8"/>
        <v>0</v>
      </c>
      <c r="AP39" s="24"/>
      <c r="AQ39" s="24" t="str">
        <f t="shared" si="9"/>
        <v/>
      </c>
      <c r="AR39" s="24" t="str">
        <f t="shared" si="10"/>
        <v/>
      </c>
      <c r="AS39" s="41">
        <f t="shared" si="11"/>
        <v>1</v>
      </c>
      <c r="AT39" s="24" t="str">
        <f t="shared" si="12"/>
        <v/>
      </c>
      <c r="AW39" s="25">
        <v>30</v>
      </c>
      <c r="AX39" s="12" t="str">
        <f>IF(AW39&lt;='X(Calculs)X'!B$8,IF(D39&gt;=D38,TRUE,FALSE),"")</f>
        <v/>
      </c>
      <c r="AY39" s="12" t="str">
        <f>IF(AW39&lt;='X(Calculs)X'!B$8,IF(D39&lt;=D38,TRUE,FALSE),"")</f>
        <v/>
      </c>
      <c r="BJ39" s="135">
        <v>30</v>
      </c>
      <c r="BK39" s="136" t="e">
        <f>IF('X(Calculs)X'!AG7="",NA(),IF('X(Calculs)X'!AG7&gt;=0,'X(Calculs)X'!AG7))</f>
        <v>#N/A</v>
      </c>
      <c r="BL39" s="136" t="str">
        <f>IF('X(Calculs)X'!AG9&gt;=0,'X(Calculs)X'!AG9,NA())</f>
        <v/>
      </c>
      <c r="BM39" s="136" t="str">
        <f>IF('X(Calculs)X'!AG10&gt;=0,'X(Calculs)X'!AG10,NA())</f>
        <v/>
      </c>
      <c r="BN39" s="136" t="e">
        <f>IF('X(Calculs)X'!AG12="",NA(),IF('X(Calculs)X'!AG12&gt;-1,'X(Calculs)X'!AG12))</f>
        <v>#N/A</v>
      </c>
      <c r="BO39" s="136" t="str">
        <f>IFERROR('X(Calculs)X'!AG14,NA())</f>
        <v/>
      </c>
      <c r="BP39" s="136" t="e">
        <f>IF('X(Calculs)X'!AG15="",NA(),IF('X(Calculs)X'!AG15&gt;=-1,'X(Calculs)X'!AG15))</f>
        <v>#N/A</v>
      </c>
      <c r="BQ39" s="137" t="str">
        <f>IFERROR('X(Calculs)X'!AG19,NA())</f>
        <v/>
      </c>
      <c r="BR39" s="136" t="str">
        <f>IFERROR('X(Calculs)X'!AG21,NA())</f>
        <v/>
      </c>
      <c r="BT39" s="131" t="e">
        <f>'8. Paramètres'!#REF!</f>
        <v>#REF!</v>
      </c>
      <c r="BU39" s="131" t="e">
        <f>'8. Paramètres'!#REF!</f>
        <v>#REF!</v>
      </c>
      <c r="BX39" s="486">
        <v>30</v>
      </c>
      <c r="BY39" s="39" t="str">
        <f>IF(D39=0,0,IF(D39&lt;0.1,'X(Calculs)X'!MW$24,IF(D39&lt;0.2,'X(Calculs)X'!MW$23,IF(D39&lt;0.3,'X(Calculs)X'!MW$22,IF(D39&lt;0.4,'X(Calculs)X'!MW$21,IF(D39&lt;0.5,'X(Calculs)X'!MW$20,IF(D39&lt;0.6,'X(Calculs)X'!MW$19,IF(D39&lt;0.7,'X(Calculs)X'!MW$18,IF(D39&lt;0.8,'X(Calculs)X'!MW$17,IF(D39&lt;0.9,'X(Calculs)X'!MW$16,IF(D39&lt;=1,'X(Calculs)X'!MW$15,"err")))))))))))</f>
        <v>err</v>
      </c>
      <c r="BZ39" s="39" t="str">
        <f>IF(E39=0,0,IF(E39&lt;0.1,'X(Calculs)X'!MW$24,IF(E39&lt;0.2,'X(Calculs)X'!MW$23,IF(E39&lt;0.3,'X(Calculs)X'!MW$22,IF(E39&lt;0.4,'X(Calculs)X'!MW$21,IF(E39&lt;0.5,'X(Calculs)X'!MW$20,IF(E39&lt;0.6,'X(Calculs)X'!MW$19,IF(E39&lt;0.7,'X(Calculs)X'!MW$18,IF(E39&lt;0.8,'X(Calculs)X'!MW$17,IF(E39&lt;0.9,'X(Calculs)X'!MW$16,IF(E39&lt;=1,'X(Calculs)X'!MW$15,"err")))))))))))</f>
        <v>err</v>
      </c>
      <c r="CA39" s="39" t="str">
        <f>IF(F39=0,0,IF(F39&lt;0.1,'X(Calculs)X'!MW$24,IF(F39&lt;0.2,'X(Calculs)X'!MW$23,IF(F39&lt;0.3,'X(Calculs)X'!MW$22,IF(F39&lt;0.4,'X(Calculs)X'!MW$21,IF(F39&lt;0.5,'X(Calculs)X'!MW$20,IF(F39&lt;0.6,'X(Calculs)X'!MW$19,IF(F39&lt;0.7,'X(Calculs)X'!MW$18,IF(F39&lt;0.8,'X(Calculs)X'!MW$17,IF(F39&lt;0.9,'X(Calculs)X'!MW$16,IF(F39&lt;=1,'X(Calculs)X'!MW$15,"err")))))))))))</f>
        <v>err</v>
      </c>
      <c r="CB39" s="39" t="str">
        <f>IF(G39=0,0,IF(G39&lt;0.1,'X(Calculs)X'!MW$36,IF(G39&lt;0.2,'X(Calculs)X'!MW$35,IF(G39&lt;0.3,'X(Calculs)X'!MW$34,IF(G39&lt;0.4,'X(Calculs)X'!MW$33,IF(G39&lt;0.5,'X(Calculs)X'!MW$32,IF(G39&lt;0.6,'X(Calculs)X'!MW$31,IF(G39&lt;0.7,'X(Calculs)X'!MW$30,IF(G39&lt;0.8,'X(Calculs)X'!MW$29,IF(G39&lt;0.9,'X(Calculs)X'!MW$28,IF(G39&lt;=1,'X(Calculs)X'!MW$27,"err")))))))))))</f>
        <v>err</v>
      </c>
      <c r="CC39" s="39" t="str">
        <f>IF(H39&lt;0,'X(Calculs)X'!MW$49,IF(H39&lt;0.1,'X(Calculs)X'!MW$48,IF(H39&lt;0.2,'X(Calculs)X'!MW$47,IF(H39&lt;0.3,'X(Calculs)X'!MW$46,IF(H39&lt;0.4,'X(Calculs)X'!MW$45,IF(H39&lt;0.5,'X(Calculs)X'!MW$44,IF(H39&lt;0.6,'X(Calculs)X'!MW$43,IF(H39&lt;0.7,'X(Calculs)X'!MW$42,IF(H39&lt;0.8,'X(Calculs)X'!MW$41,IF(H39&lt;0.9,'X(Calculs)X'!MW$40,IF(H39&lt;=1,'X(Calculs)X'!MW$39,IF(AND(AG39="Oui",AH39="Non"),"invalide","err"))))))))))))</f>
        <v>err</v>
      </c>
      <c r="CD39" s="39" t="str">
        <f>IF(I39&lt;0,4,IF(I39&lt;0,'X(Calculs)X'!MW$61,IF(I39&lt;0.1,'X(Calculs)X'!MW$60,IF(I39&lt;0.2,'X(Calculs)X'!MW$59,IF(I39&lt;0.3,'X(Calculs)X'!MW$58,IF(I39&lt;0.4,'X(Calculs)X'!MW$57,IF(I39&lt;0.5,'X(Calculs)X'!MW$56,IF(I39&lt;0.6,'X(Calculs)X'!MW$55,IF(I39&lt;0.7,'X(Calculs)X'!MW$54,IF(I39&lt;0.8,'X(Calculs)X'!MW$53,IF(I39&lt;0.9,'X(Calculs)X'!MW$52,IF(I39&lt;=1,'X(Calculs)X'!MW$51,IF(I39="—","—",IF(AND(AG39="Oui",AH39="Non"),"invalide","err"))))))))))))))</f>
        <v>err</v>
      </c>
      <c r="CE39" s="39">
        <f>IF(I$47="—","err",IF(J39&lt;=I$47,'X(Calculs)X'!MW$75,IF(J39&gt;I$47,'X(Calculs)X'!MW$78,"err")))</f>
        <v>1</v>
      </c>
      <c r="CF39" s="39">
        <f>IF(K39&lt;K$42,'X(Calculs)X'!MW$83,IF(AND(K39&gt;=K$42,K39&lt;(K$42+(1*K$43))),'X(Calculs)X'!MW$84,IF(AND(K39&gt;=(K$42+(1*K$43)),K39&lt;(K$42+(2*K$43))),'X(Calculs)X'!MW$85,IF(K39&gt;=(K$42+(2*K$43)),'X(Calculs)X'!MW$86,"err"))))</f>
        <v>1</v>
      </c>
      <c r="CJ39" s="515" t="e">
        <f t="shared" si="13"/>
        <v>#N/A</v>
      </c>
      <c r="CK39" s="515" t="e">
        <f t="shared" si="14"/>
        <v>#N/A</v>
      </c>
      <c r="CL39" s="515" t="e">
        <f t="shared" si="15"/>
        <v>#N/A</v>
      </c>
    </row>
    <row r="40" spans="1:90" ht="21" x14ac:dyDescent="0.35">
      <c r="B40" s="144" t="s">
        <v>134</v>
      </c>
      <c r="C40" s="629">
        <f t="shared" ref="C40" si="16">MIN(C10:C39)</f>
        <v>0</v>
      </c>
      <c r="D40" s="145">
        <f t="shared" ref="D40:K40" si="17">MIN(D10:D39)</f>
        <v>0</v>
      </c>
      <c r="E40" s="146">
        <f t="shared" si="17"/>
        <v>0</v>
      </c>
      <c r="F40" s="146">
        <f t="shared" si="17"/>
        <v>0</v>
      </c>
      <c r="G40" s="146">
        <f t="shared" si="17"/>
        <v>0</v>
      </c>
      <c r="H40" s="146">
        <f t="shared" si="17"/>
        <v>0</v>
      </c>
      <c r="I40" s="146">
        <f t="shared" si="17"/>
        <v>0</v>
      </c>
      <c r="J40" s="147">
        <f t="shared" si="17"/>
        <v>0</v>
      </c>
      <c r="K40" s="148">
        <f t="shared" si="17"/>
        <v>0</v>
      </c>
      <c r="L40" s="87"/>
      <c r="M40" s="78"/>
      <c r="N40" s="28"/>
      <c r="AB40" s="211"/>
      <c r="AD40" s="642">
        <v>30</v>
      </c>
      <c r="AE40" s="642">
        <f t="shared" si="2"/>
        <v>0</v>
      </c>
      <c r="BJ40" s="159"/>
      <c r="BK40" s="160"/>
      <c r="BL40" s="160"/>
      <c r="BM40" s="160"/>
      <c r="BN40" s="160"/>
      <c r="BO40" s="160"/>
      <c r="BP40" s="160"/>
      <c r="BQ40" s="161"/>
      <c r="BR40" s="160"/>
    </row>
    <row r="41" spans="1:90" ht="21" x14ac:dyDescent="0.35">
      <c r="B41" s="149" t="s">
        <v>135</v>
      </c>
      <c r="C41" s="630">
        <f t="shared" ref="C41" si="18">MAX(C9:C39)</f>
        <v>0</v>
      </c>
      <c r="D41" s="150">
        <f t="shared" ref="D41:K41" si="19">MAX(D9:D39)</f>
        <v>0</v>
      </c>
      <c r="E41" s="151">
        <f t="shared" si="19"/>
        <v>0</v>
      </c>
      <c r="F41" s="151">
        <f t="shared" si="19"/>
        <v>0</v>
      </c>
      <c r="G41" s="151">
        <f t="shared" si="19"/>
        <v>0</v>
      </c>
      <c r="H41" s="151">
        <f t="shared" si="19"/>
        <v>0</v>
      </c>
      <c r="I41" s="151">
        <f t="shared" si="19"/>
        <v>0</v>
      </c>
      <c r="J41" s="152">
        <f t="shared" si="19"/>
        <v>0</v>
      </c>
      <c r="K41" s="153">
        <f t="shared" si="19"/>
        <v>0</v>
      </c>
      <c r="L41" s="87"/>
      <c r="M41" s="78"/>
      <c r="N41" s="28"/>
      <c r="AB41" s="211"/>
      <c r="AD41" s="642">
        <v>31</v>
      </c>
      <c r="AE41" s="642">
        <f t="shared" si="2"/>
        <v>0</v>
      </c>
      <c r="BJ41" s="159"/>
      <c r="BK41" s="160"/>
      <c r="BL41" s="160"/>
      <c r="BM41" s="160"/>
      <c r="BN41" s="160"/>
      <c r="BO41" s="160"/>
      <c r="BP41" s="160"/>
      <c r="BQ41" s="161"/>
      <c r="BR41" s="160"/>
    </row>
    <row r="42" spans="1:90" ht="21" x14ac:dyDescent="0.35">
      <c r="B42" s="149" t="s">
        <v>136</v>
      </c>
      <c r="C42" s="631" t="str">
        <f t="shared" ref="C42" si="20">IFERROR(AVERAGE(C10:C39),"-")</f>
        <v>-</v>
      </c>
      <c r="D42" s="150" t="str">
        <f t="shared" ref="D42:K42" si="21">IFERROR(AVERAGE(D10:D39),"-")</f>
        <v>-</v>
      </c>
      <c r="E42" s="151" t="str">
        <f>IFERROR(AVERAGE(E10:E39),"-")</f>
        <v>-</v>
      </c>
      <c r="F42" s="151" t="str">
        <f t="shared" si="21"/>
        <v>-</v>
      </c>
      <c r="G42" s="151" t="str">
        <f t="shared" si="21"/>
        <v>-</v>
      </c>
      <c r="H42" s="151" t="str">
        <f t="shared" si="21"/>
        <v>-</v>
      </c>
      <c r="I42" s="151" t="str">
        <f t="shared" si="21"/>
        <v>-</v>
      </c>
      <c r="J42" s="152" t="str">
        <f t="shared" si="21"/>
        <v>-</v>
      </c>
      <c r="K42" s="153" t="str">
        <f t="shared" si="21"/>
        <v>-</v>
      </c>
      <c r="L42" s="87"/>
      <c r="M42" s="78"/>
      <c r="N42" s="28"/>
      <c r="AB42" s="211"/>
      <c r="AD42" s="642">
        <v>32</v>
      </c>
      <c r="AE42" s="642">
        <f t="shared" si="2"/>
        <v>0</v>
      </c>
      <c r="AX42" s="26">
        <f>COUNTIF(AX10:AX39,"=VRAI")</f>
        <v>0</v>
      </c>
      <c r="AY42" s="26">
        <f>COUNTIF(AY10:AY39,"=VRAI")</f>
        <v>0</v>
      </c>
      <c r="BJ42" s="159"/>
      <c r="BK42" s="160"/>
      <c r="BL42" s="160"/>
      <c r="BM42" s="160"/>
      <c r="BN42" s="160"/>
      <c r="BO42" s="160"/>
      <c r="BP42" s="160"/>
      <c r="BQ42" s="161"/>
      <c r="BR42" s="160"/>
    </row>
    <row r="43" spans="1:90" ht="21.6" thickBot="1" x14ac:dyDescent="0.4">
      <c r="B43" s="154" t="s">
        <v>137</v>
      </c>
      <c r="C43" s="632" t="str">
        <f>IFERROR(_xlfn.STDEV.S(C10:C39),"-")</f>
        <v>-</v>
      </c>
      <c r="D43" s="155" t="str">
        <f>IFERROR(_xlfn.STDEV.S(D10:D39),"-")</f>
        <v>-</v>
      </c>
      <c r="E43" s="156" t="str">
        <f t="shared" ref="E43:K43" si="22">IFERROR(_xlfn.STDEV.S(E10:E39),"-")</f>
        <v>-</v>
      </c>
      <c r="F43" s="156" t="str">
        <f t="shared" si="22"/>
        <v>-</v>
      </c>
      <c r="G43" s="156" t="str">
        <f t="shared" si="22"/>
        <v>-</v>
      </c>
      <c r="H43" s="156" t="str">
        <f t="shared" si="22"/>
        <v>-</v>
      </c>
      <c r="I43" s="156" t="str">
        <f t="shared" si="22"/>
        <v>-</v>
      </c>
      <c r="J43" s="157" t="str">
        <f t="shared" si="22"/>
        <v>-</v>
      </c>
      <c r="K43" s="158" t="str">
        <f t="shared" si="22"/>
        <v>-</v>
      </c>
      <c r="L43" s="87"/>
      <c r="M43" s="78"/>
      <c r="N43" s="28"/>
      <c r="AB43" s="211"/>
      <c r="AD43" s="642">
        <v>33</v>
      </c>
      <c r="AE43" s="642">
        <f t="shared" si="2"/>
        <v>0</v>
      </c>
      <c r="BJ43" s="162"/>
      <c r="BK43" s="163"/>
      <c r="BL43" s="163"/>
      <c r="BM43" s="163"/>
      <c r="BN43" s="163"/>
      <c r="BO43" s="163"/>
      <c r="BP43" s="163"/>
      <c r="BQ43" s="164"/>
      <c r="BR43" s="163"/>
    </row>
    <row r="44" spans="1:90" ht="17.25" customHeight="1" x14ac:dyDescent="0.35">
      <c r="B44" s="185" t="s">
        <v>312</v>
      </c>
      <c r="C44" s="185"/>
      <c r="D44" s="186"/>
      <c r="E44" s="184"/>
      <c r="F44" s="184"/>
      <c r="G44" s="184"/>
      <c r="H44" s="184"/>
      <c r="I44" s="187"/>
      <c r="J44" s="184"/>
      <c r="K44" s="184"/>
      <c r="L44" s="87"/>
      <c r="M44" s="78"/>
      <c r="N44" s="28"/>
      <c r="AB44" s="211"/>
      <c r="AD44" s="642">
        <v>34</v>
      </c>
      <c r="AE44" s="642">
        <f t="shared" si="2"/>
        <v>0</v>
      </c>
      <c r="BJ44" s="138"/>
      <c r="BK44" s="139"/>
      <c r="BL44" s="140"/>
      <c r="BM44" s="140"/>
      <c r="BN44" s="140"/>
      <c r="BO44" s="140"/>
      <c r="BP44" s="141"/>
      <c r="BQ44" s="140"/>
      <c r="BR44" s="140"/>
    </row>
    <row r="45" spans="1:90" ht="20.100000000000001" customHeight="1" x14ac:dyDescent="0.35">
      <c r="B45" s="591" t="s">
        <v>313</v>
      </c>
      <c r="C45" s="591"/>
      <c r="D45" s="236" t="s">
        <v>314</v>
      </c>
      <c r="E45" s="586"/>
      <c r="F45" s="586"/>
      <c r="G45" s="586"/>
      <c r="H45" s="586"/>
      <c r="I45" s="587"/>
      <c r="J45" s="586"/>
      <c r="K45" s="586"/>
      <c r="L45" s="87"/>
      <c r="M45" s="78"/>
      <c r="N45" s="28"/>
      <c r="AB45" s="211"/>
      <c r="AD45" s="642">
        <v>35</v>
      </c>
      <c r="AE45" s="642">
        <f t="shared" si="2"/>
        <v>0</v>
      </c>
      <c r="BJ45" s="138"/>
      <c r="BK45" s="588"/>
      <c r="BL45" s="589"/>
      <c r="BM45" s="589"/>
      <c r="BN45" s="589"/>
      <c r="BO45" s="589"/>
      <c r="BP45" s="590"/>
      <c r="BQ45" s="589"/>
      <c r="BR45" s="589"/>
    </row>
    <row r="46" spans="1:90" ht="12" customHeight="1" x14ac:dyDescent="0.35">
      <c r="B46" s="239"/>
      <c r="C46" s="239"/>
      <c r="D46" s="236"/>
      <c r="E46" s="586"/>
      <c r="F46" s="586"/>
      <c r="G46" s="586"/>
      <c r="H46" s="586"/>
      <c r="I46" s="587"/>
      <c r="J46" s="586"/>
      <c r="K46" s="586"/>
      <c r="L46" s="87"/>
      <c r="M46" s="78"/>
      <c r="N46" s="28"/>
      <c r="AB46" s="211"/>
      <c r="AD46" s="642">
        <v>36</v>
      </c>
      <c r="AE46" s="642">
        <f t="shared" si="2"/>
        <v>0</v>
      </c>
      <c r="BJ46" s="138"/>
      <c r="BK46" s="588"/>
      <c r="BL46" s="589"/>
      <c r="BM46" s="589"/>
      <c r="BN46" s="589"/>
      <c r="BO46" s="589"/>
      <c r="BP46" s="590"/>
      <c r="BQ46" s="589"/>
      <c r="BR46" s="589"/>
    </row>
    <row r="47" spans="1:90" ht="55.5" customHeight="1" x14ac:dyDescent="0.35">
      <c r="B47" s="675" t="s">
        <v>529</v>
      </c>
      <c r="C47" s="675"/>
      <c r="D47" s="675"/>
      <c r="E47" s="675"/>
      <c r="F47" s="675"/>
      <c r="G47" s="675"/>
      <c r="H47" s="675"/>
      <c r="I47" s="490" t="str">
        <f>'X(Calculs)X'!C19</f>
        <v/>
      </c>
      <c r="J47" s="75"/>
      <c r="K47" s="75"/>
      <c r="L47" s="87"/>
      <c r="M47" s="72" t="str">
        <f>IF(I47="","",IF(J8=0,"",IF(I47&lt;0,"La valeur de l'alpha est négative. Cela signifie que la covariance moyenne inter-items est négative. Il conviendrait de revoir le contenu et la formulation des items afin de s'assurer qu'ils permettent bien de mesurer un seul et même construit.",IF(I47&lt;0.6,"La valeur de l'alpha est très faible. Il conviendrait d'analyser les corrélations inter-items pour détecter les items problématiques. Voir également la section « notes » relative au alpha de Cronbach sur l'onglet « Paramètres ».",IF(I47&lt;0.8,"La valeur de l'alpha peut-être considérée acceptable selon certains experts.",IF(I47&lt;0.9,"La valeur de l'alpha est satisfaisante. Il est malgré tout recommandé de viser une valeur au-dessus de 0,9.","La valeur de l'alpha est excellente."))))))</f>
        <v/>
      </c>
      <c r="N47" s="28"/>
      <c r="AB47" s="211"/>
      <c r="AD47" s="642">
        <v>37</v>
      </c>
      <c r="AE47" s="642">
        <f t="shared" si="2"/>
        <v>0</v>
      </c>
      <c r="BJ47" s="27"/>
      <c r="BK47" s="20"/>
      <c r="BL47" s="20"/>
      <c r="BM47" s="20"/>
      <c r="BN47" s="20"/>
      <c r="BO47" s="20"/>
      <c r="BP47" s="142"/>
      <c r="BQ47" s="20"/>
      <c r="CD47" s="489" t="str">
        <f>IF(I47&lt;0.1,'X(Calculs)X'!MW$72,IF(I47&lt;0.2,'X(Calculs)X'!MW$71,IF(I47&lt;0.3,'X(Calculs)X'!MW$70,IF(I47&lt;0.4,'X(Calculs)X'!MW$69,IF(I47&lt;0.5,'X(Calculs)X'!MW$68,IF(I47&lt;0.6,'X(Calculs)X'!MW$67,IF(I47&lt;0.7,'X(Calculs)X'!MW$66,IF(I47&lt;0.8,'X(Calculs)X'!MW$65,IF(I47&lt;0.9,'X(Calculs)X'!MW$64,IF(I47&lt;=1,'X(Calculs)X'!MW$63,"err"))))))))))</f>
        <v>err</v>
      </c>
    </row>
    <row r="48" spans="1:90" ht="18.75" customHeight="1" x14ac:dyDescent="0.35">
      <c r="B48" s="673" t="s">
        <v>527</v>
      </c>
      <c r="C48" s="673"/>
      <c r="D48" s="673"/>
      <c r="E48" s="673"/>
      <c r="F48" s="673"/>
      <c r="G48" s="673"/>
      <c r="H48" s="673"/>
      <c r="I48" s="491" t="str">
        <f>IF(G69="","",G69&amp;" (pour atteindre 0,80)")</f>
        <v/>
      </c>
      <c r="J48" s="492"/>
      <c r="K48" s="372"/>
      <c r="L48" s="87"/>
      <c r="M48" s="507" t="str">
        <f>IF(E69&lt;0,"Il est préférable d'améliorer l'indice alpha avant d'ajouter des items.",IF(E69&gt;0,"Les items à ajouter doivent porter sur le même construit et être de qualité similaire à ceux actuellement analysés.",""))</f>
        <v>Les items à ajouter doivent porter sur le même construit et être de qualité similaire à ceux actuellement analysés.</v>
      </c>
      <c r="N48" s="28"/>
      <c r="AB48" s="211"/>
      <c r="AD48" s="642">
        <v>38</v>
      </c>
      <c r="AE48" s="642">
        <f t="shared" si="2"/>
        <v>0</v>
      </c>
      <c r="BJ48" s="27"/>
      <c r="BK48" s="20"/>
      <c r="BL48" s="20"/>
      <c r="BM48" s="20"/>
      <c r="BN48" s="20"/>
      <c r="BO48" s="20"/>
      <c r="BP48" s="142"/>
      <c r="BQ48" s="20"/>
    </row>
    <row r="49" spans="2:82" x14ac:dyDescent="0.35">
      <c r="B49" s="673"/>
      <c r="C49" s="673"/>
      <c r="D49" s="673"/>
      <c r="E49" s="673"/>
      <c r="F49" s="673"/>
      <c r="G49" s="673"/>
      <c r="H49" s="673"/>
      <c r="I49" s="491" t="str">
        <f>IF(G70="","",G70&amp;" (pour atteindre 0,90)")</f>
        <v/>
      </c>
      <c r="J49" s="492"/>
      <c r="K49" s="372"/>
      <c r="L49" s="87"/>
      <c r="M49" s="72"/>
      <c r="N49" s="28"/>
      <c r="AB49" s="211"/>
      <c r="AD49" s="642">
        <v>39</v>
      </c>
      <c r="AE49" s="642">
        <f t="shared" si="2"/>
        <v>0</v>
      </c>
      <c r="BJ49" s="27"/>
      <c r="BK49" s="20"/>
      <c r="BL49" s="20"/>
      <c r="BM49" s="20"/>
      <c r="BN49" s="20"/>
      <c r="BO49" s="20"/>
      <c r="BP49" s="142"/>
      <c r="BQ49" s="20"/>
    </row>
    <row r="50" spans="2:82" ht="12.75" customHeight="1" x14ac:dyDescent="0.35">
      <c r="B50" s="598"/>
      <c r="C50" s="598"/>
      <c r="D50" s="598"/>
      <c r="E50" s="598"/>
      <c r="F50" s="598"/>
      <c r="G50" s="598"/>
      <c r="H50" s="598"/>
      <c r="I50" s="599"/>
      <c r="J50" s="600"/>
      <c r="K50" s="214"/>
      <c r="L50" s="87"/>
      <c r="M50" s="78"/>
      <c r="N50" s="28"/>
      <c r="AB50" s="211"/>
      <c r="AD50" s="642">
        <v>40</v>
      </c>
      <c r="AE50" s="642">
        <f t="shared" si="2"/>
        <v>0</v>
      </c>
      <c r="BJ50" s="27"/>
      <c r="BK50" s="20"/>
      <c r="BL50" s="20"/>
      <c r="BM50" s="20"/>
      <c r="BN50" s="20"/>
      <c r="BO50" s="20"/>
      <c r="BP50" s="142"/>
      <c r="BQ50" s="20"/>
    </row>
    <row r="51" spans="2:82" ht="28.5" customHeight="1" x14ac:dyDescent="0.35">
      <c r="B51" s="673" t="s">
        <v>590</v>
      </c>
      <c r="C51" s="673"/>
      <c r="D51" s="673"/>
      <c r="E51" s="673"/>
      <c r="F51" s="673"/>
      <c r="G51" s="490" t="str">
        <f>IFERROR('X(Calculs)X'!B17,"")</f>
        <v/>
      </c>
      <c r="H51" s="616"/>
      <c r="I51" s="599"/>
      <c r="J51" s="600"/>
      <c r="K51" s="214"/>
      <c r="L51" s="87"/>
      <c r="M51" s="78"/>
      <c r="N51" s="28"/>
      <c r="AB51" s="211"/>
      <c r="AD51" s="642">
        <v>41</v>
      </c>
      <c r="AE51" s="642">
        <f t="shared" si="2"/>
        <v>0</v>
      </c>
      <c r="BJ51" s="27"/>
      <c r="BK51" s="20"/>
      <c r="BL51" s="20"/>
      <c r="BM51" s="20"/>
      <c r="BN51" s="20"/>
      <c r="BO51" s="20"/>
      <c r="BP51" s="142"/>
      <c r="BQ51" s="20"/>
    </row>
    <row r="52" spans="2:82" ht="12.75" customHeight="1" x14ac:dyDescent="0.35">
      <c r="B52" s="598"/>
      <c r="C52" s="598"/>
      <c r="D52" s="598"/>
      <c r="E52" s="598"/>
      <c r="F52" s="598"/>
      <c r="G52" s="598"/>
      <c r="H52" s="598"/>
      <c r="I52" s="599"/>
      <c r="J52" s="600"/>
      <c r="K52" s="214"/>
      <c r="L52" s="87"/>
      <c r="M52" s="78"/>
      <c r="N52" s="28"/>
      <c r="AB52" s="211"/>
      <c r="AD52" s="642">
        <v>42</v>
      </c>
      <c r="AE52" s="642">
        <f t="shared" si="2"/>
        <v>0</v>
      </c>
      <c r="BJ52" s="27"/>
      <c r="BK52" s="20"/>
      <c r="BL52" s="20"/>
      <c r="BM52" s="20"/>
      <c r="BN52" s="20"/>
      <c r="BO52" s="20"/>
      <c r="BP52" s="142"/>
      <c r="BQ52" s="20"/>
    </row>
    <row r="53" spans="2:82" ht="34.5" customHeight="1" x14ac:dyDescent="0.35">
      <c r="B53" s="674" t="s">
        <v>581</v>
      </c>
      <c r="C53" s="674"/>
      <c r="D53" s="674"/>
      <c r="E53" s="674"/>
      <c r="F53" s="674"/>
      <c r="G53" s="613" t="str">
        <f>IFERROR('6. Sujets'!C120,"")</f>
        <v/>
      </c>
      <c r="H53" s="598"/>
      <c r="I53" s="599"/>
      <c r="J53" s="600"/>
      <c r="K53" s="214"/>
      <c r="L53" s="87"/>
      <c r="M53" s="78"/>
      <c r="N53" s="28"/>
      <c r="AB53" s="211"/>
      <c r="AD53" s="642">
        <v>43</v>
      </c>
      <c r="AE53" s="642">
        <f t="shared" si="2"/>
        <v>0</v>
      </c>
      <c r="BJ53" s="27"/>
      <c r="BK53" s="20"/>
      <c r="BL53" s="20"/>
      <c r="BM53" s="20"/>
      <c r="BN53" s="20"/>
      <c r="BO53" s="20"/>
      <c r="BP53" s="142"/>
      <c r="BQ53" s="20"/>
    </row>
    <row r="54" spans="2:82" ht="26.25" customHeight="1" x14ac:dyDescent="0.35">
      <c r="B54" s="87"/>
      <c r="C54" s="87"/>
      <c r="D54" s="87"/>
      <c r="E54" s="87"/>
      <c r="F54" s="87"/>
      <c r="G54" s="87"/>
      <c r="H54" s="87"/>
      <c r="I54" s="87"/>
      <c r="J54" s="87"/>
      <c r="K54" s="87"/>
      <c r="L54" s="87"/>
      <c r="M54" s="111"/>
      <c r="N54" s="28"/>
      <c r="AB54" s="211"/>
      <c r="AD54" s="642">
        <v>44</v>
      </c>
      <c r="AE54" s="642">
        <f t="shared" si="2"/>
        <v>0</v>
      </c>
      <c r="CA54" s="39" t="s">
        <v>544</v>
      </c>
      <c r="CB54" s="39">
        <f>COUNTIF(CB$10:CB$39,"=0")</f>
        <v>0</v>
      </c>
    </row>
    <row r="55" spans="2:82" x14ac:dyDescent="0.35">
      <c r="B55" s="87"/>
      <c r="C55" s="87"/>
      <c r="D55" s="87"/>
      <c r="E55" s="87"/>
      <c r="F55" s="87"/>
      <c r="G55" s="87"/>
      <c r="H55" s="87"/>
      <c r="I55" s="87"/>
      <c r="J55" s="87"/>
      <c r="K55" s="87"/>
      <c r="L55" s="87"/>
      <c r="M55" s="111"/>
      <c r="N55" s="28"/>
      <c r="AB55" s="211"/>
      <c r="AD55" s="642">
        <v>45</v>
      </c>
      <c r="AE55" s="642">
        <f t="shared" si="2"/>
        <v>0</v>
      </c>
      <c r="BX55" s="12">
        <v>1</v>
      </c>
      <c r="BY55" s="39">
        <f>COUNTIF(BY$10:BY$39,"="&amp;$BX55)</f>
        <v>0</v>
      </c>
      <c r="CA55" s="512">
        <v>1</v>
      </c>
      <c r="CB55" s="39">
        <f>COUNTIF(CB$10:CB$39,"="&amp;$BX55)</f>
        <v>0</v>
      </c>
      <c r="CD55" s="39">
        <f>COUNTIF(CD$10:CD$39,"="&amp;$BX55)</f>
        <v>0</v>
      </c>
    </row>
    <row r="56" spans="2:82" x14ac:dyDescent="0.35">
      <c r="B56" s="87"/>
      <c r="C56" s="87"/>
      <c r="D56" s="87"/>
      <c r="E56" s="87"/>
      <c r="F56" s="87"/>
      <c r="G56" s="87"/>
      <c r="H56" s="87"/>
      <c r="I56" s="87"/>
      <c r="J56" s="87"/>
      <c r="K56" s="87"/>
      <c r="L56" s="87"/>
      <c r="M56" s="111"/>
      <c r="N56" s="28"/>
      <c r="AB56" s="211"/>
      <c r="AD56" s="642">
        <v>46</v>
      </c>
      <c r="AE56" s="642">
        <f t="shared" si="2"/>
        <v>0</v>
      </c>
      <c r="BX56" s="12">
        <v>2</v>
      </c>
      <c r="BY56" s="39">
        <f t="shared" ref="BY56:BY59" si="23">COUNTIF(BY$10:BY$39,"="&amp;$BX56)</f>
        <v>0</v>
      </c>
      <c r="CA56" s="512">
        <v>2</v>
      </c>
      <c r="CB56" s="39">
        <f t="shared" ref="CB56:CB58" si="24">COUNTIF(CB$10:CB$39,"="&amp;$BX56)</f>
        <v>0</v>
      </c>
      <c r="CD56" s="39">
        <f t="shared" ref="CD56:CD60" si="25">COUNTIF(CD$10:CD$39,"="&amp;$BX56)</f>
        <v>0</v>
      </c>
    </row>
    <row r="57" spans="2:82" x14ac:dyDescent="0.35">
      <c r="B57" s="502"/>
      <c r="C57" s="502"/>
      <c r="D57" s="502"/>
      <c r="E57" s="502"/>
      <c r="F57" s="502"/>
      <c r="G57" s="661">
        <f>G59+G61</f>
        <v>0</v>
      </c>
      <c r="H57" s="502"/>
      <c r="I57" s="661">
        <f>I59+I61</f>
        <v>0</v>
      </c>
      <c r="J57" s="502"/>
      <c r="K57" s="502"/>
      <c r="L57" s="502"/>
      <c r="M57" s="662"/>
      <c r="AB57" s="211"/>
      <c r="AD57" s="642">
        <v>47</v>
      </c>
      <c r="AE57" s="642">
        <f t="shared" si="2"/>
        <v>0</v>
      </c>
      <c r="BX57" s="12">
        <v>3</v>
      </c>
      <c r="BY57" s="39">
        <f t="shared" si="23"/>
        <v>0</v>
      </c>
      <c r="CA57" s="512">
        <v>3</v>
      </c>
      <c r="CB57" s="39">
        <f t="shared" si="24"/>
        <v>0</v>
      </c>
      <c r="CD57" s="39">
        <f t="shared" si="25"/>
        <v>0</v>
      </c>
    </row>
    <row r="58" spans="2:82" x14ac:dyDescent="0.35">
      <c r="B58" s="502"/>
      <c r="C58" s="502"/>
      <c r="D58" s="502" t="s">
        <v>204</v>
      </c>
      <c r="E58" s="502"/>
      <c r="F58" s="502"/>
      <c r="G58" s="502" t="s">
        <v>206</v>
      </c>
      <c r="H58" s="502"/>
      <c r="I58" s="502"/>
      <c r="J58" s="502"/>
      <c r="K58" s="502"/>
      <c r="L58" s="502"/>
      <c r="M58" s="662"/>
      <c r="AB58" s="211"/>
      <c r="AD58" s="642">
        <v>48</v>
      </c>
      <c r="AE58" s="642">
        <f t="shared" si="2"/>
        <v>0</v>
      </c>
      <c r="BX58" s="12">
        <v>4</v>
      </c>
      <c r="BY58" s="39">
        <f t="shared" si="23"/>
        <v>0</v>
      </c>
      <c r="CA58" s="12">
        <v>4</v>
      </c>
      <c r="CB58" s="39">
        <f t="shared" si="24"/>
        <v>0</v>
      </c>
      <c r="CD58" s="39">
        <f t="shared" si="25"/>
        <v>0</v>
      </c>
    </row>
    <row r="59" spans="2:82" x14ac:dyDescent="0.35">
      <c r="B59" s="502"/>
      <c r="C59" s="502"/>
      <c r="D59" s="502">
        <f>COUNTIF(D10:D39,"&lt;0,3")</f>
        <v>0</v>
      </c>
      <c r="E59" s="502"/>
      <c r="F59" s="502"/>
      <c r="G59" s="502">
        <f>COUNTIF(G10:G39,"&lt;0,1")</f>
        <v>0</v>
      </c>
      <c r="H59" s="502"/>
      <c r="I59" s="502"/>
      <c r="J59" s="502" t="s">
        <v>209</v>
      </c>
      <c r="K59" s="502"/>
      <c r="L59" s="502"/>
      <c r="M59" s="662"/>
      <c r="AB59" s="211"/>
      <c r="AD59" s="642">
        <v>49</v>
      </c>
      <c r="AE59" s="642">
        <f t="shared" si="2"/>
        <v>0</v>
      </c>
      <c r="BX59" s="12">
        <v>5</v>
      </c>
      <c r="BY59" s="39">
        <f t="shared" si="23"/>
        <v>0</v>
      </c>
      <c r="CA59" s="12">
        <v>5</v>
      </c>
      <c r="CB59" s="39">
        <f>COUNTIF(CB$10:CB$39,"="&amp;$BX59)+COUNTIF(CB$10:CB$39,"=0")</f>
        <v>0</v>
      </c>
      <c r="CD59" s="39">
        <f t="shared" si="25"/>
        <v>0</v>
      </c>
    </row>
    <row r="60" spans="2:82" x14ac:dyDescent="0.35">
      <c r="B60" s="502"/>
      <c r="C60" s="502"/>
      <c r="D60" s="502" t="s">
        <v>205</v>
      </c>
      <c r="E60" s="502"/>
      <c r="F60" s="502"/>
      <c r="G60" s="502" t="s">
        <v>207</v>
      </c>
      <c r="H60" s="502"/>
      <c r="I60" s="502" t="s">
        <v>214</v>
      </c>
      <c r="J60" s="502">
        <f>COUNTIF(J10:J39,"&gt;"&amp;I47)</f>
        <v>0</v>
      </c>
      <c r="K60" s="502"/>
      <c r="L60" s="502"/>
      <c r="M60" s="662"/>
      <c r="AB60" s="211"/>
      <c r="AD60" s="642">
        <v>50</v>
      </c>
      <c r="AE60" s="642">
        <f t="shared" si="2"/>
        <v>0</v>
      </c>
      <c r="BX60" s="12" t="s">
        <v>313</v>
      </c>
      <c r="CD60" s="39">
        <f t="shared" si="25"/>
        <v>0</v>
      </c>
    </row>
    <row r="61" spans="2:82" x14ac:dyDescent="0.35">
      <c r="B61" s="502"/>
      <c r="C61" s="502"/>
      <c r="D61" s="502">
        <f>COUNTIF(D10:D39,"&gt;0,7")</f>
        <v>0</v>
      </c>
      <c r="E61" s="502"/>
      <c r="F61" s="502"/>
      <c r="G61" s="661">
        <f>COUNTIF(G10:G39,"&lt;0,29")-G59</f>
        <v>0</v>
      </c>
      <c r="H61" s="502"/>
      <c r="I61" s="661">
        <f>COUNTIF(I10:I39,"&lt;0,4")</f>
        <v>0</v>
      </c>
      <c r="J61" s="502"/>
      <c r="K61" s="502"/>
      <c r="L61" s="502"/>
      <c r="M61" s="662"/>
      <c r="AB61" s="211"/>
      <c r="AD61" s="642">
        <v>51</v>
      </c>
      <c r="AE61" s="642">
        <f t="shared" si="2"/>
        <v>0</v>
      </c>
      <c r="BY61" s="39">
        <f>SUM(BY55:BY59)</f>
        <v>0</v>
      </c>
      <c r="CA61" s="39" t="s">
        <v>545</v>
      </c>
      <c r="CB61" s="39">
        <f>SUM(CB55:CB59)</f>
        <v>0</v>
      </c>
      <c r="CD61" s="39">
        <f>SUM(CD55:CD60)</f>
        <v>0</v>
      </c>
    </row>
    <row r="62" spans="2:82" x14ac:dyDescent="0.35">
      <c r="B62" s="502"/>
      <c r="C62" s="502"/>
      <c r="D62" s="502"/>
      <c r="E62" s="502"/>
      <c r="F62" s="502"/>
      <c r="G62" s="502" t="s">
        <v>208</v>
      </c>
      <c r="H62" s="502"/>
      <c r="I62" s="502" t="s">
        <v>213</v>
      </c>
      <c r="J62" s="502"/>
      <c r="K62" s="502"/>
      <c r="L62" s="502"/>
      <c r="M62" s="662"/>
      <c r="AB62" s="211"/>
      <c r="AD62" s="642">
        <v>52</v>
      </c>
      <c r="AE62" s="642">
        <f t="shared" si="2"/>
        <v>0</v>
      </c>
      <c r="BY62" s="39">
        <f>BY61-BY57</f>
        <v>0</v>
      </c>
    </row>
    <row r="63" spans="2:82" x14ac:dyDescent="0.35">
      <c r="B63" s="502"/>
      <c r="C63" s="502"/>
      <c r="D63" s="502" t="s">
        <v>210</v>
      </c>
      <c r="E63" s="502"/>
      <c r="F63" s="502"/>
      <c r="G63" s="502">
        <f>COUNTIF(G10:G39,"&gt;0,3")</f>
        <v>0</v>
      </c>
      <c r="H63" s="502"/>
      <c r="I63" s="502">
        <f>COUNTIF(I10:I39,"&gt;=0,4")</f>
        <v>0</v>
      </c>
      <c r="J63" s="502"/>
      <c r="K63" s="502"/>
      <c r="L63" s="502"/>
      <c r="M63" s="662"/>
      <c r="AB63" s="211"/>
      <c r="AD63" s="642">
        <v>53</v>
      </c>
      <c r="AE63" s="642">
        <f t="shared" si="2"/>
        <v>0</v>
      </c>
    </row>
    <row r="64" spans="2:82" x14ac:dyDescent="0.35">
      <c r="B64" s="502"/>
      <c r="C64" s="502"/>
      <c r="D64" s="502">
        <f>J8-D61-D59</f>
        <v>0</v>
      </c>
      <c r="E64" s="502"/>
      <c r="F64" s="502"/>
      <c r="G64" s="502"/>
      <c r="H64" s="502"/>
      <c r="I64" s="502"/>
      <c r="J64" s="502"/>
      <c r="K64" s="502"/>
      <c r="L64" s="502"/>
      <c r="M64" s="662"/>
      <c r="AB64" s="211"/>
      <c r="AD64" s="642">
        <v>54</v>
      </c>
      <c r="AE64" s="642">
        <f t="shared" si="2"/>
        <v>0</v>
      </c>
    </row>
    <row r="65" spans="2:31" x14ac:dyDescent="0.35">
      <c r="B65" s="502"/>
      <c r="C65" s="502"/>
      <c r="D65" s="663" t="e">
        <f>ROUND((D64/J8)*100,1)</f>
        <v>#DIV/0!</v>
      </c>
      <c r="E65" s="502"/>
      <c r="F65" s="502"/>
      <c r="G65" s="664">
        <f>SUM(G63,G57)</f>
        <v>0</v>
      </c>
      <c r="H65" s="665"/>
      <c r="I65" s="664">
        <f>SUM(I63,I57)</f>
        <v>0</v>
      </c>
      <c r="J65" s="502"/>
      <c r="K65" s="502"/>
      <c r="L65" s="502"/>
      <c r="M65" s="662"/>
      <c r="AB65" s="211"/>
      <c r="AD65" s="642">
        <v>55</v>
      </c>
      <c r="AE65" s="642">
        <f t="shared" si="2"/>
        <v>0</v>
      </c>
    </row>
    <row r="66" spans="2:31" x14ac:dyDescent="0.35">
      <c r="B66" s="502"/>
      <c r="C66" s="502"/>
      <c r="D66" s="502"/>
      <c r="E66" s="502"/>
      <c r="F66" s="502"/>
      <c r="G66" s="502"/>
      <c r="H66" s="502"/>
      <c r="I66" s="502"/>
      <c r="J66" s="502"/>
      <c r="K66" s="502"/>
      <c r="L66" s="502"/>
      <c r="M66" s="662"/>
      <c r="AB66" s="211"/>
      <c r="AD66" s="642">
        <v>56</v>
      </c>
      <c r="AE66" s="642">
        <f t="shared" si="2"/>
        <v>0</v>
      </c>
    </row>
    <row r="67" spans="2:31" x14ac:dyDescent="0.35">
      <c r="B67" s="502"/>
      <c r="C67" s="502"/>
      <c r="D67" s="502"/>
      <c r="E67" s="502"/>
      <c r="F67" s="502"/>
      <c r="G67" s="502"/>
      <c r="H67" s="502"/>
      <c r="I67" s="502"/>
      <c r="J67" s="502"/>
      <c r="K67" s="502"/>
      <c r="L67" s="502"/>
      <c r="M67" s="662"/>
      <c r="AB67" s="211"/>
      <c r="AD67" s="642">
        <v>57</v>
      </c>
      <c r="AE67" s="642">
        <f t="shared" si="2"/>
        <v>0</v>
      </c>
    </row>
    <row r="68" spans="2:31" x14ac:dyDescent="0.35">
      <c r="B68" s="502"/>
      <c r="C68" s="502"/>
      <c r="D68" s="502"/>
      <c r="E68" s="502" t="s">
        <v>550</v>
      </c>
      <c r="F68" s="502"/>
      <c r="G68" s="666" t="s">
        <v>551</v>
      </c>
      <c r="H68" s="502"/>
      <c r="I68" s="502"/>
      <c r="J68" s="502"/>
      <c r="K68" s="667"/>
      <c r="L68" s="502"/>
      <c r="M68" s="662"/>
      <c r="AB68" s="211"/>
      <c r="AD68" s="642">
        <v>58</v>
      </c>
      <c r="AE68" s="642">
        <f t="shared" si="2"/>
        <v>0</v>
      </c>
    </row>
    <row r="69" spans="2:31" x14ac:dyDescent="0.35">
      <c r="B69" s="502" t="s">
        <v>461</v>
      </c>
      <c r="C69" s="502"/>
      <c r="D69" s="502"/>
      <c r="E69" s="502" t="str">
        <f>IFERROR(ROUNDUP((0.8*(1-I47))/(I47*(1-0.8)),3),"")</f>
        <v/>
      </c>
      <c r="F69" s="646"/>
      <c r="G69" s="502" t="str">
        <f>IFERROR(ROUND((E69*'X(Calculs)X'!B8)-'X(Calculs)X'!B8,0),"")</f>
        <v/>
      </c>
      <c r="H69" s="502"/>
      <c r="I69" s="502"/>
      <c r="J69" s="502"/>
      <c r="K69" s="502"/>
      <c r="L69" s="502"/>
      <c r="M69" s="662"/>
      <c r="AB69" s="211"/>
      <c r="AD69" s="642">
        <v>59</v>
      </c>
      <c r="AE69" s="642">
        <f t="shared" si="2"/>
        <v>0</v>
      </c>
    </row>
    <row r="70" spans="2:31" x14ac:dyDescent="0.35">
      <c r="B70" s="502" t="s">
        <v>462</v>
      </c>
      <c r="C70" s="502"/>
      <c r="D70" s="502"/>
      <c r="E70" s="502" t="str">
        <f>IFERROR(ROUNDUP((0.9*(1-I47))/(I47*(1-0.9)),3),"")</f>
        <v/>
      </c>
      <c r="F70" s="646"/>
      <c r="G70" s="502" t="str">
        <f>IFERROR(ROUND((E70*'X(Calculs)X'!B8)-'X(Calculs)X'!B8,0),"")</f>
        <v/>
      </c>
      <c r="H70" s="502"/>
      <c r="I70" s="502"/>
      <c r="J70" s="502"/>
      <c r="K70" s="502"/>
      <c r="L70" s="502"/>
      <c r="M70" s="662"/>
      <c r="AB70" s="211"/>
      <c r="AD70" s="642">
        <v>60</v>
      </c>
      <c r="AE70" s="642">
        <f t="shared" si="2"/>
        <v>0</v>
      </c>
    </row>
    <row r="71" spans="2:31" x14ac:dyDescent="0.35">
      <c r="B71" s="87"/>
      <c r="C71" s="87"/>
      <c r="D71" s="87"/>
      <c r="E71" s="87"/>
      <c r="F71" s="87"/>
      <c r="G71" s="87"/>
      <c r="H71" s="87"/>
      <c r="I71" s="87"/>
      <c r="J71" s="87"/>
      <c r="K71" s="87"/>
      <c r="L71" s="87"/>
      <c r="M71" s="111"/>
      <c r="N71" s="28"/>
      <c r="AB71" s="211"/>
      <c r="AD71" s="642">
        <v>61</v>
      </c>
      <c r="AE71" s="642">
        <f t="shared" si="2"/>
        <v>0</v>
      </c>
    </row>
    <row r="72" spans="2:31" x14ac:dyDescent="0.35">
      <c r="B72" s="75"/>
      <c r="C72" s="75"/>
      <c r="D72" s="75"/>
      <c r="E72" s="75"/>
      <c r="F72" s="75"/>
      <c r="G72" s="75"/>
      <c r="H72" s="75"/>
      <c r="I72" s="75"/>
      <c r="J72" s="75"/>
      <c r="K72" s="75"/>
      <c r="L72" s="75"/>
      <c r="M72" s="78"/>
      <c r="AB72" s="211"/>
      <c r="AD72" s="642">
        <v>62</v>
      </c>
      <c r="AE72" s="642">
        <f t="shared" si="2"/>
        <v>0</v>
      </c>
    </row>
    <row r="73" spans="2:31" x14ac:dyDescent="0.35">
      <c r="B73" s="75"/>
      <c r="C73" s="75"/>
      <c r="D73" s="75"/>
      <c r="E73" s="75"/>
      <c r="F73" s="75"/>
      <c r="G73" s="75"/>
      <c r="H73" s="75"/>
      <c r="I73" s="75"/>
      <c r="J73" s="75"/>
      <c r="K73" s="75"/>
      <c r="L73" s="75"/>
      <c r="M73" s="78"/>
      <c r="AB73" s="211"/>
      <c r="AD73" s="642">
        <v>63</v>
      </c>
      <c r="AE73" s="642">
        <f t="shared" si="2"/>
        <v>0</v>
      </c>
    </row>
    <row r="74" spans="2:31" x14ac:dyDescent="0.35">
      <c r="B74" s="75"/>
      <c r="C74" s="75"/>
      <c r="D74" s="75"/>
      <c r="E74" s="75"/>
      <c r="F74" s="75"/>
      <c r="G74" s="75"/>
      <c r="H74" s="75"/>
      <c r="I74" s="75"/>
      <c r="J74" s="75"/>
      <c r="K74" s="75"/>
      <c r="L74" s="75"/>
      <c r="M74" s="78"/>
      <c r="AB74" s="211"/>
      <c r="AD74" s="642">
        <v>64</v>
      </c>
      <c r="AE74" s="642">
        <f t="shared" si="2"/>
        <v>0</v>
      </c>
    </row>
    <row r="75" spans="2:31" x14ac:dyDescent="0.35">
      <c r="B75" s="75"/>
      <c r="C75" s="75"/>
      <c r="D75" s="75"/>
      <c r="E75" s="75"/>
      <c r="F75" s="75"/>
      <c r="G75" s="75"/>
      <c r="H75" s="75"/>
      <c r="I75" s="75"/>
      <c r="J75" s="75"/>
      <c r="K75" s="75"/>
      <c r="L75" s="75"/>
      <c r="M75" s="78"/>
      <c r="AB75" s="211"/>
      <c r="AD75" s="642">
        <v>65</v>
      </c>
      <c r="AE75" s="642">
        <f t="shared" ref="AE75:AE110" si="26">COUNTIF(AB$10:AB$39,"="&amp;AD75)</f>
        <v>0</v>
      </c>
    </row>
    <row r="76" spans="2:31" x14ac:dyDescent="0.35">
      <c r="B76" s="75"/>
      <c r="C76" s="75"/>
      <c r="D76" s="75"/>
      <c r="E76" s="75"/>
      <c r="F76" s="75"/>
      <c r="G76" s="75"/>
      <c r="H76" s="75"/>
      <c r="I76" s="75"/>
      <c r="J76" s="75"/>
      <c r="K76" s="75"/>
      <c r="L76" s="75"/>
      <c r="M76" s="78"/>
      <c r="AB76" s="211"/>
      <c r="AD76" s="642">
        <v>66</v>
      </c>
      <c r="AE76" s="642">
        <f t="shared" si="26"/>
        <v>0</v>
      </c>
    </row>
    <row r="77" spans="2:31" x14ac:dyDescent="0.35">
      <c r="B77" s="75"/>
      <c r="C77" s="75"/>
      <c r="D77" s="75"/>
      <c r="E77" s="75"/>
      <c r="F77" s="75"/>
      <c r="G77" s="75"/>
      <c r="H77" s="75"/>
      <c r="I77" s="75"/>
      <c r="J77" s="75"/>
      <c r="K77" s="75"/>
      <c r="L77" s="75"/>
      <c r="M77" s="78"/>
      <c r="AB77" s="211"/>
      <c r="AD77" s="642">
        <v>67</v>
      </c>
      <c r="AE77" s="642">
        <f t="shared" si="26"/>
        <v>0</v>
      </c>
    </row>
    <row r="78" spans="2:31" x14ac:dyDescent="0.35">
      <c r="B78" s="75"/>
      <c r="C78" s="75"/>
      <c r="D78" s="75"/>
      <c r="E78" s="75"/>
      <c r="F78" s="75"/>
      <c r="G78" s="75"/>
      <c r="H78" s="75"/>
      <c r="I78" s="75"/>
      <c r="J78" s="75"/>
      <c r="K78" s="75"/>
      <c r="L78" s="75"/>
      <c r="M78" s="78"/>
      <c r="AB78" s="211"/>
      <c r="AD78" s="642">
        <v>68</v>
      </c>
      <c r="AE78" s="642">
        <f t="shared" si="26"/>
        <v>0</v>
      </c>
    </row>
    <row r="79" spans="2:31" x14ac:dyDescent="0.35">
      <c r="B79" s="75"/>
      <c r="C79" s="75"/>
      <c r="D79" s="75"/>
      <c r="E79" s="75"/>
      <c r="F79" s="75"/>
      <c r="G79" s="75"/>
      <c r="H79" s="75"/>
      <c r="I79" s="75"/>
      <c r="J79" s="75"/>
      <c r="K79" s="75"/>
      <c r="L79" s="75"/>
      <c r="M79" s="78"/>
      <c r="AB79" s="211"/>
      <c r="AD79" s="642">
        <v>69</v>
      </c>
      <c r="AE79" s="642">
        <f t="shared" si="26"/>
        <v>0</v>
      </c>
    </row>
    <row r="80" spans="2:31" x14ac:dyDescent="0.35">
      <c r="B80" s="75"/>
      <c r="C80" s="75"/>
      <c r="D80" s="75"/>
      <c r="E80" s="75"/>
      <c r="F80" s="75"/>
      <c r="G80" s="75"/>
      <c r="H80" s="75"/>
      <c r="I80" s="75"/>
      <c r="J80" s="75"/>
      <c r="K80" s="75"/>
      <c r="L80" s="75"/>
      <c r="M80" s="78"/>
      <c r="AB80" s="211"/>
      <c r="AD80" s="642">
        <v>70</v>
      </c>
      <c r="AE80" s="642">
        <f t="shared" si="26"/>
        <v>0</v>
      </c>
    </row>
    <row r="81" spans="2:31" x14ac:dyDescent="0.35">
      <c r="B81" s="75"/>
      <c r="C81" s="75"/>
      <c r="D81" s="75"/>
      <c r="E81" s="75"/>
      <c r="F81" s="75"/>
      <c r="G81" s="75"/>
      <c r="H81" s="75"/>
      <c r="I81" s="75"/>
      <c r="J81" s="75"/>
      <c r="K81" s="75"/>
      <c r="L81" s="75"/>
      <c r="M81" s="78"/>
      <c r="AB81" s="211"/>
      <c r="AD81" s="642">
        <v>71</v>
      </c>
      <c r="AE81" s="642">
        <f t="shared" si="26"/>
        <v>0</v>
      </c>
    </row>
    <row r="82" spans="2:31" x14ac:dyDescent="0.35">
      <c r="B82" s="75"/>
      <c r="C82" s="75"/>
      <c r="D82" s="75"/>
      <c r="E82" s="75"/>
      <c r="F82" s="75"/>
      <c r="G82" s="75"/>
      <c r="H82" s="75"/>
      <c r="I82" s="75"/>
      <c r="J82" s="75"/>
      <c r="K82" s="75"/>
      <c r="L82" s="75"/>
      <c r="M82" s="78"/>
      <c r="AB82" s="211"/>
      <c r="AD82" s="642">
        <v>72</v>
      </c>
      <c r="AE82" s="642">
        <f t="shared" si="26"/>
        <v>0</v>
      </c>
    </row>
    <row r="83" spans="2:31" x14ac:dyDescent="0.35">
      <c r="B83" s="75"/>
      <c r="C83" s="75"/>
      <c r="D83" s="75"/>
      <c r="E83" s="75"/>
      <c r="F83" s="75"/>
      <c r="G83" s="75"/>
      <c r="H83" s="75"/>
      <c r="I83" s="75"/>
      <c r="J83" s="75"/>
      <c r="K83" s="75"/>
      <c r="L83" s="75"/>
      <c r="M83" s="78"/>
      <c r="AB83" s="211"/>
      <c r="AD83" s="642">
        <v>73</v>
      </c>
      <c r="AE83" s="642">
        <f t="shared" si="26"/>
        <v>0</v>
      </c>
    </row>
    <row r="84" spans="2:31" x14ac:dyDescent="0.35">
      <c r="B84" s="75"/>
      <c r="C84" s="75"/>
      <c r="D84" s="75"/>
      <c r="E84" s="75"/>
      <c r="F84" s="75"/>
      <c r="G84" s="75"/>
      <c r="H84" s="75"/>
      <c r="I84" s="75"/>
      <c r="J84" s="75"/>
      <c r="K84" s="75"/>
      <c r="L84" s="75"/>
      <c r="M84" s="78"/>
      <c r="AB84" s="211"/>
      <c r="AD84" s="642">
        <v>74</v>
      </c>
      <c r="AE84" s="642">
        <f t="shared" si="26"/>
        <v>0</v>
      </c>
    </row>
    <row r="85" spans="2:31" x14ac:dyDescent="0.35">
      <c r="B85" s="75"/>
      <c r="C85" s="75"/>
      <c r="D85" s="75"/>
      <c r="E85" s="75"/>
      <c r="F85" s="75"/>
      <c r="G85" s="75"/>
      <c r="H85" s="75"/>
      <c r="I85" s="75"/>
      <c r="J85" s="75"/>
      <c r="K85" s="75"/>
      <c r="L85" s="75"/>
      <c r="M85" s="78"/>
      <c r="AB85" s="211"/>
      <c r="AD85" s="642">
        <v>75</v>
      </c>
      <c r="AE85" s="642">
        <f t="shared" si="26"/>
        <v>0</v>
      </c>
    </row>
    <row r="86" spans="2:31" x14ac:dyDescent="0.35">
      <c r="B86" s="75"/>
      <c r="C86" s="75"/>
      <c r="D86" s="75"/>
      <c r="E86" s="75"/>
      <c r="F86" s="75"/>
      <c r="G86" s="75"/>
      <c r="H86" s="75"/>
      <c r="I86" s="75"/>
      <c r="J86" s="75"/>
      <c r="K86" s="75"/>
      <c r="L86" s="75"/>
      <c r="M86" s="78"/>
      <c r="AB86" s="211"/>
      <c r="AD86" s="642">
        <v>76</v>
      </c>
      <c r="AE86" s="642">
        <f t="shared" si="26"/>
        <v>0</v>
      </c>
    </row>
    <row r="87" spans="2:31" x14ac:dyDescent="0.35">
      <c r="B87" s="75"/>
      <c r="C87" s="75"/>
      <c r="D87" s="75"/>
      <c r="E87" s="75"/>
      <c r="F87" s="75"/>
      <c r="G87" s="75"/>
      <c r="H87" s="75"/>
      <c r="I87" s="75"/>
      <c r="J87" s="75"/>
      <c r="K87" s="75"/>
      <c r="L87" s="75"/>
      <c r="M87" s="78"/>
      <c r="AB87" s="211"/>
      <c r="AD87" s="642">
        <v>77</v>
      </c>
      <c r="AE87" s="642">
        <f t="shared" si="26"/>
        <v>0</v>
      </c>
    </row>
    <row r="88" spans="2:31" x14ac:dyDescent="0.35">
      <c r="B88" s="75"/>
      <c r="C88" s="75"/>
      <c r="D88" s="75"/>
      <c r="E88" s="75"/>
      <c r="F88" s="75"/>
      <c r="G88" s="75"/>
      <c r="H88" s="75"/>
      <c r="I88" s="75"/>
      <c r="J88" s="75"/>
      <c r="K88" s="75"/>
      <c r="L88" s="75"/>
      <c r="M88" s="78"/>
      <c r="AB88" s="211"/>
      <c r="AD88" s="642">
        <v>78</v>
      </c>
      <c r="AE88" s="642">
        <f t="shared" si="26"/>
        <v>0</v>
      </c>
    </row>
    <row r="89" spans="2:31" x14ac:dyDescent="0.35">
      <c r="B89" s="75"/>
      <c r="C89" s="75"/>
      <c r="D89" s="75"/>
      <c r="E89" s="75"/>
      <c r="F89" s="75"/>
      <c r="G89" s="75"/>
      <c r="H89" s="75"/>
      <c r="I89" s="75"/>
      <c r="J89" s="75"/>
      <c r="K89" s="75"/>
      <c r="L89" s="75"/>
      <c r="M89" s="78"/>
      <c r="AB89" s="211"/>
      <c r="AD89" s="642">
        <v>79</v>
      </c>
      <c r="AE89" s="642">
        <f t="shared" si="26"/>
        <v>0</v>
      </c>
    </row>
    <row r="90" spans="2:31" x14ac:dyDescent="0.35">
      <c r="B90" s="75"/>
      <c r="C90" s="75"/>
      <c r="D90" s="75"/>
      <c r="E90" s="75"/>
      <c r="F90" s="75"/>
      <c r="G90" s="75"/>
      <c r="H90" s="75"/>
      <c r="I90" s="75"/>
      <c r="J90" s="75"/>
      <c r="K90" s="75"/>
      <c r="L90" s="75"/>
      <c r="M90" s="78"/>
      <c r="AB90" s="211"/>
      <c r="AD90" s="642">
        <v>80</v>
      </c>
      <c r="AE90" s="642">
        <f t="shared" si="26"/>
        <v>0</v>
      </c>
    </row>
    <row r="91" spans="2:31" x14ac:dyDescent="0.35">
      <c r="B91" s="75"/>
      <c r="C91" s="75"/>
      <c r="D91" s="75"/>
      <c r="E91" s="75"/>
      <c r="F91" s="75"/>
      <c r="G91" s="75"/>
      <c r="H91" s="75"/>
      <c r="I91" s="75"/>
      <c r="J91" s="75"/>
      <c r="K91" s="75"/>
      <c r="L91" s="75"/>
      <c r="M91" s="78"/>
      <c r="AB91" s="211"/>
      <c r="AD91" s="642">
        <v>81</v>
      </c>
      <c r="AE91" s="642">
        <f t="shared" si="26"/>
        <v>0</v>
      </c>
    </row>
    <row r="92" spans="2:31" x14ac:dyDescent="0.35">
      <c r="B92" s="75"/>
      <c r="C92" s="75"/>
      <c r="D92" s="75"/>
      <c r="E92" s="75"/>
      <c r="F92" s="75"/>
      <c r="G92" s="75"/>
      <c r="H92" s="75"/>
      <c r="I92" s="75"/>
      <c r="J92" s="75"/>
      <c r="K92" s="75"/>
      <c r="L92" s="75"/>
      <c r="M92" s="78"/>
      <c r="AB92" s="211"/>
      <c r="AD92" s="642">
        <v>82</v>
      </c>
      <c r="AE92" s="642">
        <f t="shared" si="26"/>
        <v>0</v>
      </c>
    </row>
    <row r="93" spans="2:31" x14ac:dyDescent="0.35">
      <c r="B93" s="75"/>
      <c r="C93" s="75"/>
      <c r="D93" s="75"/>
      <c r="E93" s="75"/>
      <c r="F93" s="75"/>
      <c r="G93" s="75"/>
      <c r="H93" s="75"/>
      <c r="I93" s="75"/>
      <c r="J93" s="75"/>
      <c r="K93" s="75"/>
      <c r="L93" s="75"/>
      <c r="M93" s="78"/>
      <c r="AB93" s="211"/>
      <c r="AD93" s="642">
        <v>83</v>
      </c>
      <c r="AE93" s="642">
        <f t="shared" si="26"/>
        <v>0</v>
      </c>
    </row>
    <row r="94" spans="2:31" x14ac:dyDescent="0.35">
      <c r="B94" s="75"/>
      <c r="C94" s="75"/>
      <c r="D94" s="75"/>
      <c r="E94" s="75"/>
      <c r="F94" s="75"/>
      <c r="G94" s="75"/>
      <c r="H94" s="75"/>
      <c r="I94" s="75"/>
      <c r="J94" s="75"/>
      <c r="K94" s="75"/>
      <c r="L94" s="75"/>
      <c r="M94" s="78"/>
      <c r="AB94" s="211"/>
      <c r="AD94" s="642">
        <v>84</v>
      </c>
      <c r="AE94" s="642">
        <f t="shared" si="26"/>
        <v>0</v>
      </c>
    </row>
    <row r="95" spans="2:31" x14ac:dyDescent="0.35">
      <c r="B95" s="75"/>
      <c r="C95" s="75"/>
      <c r="D95" s="75"/>
      <c r="E95" s="75"/>
      <c r="F95" s="75"/>
      <c r="G95" s="75"/>
      <c r="H95" s="75"/>
      <c r="I95" s="75"/>
      <c r="J95" s="75"/>
      <c r="K95" s="75"/>
      <c r="L95" s="75"/>
      <c r="M95" s="78"/>
      <c r="AB95" s="211"/>
      <c r="AD95" s="642">
        <v>85</v>
      </c>
      <c r="AE95" s="642">
        <f t="shared" si="26"/>
        <v>0</v>
      </c>
    </row>
    <row r="96" spans="2:31" x14ac:dyDescent="0.35">
      <c r="B96" s="75"/>
      <c r="C96" s="75"/>
      <c r="D96" s="75"/>
      <c r="E96" s="75"/>
      <c r="F96" s="75"/>
      <c r="G96" s="75"/>
      <c r="H96" s="75"/>
      <c r="I96" s="75"/>
      <c r="J96" s="75"/>
      <c r="K96" s="75"/>
      <c r="L96" s="75"/>
      <c r="M96" s="78"/>
      <c r="AB96" s="211"/>
      <c r="AD96" s="642">
        <v>86</v>
      </c>
      <c r="AE96" s="642">
        <f t="shared" si="26"/>
        <v>0</v>
      </c>
    </row>
    <row r="97" spans="2:31" x14ac:dyDescent="0.35">
      <c r="B97" s="75"/>
      <c r="C97" s="75"/>
      <c r="D97" s="75"/>
      <c r="E97" s="75"/>
      <c r="F97" s="75"/>
      <c r="G97" s="75"/>
      <c r="H97" s="75"/>
      <c r="I97" s="75"/>
      <c r="J97" s="75"/>
      <c r="K97" s="75"/>
      <c r="L97" s="75"/>
      <c r="M97" s="78"/>
      <c r="AB97" s="211"/>
      <c r="AD97" s="642">
        <v>87</v>
      </c>
      <c r="AE97" s="642">
        <f t="shared" si="26"/>
        <v>0</v>
      </c>
    </row>
    <row r="98" spans="2:31" x14ac:dyDescent="0.35">
      <c r="B98" s="75"/>
      <c r="C98" s="75"/>
      <c r="D98" s="75"/>
      <c r="E98" s="75"/>
      <c r="F98" s="75"/>
      <c r="G98" s="75"/>
      <c r="H98" s="75"/>
      <c r="I98" s="75"/>
      <c r="J98" s="75"/>
      <c r="K98" s="75"/>
      <c r="L98" s="75"/>
      <c r="M98" s="78"/>
      <c r="AB98" s="211"/>
      <c r="AD98" s="642">
        <v>88</v>
      </c>
      <c r="AE98" s="642">
        <f t="shared" si="26"/>
        <v>0</v>
      </c>
    </row>
    <row r="99" spans="2:31" x14ac:dyDescent="0.35">
      <c r="B99" s="75"/>
      <c r="C99" s="75"/>
      <c r="D99" s="75"/>
      <c r="E99" s="75"/>
      <c r="F99" s="75"/>
      <c r="G99" s="75"/>
      <c r="H99" s="75"/>
      <c r="I99" s="75"/>
      <c r="J99" s="75"/>
      <c r="K99" s="75"/>
      <c r="L99" s="75"/>
      <c r="M99" s="78"/>
      <c r="AB99" s="211"/>
      <c r="AD99" s="642">
        <v>89</v>
      </c>
      <c r="AE99" s="642">
        <f t="shared" si="26"/>
        <v>0</v>
      </c>
    </row>
    <row r="100" spans="2:31" x14ac:dyDescent="0.35">
      <c r="B100" s="75"/>
      <c r="C100" s="75"/>
      <c r="D100" s="75"/>
      <c r="E100" s="75"/>
      <c r="F100" s="75"/>
      <c r="G100" s="75"/>
      <c r="H100" s="75"/>
      <c r="I100" s="75"/>
      <c r="J100" s="75"/>
      <c r="K100" s="75"/>
      <c r="L100" s="75"/>
      <c r="M100" s="78"/>
      <c r="AB100" s="211"/>
      <c r="AD100" s="642">
        <v>90</v>
      </c>
      <c r="AE100" s="642">
        <f t="shared" si="26"/>
        <v>0</v>
      </c>
    </row>
    <row r="101" spans="2:31" x14ac:dyDescent="0.35">
      <c r="B101" s="75"/>
      <c r="C101" s="75"/>
      <c r="D101" s="75"/>
      <c r="E101" s="75"/>
      <c r="F101" s="75"/>
      <c r="G101" s="75"/>
      <c r="H101" s="75"/>
      <c r="I101" s="75"/>
      <c r="J101" s="75"/>
      <c r="K101" s="75"/>
      <c r="L101" s="75"/>
      <c r="M101" s="78"/>
      <c r="AB101" s="211"/>
      <c r="AD101" s="642">
        <v>91</v>
      </c>
      <c r="AE101" s="642">
        <f t="shared" si="26"/>
        <v>0</v>
      </c>
    </row>
    <row r="102" spans="2:31" x14ac:dyDescent="0.35">
      <c r="B102" s="75"/>
      <c r="C102" s="75"/>
      <c r="D102" s="75"/>
      <c r="E102" s="75"/>
      <c r="F102" s="75"/>
      <c r="G102" s="75"/>
      <c r="H102" s="75"/>
      <c r="I102" s="75"/>
      <c r="J102" s="75"/>
      <c r="K102" s="75"/>
      <c r="L102" s="75"/>
      <c r="M102" s="78"/>
      <c r="AB102" s="211"/>
      <c r="AD102" s="642">
        <v>92</v>
      </c>
      <c r="AE102" s="642">
        <f t="shared" si="26"/>
        <v>0</v>
      </c>
    </row>
    <row r="103" spans="2:31" x14ac:dyDescent="0.35">
      <c r="B103" s="75"/>
      <c r="C103" s="75"/>
      <c r="D103" s="75"/>
      <c r="E103" s="75"/>
      <c r="F103" s="75"/>
      <c r="G103" s="75"/>
      <c r="H103" s="75"/>
      <c r="I103" s="75"/>
      <c r="J103" s="75"/>
      <c r="K103" s="75"/>
      <c r="L103" s="75"/>
      <c r="M103" s="78"/>
      <c r="AB103" s="211"/>
      <c r="AD103" s="642">
        <v>93</v>
      </c>
      <c r="AE103" s="642">
        <f t="shared" si="26"/>
        <v>0</v>
      </c>
    </row>
    <row r="104" spans="2:31" x14ac:dyDescent="0.35">
      <c r="B104" s="75"/>
      <c r="C104" s="75"/>
      <c r="D104" s="75"/>
      <c r="E104" s="75"/>
      <c r="F104" s="75"/>
      <c r="G104" s="75"/>
      <c r="H104" s="75"/>
      <c r="I104" s="75"/>
      <c r="J104" s="75"/>
      <c r="K104" s="75"/>
      <c r="L104" s="75"/>
      <c r="M104" s="78"/>
      <c r="AB104" s="211"/>
      <c r="AD104" s="642">
        <v>94</v>
      </c>
      <c r="AE104" s="642">
        <f t="shared" si="26"/>
        <v>0</v>
      </c>
    </row>
    <row r="105" spans="2:31" x14ac:dyDescent="0.35">
      <c r="B105" s="75"/>
      <c r="C105" s="75"/>
      <c r="D105" s="75"/>
      <c r="E105" s="75"/>
      <c r="F105" s="75"/>
      <c r="G105" s="75"/>
      <c r="H105" s="75"/>
      <c r="I105" s="75"/>
      <c r="J105" s="75"/>
      <c r="K105" s="75"/>
      <c r="L105" s="75"/>
      <c r="M105" s="78"/>
      <c r="AB105" s="211"/>
      <c r="AD105" s="642">
        <v>95</v>
      </c>
      <c r="AE105" s="642">
        <f t="shared" si="26"/>
        <v>0</v>
      </c>
    </row>
    <row r="106" spans="2:31" x14ac:dyDescent="0.35">
      <c r="B106" s="75"/>
      <c r="C106" s="75"/>
      <c r="D106" s="75"/>
      <c r="E106" s="75"/>
      <c r="F106" s="75"/>
      <c r="G106" s="75"/>
      <c r="H106" s="75"/>
      <c r="I106" s="75"/>
      <c r="J106" s="75"/>
      <c r="K106" s="75"/>
      <c r="L106" s="75"/>
      <c r="M106" s="78"/>
      <c r="AB106" s="211"/>
      <c r="AD106" s="642">
        <v>96</v>
      </c>
      <c r="AE106" s="642">
        <f t="shared" si="26"/>
        <v>0</v>
      </c>
    </row>
    <row r="107" spans="2:31" x14ac:dyDescent="0.35">
      <c r="B107" s="75"/>
      <c r="C107" s="75"/>
      <c r="D107" s="75"/>
      <c r="E107" s="75"/>
      <c r="F107" s="75"/>
      <c r="G107" s="75"/>
      <c r="H107" s="75"/>
      <c r="I107" s="75"/>
      <c r="J107" s="75"/>
      <c r="K107" s="75"/>
      <c r="L107" s="75"/>
      <c r="M107" s="78"/>
      <c r="AB107" s="211"/>
      <c r="AD107" s="642">
        <v>97</v>
      </c>
      <c r="AE107" s="642">
        <f t="shared" si="26"/>
        <v>0</v>
      </c>
    </row>
    <row r="108" spans="2:31" x14ac:dyDescent="0.35">
      <c r="B108" s="75"/>
      <c r="C108" s="75"/>
      <c r="D108" s="75"/>
      <c r="E108" s="75"/>
      <c r="F108" s="75"/>
      <c r="G108" s="75"/>
      <c r="H108" s="75"/>
      <c r="I108" s="75"/>
      <c r="J108" s="75"/>
      <c r="K108" s="75"/>
      <c r="L108" s="75"/>
      <c r="M108" s="78"/>
      <c r="AB108" s="211"/>
      <c r="AD108" s="642">
        <v>98</v>
      </c>
      <c r="AE108" s="642">
        <f t="shared" si="26"/>
        <v>0</v>
      </c>
    </row>
    <row r="109" spans="2:31" x14ac:dyDescent="0.35">
      <c r="B109" s="75"/>
      <c r="C109" s="75"/>
      <c r="D109" s="75"/>
      <c r="E109" s="75"/>
      <c r="F109" s="75"/>
      <c r="G109" s="75"/>
      <c r="H109" s="75"/>
      <c r="I109" s="75"/>
      <c r="J109" s="75"/>
      <c r="K109" s="75"/>
      <c r="L109" s="75"/>
      <c r="M109" s="78"/>
      <c r="AB109" s="211"/>
      <c r="AD109" s="642">
        <v>99</v>
      </c>
      <c r="AE109" s="642">
        <f t="shared" si="26"/>
        <v>0</v>
      </c>
    </row>
    <row r="110" spans="2:31" x14ac:dyDescent="0.35">
      <c r="B110" s="75"/>
      <c r="C110" s="75"/>
      <c r="D110" s="75"/>
      <c r="E110" s="75"/>
      <c r="F110" s="75"/>
      <c r="G110" s="75"/>
      <c r="H110" s="75"/>
      <c r="I110" s="75"/>
      <c r="J110" s="75"/>
      <c r="K110" s="75"/>
      <c r="L110" s="75"/>
      <c r="M110" s="78"/>
      <c r="AB110" s="211"/>
      <c r="AD110" s="642">
        <v>100</v>
      </c>
      <c r="AE110" s="642">
        <f t="shared" si="26"/>
        <v>0</v>
      </c>
    </row>
    <row r="111" spans="2:31" x14ac:dyDescent="0.35">
      <c r="B111" s="75"/>
      <c r="C111" s="75"/>
      <c r="D111" s="75"/>
      <c r="E111" s="75"/>
      <c r="F111" s="75"/>
      <c r="G111" s="75"/>
      <c r="H111" s="75"/>
      <c r="I111" s="75"/>
      <c r="J111" s="75"/>
      <c r="K111" s="75"/>
      <c r="L111" s="75"/>
      <c r="M111" s="78"/>
      <c r="AB111" s="211"/>
    </row>
    <row r="112" spans="2:31" x14ac:dyDescent="0.35">
      <c r="B112" s="75"/>
      <c r="C112" s="75"/>
      <c r="D112" s="75"/>
      <c r="E112" s="75"/>
      <c r="F112" s="75"/>
      <c r="G112" s="75"/>
      <c r="H112" s="75"/>
      <c r="I112" s="75"/>
      <c r="J112" s="75"/>
      <c r="K112" s="75"/>
      <c r="L112" s="75"/>
      <c r="M112" s="78"/>
      <c r="AB112" s="1"/>
      <c r="AE112" s="642">
        <f>SUM(AE10:AE110)</f>
        <v>0</v>
      </c>
    </row>
    <row r="113" spans="2:30" x14ac:dyDescent="0.35">
      <c r="B113" s="75"/>
      <c r="C113" s="75"/>
      <c r="D113" s="75"/>
      <c r="E113" s="75"/>
      <c r="F113" s="75"/>
      <c r="G113" s="75"/>
      <c r="H113" s="75"/>
      <c r="I113" s="75"/>
      <c r="J113" s="75"/>
      <c r="K113" s="75"/>
      <c r="L113" s="75"/>
      <c r="M113" s="78"/>
      <c r="AA113" t="s">
        <v>252</v>
      </c>
      <c r="AB113" s="1" t="e">
        <f>MODE(AB10:AB39)</f>
        <v>#N/A</v>
      </c>
    </row>
    <row r="114" spans="2:30" x14ac:dyDescent="0.35">
      <c r="B114" s="75"/>
      <c r="C114" s="75"/>
      <c r="D114" s="75"/>
      <c r="E114" s="75"/>
      <c r="F114" s="75"/>
      <c r="G114" s="75"/>
      <c r="H114" s="75"/>
      <c r="I114" s="75"/>
      <c r="J114" s="75"/>
      <c r="K114" s="75"/>
      <c r="L114" s="75"/>
      <c r="M114" s="78"/>
      <c r="AA114" t="s">
        <v>251</v>
      </c>
      <c r="AB114" s="1" t="e">
        <f t="array" ref="AB114:AB116">_xlfn.MODE.MULT(AB10:AB111)</f>
        <v>#N/A</v>
      </c>
      <c r="AC114" s="240" t="s">
        <v>315</v>
      </c>
      <c r="AD114" s="643" t="s">
        <v>316</v>
      </c>
    </row>
    <row r="115" spans="2:30" x14ac:dyDescent="0.35">
      <c r="B115" s="75"/>
      <c r="C115" s="75"/>
      <c r="D115" s="75"/>
      <c r="E115" s="75"/>
      <c r="F115" s="75"/>
      <c r="G115" s="75"/>
      <c r="H115" s="75"/>
      <c r="I115" s="75"/>
      <c r="J115" s="75"/>
      <c r="K115" s="75"/>
      <c r="L115" s="75"/>
      <c r="M115" s="78"/>
      <c r="AA115" t="s">
        <v>251</v>
      </c>
      <c r="AB115" s="1" t="e">
        <v>#N/A</v>
      </c>
      <c r="AC115" s="241">
        <f>COUNTIF(AB114:AB116,"&gt;=0")</f>
        <v>0</v>
      </c>
      <c r="AD115" s="643" t="b">
        <f>IFERROR(IF(AC115=2,IF(AB114=AB115,1,2),IF(AC115=3,IF(AND(AB114=AB115,AB115=AB116),1,IF(AB115=AB116,2,3)))),"—")</f>
        <v>0</v>
      </c>
    </row>
    <row r="116" spans="2:30" x14ac:dyDescent="0.35">
      <c r="B116" s="75"/>
      <c r="C116" s="75"/>
      <c r="D116" s="75"/>
      <c r="E116" s="75"/>
      <c r="F116" s="75"/>
      <c r="G116" s="75"/>
      <c r="H116" s="75"/>
      <c r="I116" s="75"/>
      <c r="J116" s="75"/>
      <c r="K116" s="75"/>
      <c r="L116" s="75"/>
      <c r="M116" s="78"/>
      <c r="AA116" t="s">
        <v>251</v>
      </c>
      <c r="AB116" s="1" t="e">
        <v>#N/A</v>
      </c>
    </row>
    <row r="117" spans="2:30" x14ac:dyDescent="0.35">
      <c r="B117" s="75"/>
      <c r="C117" s="75"/>
      <c r="D117" s="75"/>
      <c r="E117" s="75"/>
      <c r="F117" s="75"/>
      <c r="G117" s="75"/>
      <c r="H117" s="75"/>
      <c r="I117" s="75"/>
      <c r="J117" s="75"/>
      <c r="K117" s="75"/>
      <c r="L117" s="75"/>
      <c r="M117" s="78"/>
      <c r="AB117" s="1"/>
    </row>
    <row r="118" spans="2:30" x14ac:dyDescent="0.35">
      <c r="B118" s="75"/>
      <c r="C118" s="75"/>
      <c r="D118" s="75"/>
      <c r="E118" s="75"/>
      <c r="F118" s="75"/>
      <c r="G118" s="75"/>
      <c r="H118" s="75"/>
      <c r="I118" s="75"/>
      <c r="J118" s="75"/>
      <c r="K118" s="75"/>
      <c r="L118" s="75"/>
      <c r="M118" s="78"/>
      <c r="AA118" t="s">
        <v>253</v>
      </c>
      <c r="AB118" s="1" t="e">
        <f>IF(AD115=1,AB114,IF(AD115=2,AB114&amp;", "&amp;AB115,AB114&amp;", "&amp;AB115&amp;", "&amp;AB116))</f>
        <v>#N/A</v>
      </c>
    </row>
    <row r="119" spans="2:30" x14ac:dyDescent="0.35">
      <c r="B119" s="75"/>
      <c r="C119" s="75"/>
      <c r="D119" s="75"/>
      <c r="E119" s="75"/>
      <c r="F119" s="75"/>
      <c r="G119" s="75"/>
      <c r="H119" s="75"/>
      <c r="I119" s="75"/>
      <c r="J119" s="75"/>
      <c r="K119" s="75"/>
      <c r="L119" s="75"/>
      <c r="M119" s="78"/>
    </row>
    <row r="120" spans="2:30" x14ac:dyDescent="0.35">
      <c r="B120" s="75"/>
      <c r="C120" s="75"/>
      <c r="D120" s="75"/>
      <c r="E120" s="75"/>
      <c r="F120" s="75"/>
      <c r="G120" s="75"/>
      <c r="H120" s="75"/>
      <c r="I120" s="75"/>
      <c r="J120" s="75"/>
      <c r="K120" s="75"/>
      <c r="L120" s="75"/>
      <c r="M120" s="78"/>
    </row>
    <row r="121" spans="2:30" x14ac:dyDescent="0.35">
      <c r="B121" s="75"/>
      <c r="C121" s="75"/>
      <c r="D121" s="75"/>
      <c r="E121" s="75"/>
      <c r="F121" s="75"/>
      <c r="G121" s="75"/>
      <c r="H121" s="75"/>
      <c r="I121" s="75"/>
      <c r="J121" s="75"/>
      <c r="K121" s="75"/>
      <c r="L121" s="75"/>
      <c r="M121" s="78"/>
      <c r="Y121" s="252"/>
      <c r="Z121" s="252"/>
      <c r="AA121" s="252"/>
      <c r="AB121" s="252"/>
      <c r="AC121" s="252"/>
    </row>
    <row r="122" spans="2:30" x14ac:dyDescent="0.35">
      <c r="B122" s="75"/>
      <c r="C122" s="75"/>
      <c r="D122" s="75"/>
      <c r="E122" s="75"/>
      <c r="F122" s="75"/>
      <c r="G122" s="75"/>
      <c r="H122" s="75"/>
      <c r="I122" s="75"/>
      <c r="J122" s="75"/>
      <c r="K122" s="75"/>
      <c r="L122" s="75"/>
      <c r="M122" s="78"/>
    </row>
    <row r="123" spans="2:30" x14ac:dyDescent="0.35">
      <c r="B123" s="75"/>
      <c r="C123" s="75"/>
      <c r="D123" s="75"/>
      <c r="E123" s="75"/>
      <c r="F123" s="75"/>
      <c r="G123" s="75"/>
      <c r="H123" s="75"/>
      <c r="I123" s="75"/>
      <c r="J123" s="75"/>
      <c r="K123" s="75"/>
      <c r="L123" s="75"/>
      <c r="M123" s="78"/>
    </row>
    <row r="124" spans="2:30" x14ac:dyDescent="0.35">
      <c r="B124" s="75"/>
      <c r="C124" s="75"/>
      <c r="D124" s="75"/>
      <c r="E124" s="75"/>
      <c r="F124" s="75"/>
      <c r="G124" s="75"/>
      <c r="H124" s="75"/>
      <c r="I124" s="75"/>
      <c r="J124" s="75"/>
      <c r="K124" s="75"/>
      <c r="L124" s="75"/>
      <c r="M124" s="78"/>
    </row>
    <row r="125" spans="2:30" x14ac:dyDescent="0.35">
      <c r="B125" s="75"/>
      <c r="C125" s="75"/>
      <c r="D125" s="75"/>
      <c r="E125" s="75"/>
      <c r="F125" s="75"/>
      <c r="G125" s="75"/>
      <c r="H125" s="75"/>
      <c r="I125" s="75"/>
      <c r="J125" s="75"/>
      <c r="K125" s="75"/>
      <c r="L125" s="75"/>
      <c r="M125" s="78"/>
    </row>
    <row r="126" spans="2:30" x14ac:dyDescent="0.35">
      <c r="B126" s="75"/>
      <c r="C126" s="75"/>
      <c r="D126" s="75"/>
      <c r="E126" s="75"/>
      <c r="F126" s="75"/>
      <c r="G126" s="75"/>
      <c r="H126" s="75"/>
      <c r="I126" s="75"/>
      <c r="J126" s="75"/>
      <c r="K126" s="75"/>
      <c r="L126" s="75"/>
      <c r="M126" s="78"/>
    </row>
    <row r="127" spans="2:30" x14ac:dyDescent="0.35">
      <c r="B127" s="75"/>
      <c r="C127" s="75"/>
      <c r="D127" s="75"/>
      <c r="E127" s="75"/>
      <c r="F127" s="75"/>
      <c r="G127" s="75"/>
      <c r="H127" s="75"/>
      <c r="I127" s="75"/>
      <c r="J127" s="75"/>
      <c r="K127" s="75"/>
      <c r="L127" s="75"/>
      <c r="M127" s="78"/>
    </row>
    <row r="128" spans="2:30" x14ac:dyDescent="0.35">
      <c r="B128" s="75"/>
      <c r="C128" s="75"/>
      <c r="D128" s="75"/>
      <c r="E128" s="75"/>
      <c r="F128" s="75"/>
      <c r="G128" s="75"/>
      <c r="H128" s="75"/>
      <c r="I128" s="75"/>
      <c r="J128" s="75"/>
      <c r="K128" s="75"/>
      <c r="L128" s="75"/>
      <c r="M128" s="78"/>
    </row>
    <row r="129" spans="2:13" x14ac:dyDescent="0.35">
      <c r="B129" s="75"/>
      <c r="C129" s="75"/>
      <c r="D129" s="75"/>
      <c r="E129" s="75"/>
      <c r="F129" s="75"/>
      <c r="G129" s="75"/>
      <c r="H129" s="75"/>
      <c r="I129" s="75"/>
      <c r="J129" s="75"/>
      <c r="K129" s="75"/>
      <c r="L129" s="75"/>
      <c r="M129" s="78"/>
    </row>
    <row r="130" spans="2:13" x14ac:dyDescent="0.35">
      <c r="B130" s="75"/>
      <c r="C130" s="75"/>
      <c r="D130" s="75"/>
      <c r="E130" s="75"/>
      <c r="F130" s="75"/>
      <c r="G130" s="75"/>
      <c r="H130" s="75"/>
      <c r="I130" s="75"/>
      <c r="J130" s="75"/>
      <c r="K130" s="75"/>
      <c r="L130" s="75"/>
      <c r="M130" s="78"/>
    </row>
    <row r="131" spans="2:13" x14ac:dyDescent="0.35">
      <c r="B131" s="75"/>
      <c r="C131" s="75"/>
      <c r="D131" s="75"/>
      <c r="E131" s="75"/>
      <c r="F131" s="75"/>
      <c r="G131" s="75"/>
      <c r="H131" s="75"/>
      <c r="I131" s="75"/>
      <c r="J131" s="75"/>
      <c r="K131" s="75"/>
      <c r="L131" s="75"/>
      <c r="M131" s="78"/>
    </row>
    <row r="132" spans="2:13" x14ac:dyDescent="0.35">
      <c r="B132" s="75"/>
      <c r="C132" s="75"/>
      <c r="D132" s="75"/>
      <c r="E132" s="75"/>
      <c r="F132" s="75"/>
      <c r="G132" s="75"/>
      <c r="H132" s="75"/>
      <c r="I132" s="75"/>
      <c r="J132" s="75"/>
      <c r="K132" s="75"/>
      <c r="L132" s="75"/>
      <c r="M132" s="78"/>
    </row>
    <row r="133" spans="2:13" x14ac:dyDescent="0.35">
      <c r="B133" s="75"/>
      <c r="C133" s="75"/>
      <c r="D133" s="75"/>
      <c r="E133" s="75"/>
      <c r="F133" s="75"/>
      <c r="G133" s="75"/>
      <c r="H133" s="75"/>
      <c r="I133" s="75"/>
      <c r="J133" s="75"/>
      <c r="K133" s="75"/>
      <c r="L133" s="75"/>
      <c r="M133" s="78"/>
    </row>
    <row r="134" spans="2:13" x14ac:dyDescent="0.35">
      <c r="B134" s="75"/>
      <c r="C134" s="75"/>
      <c r="D134" s="75"/>
      <c r="E134" s="75"/>
      <c r="F134" s="75"/>
      <c r="G134" s="75"/>
      <c r="H134" s="75"/>
      <c r="I134" s="75"/>
      <c r="J134" s="75"/>
      <c r="K134" s="75"/>
      <c r="L134" s="75"/>
      <c r="M134" s="78"/>
    </row>
    <row r="135" spans="2:13" x14ac:dyDescent="0.35">
      <c r="B135" s="75"/>
      <c r="C135" s="75"/>
      <c r="D135" s="75"/>
      <c r="E135" s="75"/>
      <c r="F135" s="75"/>
      <c r="G135" s="75"/>
      <c r="H135" s="75"/>
      <c r="I135" s="75"/>
      <c r="J135" s="75"/>
      <c r="K135" s="75"/>
      <c r="L135" s="75"/>
      <c r="M135" s="78"/>
    </row>
    <row r="136" spans="2:13" x14ac:dyDescent="0.35">
      <c r="B136" s="75"/>
      <c r="C136" s="75"/>
      <c r="D136" s="75"/>
      <c r="E136" s="75"/>
      <c r="F136" s="75"/>
      <c r="G136" s="75"/>
      <c r="H136" s="75"/>
      <c r="I136" s="75"/>
      <c r="J136" s="75"/>
      <c r="K136" s="75"/>
      <c r="L136" s="75"/>
      <c r="M136" s="78"/>
    </row>
    <row r="137" spans="2:13" x14ac:dyDescent="0.35">
      <c r="B137" s="75"/>
      <c r="C137" s="75"/>
      <c r="D137" s="75"/>
      <c r="E137" s="75"/>
      <c r="F137" s="75"/>
      <c r="G137" s="75"/>
      <c r="H137" s="75"/>
      <c r="I137" s="75"/>
      <c r="J137" s="75"/>
      <c r="K137" s="75"/>
      <c r="L137" s="75"/>
      <c r="M137" s="78"/>
    </row>
    <row r="138" spans="2:13" x14ac:dyDescent="0.35">
      <c r="B138" s="75"/>
      <c r="C138" s="75"/>
      <c r="D138" s="75"/>
      <c r="E138" s="75"/>
      <c r="F138" s="75"/>
      <c r="G138" s="75"/>
      <c r="H138" s="75"/>
      <c r="I138" s="75"/>
      <c r="J138" s="75"/>
      <c r="K138" s="75"/>
      <c r="L138" s="75"/>
      <c r="M138" s="78"/>
    </row>
    <row r="139" spans="2:13" x14ac:dyDescent="0.35">
      <c r="B139" s="75"/>
      <c r="C139" s="75"/>
      <c r="D139" s="75"/>
      <c r="E139" s="75"/>
      <c r="F139" s="75"/>
      <c r="G139" s="75"/>
      <c r="H139" s="75"/>
      <c r="I139" s="75"/>
      <c r="J139" s="75"/>
      <c r="K139" s="75"/>
      <c r="L139" s="75"/>
      <c r="M139" s="78"/>
    </row>
    <row r="140" spans="2:13" x14ac:dyDescent="0.35">
      <c r="B140" s="75"/>
      <c r="C140" s="75"/>
      <c r="D140" s="75"/>
      <c r="E140" s="75"/>
      <c r="F140" s="75"/>
      <c r="G140" s="75"/>
      <c r="H140" s="75"/>
      <c r="I140" s="75"/>
      <c r="J140" s="75"/>
      <c r="K140" s="75"/>
      <c r="L140" s="75"/>
      <c r="M140" s="78"/>
    </row>
    <row r="141" spans="2:13" x14ac:dyDescent="0.35">
      <c r="B141" s="75"/>
      <c r="C141" s="75"/>
      <c r="D141" s="75"/>
      <c r="E141" s="75"/>
      <c r="F141" s="75"/>
      <c r="G141" s="75"/>
      <c r="H141" s="75"/>
      <c r="I141" s="75"/>
      <c r="J141" s="75"/>
      <c r="K141" s="75"/>
      <c r="L141" s="75"/>
      <c r="M141" s="78"/>
    </row>
    <row r="142" spans="2:13" x14ac:dyDescent="0.35">
      <c r="B142" s="75"/>
      <c r="C142" s="75"/>
      <c r="D142" s="75"/>
      <c r="E142" s="75"/>
      <c r="F142" s="75"/>
      <c r="G142" s="75"/>
      <c r="H142" s="75"/>
      <c r="I142" s="75"/>
      <c r="J142" s="75"/>
      <c r="K142" s="75"/>
      <c r="L142" s="75"/>
      <c r="M142" s="78"/>
    </row>
    <row r="143" spans="2:13" x14ac:dyDescent="0.35">
      <c r="B143" s="75"/>
      <c r="C143" s="75"/>
      <c r="D143" s="75"/>
      <c r="E143" s="75"/>
      <c r="F143" s="75"/>
      <c r="G143" s="75"/>
      <c r="H143" s="75"/>
      <c r="I143" s="75"/>
      <c r="J143" s="75"/>
      <c r="K143" s="75"/>
      <c r="L143" s="75"/>
      <c r="M143" s="78"/>
    </row>
    <row r="144" spans="2:13" x14ac:dyDescent="0.35">
      <c r="B144" s="75"/>
      <c r="C144" s="75"/>
      <c r="D144" s="75"/>
      <c r="E144" s="75"/>
      <c r="F144" s="75"/>
      <c r="G144" s="75"/>
      <c r="H144" s="75"/>
      <c r="I144" s="75"/>
      <c r="J144" s="75"/>
      <c r="K144" s="75"/>
      <c r="L144" s="75"/>
      <c r="M144" s="78"/>
    </row>
    <row r="145" spans="2:13" x14ac:dyDescent="0.35">
      <c r="B145" s="75"/>
      <c r="C145" s="75"/>
      <c r="D145" s="75"/>
      <c r="E145" s="75"/>
      <c r="F145" s="75"/>
      <c r="G145" s="75"/>
      <c r="H145" s="75"/>
      <c r="I145" s="75"/>
      <c r="J145" s="75"/>
      <c r="K145" s="75"/>
      <c r="L145" s="75"/>
      <c r="M145" s="78"/>
    </row>
    <row r="146" spans="2:13" x14ac:dyDescent="0.35">
      <c r="B146" s="75"/>
      <c r="C146" s="75"/>
      <c r="D146" s="75"/>
      <c r="E146" s="75"/>
      <c r="F146" s="75"/>
      <c r="G146" s="75"/>
      <c r="H146" s="75"/>
      <c r="I146" s="75"/>
      <c r="J146" s="75"/>
      <c r="K146" s="75"/>
      <c r="L146" s="75"/>
      <c r="M146" s="78"/>
    </row>
    <row r="147" spans="2:13" x14ac:dyDescent="0.35">
      <c r="B147" s="75"/>
      <c r="C147" s="75"/>
      <c r="D147" s="75"/>
      <c r="E147" s="75"/>
      <c r="F147" s="75"/>
      <c r="G147" s="75"/>
      <c r="H147" s="75"/>
      <c r="I147" s="75"/>
      <c r="J147" s="75"/>
      <c r="K147" s="75"/>
      <c r="L147" s="75"/>
      <c r="M147" s="78"/>
    </row>
    <row r="148" spans="2:13" x14ac:dyDescent="0.35">
      <c r="B148" s="75"/>
      <c r="C148" s="75"/>
      <c r="D148" s="75"/>
      <c r="E148" s="75"/>
      <c r="F148" s="75"/>
      <c r="G148" s="75"/>
      <c r="H148" s="75"/>
      <c r="I148" s="75"/>
      <c r="J148" s="75"/>
      <c r="K148" s="75"/>
      <c r="L148" s="75"/>
      <c r="M148" s="78"/>
    </row>
    <row r="149" spans="2:13" x14ac:dyDescent="0.35">
      <c r="B149" s="75"/>
      <c r="C149" s="75"/>
      <c r="D149" s="75"/>
      <c r="E149" s="75"/>
      <c r="F149" s="75"/>
      <c r="G149" s="75"/>
      <c r="H149" s="75"/>
      <c r="I149" s="75"/>
      <c r="J149" s="75"/>
      <c r="K149" s="75"/>
      <c r="L149" s="75"/>
      <c r="M149" s="78"/>
    </row>
    <row r="150" spans="2:13" x14ac:dyDescent="0.35">
      <c r="B150" s="75"/>
      <c r="C150" s="75"/>
      <c r="D150" s="75"/>
      <c r="E150" s="75"/>
      <c r="F150" s="75"/>
      <c r="G150" s="75"/>
      <c r="H150" s="75"/>
      <c r="I150" s="75"/>
      <c r="J150" s="75"/>
      <c r="K150" s="75"/>
      <c r="L150" s="75"/>
      <c r="M150" s="78"/>
    </row>
    <row r="151" spans="2:13" x14ac:dyDescent="0.35">
      <c r="B151" s="75"/>
      <c r="C151" s="75"/>
      <c r="D151" s="75"/>
      <c r="E151" s="75"/>
      <c r="F151" s="75"/>
      <c r="G151" s="75"/>
      <c r="H151" s="75"/>
      <c r="I151" s="75"/>
      <c r="J151" s="75"/>
      <c r="K151" s="75"/>
      <c r="L151" s="75"/>
      <c r="M151" s="78"/>
    </row>
    <row r="152" spans="2:13" x14ac:dyDescent="0.35">
      <c r="B152" s="75"/>
      <c r="C152" s="75"/>
      <c r="D152" s="75"/>
      <c r="E152" s="75"/>
      <c r="F152" s="75"/>
      <c r="G152" s="75"/>
      <c r="H152" s="75"/>
      <c r="I152" s="75"/>
      <c r="J152" s="75"/>
      <c r="K152" s="75"/>
      <c r="L152" s="75"/>
      <c r="M152" s="78"/>
    </row>
    <row r="153" spans="2:13" x14ac:dyDescent="0.35">
      <c r="B153" s="75"/>
      <c r="C153" s="75"/>
      <c r="D153" s="75"/>
      <c r="E153" s="75"/>
      <c r="F153" s="75"/>
      <c r="G153" s="75"/>
      <c r="H153" s="75"/>
      <c r="I153" s="75"/>
      <c r="J153" s="75"/>
      <c r="K153" s="75"/>
      <c r="L153" s="75"/>
      <c r="M153" s="78"/>
    </row>
    <row r="154" spans="2:13" x14ac:dyDescent="0.35">
      <c r="B154" s="75"/>
      <c r="C154" s="75"/>
      <c r="D154" s="75"/>
      <c r="E154" s="75"/>
      <c r="F154" s="75"/>
      <c r="G154" s="75"/>
      <c r="H154" s="75"/>
      <c r="I154" s="75"/>
      <c r="J154" s="75"/>
      <c r="K154" s="75"/>
      <c r="L154" s="75"/>
      <c r="M154" s="78"/>
    </row>
    <row r="155" spans="2:13" x14ac:dyDescent="0.35">
      <c r="B155" s="75"/>
      <c r="C155" s="75"/>
      <c r="D155" s="75"/>
      <c r="E155" s="75"/>
      <c r="F155" s="75"/>
      <c r="G155" s="75"/>
      <c r="H155" s="75"/>
      <c r="I155" s="75"/>
      <c r="J155" s="75"/>
      <c r="K155" s="75"/>
      <c r="L155" s="75"/>
      <c r="M155" s="78"/>
    </row>
    <row r="156" spans="2:13" x14ac:dyDescent="0.35">
      <c r="B156" s="75"/>
      <c r="C156" s="75"/>
      <c r="D156" s="75"/>
      <c r="E156" s="75"/>
      <c r="F156" s="75"/>
      <c r="G156" s="75"/>
      <c r="H156" s="75"/>
      <c r="I156" s="75"/>
      <c r="J156" s="75"/>
      <c r="K156" s="75"/>
      <c r="L156" s="75"/>
      <c r="M156" s="78"/>
    </row>
    <row r="157" spans="2:13" x14ac:dyDescent="0.35">
      <c r="B157" s="75"/>
      <c r="C157" s="75"/>
      <c r="D157" s="75"/>
      <c r="E157" s="75"/>
      <c r="F157" s="75"/>
      <c r="G157" s="75"/>
      <c r="H157" s="75"/>
      <c r="I157" s="75"/>
      <c r="J157" s="75"/>
      <c r="K157" s="75"/>
      <c r="L157" s="75"/>
      <c r="M157" s="78"/>
    </row>
    <row r="158" spans="2:13" x14ac:dyDescent="0.35">
      <c r="B158" s="75"/>
      <c r="C158" s="75"/>
      <c r="D158" s="75"/>
      <c r="E158" s="75"/>
      <c r="F158" s="75"/>
      <c r="G158" s="75"/>
      <c r="H158" s="75"/>
      <c r="I158" s="75"/>
      <c r="J158" s="75"/>
      <c r="K158" s="75"/>
      <c r="L158" s="75"/>
      <c r="M158" s="78"/>
    </row>
    <row r="159" spans="2:13" x14ac:dyDescent="0.35">
      <c r="B159" s="75"/>
      <c r="C159" s="75"/>
      <c r="D159" s="75"/>
      <c r="E159" s="75"/>
      <c r="F159" s="75"/>
      <c r="G159" s="75"/>
      <c r="H159" s="75"/>
      <c r="I159" s="75"/>
      <c r="J159" s="75"/>
      <c r="K159" s="75"/>
      <c r="L159" s="75"/>
      <c r="M159" s="78"/>
    </row>
    <row r="160" spans="2:13" x14ac:dyDescent="0.35">
      <c r="B160" s="75"/>
      <c r="C160" s="75"/>
      <c r="D160" s="75"/>
      <c r="E160" s="75"/>
      <c r="F160" s="75"/>
      <c r="G160" s="75"/>
      <c r="H160" s="75"/>
      <c r="I160" s="75"/>
      <c r="J160" s="75"/>
      <c r="K160" s="75"/>
      <c r="L160" s="75"/>
      <c r="M160" s="78"/>
    </row>
    <row r="161" spans="2:13" x14ac:dyDescent="0.35">
      <c r="B161" s="75"/>
      <c r="C161" s="75"/>
      <c r="D161" s="75"/>
      <c r="E161" s="75"/>
      <c r="F161" s="75"/>
      <c r="G161" s="75"/>
      <c r="H161" s="75"/>
      <c r="I161" s="75"/>
      <c r="J161" s="75"/>
      <c r="K161" s="75"/>
      <c r="L161" s="75"/>
      <c r="M161" s="78"/>
    </row>
    <row r="162" spans="2:13" x14ac:dyDescent="0.35">
      <c r="B162" s="75"/>
      <c r="C162" s="75"/>
      <c r="D162" s="75"/>
      <c r="E162" s="75"/>
      <c r="F162" s="75"/>
      <c r="G162" s="75"/>
      <c r="H162" s="75"/>
      <c r="I162" s="75"/>
      <c r="J162" s="75"/>
      <c r="K162" s="75"/>
      <c r="L162" s="75"/>
      <c r="M162" s="78"/>
    </row>
    <row r="163" spans="2:13" x14ac:dyDescent="0.35">
      <c r="B163" s="75"/>
      <c r="C163" s="75"/>
      <c r="D163" s="75"/>
      <c r="E163" s="75"/>
      <c r="F163" s="75"/>
      <c r="G163" s="75"/>
      <c r="H163" s="75"/>
      <c r="I163" s="75"/>
      <c r="J163" s="75"/>
      <c r="K163" s="75"/>
      <c r="L163" s="75"/>
      <c r="M163" s="78"/>
    </row>
  </sheetData>
  <sheetProtection algorithmName="SHA-512" hashValue="4ap/tJcces04jJKdr/9UbD1zZ8/8ze6j1Fd2EmNCCBSqOTVIp0IonTNYgFsl3lxAVinGdRFSrDZAS1EbBI8iVA==" saltValue="9zDlUfkh/h+Hsgd2MhdGvw==" spinCount="100000" sheet="1" autoFilter="0"/>
  <autoFilter ref="B9:B47" xr:uid="{00000000-0009-0000-0000-000002000000}"/>
  <mergeCells count="5">
    <mergeCell ref="J2:J3"/>
    <mergeCell ref="B48:H49"/>
    <mergeCell ref="B53:F53"/>
    <mergeCell ref="B47:H47"/>
    <mergeCell ref="B51:F51"/>
  </mergeCells>
  <conditionalFormatting sqref="D10:D39">
    <cfRule type="expression" dxfId="424" priority="561">
      <formula>BY10=1</formula>
    </cfRule>
    <cfRule type="expression" dxfId="423" priority="562">
      <formula>BY10=2</formula>
    </cfRule>
    <cfRule type="cellIs" dxfId="422" priority="26" operator="equal">
      <formula>0</formula>
    </cfRule>
    <cfRule type="expression" dxfId="421" priority="564">
      <formula>BY10=4</formula>
    </cfRule>
    <cfRule type="expression" dxfId="420" priority="563">
      <formula>BY10=3</formula>
    </cfRule>
    <cfRule type="expression" dxfId="419" priority="565">
      <formula>BY10=5</formula>
    </cfRule>
    <cfRule type="cellIs" dxfId="418" priority="560" stopIfTrue="1" operator="equal">
      <formula>""</formula>
    </cfRule>
  </conditionalFormatting>
  <conditionalFormatting sqref="G10:G39">
    <cfRule type="cellIs" dxfId="417" priority="1082" stopIfTrue="1" operator="equal">
      <formula>""</formula>
    </cfRule>
    <cfRule type="cellIs" dxfId="416" priority="25" operator="equal">
      <formula>0</formula>
    </cfRule>
    <cfRule type="expression" dxfId="415" priority="1083">
      <formula>CB10=1</formula>
    </cfRule>
    <cfRule type="expression" dxfId="414" priority="1087">
      <formula>CB10=5</formula>
    </cfRule>
    <cfRule type="expression" dxfId="413" priority="1086">
      <formula>CB10=4</formula>
    </cfRule>
    <cfRule type="expression" dxfId="412" priority="1085">
      <formula>CB10=3</formula>
    </cfRule>
    <cfRule type="expression" dxfId="411" priority="1084">
      <formula>CB10=2</formula>
    </cfRule>
  </conditionalFormatting>
  <conditionalFormatting sqref="G51">
    <cfRule type="cellIs" dxfId="410" priority="1" stopIfTrue="1" operator="equal">
      <formula>""</formula>
    </cfRule>
    <cfRule type="expression" dxfId="409" priority="2">
      <formula>CD47=1</formula>
    </cfRule>
    <cfRule type="expression" dxfId="408" priority="3">
      <formula>CD47=2</formula>
    </cfRule>
    <cfRule type="expression" dxfId="407" priority="4">
      <formula>CD47=3</formula>
    </cfRule>
    <cfRule type="expression" dxfId="406" priority="5">
      <formula>CD47=4</formula>
    </cfRule>
  </conditionalFormatting>
  <conditionalFormatting sqref="G53">
    <cfRule type="cellIs" dxfId="405" priority="6" stopIfTrue="1" operator="equal">
      <formula>""</formula>
    </cfRule>
    <cfRule type="expression" dxfId="404" priority="8">
      <formula>CD47=2</formula>
    </cfRule>
    <cfRule type="expression" dxfId="403" priority="9">
      <formula>CD47=3</formula>
    </cfRule>
    <cfRule type="expression" dxfId="402" priority="10">
      <formula>CD47=4</formula>
    </cfRule>
    <cfRule type="expression" dxfId="401" priority="7">
      <formula>CD47=1</formula>
    </cfRule>
  </conditionalFormatting>
  <conditionalFormatting sqref="H10:I39">
    <cfRule type="expression" dxfId="400" priority="13">
      <formula>CC10=2</formula>
    </cfRule>
    <cfRule type="expression" dxfId="399" priority="15">
      <formula>CC10=4</formula>
    </cfRule>
    <cfRule type="expression" dxfId="398" priority="14">
      <formula>CC10=3</formula>
    </cfRule>
  </conditionalFormatting>
  <conditionalFormatting sqref="H10:K39">
    <cfRule type="cellIs" dxfId="397" priority="11" stopIfTrue="1" operator="equal">
      <formula>""</formula>
    </cfRule>
    <cfRule type="expression" dxfId="396" priority="12">
      <formula>CC10=1</formula>
    </cfRule>
  </conditionalFormatting>
  <conditionalFormatting sqref="I47">
    <cfRule type="expression" dxfId="395" priority="31">
      <formula>CD47=4</formula>
    </cfRule>
    <cfRule type="expression" dxfId="394" priority="29">
      <formula>CD47=2</formula>
    </cfRule>
    <cfRule type="expression" dxfId="393" priority="28">
      <formula>CD47=1</formula>
    </cfRule>
    <cfRule type="expression" dxfId="392" priority="30">
      <formula>CD47=3</formula>
    </cfRule>
    <cfRule type="cellIs" dxfId="391" priority="27" stopIfTrue="1" operator="equal">
      <formula>""</formula>
    </cfRule>
  </conditionalFormatting>
  <conditionalFormatting sqref="J10:J39">
    <cfRule type="expression" dxfId="390" priority="200">
      <formula>CE10=2</formula>
    </cfRule>
  </conditionalFormatting>
  <conditionalFormatting sqref="K10:K39">
    <cfRule type="expression" dxfId="389" priority="34">
      <formula>CF10=2</formula>
    </cfRule>
    <cfRule type="expression" dxfId="388" priority="35">
      <formula>CF10=3</formula>
    </cfRule>
    <cfRule type="expression" dxfId="387" priority="36">
      <formula>CF10=4</formula>
    </cfRule>
  </conditionalFormatting>
  <conditionalFormatting sqref="BK10:BM39">
    <cfRule type="cellIs" dxfId="386" priority="1845" operator="greaterThan">
      <formula>#REF!</formula>
    </cfRule>
    <cfRule type="cellIs" dxfId="385" priority="1844" operator="greaterThan">
      <formula>#REF!</formula>
    </cfRule>
    <cfRule type="cellIs" dxfId="384" priority="1841" operator="between">
      <formula>0.3</formula>
      <formula>0.7</formula>
    </cfRule>
    <cfRule type="cellIs" dxfId="383" priority="1842" operator="lessThan">
      <formula>#REF!</formula>
    </cfRule>
    <cfRule type="cellIs" dxfId="382" priority="1843" operator="lessThan">
      <formula>#REF!</formula>
    </cfRule>
  </conditionalFormatting>
  <conditionalFormatting sqref="BK10:BQ39">
    <cfRule type="cellIs" priority="1832" stopIfTrue="1" operator="equal">
      <formula>""</formula>
    </cfRule>
  </conditionalFormatting>
  <conditionalFormatting sqref="BN10:BP39">
    <cfRule type="cellIs" dxfId="381" priority="1835" operator="greaterThanOrEqual">
      <formula>#REF!</formula>
    </cfRule>
    <cfRule type="cellIs" dxfId="380" priority="1836" operator="lessThanOrEqual">
      <formula>#REF!</formula>
    </cfRule>
    <cfRule type="cellIs" dxfId="379" priority="1837" operator="lessThanOrEqual">
      <formula>#REF!</formula>
    </cfRule>
  </conditionalFormatting>
  <conditionalFormatting sqref="BP47:BP53">
    <cfRule type="cellIs" dxfId="378" priority="1828" operator="greaterThanOrEqual">
      <formula>#REF!</formula>
    </cfRule>
    <cfRule type="cellIs" dxfId="377" priority="1830" operator="lessThanOrEqual">
      <formula>#REF!</formula>
    </cfRule>
    <cfRule type="cellIs" dxfId="376" priority="1831" operator="lessThanOrEqual">
      <formula>#REF!</formula>
    </cfRule>
    <cfRule type="cellIs" dxfId="375" priority="1829" operator="greaterThanOrEqual">
      <formula>#REF!</formula>
    </cfRule>
  </conditionalFormatting>
  <conditionalFormatting sqref="BQ10:BQ39">
    <cfRule type="cellIs" dxfId="374" priority="1833" operator="lessThanOrEqual">
      <formula>$I$47</formula>
    </cfRule>
    <cfRule type="cellIs" dxfId="373" priority="1834" operator="greaterThan">
      <formula>$I$47</formula>
    </cfRule>
  </conditionalFormatting>
  <hyperlinks>
    <hyperlink ref="D9" location="Info_difficulte" display="Info_difficulte" xr:uid="{00000000-0004-0000-0200-000000000000}"/>
    <hyperlink ref="G9" location="hyInfo_discrimination" display="hyInfo_discrimination" xr:uid="{00000000-0004-0000-0200-000001000000}"/>
    <hyperlink ref="H9" location="hyInfo_corrptbis" display="hyInfo_corrptbis" xr:uid="{00000000-0004-0000-0200-000002000000}"/>
    <hyperlink ref="I9" location="hyInfo_ptbisajustee" display="hyInfo_ptbisajustee" xr:uid="{00000000-0004-0000-0200-000003000000}"/>
    <hyperlink ref="J9" location="hyInfo_alpha_item" display="Alpha en cas de suppression de l'item" xr:uid="{00000000-0004-0000-0200-000004000000}"/>
    <hyperlink ref="K9" location="La_variance" display="Variance" xr:uid="{00000000-0004-0000-0200-000005000000}"/>
    <hyperlink ref="B47" location="_L’indice_alpha_de_Cronbach" display="L'indice alpha de Cronbach pour l'ensemble des items est de : " xr:uid="{00000000-0004-0000-0200-000006000000}"/>
    <hyperlink ref="B53" location="Info_ESM" display="L'erreur standard de mesure (ESM) est de :" xr:uid="{00000000-0004-0000-0200-000007000000}"/>
  </hyperlinks>
  <pageMargins left="0.7" right="0.7" top="0.75" bottom="0.75" header="0.3" footer="0.3"/>
  <pageSetup orientation="portrait" horizontalDpi="4294967292"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2" tint="-9.9978637043366805E-2"/>
  </sheetPr>
  <dimension ref="A1:CT157"/>
  <sheetViews>
    <sheetView zoomScale="80" zoomScaleNormal="80" zoomScalePageLayoutView="80" workbookViewId="0">
      <pane ySplit="3" topLeftCell="A4" activePane="bottomLeft" state="frozen"/>
      <selection pane="bottomLeft" activeCell="A2" sqref="A2"/>
    </sheetView>
  </sheetViews>
  <sheetFormatPr baseColWidth="10" defaultColWidth="10.88671875" defaultRowHeight="18" x14ac:dyDescent="0.35"/>
  <cols>
    <col min="1" max="9" width="12.6640625" style="83" customWidth="1"/>
    <col min="10" max="11" width="1.6640625" style="83" customWidth="1"/>
    <col min="12" max="12" width="107.44140625" style="84" customWidth="1"/>
    <col min="13" max="14" width="2.6640625" style="5" customWidth="1"/>
    <col min="15" max="98" width="10.88671875" style="5"/>
    <col min="99" max="16384" width="10.88671875" style="3"/>
  </cols>
  <sheetData>
    <row r="1" spans="1:98" ht="14.25" customHeight="1" thickBot="1" x14ac:dyDescent="0.4">
      <c r="A1" s="54"/>
      <c r="B1" s="54"/>
      <c r="C1" s="54"/>
      <c r="D1" s="54"/>
      <c r="E1" s="54"/>
      <c r="F1" s="54"/>
      <c r="G1" s="54"/>
      <c r="H1" s="54"/>
      <c r="I1" s="54"/>
      <c r="J1" s="54"/>
      <c r="K1" s="54"/>
    </row>
    <row r="2" spans="1:98" ht="57.75" customHeight="1" x14ac:dyDescent="0.5">
      <c r="A2" s="86" t="s">
        <v>233</v>
      </c>
      <c r="B2" s="87"/>
      <c r="C2" s="87"/>
      <c r="D2" s="87"/>
      <c r="E2" s="87"/>
      <c r="F2" s="87"/>
      <c r="G2" s="87"/>
      <c r="H2" s="87"/>
      <c r="I2" s="87"/>
      <c r="J2" s="54"/>
      <c r="K2" s="54"/>
      <c r="L2" s="679" t="s">
        <v>463</v>
      </c>
    </row>
    <row r="3" spans="1:98" ht="18.600000000000001" thickBot="1" x14ac:dyDescent="0.4">
      <c r="A3" s="85"/>
      <c r="B3" s="85"/>
      <c r="C3" s="85"/>
      <c r="D3" s="85"/>
      <c r="E3" s="85"/>
      <c r="F3" s="85"/>
      <c r="G3" s="85"/>
      <c r="H3" s="85"/>
      <c r="I3" s="85"/>
      <c r="J3" s="54"/>
      <c r="K3" s="54"/>
      <c r="L3" s="680"/>
    </row>
    <row r="4" spans="1:98" s="547" customFormat="1" ht="18.75" customHeight="1" x14ac:dyDescent="0.3">
      <c r="A4" s="543"/>
      <c r="B4" s="543"/>
      <c r="C4" s="543"/>
      <c r="D4" s="543"/>
      <c r="E4" s="543"/>
      <c r="F4" s="543"/>
      <c r="G4" s="543"/>
      <c r="H4" s="543"/>
      <c r="I4" s="543"/>
      <c r="J4" s="543"/>
      <c r="K4" s="543"/>
      <c r="L4" s="544"/>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row>
    <row r="5" spans="1:98" s="90" customFormat="1" ht="23.25" customHeight="1" x14ac:dyDescent="0.45">
      <c r="A5" s="88" t="s">
        <v>198</v>
      </c>
      <c r="B5" s="88" t="s">
        <v>199</v>
      </c>
      <c r="C5" s="88"/>
      <c r="D5" s="89"/>
      <c r="E5" s="89"/>
      <c r="F5" s="89"/>
      <c r="G5" s="89"/>
      <c r="H5" s="89"/>
      <c r="I5" s="89"/>
      <c r="J5" s="89"/>
      <c r="K5" s="89"/>
      <c r="L5" s="89"/>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row>
    <row r="6" spans="1:98" ht="20.100000000000001" customHeight="1" thickBot="1" x14ac:dyDescent="0.4">
      <c r="A6" s="54"/>
      <c r="B6" s="54"/>
      <c r="C6" s="54"/>
      <c r="D6" s="54"/>
      <c r="E6" s="54"/>
      <c r="F6" s="54"/>
      <c r="G6" s="54"/>
      <c r="H6" s="54"/>
      <c r="I6" s="54"/>
      <c r="J6" s="54"/>
      <c r="K6" s="54"/>
      <c r="L6" s="92"/>
    </row>
    <row r="7" spans="1:98" ht="20.100000000000001" customHeight="1" x14ac:dyDescent="0.35">
      <c r="J7" s="54"/>
      <c r="K7" s="54"/>
      <c r="L7" s="677" t="str">
        <f>IF('X(Calculs)X'!B8=0,"",IF('X(Calculs)X'!B8&gt;0,"L'épreuve "&amp;IF('3. Items'!BY57=0,"ne présente aucun item qui suit les paramètres définis pour l'indice de difficulté; ainsi, tous les items seraient à réviser, à modifier ou à rejeter.",IF('3. Items'!BY57=1,"présente un item qui suit les paramètres définis pour l'indice de difficulté;","présente "&amp;'3. Items'!BY57&amp;" items ("&amp;ROUND(('3. Items'!BY57/'3. Items'!BY61)*100,0)&amp;" %) qui suivent les paramètres définis pour l'indice de difficulté;")))&amp;IF('3. Items'!BY62=0,"aucun item n'est à surveiller.",IF('3. Items'!BY62=1," un item serait à réviser, à modifier ou à rejeter."," "&amp;IF('3. Items'!BY62&lt;'X(Calculs)X'!B8,'3. Items'!BY62&amp;" items seraient à réviser, à modifier ou à rejeter.",""))))</f>
        <v/>
      </c>
    </row>
    <row r="8" spans="1:98" ht="20.100000000000001" customHeight="1" x14ac:dyDescent="0.35">
      <c r="J8" s="54"/>
      <c r="K8" s="54"/>
      <c r="L8" s="678"/>
    </row>
    <row r="9" spans="1:98" ht="20.100000000000001" customHeight="1" x14ac:dyDescent="0.35">
      <c r="J9" s="54"/>
      <c r="K9" s="54"/>
      <c r="L9" s="678"/>
    </row>
    <row r="10" spans="1:98" ht="20.100000000000001" customHeight="1" x14ac:dyDescent="0.35">
      <c r="J10" s="54"/>
      <c r="K10" s="54"/>
      <c r="L10" s="503" t="str">
        <f>IF('3. Items'!B2="","","Rappel : "&amp;'3. Items'!B2)</f>
        <v/>
      </c>
    </row>
    <row r="11" spans="1:98" ht="20.100000000000001" customHeight="1" x14ac:dyDescent="0.35">
      <c r="J11" s="54"/>
      <c r="K11" s="54"/>
      <c r="L11" s="676" t="str">
        <f>IF('X(Calculs)X'!B8&gt;0,IF('3. Items'!AY42='3. Items'!J8,"À noter: l'épreuve montre une belle progression du niveau de difficulté des items, en débutant avec l'item le plus facile pour terminer avec l'item le plus difficile.",IF('3. Items'!D40='3. Items'!D41,"À noter: l'épreuve est constante. Aucune variation dans la difficulté des items.", "À noter: le graphique montre une courbe en dents de scie dénotant les variations successives dans le niveau de difficulté des items présentés à l'élève." &amp;" Il est généralement recommandé d'ordonner les items selon leur niveau de difficulté, c'est-à-dire en débutant avec l'item le plus facile pour terminer avec l'item le plus difficile.")),"")</f>
        <v/>
      </c>
    </row>
    <row r="12" spans="1:98" ht="20.100000000000001" customHeight="1" x14ac:dyDescent="0.35">
      <c r="J12" s="54"/>
      <c r="K12" s="54"/>
      <c r="L12" s="676"/>
    </row>
    <row r="13" spans="1:98" ht="20.100000000000001" customHeight="1" x14ac:dyDescent="0.35">
      <c r="J13" s="54"/>
      <c r="K13" s="54"/>
      <c r="L13" s="676"/>
    </row>
    <row r="14" spans="1:98" ht="20.100000000000001" customHeight="1" x14ac:dyDescent="0.35">
      <c r="J14" s="54"/>
      <c r="K14" s="54"/>
      <c r="L14" s="676"/>
    </row>
    <row r="15" spans="1:98" ht="20.100000000000001" customHeight="1" x14ac:dyDescent="0.35">
      <c r="J15" s="54"/>
      <c r="K15" s="54"/>
      <c r="L15" s="676"/>
    </row>
    <row r="16" spans="1:98" ht="20.100000000000001" customHeight="1" x14ac:dyDescent="0.35">
      <c r="J16" s="54"/>
      <c r="K16" s="54"/>
      <c r="L16" s="676"/>
    </row>
    <row r="17" spans="1:98" ht="20.100000000000001" customHeight="1" x14ac:dyDescent="0.35">
      <c r="J17" s="54"/>
      <c r="K17" s="54"/>
      <c r="L17" s="196"/>
    </row>
    <row r="18" spans="1:98" ht="20.100000000000001" customHeight="1" x14ac:dyDescent="0.35">
      <c r="J18" s="54"/>
      <c r="K18" s="54"/>
      <c r="L18" s="196"/>
    </row>
    <row r="19" spans="1:98" ht="20.100000000000001" customHeight="1" x14ac:dyDescent="0.35">
      <c r="J19" s="54"/>
      <c r="K19" s="54"/>
      <c r="L19" s="196"/>
    </row>
    <row r="20" spans="1:98" ht="20.100000000000001" customHeight="1" thickBot="1" x14ac:dyDescent="0.4">
      <c r="J20" s="54"/>
      <c r="K20" s="54"/>
      <c r="L20" s="197"/>
    </row>
    <row r="21" spans="1:98" ht="20.100000000000001" customHeight="1" x14ac:dyDescent="0.35">
      <c r="A21" s="54"/>
      <c r="B21" s="54"/>
      <c r="C21" s="54"/>
      <c r="D21" s="54"/>
      <c r="E21" s="54"/>
      <c r="F21" s="54"/>
      <c r="G21" s="54"/>
      <c r="H21" s="54"/>
      <c r="I21" s="54"/>
      <c r="J21" s="54"/>
      <c r="K21" s="54"/>
      <c r="L21" s="92"/>
    </row>
    <row r="22" spans="1:98" s="90" customFormat="1" ht="23.25" customHeight="1" x14ac:dyDescent="0.45">
      <c r="A22" s="88" t="s">
        <v>200</v>
      </c>
      <c r="B22" s="88" t="s">
        <v>201</v>
      </c>
      <c r="C22" s="88"/>
      <c r="D22" s="89"/>
      <c r="E22" s="89"/>
      <c r="F22" s="89"/>
      <c r="G22" s="89"/>
      <c r="H22" s="89"/>
      <c r="I22" s="89"/>
      <c r="J22" s="89"/>
      <c r="K22" s="89"/>
      <c r="L22" s="89"/>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row>
    <row r="23" spans="1:98" ht="20.100000000000001" customHeight="1" thickBot="1" x14ac:dyDescent="0.4">
      <c r="A23" s="54"/>
      <c r="B23" s="54"/>
      <c r="C23" s="54"/>
      <c r="D23" s="54"/>
      <c r="E23" s="54"/>
      <c r="F23" s="54"/>
      <c r="G23" s="54"/>
      <c r="H23" s="54"/>
      <c r="I23" s="54"/>
      <c r="J23" s="54"/>
      <c r="K23" s="54"/>
      <c r="L23" s="92"/>
    </row>
    <row r="24" spans="1:98" ht="20.100000000000001" customHeight="1" x14ac:dyDescent="0.35">
      <c r="J24" s="54"/>
      <c r="K24" s="54"/>
      <c r="L24" s="198"/>
    </row>
    <row r="25" spans="1:98" ht="20.100000000000001" customHeight="1" x14ac:dyDescent="0.35">
      <c r="J25" s="54"/>
      <c r="K25" s="54"/>
      <c r="L25" s="196"/>
    </row>
    <row r="26" spans="1:98" ht="20.100000000000001" customHeight="1" x14ac:dyDescent="0.35">
      <c r="J26" s="54"/>
      <c r="K26" s="54"/>
      <c r="L26" s="678" t="str">
        <f>IF('X(Calculs)X'!B8=0,"",IF('X(Calculs)X'!B8&gt;0,"L'épreuve "&amp;IF(SUM('3. Items'!CB55:CB57)=0,"ne présente aucun item qui suit les paramètres définis pour la discrimination. Ainsi, tous les items seraient à réviser, à modifier ou à rejeter.",IF(SUM('3. Items'!CB55:CB57)=1,"présente un item qui suit les paramètres définis pour la discrimination;"," présente "&amp;SUM('3. Items'!CB55:CB57)&amp;" items ("&amp;ROUND(SUM('3. Items'!CB55:CB57)/'3. Items'!BY61*100,0)&amp;" %) qui suivent les paramètres définis pour la discrimination;")))&amp;""&amp;IF(SUM('3. Items'!CB58:CB59)=0," ainsi, tous les items sont adéquats."," "&amp;IF(SUM('3. Items'!CB58:CB59)=1," un item serait à réviser, à modifier ou à rejeter.",IF(SUM('3. Items'!CB58:CB59)&lt;'X(Calculs)X'!B8,SUM('3. Items'!CB58:CB59)&amp;" items seraient à réviser, à modifier ou à rejeter.",""))))</f>
        <v/>
      </c>
    </row>
    <row r="27" spans="1:98" ht="20.100000000000001" customHeight="1" x14ac:dyDescent="0.35">
      <c r="J27" s="54"/>
      <c r="K27" s="54"/>
      <c r="L27" s="678"/>
    </row>
    <row r="28" spans="1:98" ht="20.100000000000001" customHeight="1" x14ac:dyDescent="0.35">
      <c r="J28" s="54"/>
      <c r="K28" s="54"/>
      <c r="L28" s="196"/>
    </row>
    <row r="29" spans="1:98" ht="20.100000000000001" customHeight="1" x14ac:dyDescent="0.35">
      <c r="J29" s="54"/>
      <c r="K29" s="54"/>
      <c r="L29" s="196"/>
    </row>
    <row r="30" spans="1:98" ht="20.100000000000001" customHeight="1" x14ac:dyDescent="0.35">
      <c r="J30" s="54"/>
      <c r="K30" s="54"/>
      <c r="L30" s="196"/>
    </row>
    <row r="31" spans="1:98" ht="20.100000000000001" customHeight="1" x14ac:dyDescent="0.35">
      <c r="J31" s="54"/>
      <c r="K31" s="54"/>
      <c r="L31" s="196"/>
    </row>
    <row r="32" spans="1:98" ht="20.100000000000001" customHeight="1" x14ac:dyDescent="0.35">
      <c r="J32" s="54"/>
      <c r="K32" s="54"/>
      <c r="L32" s="196"/>
    </row>
    <row r="33" spans="1:98" ht="20.100000000000001" customHeight="1" x14ac:dyDescent="0.35">
      <c r="J33" s="54"/>
      <c r="K33" s="54"/>
      <c r="L33" s="196"/>
    </row>
    <row r="34" spans="1:98" ht="20.100000000000001" customHeight="1" x14ac:dyDescent="0.35">
      <c r="J34" s="54"/>
      <c r="K34" s="54"/>
      <c r="L34" s="196"/>
    </row>
    <row r="35" spans="1:98" ht="20.100000000000001" customHeight="1" x14ac:dyDescent="0.35">
      <c r="J35" s="54"/>
      <c r="K35" s="54"/>
      <c r="L35" s="196"/>
    </row>
    <row r="36" spans="1:98" ht="20.100000000000001" customHeight="1" x14ac:dyDescent="0.35">
      <c r="J36" s="54"/>
      <c r="K36" s="54"/>
      <c r="L36" s="196"/>
    </row>
    <row r="37" spans="1:98" ht="20.100000000000001" customHeight="1" x14ac:dyDescent="0.35">
      <c r="J37" s="54"/>
      <c r="K37" s="54"/>
      <c r="L37" s="196"/>
    </row>
    <row r="38" spans="1:98" ht="20.100000000000001" customHeight="1" thickBot="1" x14ac:dyDescent="0.4">
      <c r="A38" s="54"/>
      <c r="B38" s="54"/>
      <c r="C38" s="54"/>
      <c r="D38" s="54"/>
      <c r="E38" s="54"/>
      <c r="F38" s="54"/>
      <c r="G38" s="54"/>
      <c r="H38" s="54"/>
      <c r="I38" s="54"/>
      <c r="J38" s="54"/>
      <c r="K38" s="54"/>
      <c r="L38" s="197"/>
    </row>
    <row r="39" spans="1:98" ht="20.100000000000001" customHeight="1" x14ac:dyDescent="0.35">
      <c r="A39" s="54"/>
      <c r="B39" s="54"/>
      <c r="C39" s="54"/>
      <c r="D39" s="54"/>
      <c r="E39" s="54"/>
      <c r="F39" s="54"/>
      <c r="G39" s="54"/>
      <c r="H39" s="54"/>
      <c r="I39" s="54"/>
      <c r="J39" s="54"/>
      <c r="K39" s="54"/>
      <c r="L39" s="92"/>
    </row>
    <row r="40" spans="1:98" s="90" customFormat="1" ht="23.25" customHeight="1" x14ac:dyDescent="0.45">
      <c r="A40" s="88" t="s">
        <v>202</v>
      </c>
      <c r="B40" s="88" t="s">
        <v>203</v>
      </c>
      <c r="C40" s="88"/>
      <c r="D40" s="89"/>
      <c r="E40" s="89"/>
      <c r="F40" s="89"/>
      <c r="G40" s="89"/>
      <c r="H40" s="89"/>
      <c r="I40" s="89"/>
      <c r="J40" s="89"/>
      <c r="K40" s="89"/>
      <c r="L40" s="89"/>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row>
    <row r="41" spans="1:98" ht="20.100000000000001" customHeight="1" thickBot="1" x14ac:dyDescent="0.4">
      <c r="A41" s="54"/>
      <c r="B41" s="54"/>
      <c r="C41" s="54"/>
      <c r="D41" s="54"/>
      <c r="E41" s="54"/>
      <c r="F41" s="54"/>
      <c r="G41" s="54"/>
      <c r="H41" s="54"/>
      <c r="I41" s="54"/>
      <c r="J41" s="54"/>
      <c r="K41" s="54"/>
      <c r="L41" s="92"/>
    </row>
    <row r="42" spans="1:98" ht="20.100000000000001" customHeight="1" x14ac:dyDescent="0.35">
      <c r="J42" s="54"/>
      <c r="K42" s="54"/>
      <c r="L42" s="198"/>
    </row>
    <row r="43" spans="1:98" ht="20.100000000000001" customHeight="1" x14ac:dyDescent="0.35">
      <c r="J43" s="54"/>
      <c r="K43" s="54"/>
      <c r="L43" s="196"/>
    </row>
    <row r="44" spans="1:98" ht="20.100000000000001" customHeight="1" x14ac:dyDescent="0.35">
      <c r="J44" s="54"/>
      <c r="K44" s="54"/>
      <c r="L44" s="678" t="str">
        <f>IF('X(Calculs)X'!B8=0,"",IF('X(Calculs)X'!B8&gt;0,"L'épreuve "&amp;IF('3. Items'!CD55=0,"ne présente aucun item qui suit les paramètres définis pour la corrélation point-bisériale ajustée; ainsi, tous les items seraient à réviser, à modifier ou à rejeter.",IF('3. Items'!CD55=1,"présente un item qui suit les paramètres définis pour la corrélation point-bisériale ajustée;","présente "&amp;'3. Items'!CD55&amp;" items qui suivent les paramètres définis pour la corrélation point-bisériale ajustée;"))&amp;""&amp;IF(SUM('3. Items'!CD56:CD60)=0," ainsi, tous les items sont adéquats.",IF(SUM('3. Items'!CD56:CD60)=1," un item serait à réviser, à modifier ou à rejeter."," "&amp;IF(SUM('3. Items'!CD56:CD60)&lt;'X(Calculs)X'!B8,SUM('3. Items'!CD56:CD60)&amp;" items seraient à réviser, à modifier ou à rejeter.","")))))</f>
        <v/>
      </c>
    </row>
    <row r="45" spans="1:98" ht="20.100000000000001" customHeight="1" x14ac:dyDescent="0.35">
      <c r="J45" s="54"/>
      <c r="K45" s="54"/>
      <c r="L45" s="678"/>
    </row>
    <row r="46" spans="1:98" ht="20.100000000000001" customHeight="1" x14ac:dyDescent="0.35">
      <c r="J46" s="54"/>
      <c r="K46" s="54"/>
      <c r="L46" s="678"/>
    </row>
    <row r="47" spans="1:98" ht="20.100000000000001" customHeight="1" x14ac:dyDescent="0.35">
      <c r="J47" s="54"/>
      <c r="K47" s="54"/>
      <c r="L47" s="196"/>
    </row>
    <row r="48" spans="1:98" ht="20.100000000000001" customHeight="1" x14ac:dyDescent="0.35">
      <c r="J48" s="54"/>
      <c r="K48" s="54"/>
      <c r="L48" s="196"/>
    </row>
    <row r="49" spans="1:12" ht="20.100000000000001" customHeight="1" x14ac:dyDescent="0.35">
      <c r="J49" s="54"/>
      <c r="K49" s="54"/>
      <c r="L49" s="196"/>
    </row>
    <row r="50" spans="1:12" ht="20.100000000000001" customHeight="1" x14ac:dyDescent="0.35">
      <c r="J50" s="54"/>
      <c r="K50" s="54"/>
      <c r="L50" s="196"/>
    </row>
    <row r="51" spans="1:12" ht="20.100000000000001" customHeight="1" x14ac:dyDescent="0.35">
      <c r="J51" s="54"/>
      <c r="K51" s="54"/>
      <c r="L51" s="196"/>
    </row>
    <row r="52" spans="1:12" ht="20.100000000000001" customHeight="1" x14ac:dyDescent="0.35">
      <c r="J52" s="54"/>
      <c r="K52" s="54"/>
      <c r="L52" s="196"/>
    </row>
    <row r="53" spans="1:12" ht="20.100000000000001" customHeight="1" x14ac:dyDescent="0.35">
      <c r="J53" s="54"/>
      <c r="K53" s="54"/>
      <c r="L53" s="196"/>
    </row>
    <row r="54" spans="1:12" ht="20.100000000000001" customHeight="1" x14ac:dyDescent="0.35">
      <c r="J54" s="54"/>
      <c r="K54" s="54"/>
      <c r="L54" s="196"/>
    </row>
    <row r="55" spans="1:12" ht="20.100000000000001" customHeight="1" x14ac:dyDescent="0.35">
      <c r="J55" s="54"/>
      <c r="K55" s="54"/>
      <c r="L55" s="196"/>
    </row>
    <row r="56" spans="1:12" ht="20.100000000000001" customHeight="1" thickBot="1" x14ac:dyDescent="0.4">
      <c r="A56" s="54"/>
      <c r="B56" s="54"/>
      <c r="C56" s="54"/>
      <c r="D56" s="54"/>
      <c r="E56" s="54"/>
      <c r="F56" s="54"/>
      <c r="G56" s="54"/>
      <c r="H56" s="54"/>
      <c r="I56" s="54"/>
      <c r="J56" s="54"/>
      <c r="K56" s="54"/>
      <c r="L56" s="197"/>
    </row>
    <row r="57" spans="1:12" ht="20.100000000000001" customHeight="1" x14ac:dyDescent="0.35">
      <c r="A57" s="54"/>
      <c r="B57" s="54"/>
      <c r="C57" s="54"/>
      <c r="D57" s="54"/>
      <c r="E57" s="54"/>
      <c r="F57" s="54"/>
      <c r="G57" s="54"/>
      <c r="H57" s="54"/>
      <c r="I57" s="54"/>
      <c r="J57" s="54"/>
      <c r="K57" s="54"/>
      <c r="L57" s="92"/>
    </row>
    <row r="58" spans="1:12" s="5" customFormat="1" ht="23.25" customHeight="1" x14ac:dyDescent="0.35">
      <c r="A58" s="54"/>
      <c r="B58" s="54"/>
      <c r="C58" s="54"/>
      <c r="D58" s="54"/>
      <c r="E58" s="54"/>
      <c r="F58" s="54"/>
      <c r="G58" s="54"/>
      <c r="H58" s="54"/>
      <c r="I58" s="54"/>
      <c r="J58" s="54"/>
      <c r="K58" s="54"/>
      <c r="L58" s="92"/>
    </row>
    <row r="59" spans="1:12" s="5" customFormat="1" ht="23.25" customHeight="1" x14ac:dyDescent="0.35">
      <c r="A59" s="54"/>
      <c r="B59" s="54"/>
      <c r="C59" s="54"/>
      <c r="D59" s="54"/>
      <c r="E59" s="54"/>
      <c r="F59" s="54"/>
      <c r="G59" s="54"/>
      <c r="H59" s="54"/>
      <c r="I59" s="54"/>
      <c r="J59" s="54"/>
      <c r="K59" s="54"/>
      <c r="L59" s="92"/>
    </row>
    <row r="60" spans="1:12" s="5" customFormat="1" ht="23.25" customHeight="1" x14ac:dyDescent="0.35">
      <c r="A60" s="54"/>
      <c r="B60" s="54"/>
      <c r="C60" s="54"/>
      <c r="D60" s="54"/>
      <c r="E60" s="54"/>
      <c r="F60" s="54"/>
      <c r="G60" s="54"/>
      <c r="H60" s="54"/>
      <c r="I60" s="54"/>
      <c r="J60" s="54"/>
      <c r="K60" s="54"/>
      <c r="L60" s="92"/>
    </row>
    <row r="61" spans="1:12" s="5" customFormat="1" ht="23.25" customHeight="1" x14ac:dyDescent="0.35">
      <c r="A61" s="54"/>
      <c r="B61" s="54"/>
      <c r="C61" s="54"/>
      <c r="D61" s="54"/>
      <c r="E61" s="54"/>
      <c r="F61" s="54"/>
      <c r="G61" s="54"/>
      <c r="H61" s="54"/>
      <c r="I61" s="54"/>
      <c r="J61" s="54"/>
      <c r="K61" s="54"/>
      <c r="L61" s="92"/>
    </row>
    <row r="62" spans="1:12" s="5" customFormat="1" ht="23.25" customHeight="1" x14ac:dyDescent="0.35">
      <c r="A62" s="54"/>
      <c r="B62" s="54"/>
      <c r="C62" s="54"/>
      <c r="D62" s="54"/>
      <c r="E62" s="54"/>
      <c r="F62" s="54"/>
      <c r="G62" s="54"/>
      <c r="H62" s="54"/>
      <c r="I62" s="54"/>
      <c r="J62" s="54"/>
      <c r="K62" s="54"/>
      <c r="L62" s="92"/>
    </row>
    <row r="63" spans="1:12" s="5" customFormat="1" ht="23.25" customHeight="1" x14ac:dyDescent="0.35">
      <c r="A63" s="54"/>
      <c r="B63" s="54"/>
      <c r="C63" s="54"/>
      <c r="D63" s="54"/>
      <c r="E63" s="54"/>
      <c r="F63" s="54"/>
      <c r="G63" s="54"/>
      <c r="H63" s="54"/>
      <c r="I63" s="54"/>
      <c r="J63" s="54"/>
      <c r="K63" s="54"/>
      <c r="L63" s="92"/>
    </row>
    <row r="64" spans="1:12" s="5" customFormat="1" ht="23.25" customHeight="1" x14ac:dyDescent="0.35">
      <c r="A64" s="54"/>
      <c r="B64" s="54"/>
      <c r="C64" s="54"/>
      <c r="D64" s="54"/>
      <c r="E64" s="54"/>
      <c r="F64" s="54"/>
      <c r="G64" s="54"/>
      <c r="H64" s="54"/>
      <c r="I64" s="54"/>
      <c r="J64" s="54"/>
      <c r="K64" s="54"/>
      <c r="L64" s="92"/>
    </row>
    <row r="65" spans="1:12" s="5" customFormat="1" ht="23.25" customHeight="1" x14ac:dyDescent="0.35">
      <c r="A65" s="54"/>
      <c r="B65" s="54"/>
      <c r="C65" s="54"/>
      <c r="D65" s="54"/>
      <c r="E65" s="54"/>
      <c r="F65" s="54"/>
      <c r="G65" s="54"/>
      <c r="H65" s="54"/>
      <c r="I65" s="54"/>
      <c r="J65" s="54"/>
      <c r="K65" s="54"/>
      <c r="L65" s="92"/>
    </row>
    <row r="66" spans="1:12" s="5" customFormat="1" ht="23.25" customHeight="1" x14ac:dyDescent="0.35">
      <c r="A66" s="54"/>
      <c r="B66" s="54"/>
      <c r="C66" s="54"/>
      <c r="D66" s="54"/>
      <c r="E66" s="54"/>
      <c r="F66" s="54"/>
      <c r="G66" s="54"/>
      <c r="H66" s="54"/>
      <c r="I66" s="54"/>
      <c r="J66" s="54"/>
      <c r="K66" s="54"/>
      <c r="L66" s="92"/>
    </row>
    <row r="67" spans="1:12" s="5" customFormat="1" ht="23.25" customHeight="1" x14ac:dyDescent="0.35">
      <c r="A67" s="54"/>
      <c r="B67" s="54"/>
      <c r="C67" s="54"/>
      <c r="D67" s="54"/>
      <c r="E67" s="54"/>
      <c r="F67" s="54"/>
      <c r="G67" s="54"/>
      <c r="H67" s="54"/>
      <c r="I67" s="54"/>
      <c r="J67" s="54"/>
      <c r="K67" s="54"/>
      <c r="L67" s="92"/>
    </row>
    <row r="68" spans="1:12" s="5" customFormat="1" ht="23.25" customHeight="1" x14ac:dyDescent="0.35">
      <c r="A68" s="54"/>
      <c r="B68" s="54"/>
      <c r="C68" s="54"/>
      <c r="D68" s="54"/>
      <c r="E68" s="54"/>
      <c r="F68" s="54"/>
      <c r="G68" s="54"/>
      <c r="H68" s="54"/>
      <c r="I68" s="54"/>
      <c r="J68" s="54"/>
      <c r="K68" s="54"/>
      <c r="L68" s="92"/>
    </row>
    <row r="69" spans="1:12" s="5" customFormat="1" ht="23.25" customHeight="1" x14ac:dyDescent="0.35">
      <c r="A69" s="54"/>
      <c r="B69" s="54"/>
      <c r="C69" s="54"/>
      <c r="D69" s="54"/>
      <c r="E69" s="54"/>
      <c r="F69" s="54"/>
      <c r="G69" s="54"/>
      <c r="H69" s="54"/>
      <c r="I69" s="54"/>
      <c r="J69" s="54"/>
      <c r="K69" s="54"/>
      <c r="L69" s="92"/>
    </row>
    <row r="70" spans="1:12" s="5" customFormat="1" ht="23.25" customHeight="1" x14ac:dyDescent="0.35">
      <c r="A70" s="54"/>
      <c r="B70" s="54"/>
      <c r="C70" s="54"/>
      <c r="D70" s="54"/>
      <c r="E70" s="54"/>
      <c r="F70" s="54"/>
      <c r="G70" s="54"/>
      <c r="H70" s="54"/>
      <c r="I70" s="54"/>
      <c r="J70" s="54"/>
      <c r="K70" s="54"/>
      <c r="L70" s="92"/>
    </row>
    <row r="71" spans="1:12" s="5" customFormat="1" ht="23.25" customHeight="1" x14ac:dyDescent="0.35">
      <c r="A71" s="54"/>
      <c r="B71" s="54"/>
      <c r="C71" s="54"/>
      <c r="D71" s="54"/>
      <c r="E71" s="54"/>
      <c r="F71" s="54"/>
      <c r="G71" s="54"/>
      <c r="H71" s="54"/>
      <c r="I71" s="54"/>
      <c r="J71" s="54"/>
      <c r="K71" s="54"/>
      <c r="L71" s="92"/>
    </row>
    <row r="72" spans="1:12" s="5" customFormat="1" ht="23.25" customHeight="1" x14ac:dyDescent="0.35">
      <c r="A72" s="54"/>
      <c r="B72" s="54"/>
      <c r="C72" s="54"/>
      <c r="D72" s="54"/>
      <c r="E72" s="54"/>
      <c r="F72" s="54"/>
      <c r="G72" s="54"/>
      <c r="H72" s="54"/>
      <c r="I72" s="54"/>
      <c r="J72" s="54"/>
      <c r="K72" s="54"/>
      <c r="L72" s="92"/>
    </row>
    <row r="73" spans="1:12" s="5" customFormat="1" ht="23.25" customHeight="1" x14ac:dyDescent="0.35">
      <c r="A73" s="54"/>
      <c r="B73" s="54"/>
      <c r="C73" s="54"/>
      <c r="D73" s="54"/>
      <c r="E73" s="54"/>
      <c r="F73" s="54"/>
      <c r="G73" s="54"/>
      <c r="H73" s="54"/>
      <c r="I73" s="54"/>
      <c r="J73" s="54"/>
      <c r="K73" s="54"/>
      <c r="L73" s="92"/>
    </row>
    <row r="74" spans="1:12" s="5" customFormat="1" ht="23.25" customHeight="1" x14ac:dyDescent="0.35">
      <c r="A74" s="54"/>
      <c r="B74" s="54"/>
      <c r="C74" s="54"/>
      <c r="D74" s="54"/>
      <c r="E74" s="54"/>
      <c r="F74" s="54"/>
      <c r="G74" s="54"/>
      <c r="H74" s="54"/>
      <c r="I74" s="54"/>
      <c r="J74" s="54"/>
      <c r="K74" s="54"/>
      <c r="L74" s="92"/>
    </row>
    <row r="75" spans="1:12" s="5" customFormat="1" x14ac:dyDescent="0.35">
      <c r="A75" s="54"/>
      <c r="B75" s="54"/>
      <c r="C75" s="54"/>
      <c r="D75" s="54"/>
      <c r="E75" s="54"/>
      <c r="F75" s="54"/>
      <c r="G75" s="54"/>
      <c r="H75" s="54"/>
      <c r="I75" s="54"/>
      <c r="J75" s="54"/>
      <c r="K75" s="54"/>
      <c r="L75" s="92"/>
    </row>
    <row r="76" spans="1:12" s="5" customFormat="1" x14ac:dyDescent="0.35">
      <c r="A76" s="54"/>
      <c r="B76" s="54"/>
      <c r="C76" s="54"/>
      <c r="D76" s="54"/>
      <c r="E76" s="54"/>
      <c r="F76" s="54"/>
      <c r="G76" s="54"/>
      <c r="H76" s="54"/>
      <c r="I76" s="54"/>
      <c r="J76" s="54"/>
      <c r="K76" s="54"/>
      <c r="L76" s="92"/>
    </row>
    <row r="77" spans="1:12" s="5" customFormat="1" x14ac:dyDescent="0.35">
      <c r="A77" s="54"/>
      <c r="B77" s="54"/>
      <c r="C77" s="54"/>
      <c r="D77" s="54"/>
      <c r="E77" s="54"/>
      <c r="F77" s="54"/>
      <c r="G77" s="54"/>
      <c r="H77" s="54"/>
      <c r="I77" s="54"/>
      <c r="J77" s="54"/>
      <c r="K77" s="54"/>
      <c r="L77" s="92"/>
    </row>
    <row r="78" spans="1:12" s="5" customFormat="1" x14ac:dyDescent="0.35">
      <c r="A78" s="54"/>
      <c r="B78" s="54"/>
      <c r="C78" s="54"/>
      <c r="D78" s="54"/>
      <c r="E78" s="54"/>
      <c r="F78" s="54"/>
      <c r="G78" s="54"/>
      <c r="H78" s="54"/>
      <c r="I78" s="54"/>
      <c r="J78" s="54"/>
      <c r="K78" s="54"/>
      <c r="L78" s="92"/>
    </row>
    <row r="79" spans="1:12" s="5" customFormat="1" x14ac:dyDescent="0.35">
      <c r="A79" s="54"/>
      <c r="B79" s="54"/>
      <c r="C79" s="54"/>
      <c r="D79" s="54"/>
      <c r="E79" s="54"/>
      <c r="F79" s="54"/>
      <c r="G79" s="54"/>
      <c r="H79" s="54"/>
      <c r="I79" s="54"/>
      <c r="J79" s="54"/>
      <c r="K79" s="54"/>
      <c r="L79" s="92"/>
    </row>
    <row r="80" spans="1:12" s="5" customFormat="1" x14ac:dyDescent="0.35">
      <c r="A80" s="54"/>
      <c r="B80" s="54"/>
      <c r="C80" s="54"/>
      <c r="D80" s="54"/>
      <c r="E80" s="54"/>
      <c r="F80" s="54"/>
      <c r="G80" s="54"/>
      <c r="H80" s="54"/>
      <c r="I80" s="54"/>
      <c r="J80" s="54"/>
      <c r="K80" s="54"/>
      <c r="L80" s="92"/>
    </row>
    <row r="81" spans="1:12" s="5" customFormat="1" x14ac:dyDescent="0.35">
      <c r="A81" s="54"/>
      <c r="B81" s="54"/>
      <c r="C81" s="54"/>
      <c r="D81" s="54"/>
      <c r="E81" s="54"/>
      <c r="F81" s="54"/>
      <c r="G81" s="54"/>
      <c r="H81" s="54"/>
      <c r="I81" s="54"/>
      <c r="J81" s="54"/>
      <c r="K81" s="54"/>
      <c r="L81" s="92"/>
    </row>
    <row r="82" spans="1:12" s="5" customFormat="1" x14ac:dyDescent="0.35">
      <c r="A82" s="54"/>
      <c r="B82" s="54"/>
      <c r="C82" s="54"/>
      <c r="D82" s="54"/>
      <c r="E82" s="54"/>
      <c r="F82" s="54"/>
      <c r="G82" s="54"/>
      <c r="H82" s="54"/>
      <c r="I82" s="54"/>
      <c r="J82" s="54"/>
      <c r="K82" s="54"/>
      <c r="L82" s="92"/>
    </row>
    <row r="83" spans="1:12" s="5" customFormat="1" x14ac:dyDescent="0.35">
      <c r="A83" s="54"/>
      <c r="B83" s="54"/>
      <c r="C83" s="54"/>
      <c r="D83" s="54"/>
      <c r="E83" s="54"/>
      <c r="F83" s="54"/>
      <c r="G83" s="54"/>
      <c r="H83" s="54"/>
      <c r="I83" s="54"/>
      <c r="J83" s="54"/>
      <c r="K83" s="54"/>
      <c r="L83" s="92"/>
    </row>
    <row r="84" spans="1:12" s="5" customFormat="1" x14ac:dyDescent="0.35">
      <c r="A84" s="54"/>
      <c r="B84" s="54"/>
      <c r="C84" s="54"/>
      <c r="D84" s="54"/>
      <c r="E84" s="54"/>
      <c r="F84" s="54"/>
      <c r="G84" s="54"/>
      <c r="H84" s="54"/>
      <c r="I84" s="54"/>
      <c r="J84" s="54"/>
      <c r="K84" s="54"/>
      <c r="L84" s="92"/>
    </row>
    <row r="85" spans="1:12" s="5" customFormat="1" x14ac:dyDescent="0.35">
      <c r="A85" s="54"/>
      <c r="B85" s="54"/>
      <c r="C85" s="54"/>
      <c r="D85" s="54"/>
      <c r="E85" s="54"/>
      <c r="F85" s="54"/>
      <c r="G85" s="54"/>
      <c r="H85" s="54"/>
      <c r="I85" s="54"/>
      <c r="J85" s="54"/>
      <c r="K85" s="54"/>
      <c r="L85" s="92"/>
    </row>
    <row r="86" spans="1:12" s="5" customFormat="1" x14ac:dyDescent="0.35">
      <c r="A86" s="54"/>
      <c r="B86" s="54"/>
      <c r="C86" s="54"/>
      <c r="D86" s="54"/>
      <c r="E86" s="54"/>
      <c r="F86" s="54"/>
      <c r="G86" s="54"/>
      <c r="H86" s="54"/>
      <c r="I86" s="54"/>
      <c r="J86" s="54"/>
      <c r="K86" s="54"/>
      <c r="L86" s="92"/>
    </row>
    <row r="87" spans="1:12" s="5" customFormat="1" x14ac:dyDescent="0.35">
      <c r="A87" s="54"/>
      <c r="B87" s="54"/>
      <c r="C87" s="54"/>
      <c r="D87" s="54"/>
      <c r="E87" s="54"/>
      <c r="F87" s="54"/>
      <c r="G87" s="54"/>
      <c r="H87" s="54"/>
      <c r="I87" s="54"/>
      <c r="J87" s="54"/>
      <c r="K87" s="54"/>
      <c r="L87" s="92"/>
    </row>
    <row r="88" spans="1:12" s="5" customFormat="1" x14ac:dyDescent="0.35">
      <c r="A88" s="54"/>
      <c r="B88" s="54"/>
      <c r="C88" s="54"/>
      <c r="D88" s="54"/>
      <c r="E88" s="54"/>
      <c r="F88" s="54"/>
      <c r="G88" s="54"/>
      <c r="H88" s="54"/>
      <c r="I88" s="54"/>
      <c r="J88" s="54"/>
      <c r="K88" s="54"/>
      <c r="L88" s="92"/>
    </row>
    <row r="89" spans="1:12" s="5" customFormat="1" x14ac:dyDescent="0.35">
      <c r="A89" s="54"/>
      <c r="B89" s="54"/>
      <c r="C89" s="54"/>
      <c r="D89" s="54"/>
      <c r="E89" s="54"/>
      <c r="F89" s="54"/>
      <c r="G89" s="54"/>
      <c r="H89" s="54"/>
      <c r="I89" s="54"/>
      <c r="J89" s="54"/>
      <c r="K89" s="54"/>
      <c r="L89" s="92"/>
    </row>
    <row r="90" spans="1:12" s="5" customFormat="1" x14ac:dyDescent="0.35">
      <c r="A90" s="54"/>
      <c r="B90" s="54"/>
      <c r="C90" s="54"/>
      <c r="D90" s="54"/>
      <c r="E90" s="54"/>
      <c r="F90" s="54"/>
      <c r="G90" s="54"/>
      <c r="H90" s="54"/>
      <c r="I90" s="54"/>
      <c r="J90" s="54"/>
      <c r="K90" s="54"/>
      <c r="L90" s="92"/>
    </row>
    <row r="91" spans="1:12" s="5" customFormat="1" x14ac:dyDescent="0.35">
      <c r="A91" s="54"/>
      <c r="B91" s="54"/>
      <c r="C91" s="54"/>
      <c r="D91" s="54"/>
      <c r="E91" s="54"/>
      <c r="F91" s="54"/>
      <c r="G91" s="54"/>
      <c r="H91" s="54"/>
      <c r="I91" s="54"/>
      <c r="J91" s="54"/>
      <c r="K91" s="54"/>
      <c r="L91" s="92"/>
    </row>
    <row r="92" spans="1:12" s="5" customFormat="1" x14ac:dyDescent="0.35">
      <c r="A92" s="54"/>
      <c r="B92" s="54"/>
      <c r="C92" s="54"/>
      <c r="D92" s="54"/>
      <c r="E92" s="54"/>
      <c r="F92" s="54"/>
      <c r="G92" s="54"/>
      <c r="H92" s="54"/>
      <c r="I92" s="54"/>
      <c r="J92" s="54"/>
      <c r="K92" s="54"/>
      <c r="L92" s="92"/>
    </row>
    <row r="93" spans="1:12" s="5" customFormat="1" x14ac:dyDescent="0.35">
      <c r="A93" s="54"/>
      <c r="B93" s="54"/>
      <c r="C93" s="54"/>
      <c r="D93" s="54"/>
      <c r="E93" s="54"/>
      <c r="F93" s="54"/>
      <c r="G93" s="54"/>
      <c r="H93" s="54"/>
      <c r="I93" s="54"/>
      <c r="J93" s="54"/>
      <c r="K93" s="54"/>
      <c r="L93" s="92"/>
    </row>
    <row r="94" spans="1:12" s="5" customFormat="1" x14ac:dyDescent="0.35">
      <c r="A94" s="54"/>
      <c r="B94" s="54"/>
      <c r="C94" s="54"/>
      <c r="D94" s="54"/>
      <c r="E94" s="54"/>
      <c r="F94" s="54"/>
      <c r="G94" s="54"/>
      <c r="H94" s="54"/>
      <c r="I94" s="54"/>
      <c r="J94" s="54"/>
      <c r="K94" s="54"/>
      <c r="L94" s="92"/>
    </row>
    <row r="95" spans="1:12" s="5" customFormat="1" x14ac:dyDescent="0.35">
      <c r="A95" s="54"/>
      <c r="B95" s="54"/>
      <c r="C95" s="54"/>
      <c r="D95" s="54"/>
      <c r="E95" s="54"/>
      <c r="F95" s="54"/>
      <c r="G95" s="54"/>
      <c r="H95" s="54"/>
      <c r="I95" s="54"/>
      <c r="J95" s="54"/>
      <c r="K95" s="54"/>
      <c r="L95" s="92"/>
    </row>
    <row r="96" spans="1:12" s="5" customFormat="1" x14ac:dyDescent="0.35">
      <c r="A96" s="54"/>
      <c r="B96" s="54"/>
      <c r="C96" s="54"/>
      <c r="D96" s="54"/>
      <c r="E96" s="54"/>
      <c r="F96" s="54"/>
      <c r="G96" s="54"/>
      <c r="H96" s="54"/>
      <c r="I96" s="54"/>
      <c r="J96" s="54"/>
      <c r="K96" s="54"/>
      <c r="L96" s="92"/>
    </row>
    <row r="97" spans="1:12" s="5" customFormat="1" x14ac:dyDescent="0.35">
      <c r="A97" s="54"/>
      <c r="B97" s="54"/>
      <c r="C97" s="54"/>
      <c r="D97" s="54"/>
      <c r="E97" s="54"/>
      <c r="F97" s="54"/>
      <c r="G97" s="54"/>
      <c r="H97" s="54"/>
      <c r="I97" s="54"/>
      <c r="J97" s="54"/>
      <c r="K97" s="54"/>
      <c r="L97" s="92"/>
    </row>
    <row r="98" spans="1:12" s="5" customFormat="1" x14ac:dyDescent="0.35">
      <c r="A98" s="54"/>
      <c r="B98" s="54"/>
      <c r="C98" s="54"/>
      <c r="D98" s="54"/>
      <c r="E98" s="54"/>
      <c r="F98" s="54"/>
      <c r="G98" s="54"/>
      <c r="H98" s="54"/>
      <c r="I98" s="54"/>
      <c r="J98" s="54"/>
      <c r="K98" s="54"/>
      <c r="L98" s="92"/>
    </row>
    <row r="99" spans="1:12" s="5" customFormat="1" x14ac:dyDescent="0.35">
      <c r="A99" s="54"/>
      <c r="B99" s="54"/>
      <c r="C99" s="54"/>
      <c r="D99" s="54"/>
      <c r="E99" s="54"/>
      <c r="F99" s="54"/>
      <c r="G99" s="54"/>
      <c r="H99" s="54"/>
      <c r="I99" s="54"/>
      <c r="J99" s="54"/>
      <c r="K99" s="54"/>
      <c r="L99" s="92"/>
    </row>
    <row r="100" spans="1:12" s="5" customFormat="1" x14ac:dyDescent="0.35">
      <c r="A100" s="54"/>
      <c r="B100" s="54"/>
      <c r="C100" s="54"/>
      <c r="D100" s="54"/>
      <c r="E100" s="54"/>
      <c r="F100" s="54"/>
      <c r="G100" s="54"/>
      <c r="H100" s="54"/>
      <c r="I100" s="54"/>
      <c r="J100" s="54"/>
      <c r="K100" s="54"/>
      <c r="L100" s="92"/>
    </row>
    <row r="101" spans="1:12" s="5" customFormat="1" x14ac:dyDescent="0.35">
      <c r="A101" s="54"/>
      <c r="B101" s="54"/>
      <c r="C101" s="54"/>
      <c r="D101" s="54"/>
      <c r="E101" s="54"/>
      <c r="F101" s="54"/>
      <c r="G101" s="54"/>
      <c r="H101" s="54"/>
      <c r="I101" s="54"/>
      <c r="J101" s="54"/>
      <c r="K101" s="54"/>
      <c r="L101" s="92"/>
    </row>
    <row r="102" spans="1:12" s="5" customFormat="1" x14ac:dyDescent="0.35">
      <c r="A102" s="54"/>
      <c r="B102" s="54"/>
      <c r="C102" s="54"/>
      <c r="D102" s="54"/>
      <c r="E102" s="54"/>
      <c r="F102" s="54"/>
      <c r="G102" s="54"/>
      <c r="H102" s="54"/>
      <c r="I102" s="54"/>
      <c r="J102" s="54"/>
      <c r="K102" s="54"/>
      <c r="L102" s="92"/>
    </row>
    <row r="103" spans="1:12" s="5" customFormat="1" x14ac:dyDescent="0.35">
      <c r="A103" s="54"/>
      <c r="B103" s="54"/>
      <c r="C103" s="54"/>
      <c r="D103" s="54"/>
      <c r="E103" s="54"/>
      <c r="F103" s="54"/>
      <c r="G103" s="54"/>
      <c r="H103" s="54"/>
      <c r="I103" s="54"/>
      <c r="J103" s="54"/>
      <c r="K103" s="54"/>
      <c r="L103" s="92"/>
    </row>
    <row r="104" spans="1:12" s="5" customFormat="1" x14ac:dyDescent="0.35">
      <c r="A104" s="54"/>
      <c r="B104" s="54"/>
      <c r="C104" s="54"/>
      <c r="D104" s="54"/>
      <c r="E104" s="54"/>
      <c r="F104" s="54"/>
      <c r="G104" s="54"/>
      <c r="H104" s="54"/>
      <c r="I104" s="54"/>
      <c r="J104" s="54"/>
      <c r="K104" s="54"/>
      <c r="L104" s="92"/>
    </row>
    <row r="105" spans="1:12" s="5" customFormat="1" x14ac:dyDescent="0.35">
      <c r="A105" s="54"/>
      <c r="B105" s="54"/>
      <c r="C105" s="54"/>
      <c r="D105" s="54"/>
      <c r="E105" s="54"/>
      <c r="F105" s="54"/>
      <c r="G105" s="54"/>
      <c r="H105" s="54"/>
      <c r="I105" s="54"/>
      <c r="J105" s="54"/>
      <c r="K105" s="54"/>
      <c r="L105" s="92"/>
    </row>
    <row r="106" spans="1:12" s="5" customFormat="1" x14ac:dyDescent="0.35">
      <c r="A106" s="54"/>
      <c r="B106" s="54"/>
      <c r="C106" s="54"/>
      <c r="D106" s="54"/>
      <c r="E106" s="54"/>
      <c r="F106" s="54"/>
      <c r="G106" s="54"/>
      <c r="H106" s="54"/>
      <c r="I106" s="54"/>
      <c r="J106" s="54"/>
      <c r="K106" s="54"/>
      <c r="L106" s="92"/>
    </row>
    <row r="107" spans="1:12" s="5" customFormat="1" x14ac:dyDescent="0.35">
      <c r="A107" s="54"/>
      <c r="B107" s="54"/>
      <c r="C107" s="54"/>
      <c r="D107" s="54"/>
      <c r="E107" s="54"/>
      <c r="F107" s="54"/>
      <c r="G107" s="54"/>
      <c r="H107" s="54"/>
      <c r="I107" s="54"/>
      <c r="J107" s="54"/>
      <c r="K107" s="54"/>
      <c r="L107" s="92"/>
    </row>
    <row r="108" spans="1:12" s="5" customFormat="1" x14ac:dyDescent="0.35">
      <c r="A108" s="54"/>
      <c r="B108" s="54"/>
      <c r="C108" s="54"/>
      <c r="D108" s="54"/>
      <c r="E108" s="54"/>
      <c r="F108" s="54"/>
      <c r="G108" s="54"/>
      <c r="H108" s="54"/>
      <c r="I108" s="54"/>
      <c r="J108" s="54"/>
      <c r="K108" s="54"/>
      <c r="L108" s="92"/>
    </row>
    <row r="109" spans="1:12" s="5" customFormat="1" x14ac:dyDescent="0.35">
      <c r="A109" s="54"/>
      <c r="B109" s="54"/>
      <c r="C109" s="54"/>
      <c r="D109" s="54"/>
      <c r="E109" s="54"/>
      <c r="F109" s="54"/>
      <c r="G109" s="54"/>
      <c r="H109" s="54"/>
      <c r="I109" s="54"/>
      <c r="J109" s="54"/>
      <c r="K109" s="54"/>
      <c r="L109" s="92"/>
    </row>
    <row r="110" spans="1:12" s="5" customFormat="1" x14ac:dyDescent="0.35">
      <c r="A110" s="54"/>
      <c r="B110" s="54"/>
      <c r="C110" s="54"/>
      <c r="D110" s="54"/>
      <c r="E110" s="54"/>
      <c r="F110" s="54"/>
      <c r="G110" s="54"/>
      <c r="H110" s="54"/>
      <c r="I110" s="54"/>
      <c r="J110" s="54"/>
      <c r="K110" s="54"/>
      <c r="L110" s="92"/>
    </row>
    <row r="111" spans="1:12" s="5" customFormat="1" x14ac:dyDescent="0.35">
      <c r="A111" s="54"/>
      <c r="B111" s="54"/>
      <c r="C111" s="54"/>
      <c r="D111" s="54"/>
      <c r="E111" s="54"/>
      <c r="F111" s="54"/>
      <c r="G111" s="54"/>
      <c r="H111" s="54"/>
      <c r="I111" s="54"/>
      <c r="J111" s="54"/>
      <c r="K111" s="54"/>
      <c r="L111" s="92"/>
    </row>
    <row r="112" spans="1:12" s="5" customFormat="1" x14ac:dyDescent="0.35">
      <c r="A112" s="54"/>
      <c r="B112" s="54"/>
      <c r="C112" s="54"/>
      <c r="D112" s="54"/>
      <c r="E112" s="54"/>
      <c r="F112" s="54"/>
      <c r="G112" s="54"/>
      <c r="H112" s="54"/>
      <c r="I112" s="54"/>
      <c r="J112" s="54"/>
      <c r="K112" s="54"/>
      <c r="L112" s="92"/>
    </row>
    <row r="113" spans="1:12" s="5" customFormat="1" x14ac:dyDescent="0.35">
      <c r="A113" s="54"/>
      <c r="B113" s="54"/>
      <c r="C113" s="54"/>
      <c r="D113" s="54"/>
      <c r="E113" s="54"/>
      <c r="F113" s="54"/>
      <c r="G113" s="54"/>
      <c r="H113" s="54"/>
      <c r="I113" s="54"/>
      <c r="J113" s="54"/>
      <c r="K113" s="54"/>
      <c r="L113" s="92"/>
    </row>
    <row r="114" spans="1:12" s="5" customFormat="1" x14ac:dyDescent="0.35">
      <c r="A114" s="54"/>
      <c r="B114" s="54"/>
      <c r="C114" s="54"/>
      <c r="D114" s="54"/>
      <c r="E114" s="54"/>
      <c r="F114" s="54"/>
      <c r="G114" s="54"/>
      <c r="H114" s="54"/>
      <c r="I114" s="54"/>
      <c r="J114" s="54"/>
      <c r="K114" s="54"/>
      <c r="L114" s="92"/>
    </row>
    <row r="115" spans="1:12" s="5" customFormat="1" x14ac:dyDescent="0.35">
      <c r="A115" s="54"/>
      <c r="B115" s="54"/>
      <c r="C115" s="54"/>
      <c r="D115" s="54"/>
      <c r="E115" s="54"/>
      <c r="F115" s="54"/>
      <c r="G115" s="54"/>
      <c r="H115" s="54"/>
      <c r="I115" s="54"/>
      <c r="J115" s="54"/>
      <c r="K115" s="54"/>
      <c r="L115" s="92"/>
    </row>
    <row r="116" spans="1:12" s="5" customFormat="1" x14ac:dyDescent="0.35">
      <c r="A116" s="54"/>
      <c r="B116" s="54"/>
      <c r="C116" s="54"/>
      <c r="D116" s="54"/>
      <c r="E116" s="54"/>
      <c r="F116" s="54"/>
      <c r="G116" s="54"/>
      <c r="H116" s="54"/>
      <c r="I116" s="54"/>
      <c r="J116" s="54"/>
      <c r="K116" s="54"/>
      <c r="L116" s="92"/>
    </row>
    <row r="117" spans="1:12" s="5" customFormat="1" x14ac:dyDescent="0.35">
      <c r="A117" s="54"/>
      <c r="B117" s="54"/>
      <c r="C117" s="54"/>
      <c r="D117" s="54"/>
      <c r="E117" s="54"/>
      <c r="F117" s="54"/>
      <c r="G117" s="54"/>
      <c r="H117" s="54"/>
      <c r="I117" s="54"/>
      <c r="J117" s="54"/>
      <c r="K117" s="54"/>
      <c r="L117" s="92"/>
    </row>
    <row r="118" spans="1:12" s="5" customFormat="1" x14ac:dyDescent="0.35">
      <c r="A118" s="54"/>
      <c r="B118" s="54"/>
      <c r="C118" s="54"/>
      <c r="D118" s="54"/>
      <c r="E118" s="54"/>
      <c r="F118" s="54"/>
      <c r="G118" s="54"/>
      <c r="H118" s="54"/>
      <c r="I118" s="54"/>
      <c r="J118" s="54"/>
      <c r="K118" s="54"/>
      <c r="L118" s="92"/>
    </row>
    <row r="119" spans="1:12" s="5" customFormat="1" x14ac:dyDescent="0.35">
      <c r="A119" s="54"/>
      <c r="B119" s="54"/>
      <c r="C119" s="54"/>
      <c r="D119" s="54"/>
      <c r="E119" s="54"/>
      <c r="F119" s="54"/>
      <c r="G119" s="54"/>
      <c r="H119" s="54"/>
      <c r="I119" s="54"/>
      <c r="J119" s="54"/>
      <c r="K119" s="54"/>
      <c r="L119" s="92"/>
    </row>
    <row r="120" spans="1:12" s="5" customFormat="1" x14ac:dyDescent="0.35">
      <c r="A120" s="54"/>
      <c r="B120" s="54"/>
      <c r="C120" s="54"/>
      <c r="D120" s="54"/>
      <c r="E120" s="54"/>
      <c r="F120" s="54"/>
      <c r="G120" s="54"/>
      <c r="H120" s="54"/>
      <c r="I120" s="54"/>
      <c r="J120" s="54"/>
      <c r="K120" s="54"/>
      <c r="L120" s="92"/>
    </row>
    <row r="121" spans="1:12" s="5" customFormat="1" x14ac:dyDescent="0.35">
      <c r="A121" s="54"/>
      <c r="B121" s="54"/>
      <c r="C121" s="54"/>
      <c r="D121" s="54"/>
      <c r="E121" s="54"/>
      <c r="F121" s="54"/>
      <c r="G121" s="54"/>
      <c r="H121" s="54"/>
      <c r="I121" s="54"/>
      <c r="J121" s="54"/>
      <c r="K121" s="54"/>
      <c r="L121" s="92"/>
    </row>
    <row r="122" spans="1:12" s="5" customFormat="1" x14ac:dyDescent="0.35">
      <c r="A122" s="54"/>
      <c r="B122" s="54"/>
      <c r="C122" s="54"/>
      <c r="D122" s="54"/>
      <c r="E122" s="54"/>
      <c r="F122" s="54"/>
      <c r="G122" s="54"/>
      <c r="H122" s="54"/>
      <c r="I122" s="54"/>
      <c r="J122" s="54"/>
      <c r="K122" s="54"/>
      <c r="L122" s="92"/>
    </row>
    <row r="123" spans="1:12" s="5" customFormat="1" x14ac:dyDescent="0.35">
      <c r="A123" s="54"/>
      <c r="B123" s="54"/>
      <c r="C123" s="54"/>
      <c r="D123" s="54"/>
      <c r="E123" s="54"/>
      <c r="F123" s="54"/>
      <c r="G123" s="54"/>
      <c r="H123" s="54"/>
      <c r="I123" s="54"/>
      <c r="J123" s="54"/>
      <c r="K123" s="54"/>
      <c r="L123" s="92"/>
    </row>
    <row r="124" spans="1:12" s="5" customFormat="1" x14ac:dyDescent="0.35">
      <c r="A124" s="54"/>
      <c r="B124" s="54"/>
      <c r="C124" s="54"/>
      <c r="D124" s="54"/>
      <c r="E124" s="54"/>
      <c r="F124" s="54"/>
      <c r="G124" s="54"/>
      <c r="H124" s="54"/>
      <c r="I124" s="54"/>
      <c r="J124" s="54"/>
      <c r="K124" s="54"/>
      <c r="L124" s="92"/>
    </row>
    <row r="125" spans="1:12" s="5" customFormat="1" x14ac:dyDescent="0.35">
      <c r="A125" s="54"/>
      <c r="B125" s="54"/>
      <c r="C125" s="54"/>
      <c r="D125" s="54"/>
      <c r="E125" s="54"/>
      <c r="F125" s="54"/>
      <c r="G125" s="54"/>
      <c r="H125" s="54"/>
      <c r="I125" s="54"/>
      <c r="J125" s="54"/>
      <c r="K125" s="54"/>
      <c r="L125" s="92"/>
    </row>
    <row r="126" spans="1:12" s="5" customFormat="1" x14ac:dyDescent="0.35">
      <c r="A126" s="54"/>
      <c r="B126" s="54"/>
      <c r="C126" s="54"/>
      <c r="D126" s="54"/>
      <c r="E126" s="54"/>
      <c r="F126" s="54"/>
      <c r="G126" s="54"/>
      <c r="H126" s="54"/>
      <c r="I126" s="54"/>
      <c r="J126" s="54"/>
      <c r="K126" s="54"/>
      <c r="L126" s="92"/>
    </row>
    <row r="127" spans="1:12" s="5" customFormat="1" x14ac:dyDescent="0.35">
      <c r="A127" s="54"/>
      <c r="B127" s="54"/>
      <c r="C127" s="54"/>
      <c r="D127" s="54"/>
      <c r="E127" s="54"/>
      <c r="F127" s="54"/>
      <c r="G127" s="54"/>
      <c r="H127" s="54"/>
      <c r="I127" s="54"/>
      <c r="J127" s="54"/>
      <c r="K127" s="54"/>
      <c r="L127" s="92"/>
    </row>
    <row r="128" spans="1:12" s="5" customFormat="1" x14ac:dyDescent="0.35">
      <c r="A128" s="54"/>
      <c r="B128" s="54"/>
      <c r="C128" s="54"/>
      <c r="D128" s="54"/>
      <c r="E128" s="54"/>
      <c r="F128" s="54"/>
      <c r="G128" s="54"/>
      <c r="H128" s="54"/>
      <c r="I128" s="54"/>
      <c r="J128" s="54"/>
      <c r="K128" s="54"/>
      <c r="L128" s="92"/>
    </row>
    <row r="129" spans="1:12" s="5" customFormat="1" x14ac:dyDescent="0.35">
      <c r="A129" s="54"/>
      <c r="B129" s="54"/>
      <c r="C129" s="54"/>
      <c r="D129" s="54"/>
      <c r="E129" s="54"/>
      <c r="F129" s="54"/>
      <c r="G129" s="54"/>
      <c r="H129" s="54"/>
      <c r="I129" s="54"/>
      <c r="J129" s="54"/>
      <c r="K129" s="54"/>
      <c r="L129" s="92"/>
    </row>
    <row r="130" spans="1:12" s="5" customFormat="1" x14ac:dyDescent="0.35">
      <c r="A130" s="54"/>
      <c r="B130" s="54"/>
      <c r="C130" s="54"/>
      <c r="D130" s="54"/>
      <c r="E130" s="54"/>
      <c r="F130" s="54"/>
      <c r="G130" s="54"/>
      <c r="H130" s="54"/>
      <c r="I130" s="54"/>
      <c r="J130" s="54"/>
      <c r="K130" s="54"/>
      <c r="L130" s="92"/>
    </row>
    <row r="131" spans="1:12" s="5" customFormat="1" x14ac:dyDescent="0.35">
      <c r="A131" s="54"/>
      <c r="B131" s="54"/>
      <c r="C131" s="54"/>
      <c r="D131" s="54"/>
      <c r="E131" s="54"/>
      <c r="F131" s="54"/>
      <c r="G131" s="54"/>
      <c r="H131" s="54"/>
      <c r="I131" s="54"/>
      <c r="J131" s="54"/>
      <c r="K131" s="54"/>
      <c r="L131" s="92"/>
    </row>
    <row r="132" spans="1:12" s="5" customFormat="1" x14ac:dyDescent="0.35">
      <c r="A132" s="54"/>
      <c r="B132" s="54"/>
      <c r="C132" s="54"/>
      <c r="D132" s="54"/>
      <c r="E132" s="54"/>
      <c r="F132" s="54"/>
      <c r="G132" s="54"/>
      <c r="H132" s="54"/>
      <c r="I132" s="54"/>
      <c r="J132" s="54"/>
      <c r="K132" s="54"/>
      <c r="L132" s="92"/>
    </row>
    <row r="133" spans="1:12" s="5" customFormat="1" x14ac:dyDescent="0.35">
      <c r="A133" s="54"/>
      <c r="B133" s="54"/>
      <c r="C133" s="54"/>
      <c r="D133" s="54"/>
      <c r="E133" s="54"/>
      <c r="F133" s="54"/>
      <c r="G133" s="54"/>
      <c r="H133" s="54"/>
      <c r="I133" s="54"/>
      <c r="J133" s="54"/>
      <c r="K133" s="54"/>
      <c r="L133" s="92"/>
    </row>
    <row r="134" spans="1:12" s="5" customFormat="1" x14ac:dyDescent="0.35">
      <c r="A134" s="54"/>
      <c r="B134" s="54"/>
      <c r="C134" s="54"/>
      <c r="D134" s="54"/>
      <c r="E134" s="54"/>
      <c r="F134" s="54"/>
      <c r="G134" s="54"/>
      <c r="H134" s="54"/>
      <c r="I134" s="54"/>
      <c r="J134" s="54"/>
      <c r="K134" s="54"/>
      <c r="L134" s="92"/>
    </row>
    <row r="135" spans="1:12" s="5" customFormat="1" x14ac:dyDescent="0.35">
      <c r="A135" s="54"/>
      <c r="B135" s="54"/>
      <c r="C135" s="54"/>
      <c r="D135" s="54"/>
      <c r="E135" s="54"/>
      <c r="F135" s="54"/>
      <c r="G135" s="54"/>
      <c r="H135" s="54"/>
      <c r="I135" s="54"/>
      <c r="J135" s="54"/>
      <c r="K135" s="54"/>
      <c r="L135" s="92"/>
    </row>
    <row r="136" spans="1:12" s="5" customFormat="1" x14ac:dyDescent="0.35">
      <c r="A136" s="54"/>
      <c r="B136" s="54"/>
      <c r="C136" s="54"/>
      <c r="D136" s="54"/>
      <c r="E136" s="54"/>
      <c r="F136" s="54"/>
      <c r="G136" s="54"/>
      <c r="H136" s="54"/>
      <c r="I136" s="54"/>
      <c r="J136" s="54"/>
      <c r="K136" s="54"/>
      <c r="L136" s="92"/>
    </row>
    <row r="137" spans="1:12" s="5" customFormat="1" x14ac:dyDescent="0.35">
      <c r="A137" s="54"/>
      <c r="B137" s="54"/>
      <c r="C137" s="54"/>
      <c r="D137" s="54"/>
      <c r="E137" s="54"/>
      <c r="F137" s="54"/>
      <c r="G137" s="54"/>
      <c r="H137" s="54"/>
      <c r="I137" s="54"/>
      <c r="J137" s="54"/>
      <c r="K137" s="54"/>
      <c r="L137" s="92"/>
    </row>
    <row r="138" spans="1:12" s="5" customFormat="1" x14ac:dyDescent="0.35">
      <c r="A138" s="54"/>
      <c r="B138" s="54"/>
      <c r="C138" s="54"/>
      <c r="D138" s="54"/>
      <c r="E138" s="54"/>
      <c r="F138" s="54"/>
      <c r="G138" s="54"/>
      <c r="H138" s="54"/>
      <c r="I138" s="54"/>
      <c r="J138" s="54"/>
      <c r="K138" s="54"/>
      <c r="L138" s="92"/>
    </row>
    <row r="139" spans="1:12" s="5" customFormat="1" x14ac:dyDescent="0.35">
      <c r="A139" s="54"/>
      <c r="B139" s="54"/>
      <c r="C139" s="54"/>
      <c r="D139" s="54"/>
      <c r="E139" s="54"/>
      <c r="F139" s="54"/>
      <c r="G139" s="54"/>
      <c r="H139" s="54"/>
      <c r="I139" s="54"/>
      <c r="J139" s="54"/>
      <c r="K139" s="54"/>
      <c r="L139" s="92"/>
    </row>
    <row r="140" spans="1:12" s="5" customFormat="1" x14ac:dyDescent="0.35">
      <c r="A140" s="54"/>
      <c r="B140" s="54"/>
      <c r="C140" s="54"/>
      <c r="D140" s="54"/>
      <c r="E140" s="54"/>
      <c r="F140" s="54"/>
      <c r="G140" s="54"/>
      <c r="H140" s="54"/>
      <c r="I140" s="54"/>
      <c r="J140" s="54"/>
      <c r="K140" s="54"/>
      <c r="L140" s="92"/>
    </row>
    <row r="141" spans="1:12" s="5" customFormat="1" x14ac:dyDescent="0.35">
      <c r="A141" s="54"/>
      <c r="B141" s="54"/>
      <c r="C141" s="54"/>
      <c r="D141" s="54"/>
      <c r="E141" s="54"/>
      <c r="F141" s="54"/>
      <c r="G141" s="54"/>
      <c r="H141" s="54"/>
      <c r="I141" s="54"/>
      <c r="J141" s="54"/>
      <c r="K141" s="54"/>
      <c r="L141" s="92"/>
    </row>
    <row r="142" spans="1:12" s="5" customFormat="1" x14ac:dyDescent="0.35">
      <c r="A142" s="54"/>
      <c r="B142" s="54"/>
      <c r="C142" s="54"/>
      <c r="D142" s="54"/>
      <c r="E142" s="54"/>
      <c r="F142" s="54"/>
      <c r="G142" s="54"/>
      <c r="H142" s="54"/>
      <c r="I142" s="54"/>
      <c r="J142" s="54"/>
      <c r="K142" s="54"/>
      <c r="L142" s="92"/>
    </row>
    <row r="143" spans="1:12" s="5" customFormat="1" x14ac:dyDescent="0.35">
      <c r="A143" s="54"/>
      <c r="B143" s="54"/>
      <c r="C143" s="54"/>
      <c r="D143" s="54"/>
      <c r="E143" s="54"/>
      <c r="F143" s="54"/>
      <c r="G143" s="54"/>
      <c r="H143" s="54"/>
      <c r="I143" s="54"/>
      <c r="J143" s="54"/>
      <c r="K143" s="54"/>
      <c r="L143" s="92"/>
    </row>
    <row r="144" spans="1:12" s="5" customFormat="1" x14ac:dyDescent="0.35">
      <c r="A144" s="54"/>
      <c r="B144" s="54"/>
      <c r="C144" s="54"/>
      <c r="D144" s="54"/>
      <c r="E144" s="54"/>
      <c r="F144" s="54"/>
      <c r="G144" s="54"/>
      <c r="H144" s="54"/>
      <c r="I144" s="54"/>
      <c r="J144" s="54"/>
      <c r="K144" s="54"/>
      <c r="L144" s="92"/>
    </row>
    <row r="145" spans="1:12" s="5" customFormat="1" x14ac:dyDescent="0.35">
      <c r="A145" s="54"/>
      <c r="B145" s="54"/>
      <c r="C145" s="54"/>
      <c r="D145" s="54"/>
      <c r="E145" s="54"/>
      <c r="F145" s="54"/>
      <c r="G145" s="54"/>
      <c r="H145" s="54"/>
      <c r="I145" s="54"/>
      <c r="J145" s="54"/>
      <c r="K145" s="54"/>
      <c r="L145" s="92"/>
    </row>
    <row r="146" spans="1:12" s="5" customFormat="1" x14ac:dyDescent="0.35">
      <c r="A146" s="54"/>
      <c r="B146" s="54"/>
      <c r="C146" s="54"/>
      <c r="D146" s="54"/>
      <c r="E146" s="54"/>
      <c r="F146" s="54"/>
      <c r="G146" s="54"/>
      <c r="H146" s="54"/>
      <c r="I146" s="54"/>
      <c r="J146" s="54"/>
      <c r="K146" s="54"/>
      <c r="L146" s="92"/>
    </row>
    <row r="147" spans="1:12" s="5" customFormat="1" x14ac:dyDescent="0.35">
      <c r="A147" s="54"/>
      <c r="B147" s="54"/>
      <c r="C147" s="54"/>
      <c r="D147" s="54"/>
      <c r="E147" s="54"/>
      <c r="F147" s="54"/>
      <c r="G147" s="54"/>
      <c r="H147" s="54"/>
      <c r="I147" s="54"/>
      <c r="J147" s="54"/>
      <c r="K147" s="54"/>
      <c r="L147" s="92"/>
    </row>
    <row r="148" spans="1:12" s="5" customFormat="1" x14ac:dyDescent="0.35">
      <c r="A148" s="54"/>
      <c r="B148" s="54"/>
      <c r="C148" s="54"/>
      <c r="D148" s="54"/>
      <c r="E148" s="54"/>
      <c r="F148" s="54"/>
      <c r="G148" s="54"/>
      <c r="H148" s="54"/>
      <c r="I148" s="54"/>
      <c r="J148" s="54"/>
      <c r="K148" s="54"/>
      <c r="L148" s="92"/>
    </row>
    <row r="149" spans="1:12" s="5" customFormat="1" x14ac:dyDescent="0.35">
      <c r="A149" s="54"/>
      <c r="B149" s="54"/>
      <c r="C149" s="54"/>
      <c r="D149" s="54"/>
      <c r="E149" s="54"/>
      <c r="F149" s="54"/>
      <c r="G149" s="54"/>
      <c r="H149" s="54"/>
      <c r="I149" s="54"/>
      <c r="J149" s="54"/>
      <c r="K149" s="54"/>
      <c r="L149" s="92"/>
    </row>
    <row r="150" spans="1:12" s="5" customFormat="1" x14ac:dyDescent="0.35">
      <c r="A150" s="54"/>
      <c r="B150" s="54"/>
      <c r="C150" s="54"/>
      <c r="D150" s="54"/>
      <c r="E150" s="54"/>
      <c r="F150" s="54"/>
      <c r="G150" s="54"/>
      <c r="H150" s="54"/>
      <c r="I150" s="54"/>
      <c r="J150" s="54"/>
      <c r="K150" s="54"/>
      <c r="L150" s="92"/>
    </row>
    <row r="151" spans="1:12" s="5" customFormat="1" x14ac:dyDescent="0.35">
      <c r="A151" s="54"/>
      <c r="B151" s="54"/>
      <c r="C151" s="54"/>
      <c r="D151" s="54"/>
      <c r="E151" s="54"/>
      <c r="F151" s="54"/>
      <c r="G151" s="54"/>
      <c r="H151" s="54"/>
      <c r="I151" s="54"/>
      <c r="J151" s="54"/>
      <c r="K151" s="54"/>
      <c r="L151" s="92"/>
    </row>
    <row r="152" spans="1:12" s="5" customFormat="1" x14ac:dyDescent="0.35">
      <c r="A152" s="54"/>
      <c r="B152" s="54"/>
      <c r="C152" s="54"/>
      <c r="D152" s="54"/>
      <c r="E152" s="54"/>
      <c r="F152" s="54"/>
      <c r="G152" s="54"/>
      <c r="H152" s="54"/>
      <c r="I152" s="54"/>
      <c r="J152" s="54"/>
      <c r="K152" s="54"/>
      <c r="L152" s="92"/>
    </row>
    <row r="153" spans="1:12" s="5" customFormat="1" x14ac:dyDescent="0.35">
      <c r="A153" s="54"/>
      <c r="B153" s="54"/>
      <c r="C153" s="54"/>
      <c r="D153" s="54"/>
      <c r="E153" s="54"/>
      <c r="F153" s="54"/>
      <c r="G153" s="54"/>
      <c r="H153" s="54"/>
      <c r="I153" s="54"/>
      <c r="J153" s="54"/>
      <c r="K153" s="54"/>
      <c r="L153" s="92"/>
    </row>
    <row r="154" spans="1:12" s="5" customFormat="1" x14ac:dyDescent="0.35">
      <c r="A154" s="54"/>
      <c r="B154" s="54"/>
      <c r="C154" s="54"/>
      <c r="D154" s="54"/>
      <c r="E154" s="54"/>
      <c r="F154" s="54"/>
      <c r="G154" s="54"/>
      <c r="H154" s="54"/>
      <c r="I154" s="54"/>
      <c r="J154" s="54"/>
      <c r="K154" s="54"/>
      <c r="L154" s="92"/>
    </row>
    <row r="155" spans="1:12" s="5" customFormat="1" x14ac:dyDescent="0.35">
      <c r="A155" s="54"/>
      <c r="B155" s="54"/>
      <c r="C155" s="54"/>
      <c r="D155" s="54"/>
      <c r="E155" s="54"/>
      <c r="F155" s="54"/>
      <c r="G155" s="54"/>
      <c r="H155" s="54"/>
      <c r="I155" s="54"/>
      <c r="J155" s="54"/>
      <c r="K155" s="54"/>
      <c r="L155" s="92"/>
    </row>
    <row r="156" spans="1:12" s="5" customFormat="1" x14ac:dyDescent="0.35">
      <c r="A156" s="54"/>
      <c r="B156" s="54"/>
      <c r="C156" s="54"/>
      <c r="D156" s="54"/>
      <c r="E156" s="54"/>
      <c r="F156" s="54"/>
      <c r="G156" s="54"/>
      <c r="H156" s="54"/>
      <c r="I156" s="54"/>
      <c r="J156" s="54"/>
      <c r="K156" s="54"/>
      <c r="L156" s="92"/>
    </row>
    <row r="157" spans="1:12" s="5" customFormat="1" x14ac:dyDescent="0.35">
      <c r="A157" s="54"/>
      <c r="B157" s="54"/>
      <c r="C157" s="54"/>
      <c r="D157" s="54"/>
      <c r="E157" s="54"/>
      <c r="F157" s="54"/>
      <c r="G157" s="54"/>
      <c r="H157" s="54"/>
      <c r="I157" s="54"/>
      <c r="J157" s="54"/>
      <c r="K157" s="54"/>
      <c r="L157" s="92"/>
    </row>
  </sheetData>
  <sheetProtection password="99F8" sheet="1" objects="1" scenarios="1"/>
  <mergeCells count="5">
    <mergeCell ref="L11:L16"/>
    <mergeCell ref="L7:L9"/>
    <mergeCell ref="L26:L27"/>
    <mergeCell ref="L44:L46"/>
    <mergeCell ref="L2:L3"/>
  </mergeCells>
  <pageMargins left="0.7" right="0.7" top="0.75" bottom="0.75" header="0.3" footer="0.3"/>
  <pageSetup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tabColor theme="6" tint="0.39997558519241921"/>
  </sheetPr>
  <dimension ref="A1:JY159"/>
  <sheetViews>
    <sheetView zoomScale="80" zoomScaleNormal="80" zoomScalePageLayoutView="80" workbookViewId="0">
      <pane ySplit="3" topLeftCell="A4" activePane="bottomLeft" state="frozen"/>
      <selection pane="bottomLeft" activeCell="H6" sqref="H6"/>
    </sheetView>
  </sheetViews>
  <sheetFormatPr baseColWidth="10" defaultColWidth="10.88671875" defaultRowHeight="18" x14ac:dyDescent="0.35"/>
  <cols>
    <col min="1" max="1" width="84.5546875" style="84" customWidth="1"/>
    <col min="2" max="3" width="2.6640625" style="5" customWidth="1"/>
    <col min="4" max="4" width="9.88671875" style="5" customWidth="1"/>
    <col min="5" max="34" width="8.6640625" style="5" customWidth="1"/>
    <col min="35" max="36" width="9.44140625" style="5" customWidth="1"/>
    <col min="37" max="37" width="5.6640625" style="5" hidden="1" customWidth="1"/>
    <col min="38" max="67" width="7.6640625" style="5" hidden="1" customWidth="1"/>
    <col min="68" max="70" width="5.6640625" style="5" hidden="1" customWidth="1"/>
    <col min="71" max="71" width="13" style="5" hidden="1" customWidth="1"/>
    <col min="72" max="75" width="5.6640625" style="5" hidden="1" customWidth="1"/>
    <col min="76" max="76" width="7.109375" style="5" hidden="1" customWidth="1"/>
    <col min="77" max="104" width="5.6640625" style="5" hidden="1" customWidth="1"/>
    <col min="105" max="114" width="6.33203125" style="5" hidden="1" customWidth="1"/>
    <col min="115" max="134" width="6.33203125" style="3" hidden="1" customWidth="1"/>
    <col min="135" max="164" width="5.6640625" style="3" hidden="1" customWidth="1"/>
    <col min="165" max="165" width="6.5546875" style="3" hidden="1" customWidth="1"/>
    <col min="166" max="166" width="5.6640625" style="3" hidden="1" customWidth="1"/>
    <col min="167" max="168" width="5.6640625" style="5" hidden="1" customWidth="1"/>
    <col min="169" max="169" width="6.6640625" style="5" hidden="1" customWidth="1"/>
    <col min="170" max="170" width="8.88671875" style="5" hidden="1" customWidth="1"/>
    <col min="171" max="198" width="6.6640625" style="5" hidden="1" customWidth="1"/>
    <col min="199" max="199" width="10.88671875" style="5" hidden="1" customWidth="1"/>
    <col min="200" max="285" width="10.88671875" style="5"/>
    <col min="286" max="16384" width="10.88671875" style="3"/>
  </cols>
  <sheetData>
    <row r="1" spans="1:285" ht="14.25" customHeight="1" thickBot="1" x14ac:dyDescent="0.4">
      <c r="F1" s="549"/>
      <c r="G1" s="549"/>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c r="DL1" s="562"/>
      <c r="DM1" s="562"/>
      <c r="DN1" s="562"/>
      <c r="DO1" s="562"/>
      <c r="DP1" s="562"/>
      <c r="DQ1" s="562"/>
      <c r="DR1" s="562"/>
      <c r="DS1" s="562"/>
      <c r="DT1" s="562"/>
      <c r="DU1" s="562"/>
      <c r="DV1" s="562"/>
      <c r="DW1" s="562"/>
      <c r="DX1" s="562"/>
      <c r="DY1" s="562"/>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c r="FE1" s="562"/>
      <c r="FF1" s="562"/>
      <c r="FG1" s="562"/>
      <c r="FH1" s="562"/>
      <c r="FI1" s="562"/>
      <c r="FJ1" s="562"/>
      <c r="FK1" s="562"/>
      <c r="FL1" s="562"/>
      <c r="FM1" s="562"/>
      <c r="FN1" s="562"/>
      <c r="FO1" s="562"/>
      <c r="FP1" s="562"/>
      <c r="FQ1" s="562"/>
      <c r="FR1" s="562"/>
      <c r="FS1" s="562"/>
      <c r="FT1" s="562"/>
      <c r="FU1" s="562"/>
      <c r="FV1" s="562"/>
      <c r="FW1" s="562"/>
      <c r="FX1" s="562"/>
      <c r="FY1" s="562"/>
      <c r="FZ1" s="562"/>
      <c r="GA1" s="562"/>
      <c r="GB1" s="562"/>
      <c r="GC1" s="562"/>
      <c r="GD1" s="562"/>
      <c r="GE1" s="562"/>
      <c r="GF1" s="562"/>
      <c r="GG1" s="562"/>
      <c r="GH1" s="562"/>
      <c r="GI1" s="562"/>
      <c r="GJ1" s="562"/>
      <c r="GK1" s="562"/>
      <c r="GL1" s="562"/>
      <c r="GM1" s="562"/>
      <c r="GN1" s="562"/>
      <c r="GO1" s="562"/>
      <c r="GP1" s="562"/>
      <c r="GQ1" s="562"/>
      <c r="GR1" s="562"/>
    </row>
    <row r="2" spans="1:285" ht="57.75" customHeight="1" x14ac:dyDescent="0.5">
      <c r="A2" s="682" t="s">
        <v>463</v>
      </c>
      <c r="D2" s="570"/>
      <c r="E2" s="571" t="s">
        <v>560</v>
      </c>
      <c r="F2" s="572"/>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4"/>
      <c r="AG2" s="574"/>
      <c r="AH2" s="575"/>
    </row>
    <row r="3" spans="1:285" ht="15" thickBot="1" x14ac:dyDescent="0.35">
      <c r="A3" s="683"/>
      <c r="D3" s="576"/>
      <c r="E3" s="583" t="str">
        <f>E7</f>
        <v/>
      </c>
      <c r="F3" s="582" t="str">
        <f t="shared" ref="F3:AH3" si="0">F7</f>
        <v/>
      </c>
      <c r="G3" s="582" t="str">
        <f t="shared" si="0"/>
        <v/>
      </c>
      <c r="H3" s="582" t="str">
        <f t="shared" si="0"/>
        <v/>
      </c>
      <c r="I3" s="582" t="str">
        <f t="shared" si="0"/>
        <v/>
      </c>
      <c r="J3" s="582" t="str">
        <f t="shared" si="0"/>
        <v/>
      </c>
      <c r="K3" s="582" t="str">
        <f t="shared" si="0"/>
        <v/>
      </c>
      <c r="L3" s="582" t="str">
        <f t="shared" si="0"/>
        <v/>
      </c>
      <c r="M3" s="582" t="str">
        <f t="shared" si="0"/>
        <v/>
      </c>
      <c r="N3" s="582" t="str">
        <f t="shared" si="0"/>
        <v/>
      </c>
      <c r="O3" s="582" t="str">
        <f t="shared" si="0"/>
        <v/>
      </c>
      <c r="P3" s="582" t="str">
        <f t="shared" si="0"/>
        <v/>
      </c>
      <c r="Q3" s="582" t="str">
        <f t="shared" si="0"/>
        <v/>
      </c>
      <c r="R3" s="582" t="str">
        <f t="shared" si="0"/>
        <v/>
      </c>
      <c r="S3" s="582" t="str">
        <f t="shared" si="0"/>
        <v/>
      </c>
      <c r="T3" s="582" t="str">
        <f t="shared" si="0"/>
        <v/>
      </c>
      <c r="U3" s="582" t="str">
        <f t="shared" si="0"/>
        <v/>
      </c>
      <c r="V3" s="582" t="str">
        <f t="shared" si="0"/>
        <v/>
      </c>
      <c r="W3" s="582" t="str">
        <f t="shared" si="0"/>
        <v/>
      </c>
      <c r="X3" s="582" t="str">
        <f t="shared" si="0"/>
        <v/>
      </c>
      <c r="Y3" s="582" t="str">
        <f t="shared" si="0"/>
        <v/>
      </c>
      <c r="Z3" s="582" t="str">
        <f t="shared" si="0"/>
        <v/>
      </c>
      <c r="AA3" s="582" t="str">
        <f t="shared" si="0"/>
        <v/>
      </c>
      <c r="AB3" s="582" t="str">
        <f t="shared" si="0"/>
        <v/>
      </c>
      <c r="AC3" s="582" t="str">
        <f t="shared" si="0"/>
        <v/>
      </c>
      <c r="AD3" s="582" t="str">
        <f t="shared" si="0"/>
        <v/>
      </c>
      <c r="AE3" s="582" t="str">
        <f t="shared" si="0"/>
        <v/>
      </c>
      <c r="AF3" s="582" t="str">
        <f t="shared" si="0"/>
        <v/>
      </c>
      <c r="AG3" s="582" t="str">
        <f t="shared" si="0"/>
        <v/>
      </c>
      <c r="AH3" s="584" t="str">
        <f t="shared" si="0"/>
        <v/>
      </c>
    </row>
    <row r="4" spans="1:285" s="547" customFormat="1" ht="18.75" customHeight="1" x14ac:dyDescent="0.3">
      <c r="A4" s="544"/>
      <c r="B4" s="545"/>
      <c r="C4" s="545"/>
      <c r="D4" s="5"/>
      <c r="E4" s="14"/>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5"/>
      <c r="GS4" s="545"/>
      <c r="GT4" s="545"/>
      <c r="GU4" s="545"/>
      <c r="GV4" s="545"/>
      <c r="GW4" s="545"/>
      <c r="GX4" s="545"/>
      <c r="GY4" s="545"/>
      <c r="GZ4" s="545"/>
      <c r="HA4" s="545"/>
      <c r="HB4" s="545"/>
      <c r="HC4" s="545"/>
      <c r="HD4" s="545"/>
      <c r="HE4" s="545"/>
      <c r="HF4" s="545"/>
      <c r="HG4" s="545"/>
      <c r="HH4" s="545"/>
      <c r="HI4" s="545"/>
      <c r="HJ4" s="545"/>
      <c r="HK4" s="545"/>
      <c r="HL4" s="545"/>
      <c r="HM4" s="545"/>
      <c r="HN4" s="545"/>
      <c r="HO4" s="545"/>
      <c r="HP4" s="545"/>
      <c r="HQ4" s="545"/>
      <c r="HR4" s="545"/>
      <c r="HS4" s="545"/>
      <c r="HT4" s="545"/>
      <c r="HU4" s="545"/>
      <c r="HV4" s="545"/>
      <c r="HW4" s="545"/>
      <c r="HX4" s="545"/>
      <c r="HY4" s="545"/>
      <c r="HZ4" s="545"/>
      <c r="IA4" s="545"/>
      <c r="IB4" s="545"/>
      <c r="IC4" s="545"/>
      <c r="ID4" s="545"/>
      <c r="IE4" s="545"/>
      <c r="IF4" s="545"/>
      <c r="IG4" s="545"/>
      <c r="IH4" s="545"/>
      <c r="II4" s="545"/>
      <c r="IJ4" s="545"/>
      <c r="IK4" s="545"/>
      <c r="IL4" s="545"/>
      <c r="IM4" s="545"/>
      <c r="IN4" s="545"/>
      <c r="IO4" s="545"/>
      <c r="IP4" s="545"/>
      <c r="IQ4" s="545"/>
      <c r="IR4" s="545"/>
      <c r="IS4" s="545"/>
      <c r="IT4" s="545"/>
      <c r="IU4" s="545"/>
      <c r="IV4" s="545"/>
      <c r="IW4" s="545"/>
      <c r="IX4" s="545"/>
      <c r="IY4" s="545"/>
      <c r="IZ4" s="545"/>
      <c r="JA4" s="545"/>
      <c r="JB4" s="545"/>
      <c r="JC4" s="545"/>
      <c r="JD4" s="545"/>
      <c r="JE4" s="545"/>
      <c r="JF4" s="545"/>
      <c r="JG4" s="545"/>
      <c r="JH4" s="545"/>
      <c r="JI4" s="545"/>
      <c r="JJ4" s="545"/>
      <c r="JK4" s="545"/>
      <c r="JL4" s="545"/>
      <c r="JM4" s="545"/>
      <c r="JN4" s="545"/>
      <c r="JO4" s="545"/>
      <c r="JP4" s="545"/>
      <c r="JQ4" s="545"/>
      <c r="JR4" s="545"/>
      <c r="JS4" s="545"/>
      <c r="JT4" s="545"/>
      <c r="JU4" s="545"/>
      <c r="JV4" s="545"/>
      <c r="JW4" s="545"/>
      <c r="JX4" s="545"/>
      <c r="JY4" s="545"/>
    </row>
    <row r="5" spans="1:285" s="90" customFormat="1" ht="23.25" customHeight="1" x14ac:dyDescent="0.45">
      <c r="A5" s="564"/>
      <c r="B5" s="91"/>
      <c r="C5" s="91"/>
      <c r="D5" s="566" t="s">
        <v>563</v>
      </c>
      <c r="E5" s="566" t="s">
        <v>561</v>
      </c>
      <c r="F5" s="565"/>
      <c r="G5" s="565"/>
      <c r="H5" s="567" t="s">
        <v>640</v>
      </c>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t="e">
        <f>FIXED(AM8)&amp;IF(AM8&lt;1,IF(EH8&lt;0.01,"**",IF(EH8&lt;0.05,"*","")),"")</f>
        <v>#VALUE!</v>
      </c>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5"/>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c r="IZ5" s="91"/>
      <c r="JA5" s="91"/>
      <c r="JB5" s="91"/>
      <c r="JC5" s="91"/>
      <c r="JD5" s="91"/>
      <c r="JE5" s="91"/>
      <c r="JF5" s="91"/>
      <c r="JG5" s="91"/>
      <c r="JH5" s="91"/>
      <c r="JI5" s="91"/>
      <c r="JJ5" s="91"/>
      <c r="JK5" s="91"/>
      <c r="JL5" s="91"/>
      <c r="JM5" s="91"/>
      <c r="JN5" s="91"/>
      <c r="JO5" s="91"/>
      <c r="JP5" s="91"/>
      <c r="JQ5" s="91"/>
      <c r="JR5" s="91"/>
      <c r="JS5" s="91"/>
      <c r="JT5" s="91"/>
      <c r="JU5" s="91"/>
      <c r="JV5" s="91"/>
      <c r="JW5" s="91"/>
      <c r="JX5" s="91"/>
      <c r="JY5" s="91"/>
    </row>
    <row r="6" spans="1:285" ht="23.25" customHeight="1" thickBot="1" x14ac:dyDescent="0.4">
      <c r="A6" s="92"/>
      <c r="D6" s="545"/>
      <c r="E6" s="580" t="s">
        <v>559</v>
      </c>
      <c r="F6" s="548"/>
      <c r="G6" s="546"/>
      <c r="H6" s="546"/>
      <c r="I6" s="546"/>
      <c r="J6" s="545"/>
      <c r="K6" s="545"/>
      <c r="L6" s="545"/>
      <c r="M6" s="593" t="s">
        <v>313</v>
      </c>
      <c r="N6" s="580" t="s">
        <v>314</v>
      </c>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545"/>
      <c r="BG6" s="545"/>
      <c r="BH6" s="545"/>
      <c r="BI6" s="545"/>
      <c r="BJ6" s="545"/>
      <c r="BK6" s="545"/>
      <c r="BL6" s="545"/>
      <c r="BM6" s="545"/>
      <c r="BN6" s="545"/>
      <c r="BO6" s="545"/>
      <c r="BP6" s="545"/>
      <c r="BQ6" s="545"/>
      <c r="BR6" s="545"/>
      <c r="BS6" s="545"/>
      <c r="BT6" s="545"/>
      <c r="BU6" s="545" t="s">
        <v>555</v>
      </c>
      <c r="BV6" s="545"/>
      <c r="BW6" s="545"/>
      <c r="BX6" s="545"/>
      <c r="BY6" s="545"/>
      <c r="BZ6" s="545"/>
      <c r="CA6" s="545"/>
      <c r="CB6" s="545"/>
      <c r="CC6" s="545"/>
      <c r="CD6" s="545"/>
      <c r="CE6" s="545"/>
      <c r="CF6" s="545"/>
      <c r="CG6" s="545"/>
      <c r="CH6" s="545"/>
      <c r="CI6" s="545"/>
      <c r="CJ6" s="545"/>
      <c r="CK6" s="545"/>
      <c r="CL6" s="545"/>
      <c r="CM6" s="545"/>
      <c r="CN6" s="545"/>
      <c r="CO6" s="545"/>
      <c r="CP6" s="545"/>
      <c r="CQ6" s="545"/>
      <c r="CR6" s="545"/>
      <c r="CS6" s="545"/>
      <c r="CT6" s="545"/>
      <c r="CU6" s="545"/>
      <c r="CV6" s="545"/>
      <c r="CW6" s="545"/>
      <c r="CX6" s="545"/>
      <c r="CY6" s="545"/>
      <c r="CZ6" s="545" t="s">
        <v>556</v>
      </c>
      <c r="DA6" s="545"/>
      <c r="DB6" s="545"/>
      <c r="DC6" s="545"/>
      <c r="DD6" s="545"/>
      <c r="DE6" s="545"/>
      <c r="DF6" s="545"/>
      <c r="DG6" s="545"/>
      <c r="DH6" s="545"/>
      <c r="DI6" s="545"/>
      <c r="DJ6" s="545"/>
      <c r="DK6" s="547"/>
      <c r="DL6" s="547"/>
      <c r="DM6" s="547"/>
      <c r="DN6" s="547"/>
      <c r="DO6" s="547"/>
      <c r="DP6" s="547"/>
      <c r="DQ6" s="547"/>
      <c r="DR6" s="547"/>
      <c r="DS6" s="547"/>
      <c r="DT6" s="547"/>
      <c r="DU6" s="547"/>
      <c r="DV6" s="547"/>
      <c r="DW6" s="547"/>
      <c r="DX6" s="547"/>
      <c r="DY6" s="547"/>
      <c r="DZ6" s="547"/>
      <c r="EA6" s="547"/>
      <c r="EB6" s="547"/>
      <c r="EC6" s="547"/>
      <c r="ED6" s="547"/>
      <c r="EE6" s="547"/>
      <c r="EF6" s="547" t="s">
        <v>557</v>
      </c>
      <c r="EG6" s="547"/>
      <c r="EH6" s="547"/>
      <c r="EI6" s="547"/>
      <c r="EJ6" s="547"/>
      <c r="EK6" s="547"/>
      <c r="EL6" s="547"/>
      <c r="EM6" s="547"/>
      <c r="EN6" s="547"/>
      <c r="EO6" s="547"/>
      <c r="EP6" s="547"/>
      <c r="EQ6" s="547"/>
      <c r="ER6" s="547"/>
      <c r="ES6" s="547"/>
      <c r="ET6" s="547"/>
      <c r="EU6" s="547"/>
      <c r="EV6" s="547"/>
      <c r="EW6" s="547"/>
      <c r="EX6" s="547"/>
      <c r="EY6" s="547"/>
      <c r="EZ6" s="547"/>
      <c r="FA6" s="547"/>
      <c r="FB6" s="547"/>
      <c r="FC6" s="547"/>
      <c r="FD6" s="547"/>
      <c r="FE6" s="547"/>
      <c r="FF6" s="547"/>
      <c r="FG6" s="547"/>
      <c r="FH6" s="547"/>
      <c r="FI6" s="547"/>
      <c r="FJ6" s="547"/>
      <c r="FK6" s="545"/>
      <c r="FL6" s="545"/>
      <c r="FM6" s="545" t="s">
        <v>558</v>
      </c>
      <c r="FN6" s="545"/>
      <c r="FO6" s="545"/>
      <c r="FP6" s="545"/>
      <c r="FQ6" s="545"/>
      <c r="FR6" s="545"/>
      <c r="FS6" s="545"/>
      <c r="FT6" s="545"/>
      <c r="FU6" s="545"/>
      <c r="FV6" s="545"/>
      <c r="FW6" s="545"/>
      <c r="FX6" s="545"/>
      <c r="FY6" s="545"/>
      <c r="FZ6" s="545"/>
      <c r="GA6" s="545"/>
      <c r="GB6" s="545"/>
      <c r="GC6" s="545"/>
      <c r="GD6" s="545"/>
      <c r="GE6" s="545"/>
      <c r="GF6" s="545"/>
      <c r="GG6" s="545"/>
      <c r="GH6" s="545"/>
      <c r="GI6" s="545"/>
      <c r="GJ6" s="545"/>
      <c r="GK6" s="545"/>
      <c r="GL6" s="545"/>
      <c r="GM6" s="545"/>
      <c r="GN6" s="545"/>
      <c r="GO6" s="545"/>
      <c r="GP6" s="545"/>
      <c r="GQ6" s="545"/>
      <c r="GR6" s="545"/>
    </row>
    <row r="7" spans="1:285" ht="23.25" customHeight="1" x14ac:dyDescent="0.45">
      <c r="A7" s="684" t="str">
        <f>IF('X(Calculs)X'!B8=0,"",IF('X(Calculs)X'!B8&gt;0,"L'épreuve "&amp;IF(BW39=0,"ne présente aucun item qui suit les paramètres définis pour la corrélation inter-items.",IF(BW39&gt;0,"présente "&amp;ROUND(BX39*100,0)&amp;" % d'items qui suivent les paramètres définis pour la corrélation inter-items.",IF(BX40&gt;0," La corrélation est faible pour "&amp;ROUND(BX40*100,0)&amp;" % des items,",IF(BX41&gt;0," et problématique pour "&amp;ROUND(BX41*100,0)&amp;" % des items.",""))))))</f>
        <v/>
      </c>
      <c r="D7" s="568"/>
      <c r="E7" s="568" t="str">
        <f>IF('X(Calculs)X'!D$23&lt;='X(Calculs)X'!$B$8,'X(Calculs)X'!D$24,"")</f>
        <v/>
      </c>
      <c r="F7" s="568" t="str">
        <f>IF('X(Calculs)X'!E$23&lt;='X(Calculs)X'!$B$8,'X(Calculs)X'!E$24,"")</f>
        <v/>
      </c>
      <c r="G7" s="568" t="str">
        <f>IF('X(Calculs)X'!F$23&lt;='X(Calculs)X'!$B$8,'X(Calculs)X'!F$24,"")</f>
        <v/>
      </c>
      <c r="H7" s="568" t="str">
        <f>IF('X(Calculs)X'!G$23&lt;='X(Calculs)X'!$B$8,'X(Calculs)X'!G$24,"")</f>
        <v/>
      </c>
      <c r="I7" s="568" t="str">
        <f>IF('X(Calculs)X'!H$23&lt;='X(Calculs)X'!$B$8,'X(Calculs)X'!H$24,"")</f>
        <v/>
      </c>
      <c r="J7" s="568" t="str">
        <f>IF('X(Calculs)X'!I$23&lt;='X(Calculs)X'!$B$8,'X(Calculs)X'!I$24,"")</f>
        <v/>
      </c>
      <c r="K7" s="568" t="str">
        <f>IF('X(Calculs)X'!J$23&lt;='X(Calculs)X'!$B$8,'X(Calculs)X'!J$24,"")</f>
        <v/>
      </c>
      <c r="L7" s="568" t="str">
        <f>IF('X(Calculs)X'!K$23&lt;='X(Calculs)X'!$B$8,'X(Calculs)X'!K$24,"")</f>
        <v/>
      </c>
      <c r="M7" s="568" t="str">
        <f>IF('X(Calculs)X'!L$23&lt;='X(Calculs)X'!$B$8,'X(Calculs)X'!L$24,"")</f>
        <v/>
      </c>
      <c r="N7" s="568" t="str">
        <f>IF('X(Calculs)X'!M$23&lt;='X(Calculs)X'!$B$8,'X(Calculs)X'!M$24,"")</f>
        <v/>
      </c>
      <c r="O7" s="568" t="str">
        <f>IF('X(Calculs)X'!N$23&lt;='X(Calculs)X'!$B$8,'X(Calculs)X'!N$24,"")</f>
        <v/>
      </c>
      <c r="P7" s="568" t="str">
        <f>IF('X(Calculs)X'!O$23&lt;='X(Calculs)X'!$B$8,'X(Calculs)X'!O$24,"")</f>
        <v/>
      </c>
      <c r="Q7" s="568" t="str">
        <f>IF('X(Calculs)X'!P$23&lt;='X(Calculs)X'!$B$8,'X(Calculs)X'!P$24,"")</f>
        <v/>
      </c>
      <c r="R7" s="568" t="str">
        <f>IF('X(Calculs)X'!Q$23&lt;='X(Calculs)X'!$B$8,'X(Calculs)X'!Q$24,"")</f>
        <v/>
      </c>
      <c r="S7" s="568" t="str">
        <f>IF('X(Calculs)X'!R$23&lt;='X(Calculs)X'!$B$8,'X(Calculs)X'!R$24,"")</f>
        <v/>
      </c>
      <c r="T7" s="568" t="str">
        <f>IF('X(Calculs)X'!S$23&lt;='X(Calculs)X'!$B$8,'X(Calculs)X'!S$24,"")</f>
        <v/>
      </c>
      <c r="U7" s="568" t="str">
        <f>IF('X(Calculs)X'!T$23&lt;='X(Calculs)X'!$B$8,'X(Calculs)X'!T$24,"")</f>
        <v/>
      </c>
      <c r="V7" s="568" t="str">
        <f>IF('X(Calculs)X'!U$23&lt;='X(Calculs)X'!$B$8,'X(Calculs)X'!U$24,"")</f>
        <v/>
      </c>
      <c r="W7" s="568" t="str">
        <f>IF('X(Calculs)X'!V$23&lt;='X(Calculs)X'!$B$8,'X(Calculs)X'!V$24,"")</f>
        <v/>
      </c>
      <c r="X7" s="568" t="str">
        <f>IF('X(Calculs)X'!W$23&lt;='X(Calculs)X'!$B$8,'X(Calculs)X'!W$24,"")</f>
        <v/>
      </c>
      <c r="Y7" s="568" t="str">
        <f>IF('X(Calculs)X'!X$23&lt;='X(Calculs)X'!$B$8,'X(Calculs)X'!X$24,"")</f>
        <v/>
      </c>
      <c r="Z7" s="568" t="str">
        <f>IF('X(Calculs)X'!Y$23&lt;='X(Calculs)X'!$B$8,'X(Calculs)X'!Y$24,"")</f>
        <v/>
      </c>
      <c r="AA7" s="568" t="str">
        <f>IF('X(Calculs)X'!Z$23&lt;='X(Calculs)X'!$B$8,'X(Calculs)X'!Z$24,"")</f>
        <v/>
      </c>
      <c r="AB7" s="568" t="str">
        <f>IF('X(Calculs)X'!AA$23&lt;='X(Calculs)X'!$B$8,'X(Calculs)X'!AA$24,"")</f>
        <v/>
      </c>
      <c r="AC7" s="568" t="str">
        <f>IF('X(Calculs)X'!AB$23&lt;='X(Calculs)X'!$B$8,'X(Calculs)X'!AB$24,"")</f>
        <v/>
      </c>
      <c r="AD7" s="568" t="str">
        <f>IF('X(Calculs)X'!AC$23&lt;='X(Calculs)X'!$B$8,'X(Calculs)X'!AC$24,"")</f>
        <v/>
      </c>
      <c r="AE7" s="568" t="str">
        <f>IF('X(Calculs)X'!AD$23&lt;='X(Calculs)X'!$B$8,'X(Calculs)X'!AD$24,"")</f>
        <v/>
      </c>
      <c r="AF7" s="568" t="str">
        <f>IF('X(Calculs)X'!AE$23&lt;='X(Calculs)X'!$B$8,'X(Calculs)X'!AE$24,"")</f>
        <v/>
      </c>
      <c r="AG7" s="568" t="str">
        <f>IF('X(Calculs)X'!AF$23&lt;='X(Calculs)X'!$B$8,'X(Calculs)X'!AF$24,"")</f>
        <v/>
      </c>
      <c r="AH7" s="568" t="str">
        <f>IF('X(Calculs)X'!AG$23&lt;='X(Calculs)X'!$B$8,'X(Calculs)X'!AG$24,"")</f>
        <v/>
      </c>
      <c r="AI7" s="91"/>
      <c r="AJ7" s="91"/>
      <c r="AK7" s="541"/>
      <c r="AL7" s="541" t="str">
        <f t="shared" ref="AL7:BO7" si="1">E7</f>
        <v/>
      </c>
      <c r="AM7" s="541" t="str">
        <f t="shared" si="1"/>
        <v/>
      </c>
      <c r="AN7" s="541" t="str">
        <f t="shared" si="1"/>
        <v/>
      </c>
      <c r="AO7" s="541" t="str">
        <f t="shared" si="1"/>
        <v/>
      </c>
      <c r="AP7" s="541" t="str">
        <f t="shared" si="1"/>
        <v/>
      </c>
      <c r="AQ7" s="541" t="str">
        <f t="shared" si="1"/>
        <v/>
      </c>
      <c r="AR7" s="541" t="str">
        <f t="shared" si="1"/>
        <v/>
      </c>
      <c r="AS7" s="541" t="str">
        <f t="shared" si="1"/>
        <v/>
      </c>
      <c r="AT7" s="541" t="str">
        <f t="shared" si="1"/>
        <v/>
      </c>
      <c r="AU7" s="541" t="str">
        <f t="shared" si="1"/>
        <v/>
      </c>
      <c r="AV7" s="541" t="str">
        <f t="shared" si="1"/>
        <v/>
      </c>
      <c r="AW7" s="541" t="str">
        <f t="shared" si="1"/>
        <v/>
      </c>
      <c r="AX7" s="541" t="str">
        <f t="shared" si="1"/>
        <v/>
      </c>
      <c r="AY7" s="541" t="str">
        <f t="shared" si="1"/>
        <v/>
      </c>
      <c r="AZ7" s="541" t="str">
        <f t="shared" si="1"/>
        <v/>
      </c>
      <c r="BA7" s="541" t="str">
        <f t="shared" si="1"/>
        <v/>
      </c>
      <c r="BB7" s="541" t="str">
        <f t="shared" si="1"/>
        <v/>
      </c>
      <c r="BC7" s="541" t="str">
        <f t="shared" si="1"/>
        <v/>
      </c>
      <c r="BD7" s="541" t="str">
        <f t="shared" si="1"/>
        <v/>
      </c>
      <c r="BE7" s="541" t="str">
        <f t="shared" si="1"/>
        <v/>
      </c>
      <c r="BF7" s="541" t="str">
        <f t="shared" si="1"/>
        <v/>
      </c>
      <c r="BG7" s="541" t="str">
        <f t="shared" si="1"/>
        <v/>
      </c>
      <c r="BH7" s="541" t="str">
        <f t="shared" si="1"/>
        <v/>
      </c>
      <c r="BI7" s="541" t="str">
        <f t="shared" si="1"/>
        <v/>
      </c>
      <c r="BJ7" s="541" t="str">
        <f t="shared" si="1"/>
        <v/>
      </c>
      <c r="BK7" s="541" t="str">
        <f t="shared" si="1"/>
        <v/>
      </c>
      <c r="BL7" s="541" t="str">
        <f t="shared" si="1"/>
        <v/>
      </c>
      <c r="BM7" s="541" t="str">
        <f t="shared" si="1"/>
        <v/>
      </c>
      <c r="BN7" s="541" t="str">
        <f t="shared" si="1"/>
        <v/>
      </c>
      <c r="BO7" s="541" t="str">
        <f t="shared" si="1"/>
        <v/>
      </c>
      <c r="BP7" s="91"/>
      <c r="BQ7" s="91"/>
      <c r="BR7" s="91"/>
      <c r="BS7" s="91"/>
      <c r="BT7" s="541"/>
      <c r="BU7" s="541" t="str">
        <f t="shared" ref="BU7:CX7" si="2">E7</f>
        <v/>
      </c>
      <c r="BV7" s="541" t="str">
        <f t="shared" si="2"/>
        <v/>
      </c>
      <c r="BW7" s="541" t="str">
        <f t="shared" si="2"/>
        <v/>
      </c>
      <c r="BX7" s="541" t="str">
        <f t="shared" si="2"/>
        <v/>
      </c>
      <c r="BY7" s="541" t="str">
        <f t="shared" si="2"/>
        <v/>
      </c>
      <c r="BZ7" s="541" t="str">
        <f t="shared" si="2"/>
        <v/>
      </c>
      <c r="CA7" s="541" t="str">
        <f t="shared" si="2"/>
        <v/>
      </c>
      <c r="CB7" s="541" t="str">
        <f t="shared" si="2"/>
        <v/>
      </c>
      <c r="CC7" s="541" t="str">
        <f t="shared" si="2"/>
        <v/>
      </c>
      <c r="CD7" s="541" t="str">
        <f t="shared" si="2"/>
        <v/>
      </c>
      <c r="CE7" s="541" t="str">
        <f t="shared" si="2"/>
        <v/>
      </c>
      <c r="CF7" s="541" t="str">
        <f t="shared" si="2"/>
        <v/>
      </c>
      <c r="CG7" s="541" t="str">
        <f t="shared" si="2"/>
        <v/>
      </c>
      <c r="CH7" s="541" t="str">
        <f t="shared" si="2"/>
        <v/>
      </c>
      <c r="CI7" s="541" t="str">
        <f t="shared" si="2"/>
        <v/>
      </c>
      <c r="CJ7" s="541" t="str">
        <f t="shared" si="2"/>
        <v/>
      </c>
      <c r="CK7" s="541" t="str">
        <f t="shared" si="2"/>
        <v/>
      </c>
      <c r="CL7" s="541" t="str">
        <f t="shared" si="2"/>
        <v/>
      </c>
      <c r="CM7" s="541" t="str">
        <f t="shared" si="2"/>
        <v/>
      </c>
      <c r="CN7" s="541" t="str">
        <f t="shared" si="2"/>
        <v/>
      </c>
      <c r="CO7" s="541" t="str">
        <f t="shared" si="2"/>
        <v/>
      </c>
      <c r="CP7" s="541" t="str">
        <f t="shared" si="2"/>
        <v/>
      </c>
      <c r="CQ7" s="541" t="str">
        <f t="shared" si="2"/>
        <v/>
      </c>
      <c r="CR7" s="541" t="str">
        <f t="shared" si="2"/>
        <v/>
      </c>
      <c r="CS7" s="541" t="str">
        <f t="shared" si="2"/>
        <v/>
      </c>
      <c r="CT7" s="541" t="str">
        <f t="shared" si="2"/>
        <v/>
      </c>
      <c r="CU7" s="541" t="str">
        <f t="shared" si="2"/>
        <v/>
      </c>
      <c r="CV7" s="541" t="str">
        <f t="shared" si="2"/>
        <v/>
      </c>
      <c r="CW7" s="541" t="str">
        <f t="shared" si="2"/>
        <v/>
      </c>
      <c r="CX7" s="541" t="str">
        <f t="shared" si="2"/>
        <v/>
      </c>
      <c r="CY7" s="91"/>
      <c r="CZ7" s="541"/>
      <c r="DA7" s="541" t="str">
        <f t="shared" ref="DA7:ED7" si="3">BU7</f>
        <v/>
      </c>
      <c r="DB7" s="541" t="str">
        <f t="shared" si="3"/>
        <v/>
      </c>
      <c r="DC7" s="541" t="str">
        <f t="shared" si="3"/>
        <v/>
      </c>
      <c r="DD7" s="541" t="str">
        <f t="shared" si="3"/>
        <v/>
      </c>
      <c r="DE7" s="541" t="str">
        <f t="shared" si="3"/>
        <v/>
      </c>
      <c r="DF7" s="541" t="str">
        <f t="shared" si="3"/>
        <v/>
      </c>
      <c r="DG7" s="541" t="str">
        <f t="shared" si="3"/>
        <v/>
      </c>
      <c r="DH7" s="541" t="str">
        <f t="shared" si="3"/>
        <v/>
      </c>
      <c r="DI7" s="541" t="str">
        <f t="shared" si="3"/>
        <v/>
      </c>
      <c r="DJ7" s="541" t="str">
        <f t="shared" si="3"/>
        <v/>
      </c>
      <c r="DK7" s="541" t="str">
        <f t="shared" si="3"/>
        <v/>
      </c>
      <c r="DL7" s="541" t="str">
        <f t="shared" si="3"/>
        <v/>
      </c>
      <c r="DM7" s="541" t="str">
        <f t="shared" si="3"/>
        <v/>
      </c>
      <c r="DN7" s="541" t="str">
        <f t="shared" si="3"/>
        <v/>
      </c>
      <c r="DO7" s="541" t="str">
        <f t="shared" si="3"/>
        <v/>
      </c>
      <c r="DP7" s="541" t="str">
        <f t="shared" si="3"/>
        <v/>
      </c>
      <c r="DQ7" s="541" t="str">
        <f t="shared" si="3"/>
        <v/>
      </c>
      <c r="DR7" s="541" t="str">
        <f t="shared" si="3"/>
        <v/>
      </c>
      <c r="DS7" s="541" t="str">
        <f t="shared" si="3"/>
        <v/>
      </c>
      <c r="DT7" s="541" t="str">
        <f t="shared" si="3"/>
        <v/>
      </c>
      <c r="DU7" s="541" t="str">
        <f t="shared" si="3"/>
        <v/>
      </c>
      <c r="DV7" s="541" t="str">
        <f t="shared" si="3"/>
        <v/>
      </c>
      <c r="DW7" s="541" t="str">
        <f t="shared" si="3"/>
        <v/>
      </c>
      <c r="DX7" s="541" t="str">
        <f t="shared" si="3"/>
        <v/>
      </c>
      <c r="DY7" s="541" t="str">
        <f t="shared" si="3"/>
        <v/>
      </c>
      <c r="DZ7" s="541" t="str">
        <f t="shared" si="3"/>
        <v/>
      </c>
      <c r="EA7" s="541" t="str">
        <f t="shared" si="3"/>
        <v/>
      </c>
      <c r="EB7" s="541" t="str">
        <f t="shared" si="3"/>
        <v/>
      </c>
      <c r="EC7" s="541" t="str">
        <f t="shared" si="3"/>
        <v/>
      </c>
      <c r="ED7" s="541" t="str">
        <f t="shared" si="3"/>
        <v/>
      </c>
      <c r="EE7" s="90"/>
      <c r="EF7" s="541"/>
      <c r="EG7" s="541" t="str">
        <f>DA7</f>
        <v/>
      </c>
      <c r="EH7" s="541" t="str">
        <f t="shared" ref="EH7:FJ7" si="4">DB7</f>
        <v/>
      </c>
      <c r="EI7" s="541" t="str">
        <f t="shared" si="4"/>
        <v/>
      </c>
      <c r="EJ7" s="541" t="str">
        <f t="shared" si="4"/>
        <v/>
      </c>
      <c r="EK7" s="541" t="str">
        <f t="shared" si="4"/>
        <v/>
      </c>
      <c r="EL7" s="541" t="str">
        <f t="shared" si="4"/>
        <v/>
      </c>
      <c r="EM7" s="541" t="str">
        <f t="shared" si="4"/>
        <v/>
      </c>
      <c r="EN7" s="541" t="str">
        <f t="shared" si="4"/>
        <v/>
      </c>
      <c r="EO7" s="541" t="str">
        <f t="shared" si="4"/>
        <v/>
      </c>
      <c r="EP7" s="541" t="str">
        <f t="shared" si="4"/>
        <v/>
      </c>
      <c r="EQ7" s="541" t="str">
        <f t="shared" si="4"/>
        <v/>
      </c>
      <c r="ER7" s="541" t="str">
        <f t="shared" si="4"/>
        <v/>
      </c>
      <c r="ES7" s="541" t="str">
        <f t="shared" si="4"/>
        <v/>
      </c>
      <c r="ET7" s="541" t="str">
        <f t="shared" si="4"/>
        <v/>
      </c>
      <c r="EU7" s="541" t="str">
        <f t="shared" si="4"/>
        <v/>
      </c>
      <c r="EV7" s="541" t="str">
        <f t="shared" si="4"/>
        <v/>
      </c>
      <c r="EW7" s="541" t="str">
        <f t="shared" si="4"/>
        <v/>
      </c>
      <c r="EX7" s="541" t="str">
        <f t="shared" si="4"/>
        <v/>
      </c>
      <c r="EY7" s="541" t="str">
        <f t="shared" si="4"/>
        <v/>
      </c>
      <c r="EZ7" s="541" t="str">
        <f t="shared" si="4"/>
        <v/>
      </c>
      <c r="FA7" s="541" t="str">
        <f t="shared" si="4"/>
        <v/>
      </c>
      <c r="FB7" s="541" t="str">
        <f t="shared" si="4"/>
        <v/>
      </c>
      <c r="FC7" s="541" t="str">
        <f t="shared" si="4"/>
        <v/>
      </c>
      <c r="FD7" s="541" t="str">
        <f t="shared" si="4"/>
        <v/>
      </c>
      <c r="FE7" s="541" t="str">
        <f t="shared" si="4"/>
        <v/>
      </c>
      <c r="FF7" s="541" t="str">
        <f t="shared" si="4"/>
        <v/>
      </c>
      <c r="FG7" s="541" t="str">
        <f t="shared" si="4"/>
        <v/>
      </c>
      <c r="FH7" s="541" t="str">
        <f t="shared" si="4"/>
        <v/>
      </c>
      <c r="FI7" s="541" t="str">
        <f t="shared" si="4"/>
        <v/>
      </c>
      <c r="FJ7" s="541" t="str">
        <f t="shared" si="4"/>
        <v/>
      </c>
      <c r="FK7" s="91"/>
      <c r="FL7" s="541"/>
      <c r="FM7" s="541" t="str">
        <f>EG7</f>
        <v/>
      </c>
      <c r="FN7" s="541" t="str">
        <f t="shared" ref="FN7:GN7" si="5">EH7</f>
        <v/>
      </c>
      <c r="FO7" s="541" t="str">
        <f t="shared" si="5"/>
        <v/>
      </c>
      <c r="FP7" s="541" t="str">
        <f t="shared" si="5"/>
        <v/>
      </c>
      <c r="FQ7" s="541" t="str">
        <f t="shared" si="5"/>
        <v/>
      </c>
      <c r="FR7" s="541" t="str">
        <f t="shared" si="5"/>
        <v/>
      </c>
      <c r="FS7" s="541" t="str">
        <f t="shared" si="5"/>
        <v/>
      </c>
      <c r="FT7" s="541" t="str">
        <f t="shared" si="5"/>
        <v/>
      </c>
      <c r="FU7" s="541" t="str">
        <f t="shared" si="5"/>
        <v/>
      </c>
      <c r="FV7" s="541" t="str">
        <f t="shared" si="5"/>
        <v/>
      </c>
      <c r="FW7" s="541" t="str">
        <f t="shared" si="5"/>
        <v/>
      </c>
      <c r="FX7" s="541" t="str">
        <f t="shared" si="5"/>
        <v/>
      </c>
      <c r="FY7" s="541" t="str">
        <f t="shared" si="5"/>
        <v/>
      </c>
      <c r="FZ7" s="541" t="str">
        <f t="shared" si="5"/>
        <v/>
      </c>
      <c r="GA7" s="541" t="str">
        <f t="shared" si="5"/>
        <v/>
      </c>
      <c r="GB7" s="541" t="str">
        <f t="shared" si="5"/>
        <v/>
      </c>
      <c r="GC7" s="541" t="str">
        <f t="shared" si="5"/>
        <v/>
      </c>
      <c r="GD7" s="541" t="str">
        <f t="shared" si="5"/>
        <v/>
      </c>
      <c r="GE7" s="541" t="str">
        <f t="shared" si="5"/>
        <v/>
      </c>
      <c r="GF7" s="541" t="str">
        <f t="shared" si="5"/>
        <v/>
      </c>
      <c r="GG7" s="541" t="str">
        <f t="shared" si="5"/>
        <v/>
      </c>
      <c r="GH7" s="541" t="str">
        <f t="shared" si="5"/>
        <v/>
      </c>
      <c r="GI7" s="541" t="str">
        <f t="shared" si="5"/>
        <v/>
      </c>
      <c r="GJ7" s="541" t="str">
        <f t="shared" si="5"/>
        <v/>
      </c>
      <c r="GK7" s="541" t="str">
        <f t="shared" si="5"/>
        <v/>
      </c>
      <c r="GL7" s="541" t="str">
        <f t="shared" si="5"/>
        <v/>
      </c>
      <c r="GM7" s="541" t="str">
        <f t="shared" si="5"/>
        <v/>
      </c>
      <c r="GN7" s="541" t="str">
        <f t="shared" si="5"/>
        <v/>
      </c>
      <c r="GO7" s="541" t="str">
        <f>FI7</f>
        <v/>
      </c>
      <c r="GP7" s="541" t="str">
        <f>FJ7</f>
        <v/>
      </c>
      <c r="GQ7" s="91"/>
      <c r="GR7" s="91"/>
    </row>
    <row r="8" spans="1:285" ht="23.25" customHeight="1" x14ac:dyDescent="0.3">
      <c r="A8" s="681"/>
      <c r="D8" s="568" t="str">
        <f>E7</f>
        <v/>
      </c>
      <c r="E8" s="542" t="str">
        <f>IF('X(Calculs)X'!$B$8&gt;0,IF('X(Calculs)X'!$AM25&lt;='X(Calculs)X'!$B$8,IF(ISERROR(FM8),IF('X(Calculs)X'!D$23&lt;='X(Calculs)X'!$B$8,"—",""),FM8),""),"")</f>
        <v/>
      </c>
      <c r="F8" s="542" t="str">
        <f>IF('X(Calculs)X'!$B$8&gt;0,IF('X(Calculs)X'!$AM25&lt;='X(Calculs)X'!$B$8,IF(ISERROR(FN8),IF('X(Calculs)X'!E$23&lt;='X(Calculs)X'!$B$8,"—",""),FN8),""),"")</f>
        <v/>
      </c>
      <c r="G8" s="542" t="str">
        <f>IF('X(Calculs)X'!$B$8&gt;0,IF('X(Calculs)X'!$AM25&lt;='X(Calculs)X'!$B$8,IF(ISERROR(FO8),IF('X(Calculs)X'!F$23&lt;='X(Calculs)X'!$B$8,"—",""),FO8),""),"")</f>
        <v/>
      </c>
      <c r="H8" s="542" t="str">
        <f>IF('X(Calculs)X'!$B$8&gt;0,IF('X(Calculs)X'!$AM25&lt;='X(Calculs)X'!$B$8,IF(ISERROR(FP8),IF('X(Calculs)X'!G$23&lt;='X(Calculs)X'!$B$8,"—",""),FP8),""),"")</f>
        <v/>
      </c>
      <c r="I8" s="542" t="str">
        <f>IF('X(Calculs)X'!$B$8&gt;0,IF('X(Calculs)X'!$AM25&lt;='X(Calculs)X'!$B$8,IF(ISERROR(FQ8),IF('X(Calculs)X'!H$23&lt;='X(Calculs)X'!$B$8,"—",""),FQ8),""),"")</f>
        <v/>
      </c>
      <c r="J8" s="542" t="str">
        <f>IF('X(Calculs)X'!$B$8&gt;0,IF('X(Calculs)X'!$AM25&lt;='X(Calculs)X'!$B$8,IF(ISERROR(FR8),IF('X(Calculs)X'!I$23&lt;='X(Calculs)X'!$B$8,"—",""),FR8),""),"")</f>
        <v/>
      </c>
      <c r="K8" s="542" t="str">
        <f>IF('X(Calculs)X'!$B$8&gt;0,IF('X(Calculs)X'!$AM25&lt;='X(Calculs)X'!$B$8,IF(ISERROR(FS8),IF('X(Calculs)X'!J$23&lt;='X(Calculs)X'!$B$8,"—",""),FS8),""),"")</f>
        <v/>
      </c>
      <c r="L8" s="542" t="str">
        <f>IF('X(Calculs)X'!$B$8&gt;0,IF('X(Calculs)X'!$AM25&lt;='X(Calculs)X'!$B$8,IF(ISERROR(FT8),IF('X(Calculs)X'!K$23&lt;='X(Calculs)X'!$B$8,"—",""),FT8),""),"")</f>
        <v/>
      </c>
      <c r="M8" s="542" t="str">
        <f>IF('X(Calculs)X'!$B$8&gt;0,IF('X(Calculs)X'!$AM25&lt;='X(Calculs)X'!$B$8,IF(ISERROR(FU8),IF('X(Calculs)X'!L$23&lt;='X(Calculs)X'!$B$8,"—",""),FU8),""),"")</f>
        <v/>
      </c>
      <c r="N8" s="542" t="str">
        <f>IF('X(Calculs)X'!$B$8&gt;0,IF('X(Calculs)X'!$AM25&lt;='X(Calculs)X'!$B$8,IF(ISERROR(FV8),IF('X(Calculs)X'!M$23&lt;='X(Calculs)X'!$B$8,"—",""),FV8),""),"")</f>
        <v/>
      </c>
      <c r="O8" s="542" t="str">
        <f>IF('X(Calculs)X'!$B$8&gt;0,IF('X(Calculs)X'!$AM25&lt;='X(Calculs)X'!$B$8,IF(ISERROR(FW8),IF('X(Calculs)X'!N$23&lt;='X(Calculs)X'!$B$8,"—",""),FW8),""),"")</f>
        <v/>
      </c>
      <c r="P8" s="542" t="str">
        <f>IF('X(Calculs)X'!$B$8&gt;0,IF('X(Calculs)X'!$AM25&lt;='X(Calculs)X'!$B$8,IF(ISERROR(FX8),IF('X(Calculs)X'!O$23&lt;='X(Calculs)X'!$B$8,"—",""),FX8),""),"")</f>
        <v/>
      </c>
      <c r="Q8" s="542" t="str">
        <f>IF('X(Calculs)X'!$B$8&gt;0,IF('X(Calculs)X'!$AM25&lt;='X(Calculs)X'!$B$8,IF(ISERROR(FY8),IF('X(Calculs)X'!P$23&lt;='X(Calculs)X'!$B$8,"—",""),FY8),""),"")</f>
        <v/>
      </c>
      <c r="R8" s="542" t="str">
        <f>IF('X(Calculs)X'!$B$8&gt;0,IF('X(Calculs)X'!$AM25&lt;='X(Calculs)X'!$B$8,IF(ISERROR(FZ8),IF('X(Calculs)X'!Q$23&lt;='X(Calculs)X'!$B$8,"—",""),FZ8),""),"")</f>
        <v/>
      </c>
      <c r="S8" s="542" t="str">
        <f>IF('X(Calculs)X'!$B$8&gt;0,IF('X(Calculs)X'!$AM25&lt;='X(Calculs)X'!$B$8,IF(ISERROR(GA8),IF('X(Calculs)X'!R$23&lt;='X(Calculs)X'!$B$8,"—",""),GA8),""),"")</f>
        <v/>
      </c>
      <c r="T8" s="542" t="str">
        <f>IF('X(Calculs)X'!$B$8&gt;0,IF('X(Calculs)X'!$AM25&lt;='X(Calculs)X'!$B$8,IF(ISERROR(GB8),IF('X(Calculs)X'!S$23&lt;='X(Calculs)X'!$B$8,"—",""),GB8),""),"")</f>
        <v/>
      </c>
      <c r="U8" s="542" t="str">
        <f>IF('X(Calculs)X'!$B$8&gt;0,IF('X(Calculs)X'!$AM25&lt;='X(Calculs)X'!$B$8,IF(ISERROR(GC8),IF('X(Calculs)X'!T$23&lt;='X(Calculs)X'!$B$8,"—",""),GC8),""),"")</f>
        <v/>
      </c>
      <c r="V8" s="542" t="str">
        <f>IF('X(Calculs)X'!$B$8&gt;0,IF('X(Calculs)X'!$AM25&lt;='X(Calculs)X'!$B$8,IF(ISERROR(GD8),IF('X(Calculs)X'!U$23&lt;='X(Calculs)X'!$B$8,"—",""),GD8),""),"")</f>
        <v/>
      </c>
      <c r="W8" s="542" t="str">
        <f>IF('X(Calculs)X'!$B$8&gt;0,IF('X(Calculs)X'!$AM25&lt;='X(Calculs)X'!$B$8,IF(ISERROR(GE8),IF('X(Calculs)X'!V$23&lt;='X(Calculs)X'!$B$8,"—",""),GE8),""),"")</f>
        <v/>
      </c>
      <c r="X8" s="542" t="str">
        <f>IF('X(Calculs)X'!$B$8&gt;0,IF('X(Calculs)X'!$AM25&lt;='X(Calculs)X'!$B$8,IF(ISERROR(GF8),IF('X(Calculs)X'!W$23&lt;='X(Calculs)X'!$B$8,"—",""),GF8),""),"")</f>
        <v/>
      </c>
      <c r="Y8" s="542" t="str">
        <f>IF('X(Calculs)X'!$B$8&gt;0,IF('X(Calculs)X'!$AM25&lt;='X(Calculs)X'!$B$8,IF(ISERROR(GG8),IF('X(Calculs)X'!X$23&lt;='X(Calculs)X'!$B$8,"—",""),GG8),""),"")</f>
        <v/>
      </c>
      <c r="Z8" s="542" t="str">
        <f>IF('X(Calculs)X'!$B$8&gt;0,IF('X(Calculs)X'!$AM25&lt;='X(Calculs)X'!$B$8,IF(ISERROR(GH8),IF('X(Calculs)X'!Y$23&lt;='X(Calculs)X'!$B$8,"—",""),GH8),""),"")</f>
        <v/>
      </c>
      <c r="AA8" s="542" t="str">
        <f>IF('X(Calculs)X'!$B$8&gt;0,IF('X(Calculs)X'!$AM25&lt;='X(Calculs)X'!$B$8,IF(ISERROR(GI8),IF('X(Calculs)X'!Z$23&lt;='X(Calculs)X'!$B$8,"—",""),GI8),""),"")</f>
        <v/>
      </c>
      <c r="AB8" s="542" t="str">
        <f>IF('X(Calculs)X'!$B$8&gt;0,IF('X(Calculs)X'!$AM25&lt;='X(Calculs)X'!$B$8,IF(ISERROR(GJ8),IF('X(Calculs)X'!AA$23&lt;='X(Calculs)X'!$B$8,"—",""),GJ8),""),"")</f>
        <v/>
      </c>
      <c r="AC8" s="542" t="str">
        <f>IF('X(Calculs)X'!$B$8&gt;0,IF('X(Calculs)X'!$AM25&lt;='X(Calculs)X'!$B$8,IF(ISERROR(GK8),IF('X(Calculs)X'!AB$23&lt;='X(Calculs)X'!$B$8,"—",""),GK8),""),"")</f>
        <v/>
      </c>
      <c r="AD8" s="542" t="str">
        <f>IF('X(Calculs)X'!$B$8&gt;0,IF('X(Calculs)X'!$AM25&lt;='X(Calculs)X'!$B$8,IF(ISERROR(GL8),IF('X(Calculs)X'!AC$23&lt;='X(Calculs)X'!$B$8,"—",""),GL8),""),"")</f>
        <v/>
      </c>
      <c r="AE8" s="542" t="str">
        <f>IF('X(Calculs)X'!$B$8&gt;0,IF('X(Calculs)X'!$AM25&lt;='X(Calculs)X'!$B$8,IF(ISERROR(GM8),IF('X(Calculs)X'!AD$23&lt;='X(Calculs)X'!$B$8,"—",""),GM8),""),"")</f>
        <v/>
      </c>
      <c r="AF8" s="542" t="str">
        <f>IF('X(Calculs)X'!$B$8&gt;0,IF('X(Calculs)X'!$AM25&lt;='X(Calculs)X'!$B$8,IF(ISERROR(GN8),IF('X(Calculs)X'!AE$23&lt;='X(Calculs)X'!$B$8,"—",""),GN8),""),"")</f>
        <v/>
      </c>
      <c r="AG8" s="542" t="str">
        <f>IF('X(Calculs)X'!$B$8&gt;0,IF('X(Calculs)X'!$AM25&lt;='X(Calculs)X'!$B$8,IF(ISERROR(GO8),IF('X(Calculs)X'!AF$23&lt;='X(Calculs)X'!$B$8,"—",""),GO8),""),"")</f>
        <v/>
      </c>
      <c r="AH8" s="542" t="str">
        <f>IF('X(Calculs)X'!$B$8&gt;0,IF('X(Calculs)X'!$AM25&lt;='X(Calculs)X'!$B$8,IF(ISERROR(GP8),IF('X(Calculs)X'!AG$23&lt;='X(Calculs)X'!$B$8,"—",""),GP8),""),"")</f>
        <v/>
      </c>
      <c r="AK8" s="541" t="str">
        <f t="shared" ref="AK8:AK37" si="6">D8</f>
        <v/>
      </c>
      <c r="AL8" s="542" t="str">
        <f>IFERROR(ROUND(CORREL('X(Calculs)X'!$D$25:$D$124,'X(Calculs)X'!D$25:D$124),2),"")</f>
        <v/>
      </c>
      <c r="AM8" s="542" t="str">
        <f>IFERROR(ROUND(CORREL('X(Calculs)X'!$D$25:$D$124,'X(Calculs)X'!E$25:E$124),2),"")</f>
        <v/>
      </c>
      <c r="AN8" s="542" t="str">
        <f>IFERROR(ROUND(CORREL('X(Calculs)X'!$D$25:$D$124,'X(Calculs)X'!F$25:F$124),2),"")</f>
        <v/>
      </c>
      <c r="AO8" s="542" t="str">
        <f>IFERROR(ROUND(CORREL('X(Calculs)X'!$D$25:$D$124,'X(Calculs)X'!G$25:G$124),2),"")</f>
        <v/>
      </c>
      <c r="AP8" s="542" t="str">
        <f>IFERROR(ROUND(CORREL('X(Calculs)X'!$D$25:$D$124,'X(Calculs)X'!H$25:H$124),2),"")</f>
        <v/>
      </c>
      <c r="AQ8" s="542" t="str">
        <f>IFERROR(ROUND(CORREL('X(Calculs)X'!$D$25:$D$124,'X(Calculs)X'!I$25:I$124),2),"")</f>
        <v/>
      </c>
      <c r="AR8" s="542" t="str">
        <f>IFERROR(ROUND(CORREL('X(Calculs)X'!$D$25:$D$124,'X(Calculs)X'!J$25:J$124),2),"")</f>
        <v/>
      </c>
      <c r="AS8" s="542" t="str">
        <f>IFERROR(ROUND(CORREL('X(Calculs)X'!$D$25:$D$124,'X(Calculs)X'!K$25:K$124),2),"")</f>
        <v/>
      </c>
      <c r="AT8" s="542" t="str">
        <f>IFERROR(ROUND(CORREL('X(Calculs)X'!$D$25:$D$124,'X(Calculs)X'!L$25:L$124),2),"")</f>
        <v/>
      </c>
      <c r="AU8" s="542" t="str">
        <f>IFERROR(ROUND(CORREL('X(Calculs)X'!$D$25:$D$124,'X(Calculs)X'!M$25:M$124),2),"")</f>
        <v/>
      </c>
      <c r="AV8" s="542" t="str">
        <f>IFERROR(ROUND(CORREL('X(Calculs)X'!$D$25:$D$124,'X(Calculs)X'!N$25:N$124),2),"")</f>
        <v/>
      </c>
      <c r="AW8" s="542" t="str">
        <f>IFERROR(ROUND(CORREL('X(Calculs)X'!$D$25:$D$124,'X(Calculs)X'!O$25:O$124),2),"")</f>
        <v/>
      </c>
      <c r="AX8" s="542" t="str">
        <f>IFERROR(ROUND(CORREL('X(Calculs)X'!$D$25:$D$124,'X(Calculs)X'!P$25:P$124),2),"")</f>
        <v/>
      </c>
      <c r="AY8" s="542" t="str">
        <f>IFERROR(ROUND(CORREL('X(Calculs)X'!$D$25:$D$124,'X(Calculs)X'!Q$25:Q$124),2),"")</f>
        <v/>
      </c>
      <c r="AZ8" s="542" t="str">
        <f>IFERROR(ROUND(CORREL('X(Calculs)X'!$D$25:$D$124,'X(Calculs)X'!R$25:R$124),2),"")</f>
        <v/>
      </c>
      <c r="BA8" s="542" t="str">
        <f>IFERROR(ROUND(CORREL('X(Calculs)X'!$D$25:$D$124,'X(Calculs)X'!S$25:S$124),2),"")</f>
        <v/>
      </c>
      <c r="BB8" s="542" t="str">
        <f>IFERROR(ROUND(CORREL('X(Calculs)X'!$D$25:$D$124,'X(Calculs)X'!T$25:T$124),2),"")</f>
        <v/>
      </c>
      <c r="BC8" s="542" t="str">
        <f>IFERROR(ROUND(CORREL('X(Calculs)X'!$D$25:$D$124,'X(Calculs)X'!U$25:U$124),2),"")</f>
        <v/>
      </c>
      <c r="BD8" s="542" t="str">
        <f>IFERROR(ROUND(CORREL('X(Calculs)X'!$D$25:$D$124,'X(Calculs)X'!V$25:V$124),2),"")</f>
        <v/>
      </c>
      <c r="BE8" s="542" t="str">
        <f>IFERROR(ROUND(CORREL('X(Calculs)X'!$D$25:$D$124,'X(Calculs)X'!W$25:W$124),2),"")</f>
        <v/>
      </c>
      <c r="BF8" s="542" t="str">
        <f>IFERROR(ROUND(CORREL('X(Calculs)X'!$D$25:$D$124,'X(Calculs)X'!X$25:X$124),2),"")</f>
        <v/>
      </c>
      <c r="BG8" s="542" t="str">
        <f>IFERROR(ROUND(CORREL('X(Calculs)X'!$D$25:$D$124,'X(Calculs)X'!Y$25:Y$124),2),"")</f>
        <v/>
      </c>
      <c r="BH8" s="542" t="str">
        <f>IFERROR(ROUND(CORREL('X(Calculs)X'!$D$25:$D$124,'X(Calculs)X'!Z$25:Z$124),2),"")</f>
        <v/>
      </c>
      <c r="BI8" s="542" t="str">
        <f>IFERROR(ROUND(CORREL('X(Calculs)X'!$D$25:$D$124,'X(Calculs)X'!AA$25:AA$124),2),"")</f>
        <v/>
      </c>
      <c r="BJ8" s="542" t="str">
        <f>IFERROR(ROUND(CORREL('X(Calculs)X'!$D$25:$D$124,'X(Calculs)X'!AB$25:AB$124),2),"")</f>
        <v/>
      </c>
      <c r="BK8" s="542" t="str">
        <f>IFERROR(ROUND(CORREL('X(Calculs)X'!$D$25:$D$124,'X(Calculs)X'!AC$25:AC$124),2),"")</f>
        <v/>
      </c>
      <c r="BL8" s="542" t="str">
        <f>IFERROR(ROUND(CORREL('X(Calculs)X'!$D$25:$D$124,'X(Calculs)X'!AD$25:AD$124),2),"")</f>
        <v/>
      </c>
      <c r="BM8" s="542" t="str">
        <f>IFERROR(ROUND(CORREL('X(Calculs)X'!$D$25:$D$124,'X(Calculs)X'!AE$25:AE$124),2),"")</f>
        <v/>
      </c>
      <c r="BN8" s="542" t="str">
        <f>IFERROR(ROUND(CORREL('X(Calculs)X'!$D$25:$D$124,'X(Calculs)X'!AF$25:AF$124),2),"")</f>
        <v/>
      </c>
      <c r="BO8" s="542" t="str">
        <f>IFERROR(ROUND(CORREL('X(Calculs)X'!$D$25:$D$124,'X(Calculs)X'!AG$25:AG$124),2),"")</f>
        <v/>
      </c>
      <c r="BS8" s="549"/>
      <c r="BT8" s="541" t="str">
        <f t="shared" ref="BT8:BT37" si="7">D8</f>
        <v/>
      </c>
      <c r="BU8" s="560" t="str">
        <f>IF(AL8="","",IF(AL8&lt;0,'X(Calculs)X'!$MW$141,IF(AL8&lt;0.1,'X(Calculs)X'!$MW$140,IF(AL8&lt;0.2,'X(Calculs)X'!$MW$139,IF(AL8&lt;0.3,'X(Calculs)X'!$MW$138,IF(AL8&lt;0.4,'X(Calculs)X'!$MW$137,IF(AL8&lt;0.5,'X(Calculs)X'!$MW$136,IF(AL8&lt;0.6,'X(Calculs)X'!$MW$135,IF(AL8&lt;0.7,'X(Calculs)X'!$MW$134,IF(AL8&lt;0.8,'X(Calculs)X'!$MW$133,IF(AL8&lt;0.9,'X(Calculs)X'!$MW$132,IF(AL8&lt;1,'X(Calculs)X'!$MW$131,IF(AND(AL8=1,BU$7=$BT8),0,'X(Calculs)X'!$MW$131)))))))))))))</f>
        <v/>
      </c>
      <c r="BV8" s="560" t="str">
        <f>IF(AM8="","",IF(AM8&lt;0,'X(Calculs)X'!$MW$141,IF(AM8&lt;0.1,'X(Calculs)X'!$MW$140,IF(AM8&lt;0.2,'X(Calculs)X'!$MW$139,IF(AM8&lt;0.3,'X(Calculs)X'!$MW$138,IF(AM8&lt;0.4,'X(Calculs)X'!$MW$137,IF(AM8&lt;0.5,'X(Calculs)X'!$MW$136,IF(AM8&lt;0.6,'X(Calculs)X'!$MW$135,IF(AM8&lt;0.7,'X(Calculs)X'!$MW$134,IF(AM8&lt;0.8,'X(Calculs)X'!$MW$133,IF(AM8&lt;0.9,'X(Calculs)X'!$MW$132,IF(AM8&lt;1,'X(Calculs)X'!$MW$131,IF(AND(AM8=1,BV$7=$BT8),0,'X(Calculs)X'!$MW$131)))))))))))))</f>
        <v/>
      </c>
      <c r="BW8" s="560" t="str">
        <f>IF(AN8="","",IF(AN8&lt;0,'X(Calculs)X'!$MW$141,IF(AN8&lt;0.1,'X(Calculs)X'!$MW$140,IF(AN8&lt;0.2,'X(Calculs)X'!$MW$139,IF(AN8&lt;0.3,'X(Calculs)X'!$MW$138,IF(AN8&lt;0.4,'X(Calculs)X'!$MW$137,IF(AN8&lt;0.5,'X(Calculs)X'!$MW$136,IF(AN8&lt;0.6,'X(Calculs)X'!$MW$135,IF(AN8&lt;0.7,'X(Calculs)X'!$MW$134,IF(AN8&lt;0.8,'X(Calculs)X'!$MW$133,IF(AN8&lt;0.9,'X(Calculs)X'!$MW$132,IF(AN8&lt;1,'X(Calculs)X'!$MW$131,IF(AND(AN8=1,BW$7=$BT8),0,'X(Calculs)X'!$MW$131)))))))))))))</f>
        <v/>
      </c>
      <c r="BX8" s="560" t="str">
        <f>IF(AO8="","",IF(AO8&lt;0,'X(Calculs)X'!$MW$141,IF(AO8&lt;0.1,'X(Calculs)X'!$MW$140,IF(AO8&lt;0.2,'X(Calculs)X'!$MW$139,IF(AO8&lt;0.3,'X(Calculs)X'!$MW$138,IF(AO8&lt;0.4,'X(Calculs)X'!$MW$137,IF(AO8&lt;0.5,'X(Calculs)X'!$MW$136,IF(AO8&lt;0.6,'X(Calculs)X'!$MW$135,IF(AO8&lt;0.7,'X(Calculs)X'!$MW$134,IF(AO8&lt;0.8,'X(Calculs)X'!$MW$133,IF(AO8&lt;0.9,'X(Calculs)X'!$MW$132,IF(AO8&lt;1,'X(Calculs)X'!$MW$131,IF(AND(AO8=1,BX$7=$BT8),0,'X(Calculs)X'!$MW$131)))))))))))))</f>
        <v/>
      </c>
      <c r="BY8" s="560" t="str">
        <f>IF(AP8="","",IF(AP8&lt;0,'X(Calculs)X'!$MW$141,IF(AP8&lt;0.1,'X(Calculs)X'!$MW$140,IF(AP8&lt;0.2,'X(Calculs)X'!$MW$139,IF(AP8&lt;0.3,'X(Calculs)X'!$MW$138,IF(AP8&lt;0.4,'X(Calculs)X'!$MW$137,IF(AP8&lt;0.5,'X(Calculs)X'!$MW$136,IF(AP8&lt;0.6,'X(Calculs)X'!$MW$135,IF(AP8&lt;0.7,'X(Calculs)X'!$MW$134,IF(AP8&lt;0.8,'X(Calculs)X'!$MW$133,IF(AP8&lt;0.9,'X(Calculs)X'!$MW$132,IF(AP8&lt;1,'X(Calculs)X'!$MW$131,IF(AND(AP8=1,BY$7=$BT8),0,'X(Calculs)X'!$MW$131)))))))))))))</f>
        <v/>
      </c>
      <c r="BZ8" s="560" t="str">
        <f>IF(AQ8="","",IF(AQ8&lt;0,'X(Calculs)X'!$MW$141,IF(AQ8&lt;0.1,'X(Calculs)X'!$MW$140,IF(AQ8&lt;0.2,'X(Calculs)X'!$MW$139,IF(AQ8&lt;0.3,'X(Calculs)X'!$MW$138,IF(AQ8&lt;0.4,'X(Calculs)X'!$MW$137,IF(AQ8&lt;0.5,'X(Calculs)X'!$MW$136,IF(AQ8&lt;0.6,'X(Calculs)X'!$MW$135,IF(AQ8&lt;0.7,'X(Calculs)X'!$MW$134,IF(AQ8&lt;0.8,'X(Calculs)X'!$MW$133,IF(AQ8&lt;0.9,'X(Calculs)X'!$MW$132,IF(AQ8&lt;1,'X(Calculs)X'!$MW$131,IF(AND(AQ8=1,BZ$7=$BT8),0,'X(Calculs)X'!$MW$131)))))))))))))</f>
        <v/>
      </c>
      <c r="CA8" s="560" t="str">
        <f>IF(AR8="","",IF(AR8&lt;0,'X(Calculs)X'!$MW$141,IF(AR8&lt;0.1,'X(Calculs)X'!$MW$140,IF(AR8&lt;0.2,'X(Calculs)X'!$MW$139,IF(AR8&lt;0.3,'X(Calculs)X'!$MW$138,IF(AR8&lt;0.4,'X(Calculs)X'!$MW$137,IF(AR8&lt;0.5,'X(Calculs)X'!$MW$136,IF(AR8&lt;0.6,'X(Calculs)X'!$MW$135,IF(AR8&lt;0.7,'X(Calculs)X'!$MW$134,IF(AR8&lt;0.8,'X(Calculs)X'!$MW$133,IF(AR8&lt;0.9,'X(Calculs)X'!$MW$132,IF(AR8&lt;1,'X(Calculs)X'!$MW$131,IF(AND(AR8=1,CA$7=$BT8),0,'X(Calculs)X'!$MW$131)))))))))))))</f>
        <v/>
      </c>
      <c r="CB8" s="560" t="str">
        <f>IF(AS8="","",IF(AS8&lt;0,'X(Calculs)X'!$MW$141,IF(AS8&lt;0.1,'X(Calculs)X'!$MW$140,IF(AS8&lt;0.2,'X(Calculs)X'!$MW$139,IF(AS8&lt;0.3,'X(Calculs)X'!$MW$138,IF(AS8&lt;0.4,'X(Calculs)X'!$MW$137,IF(AS8&lt;0.5,'X(Calculs)X'!$MW$136,IF(AS8&lt;0.6,'X(Calculs)X'!$MW$135,IF(AS8&lt;0.7,'X(Calculs)X'!$MW$134,IF(AS8&lt;0.8,'X(Calculs)X'!$MW$133,IF(AS8&lt;0.9,'X(Calculs)X'!$MW$132,IF(AS8&lt;1,'X(Calculs)X'!$MW$131,IF(AND(AS8=1,CB$7=$BT8),0,'X(Calculs)X'!$MW$131)))))))))))))</f>
        <v/>
      </c>
      <c r="CC8" s="560" t="str">
        <f>IF(AT8="","",IF(AT8&lt;0,'X(Calculs)X'!$MW$141,IF(AT8&lt;0.1,'X(Calculs)X'!$MW$140,IF(AT8&lt;0.2,'X(Calculs)X'!$MW$139,IF(AT8&lt;0.3,'X(Calculs)X'!$MW$138,IF(AT8&lt;0.4,'X(Calculs)X'!$MW$137,IF(AT8&lt;0.5,'X(Calculs)X'!$MW$136,IF(AT8&lt;0.6,'X(Calculs)X'!$MW$135,IF(AT8&lt;0.7,'X(Calculs)X'!$MW$134,IF(AT8&lt;0.8,'X(Calculs)X'!$MW$133,IF(AT8&lt;0.9,'X(Calculs)X'!$MW$132,IF(AT8&lt;1,'X(Calculs)X'!$MW$131,IF(AND(AT8=1,CC$7=$BT8),0,'X(Calculs)X'!$MW$131)))))))))))))</f>
        <v/>
      </c>
      <c r="CD8" s="560" t="str">
        <f>IF(AU8="","",IF(AU8&lt;0,'X(Calculs)X'!$MW$141,IF(AU8&lt;0.1,'X(Calculs)X'!$MW$140,IF(AU8&lt;0.2,'X(Calculs)X'!$MW$139,IF(AU8&lt;0.3,'X(Calculs)X'!$MW$138,IF(AU8&lt;0.4,'X(Calculs)X'!$MW$137,IF(AU8&lt;0.5,'X(Calculs)X'!$MW$136,IF(AU8&lt;0.6,'X(Calculs)X'!$MW$135,IF(AU8&lt;0.7,'X(Calculs)X'!$MW$134,IF(AU8&lt;0.8,'X(Calculs)X'!$MW$133,IF(AU8&lt;0.9,'X(Calculs)X'!$MW$132,IF(AU8&lt;1,'X(Calculs)X'!$MW$131,IF(AND(AU8=1,CD$7=$BT8),0,'X(Calculs)X'!$MW$131)))))))))))))</f>
        <v/>
      </c>
      <c r="CE8" s="560" t="str">
        <f>IF(AV8="","",IF(AV8&lt;0,'X(Calculs)X'!$MW$141,IF(AV8&lt;0.1,'X(Calculs)X'!$MW$140,IF(AV8&lt;0.2,'X(Calculs)X'!$MW$139,IF(AV8&lt;0.3,'X(Calculs)X'!$MW$138,IF(AV8&lt;0.4,'X(Calculs)X'!$MW$137,IF(AV8&lt;0.5,'X(Calculs)X'!$MW$136,IF(AV8&lt;0.6,'X(Calculs)X'!$MW$135,IF(AV8&lt;0.7,'X(Calculs)X'!$MW$134,IF(AV8&lt;0.8,'X(Calculs)X'!$MW$133,IF(AV8&lt;0.9,'X(Calculs)X'!$MW$132,IF(AV8&lt;1,'X(Calculs)X'!$MW$131,IF(AND(AV8=1,CE$7=$BT8),0,'X(Calculs)X'!$MW$131)))))))))))))</f>
        <v/>
      </c>
      <c r="CF8" s="560" t="str">
        <f>IF(AW8="","",IF(AW8&lt;0,'X(Calculs)X'!$MW$141,IF(AW8&lt;0.1,'X(Calculs)X'!$MW$140,IF(AW8&lt;0.2,'X(Calculs)X'!$MW$139,IF(AW8&lt;0.3,'X(Calculs)X'!$MW$138,IF(AW8&lt;0.4,'X(Calculs)X'!$MW$137,IF(AW8&lt;0.5,'X(Calculs)X'!$MW$136,IF(AW8&lt;0.6,'X(Calculs)X'!$MW$135,IF(AW8&lt;0.7,'X(Calculs)X'!$MW$134,IF(AW8&lt;0.8,'X(Calculs)X'!$MW$133,IF(AW8&lt;0.9,'X(Calculs)X'!$MW$132,IF(AW8&lt;1,'X(Calculs)X'!$MW$131,IF(AND(AW8=1,CF$7=$BT8),0,'X(Calculs)X'!$MW$131)))))))))))))</f>
        <v/>
      </c>
      <c r="CG8" s="560" t="str">
        <f>IF(AX8="","",IF(AX8&lt;0,'X(Calculs)X'!$MW$141,IF(AX8&lt;0.1,'X(Calculs)X'!$MW$140,IF(AX8&lt;0.2,'X(Calculs)X'!$MW$139,IF(AX8&lt;0.3,'X(Calculs)X'!$MW$138,IF(AX8&lt;0.4,'X(Calculs)X'!$MW$137,IF(AX8&lt;0.5,'X(Calculs)X'!$MW$136,IF(AX8&lt;0.6,'X(Calculs)X'!$MW$135,IF(AX8&lt;0.7,'X(Calculs)X'!$MW$134,IF(AX8&lt;0.8,'X(Calculs)X'!$MW$133,IF(AX8&lt;0.9,'X(Calculs)X'!$MW$132,IF(AX8&lt;1,'X(Calculs)X'!$MW$131,IF(AND(AX8=1,CG$7=$BT8),0,'X(Calculs)X'!$MW$131)))))))))))))</f>
        <v/>
      </c>
      <c r="CH8" s="560" t="str">
        <f>IF(AY8="","",IF(AY8&lt;0,'X(Calculs)X'!$MW$141,IF(AY8&lt;0.1,'X(Calculs)X'!$MW$140,IF(AY8&lt;0.2,'X(Calculs)X'!$MW$139,IF(AY8&lt;0.3,'X(Calculs)X'!$MW$138,IF(AY8&lt;0.4,'X(Calculs)X'!$MW$137,IF(AY8&lt;0.5,'X(Calculs)X'!$MW$136,IF(AY8&lt;0.6,'X(Calculs)X'!$MW$135,IF(AY8&lt;0.7,'X(Calculs)X'!$MW$134,IF(AY8&lt;0.8,'X(Calculs)X'!$MW$133,IF(AY8&lt;0.9,'X(Calculs)X'!$MW$132,IF(AY8&lt;1,'X(Calculs)X'!$MW$131,IF(AND(AY8=1,CH$7=$BT8),0,'X(Calculs)X'!$MW$131)))))))))))))</f>
        <v/>
      </c>
      <c r="CI8" s="560" t="str">
        <f>IF(AZ8="","",IF(AZ8&lt;0,'X(Calculs)X'!$MW$141,IF(AZ8&lt;0.1,'X(Calculs)X'!$MW$140,IF(AZ8&lt;0.2,'X(Calculs)X'!$MW$139,IF(AZ8&lt;0.3,'X(Calculs)X'!$MW$138,IF(AZ8&lt;0.4,'X(Calculs)X'!$MW$137,IF(AZ8&lt;0.5,'X(Calculs)X'!$MW$136,IF(AZ8&lt;0.6,'X(Calculs)X'!$MW$135,IF(AZ8&lt;0.7,'X(Calculs)X'!$MW$134,IF(AZ8&lt;0.8,'X(Calculs)X'!$MW$133,IF(AZ8&lt;0.9,'X(Calculs)X'!$MW$132,IF(AZ8&lt;1,'X(Calculs)X'!$MW$131,IF(AND(AZ8=1,CI$7=$BT8),0,'X(Calculs)X'!$MW$131)))))))))))))</f>
        <v/>
      </c>
      <c r="CJ8" s="560" t="str">
        <f>IF(BA8="","",IF(BA8&lt;0,'X(Calculs)X'!$MW$141,IF(BA8&lt;0.1,'X(Calculs)X'!$MW$140,IF(BA8&lt;0.2,'X(Calculs)X'!$MW$139,IF(BA8&lt;0.3,'X(Calculs)X'!$MW$138,IF(BA8&lt;0.4,'X(Calculs)X'!$MW$137,IF(BA8&lt;0.5,'X(Calculs)X'!$MW$136,IF(BA8&lt;0.6,'X(Calculs)X'!$MW$135,IF(BA8&lt;0.7,'X(Calculs)X'!$MW$134,IF(BA8&lt;0.8,'X(Calculs)X'!$MW$133,IF(BA8&lt;0.9,'X(Calculs)X'!$MW$132,IF(BA8&lt;1,'X(Calculs)X'!$MW$131,IF(AND(BA8=1,CJ$7=$BT8),0,'X(Calculs)X'!$MW$131)))))))))))))</f>
        <v/>
      </c>
      <c r="CK8" s="560" t="str">
        <f>IF(BB8="","",IF(BB8&lt;0,'X(Calculs)X'!$MW$141,IF(BB8&lt;0.1,'X(Calculs)X'!$MW$140,IF(BB8&lt;0.2,'X(Calculs)X'!$MW$139,IF(BB8&lt;0.3,'X(Calculs)X'!$MW$138,IF(BB8&lt;0.4,'X(Calculs)X'!$MW$137,IF(BB8&lt;0.5,'X(Calculs)X'!$MW$136,IF(BB8&lt;0.6,'X(Calculs)X'!$MW$135,IF(BB8&lt;0.7,'X(Calculs)X'!$MW$134,IF(BB8&lt;0.8,'X(Calculs)X'!$MW$133,IF(BB8&lt;0.9,'X(Calculs)X'!$MW$132,IF(BB8&lt;1,'X(Calculs)X'!$MW$131,IF(AND(BB8=1,CK$7=$BT8),0,'X(Calculs)X'!$MW$131)))))))))))))</f>
        <v/>
      </c>
      <c r="CL8" s="560" t="str">
        <f>IF(BC8="","",IF(BC8&lt;0,'X(Calculs)X'!$MW$141,IF(BC8&lt;0.1,'X(Calculs)X'!$MW$140,IF(BC8&lt;0.2,'X(Calculs)X'!$MW$139,IF(BC8&lt;0.3,'X(Calculs)X'!$MW$138,IF(BC8&lt;0.4,'X(Calculs)X'!$MW$137,IF(BC8&lt;0.5,'X(Calculs)X'!$MW$136,IF(BC8&lt;0.6,'X(Calculs)X'!$MW$135,IF(BC8&lt;0.7,'X(Calculs)X'!$MW$134,IF(BC8&lt;0.8,'X(Calculs)X'!$MW$133,IF(BC8&lt;0.9,'X(Calculs)X'!$MW$132,IF(BC8&lt;1,'X(Calculs)X'!$MW$131,IF(AND(BC8=1,CL$7=$BT8),0,'X(Calculs)X'!$MW$131)))))))))))))</f>
        <v/>
      </c>
      <c r="CM8" s="560" t="str">
        <f>IF(BD8="","",IF(BD8&lt;0,'X(Calculs)X'!$MW$141,IF(BD8&lt;0.1,'X(Calculs)X'!$MW$140,IF(BD8&lt;0.2,'X(Calculs)X'!$MW$139,IF(BD8&lt;0.3,'X(Calculs)X'!$MW$138,IF(BD8&lt;0.4,'X(Calculs)X'!$MW$137,IF(BD8&lt;0.5,'X(Calculs)X'!$MW$136,IF(BD8&lt;0.6,'X(Calculs)X'!$MW$135,IF(BD8&lt;0.7,'X(Calculs)X'!$MW$134,IF(BD8&lt;0.8,'X(Calculs)X'!$MW$133,IF(BD8&lt;0.9,'X(Calculs)X'!$MW$132,IF(BD8&lt;1,'X(Calculs)X'!$MW$131,IF(AND(BD8=1,CM$7=$BT8),0,'X(Calculs)X'!$MW$131)))))))))))))</f>
        <v/>
      </c>
      <c r="CN8" s="560" t="str">
        <f>IF(BE8="","",IF(BE8&lt;0,'X(Calculs)X'!$MW$141,IF(BE8&lt;0.1,'X(Calculs)X'!$MW$140,IF(BE8&lt;0.2,'X(Calculs)X'!$MW$139,IF(BE8&lt;0.3,'X(Calculs)X'!$MW$138,IF(BE8&lt;0.4,'X(Calculs)X'!$MW$137,IF(BE8&lt;0.5,'X(Calculs)X'!$MW$136,IF(BE8&lt;0.6,'X(Calculs)X'!$MW$135,IF(BE8&lt;0.7,'X(Calculs)X'!$MW$134,IF(BE8&lt;0.8,'X(Calculs)X'!$MW$133,IF(BE8&lt;0.9,'X(Calculs)X'!$MW$132,IF(BE8&lt;1,'X(Calculs)X'!$MW$131,IF(AND(BE8=1,CN$7=$BT8),0,'X(Calculs)X'!$MW$131)))))))))))))</f>
        <v/>
      </c>
      <c r="CO8" s="560" t="str">
        <f>IF(BF8="","",IF(BF8&lt;0,'X(Calculs)X'!$MW$141,IF(BF8&lt;0.1,'X(Calculs)X'!$MW$140,IF(BF8&lt;0.2,'X(Calculs)X'!$MW$139,IF(BF8&lt;0.3,'X(Calculs)X'!$MW$138,IF(BF8&lt;0.4,'X(Calculs)X'!$MW$137,IF(BF8&lt;0.5,'X(Calculs)X'!$MW$136,IF(BF8&lt;0.6,'X(Calculs)X'!$MW$135,IF(BF8&lt;0.7,'X(Calculs)X'!$MW$134,IF(BF8&lt;0.8,'X(Calculs)X'!$MW$133,IF(BF8&lt;0.9,'X(Calculs)X'!$MW$132,IF(BF8&lt;1,'X(Calculs)X'!$MW$131,IF(AND(BF8=1,CO$7=$BT8),0,'X(Calculs)X'!$MW$131)))))))))))))</f>
        <v/>
      </c>
      <c r="CP8" s="560" t="str">
        <f>IF(BG8="","",IF(BG8&lt;0,'X(Calculs)X'!$MW$141,IF(BG8&lt;0.1,'X(Calculs)X'!$MW$140,IF(BG8&lt;0.2,'X(Calculs)X'!$MW$139,IF(BG8&lt;0.3,'X(Calculs)X'!$MW$138,IF(BG8&lt;0.4,'X(Calculs)X'!$MW$137,IF(BG8&lt;0.5,'X(Calculs)X'!$MW$136,IF(BG8&lt;0.6,'X(Calculs)X'!$MW$135,IF(BG8&lt;0.7,'X(Calculs)X'!$MW$134,IF(BG8&lt;0.8,'X(Calculs)X'!$MW$133,IF(BG8&lt;0.9,'X(Calculs)X'!$MW$132,IF(BG8&lt;1,'X(Calculs)X'!$MW$131,IF(AND(BG8=1,CP$7=$BT8),0,'X(Calculs)X'!$MW$131)))))))))))))</f>
        <v/>
      </c>
      <c r="CQ8" s="560" t="str">
        <f>IF(BH8="","",IF(BH8&lt;0,'X(Calculs)X'!$MW$141,IF(BH8&lt;0.1,'X(Calculs)X'!$MW$140,IF(BH8&lt;0.2,'X(Calculs)X'!$MW$139,IF(BH8&lt;0.3,'X(Calculs)X'!$MW$138,IF(BH8&lt;0.4,'X(Calculs)X'!$MW$137,IF(BH8&lt;0.5,'X(Calculs)X'!$MW$136,IF(BH8&lt;0.6,'X(Calculs)X'!$MW$135,IF(BH8&lt;0.7,'X(Calculs)X'!$MW$134,IF(BH8&lt;0.8,'X(Calculs)X'!$MW$133,IF(BH8&lt;0.9,'X(Calculs)X'!$MW$132,IF(BH8&lt;1,'X(Calculs)X'!$MW$131,IF(AND(BH8=1,CQ$7=$BT8),0,'X(Calculs)X'!$MW$131)))))))))))))</f>
        <v/>
      </c>
      <c r="CR8" s="560" t="str">
        <f>IF(BI8="","",IF(BI8&lt;0,'X(Calculs)X'!$MW$141,IF(BI8&lt;0.1,'X(Calculs)X'!$MW$140,IF(BI8&lt;0.2,'X(Calculs)X'!$MW$139,IF(BI8&lt;0.3,'X(Calculs)X'!$MW$138,IF(BI8&lt;0.4,'X(Calculs)X'!$MW$137,IF(BI8&lt;0.5,'X(Calculs)X'!$MW$136,IF(BI8&lt;0.6,'X(Calculs)X'!$MW$135,IF(BI8&lt;0.7,'X(Calculs)X'!$MW$134,IF(BI8&lt;0.8,'X(Calculs)X'!$MW$133,IF(BI8&lt;0.9,'X(Calculs)X'!$MW$132,IF(BI8&lt;1,'X(Calculs)X'!$MW$131,IF(AND(BI8=1,CR$7=$BT8),0,'X(Calculs)X'!$MW$131)))))))))))))</f>
        <v/>
      </c>
      <c r="CS8" s="560" t="str">
        <f>IF(BJ8="","",IF(BJ8&lt;0,'X(Calculs)X'!$MW$141,IF(BJ8&lt;0.1,'X(Calculs)X'!$MW$140,IF(BJ8&lt;0.2,'X(Calculs)X'!$MW$139,IF(BJ8&lt;0.3,'X(Calculs)X'!$MW$138,IF(BJ8&lt;0.4,'X(Calculs)X'!$MW$137,IF(BJ8&lt;0.5,'X(Calculs)X'!$MW$136,IF(BJ8&lt;0.6,'X(Calculs)X'!$MW$135,IF(BJ8&lt;0.7,'X(Calculs)X'!$MW$134,IF(BJ8&lt;0.8,'X(Calculs)X'!$MW$133,IF(BJ8&lt;0.9,'X(Calculs)X'!$MW$132,IF(BJ8&lt;1,'X(Calculs)X'!$MW$131,IF(AND(BJ8=1,CS$7=$BT8),0,'X(Calculs)X'!$MW$131)))))))))))))</f>
        <v/>
      </c>
      <c r="CT8" s="560" t="str">
        <f>IF(BK8="","",IF(BK8&lt;0,'X(Calculs)X'!$MW$141,IF(BK8&lt;0.1,'X(Calculs)X'!$MW$140,IF(BK8&lt;0.2,'X(Calculs)X'!$MW$139,IF(BK8&lt;0.3,'X(Calculs)X'!$MW$138,IF(BK8&lt;0.4,'X(Calculs)X'!$MW$137,IF(BK8&lt;0.5,'X(Calculs)X'!$MW$136,IF(BK8&lt;0.6,'X(Calculs)X'!$MW$135,IF(BK8&lt;0.7,'X(Calculs)X'!$MW$134,IF(BK8&lt;0.8,'X(Calculs)X'!$MW$133,IF(BK8&lt;0.9,'X(Calculs)X'!$MW$132,IF(BK8&lt;1,'X(Calculs)X'!$MW$131,IF(AND(BK8=1,CT$7=$BT8),0,'X(Calculs)X'!$MW$131)))))))))))))</f>
        <v/>
      </c>
      <c r="CU8" s="560" t="str">
        <f>IF(BL8="","",IF(BL8&lt;0,'X(Calculs)X'!$MW$141,IF(BL8&lt;0.1,'X(Calculs)X'!$MW$140,IF(BL8&lt;0.2,'X(Calculs)X'!$MW$139,IF(BL8&lt;0.3,'X(Calculs)X'!$MW$138,IF(BL8&lt;0.4,'X(Calculs)X'!$MW$137,IF(BL8&lt;0.5,'X(Calculs)X'!$MW$136,IF(BL8&lt;0.6,'X(Calculs)X'!$MW$135,IF(BL8&lt;0.7,'X(Calculs)X'!$MW$134,IF(BL8&lt;0.8,'X(Calculs)X'!$MW$133,IF(BL8&lt;0.9,'X(Calculs)X'!$MW$132,IF(BL8&lt;1,'X(Calculs)X'!$MW$131,IF(AND(BL8=1,CU$7=$BT8),0,'X(Calculs)X'!$MW$131)))))))))))))</f>
        <v/>
      </c>
      <c r="CV8" s="560" t="str">
        <f>IF(BM8="","",IF(BM8&lt;0,'X(Calculs)X'!$MW$141,IF(BM8&lt;0.1,'X(Calculs)X'!$MW$140,IF(BM8&lt;0.2,'X(Calculs)X'!$MW$139,IF(BM8&lt;0.3,'X(Calculs)X'!$MW$138,IF(BM8&lt;0.4,'X(Calculs)X'!$MW$137,IF(BM8&lt;0.5,'X(Calculs)X'!$MW$136,IF(BM8&lt;0.6,'X(Calculs)X'!$MW$135,IF(BM8&lt;0.7,'X(Calculs)X'!$MW$134,IF(BM8&lt;0.8,'X(Calculs)X'!$MW$133,IF(BM8&lt;0.9,'X(Calculs)X'!$MW$132,IF(BM8&lt;1,'X(Calculs)X'!$MW$131,IF(AND(BM8=1,CV$7=$BT8),0,'X(Calculs)X'!$MW$131)))))))))))))</f>
        <v/>
      </c>
      <c r="CW8" s="560" t="str">
        <f>IF(BN8="","",IF(BN8&lt;0,'X(Calculs)X'!$MW$141,IF(BN8&lt;0.1,'X(Calculs)X'!$MW$140,IF(BN8&lt;0.2,'X(Calculs)X'!$MW$139,IF(BN8&lt;0.3,'X(Calculs)X'!$MW$138,IF(BN8&lt;0.4,'X(Calculs)X'!$MW$137,IF(BN8&lt;0.5,'X(Calculs)X'!$MW$136,IF(BN8&lt;0.6,'X(Calculs)X'!$MW$135,IF(BN8&lt;0.7,'X(Calculs)X'!$MW$134,IF(BN8&lt;0.8,'X(Calculs)X'!$MW$133,IF(BN8&lt;0.9,'X(Calculs)X'!$MW$132,IF(BN8&lt;1,'X(Calculs)X'!$MW$131,IF(AND(BN8=1,CW$7=$BT8),0,'X(Calculs)X'!$MW$131)))))))))))))</f>
        <v/>
      </c>
      <c r="CX8" s="560" t="str">
        <f>IF(BO8="","",IF(BO8&lt;0,'X(Calculs)X'!$MW$141,IF(BO8&lt;0.1,'X(Calculs)X'!$MW$140,IF(BO8&lt;0.2,'X(Calculs)X'!$MW$139,IF(BO8&lt;0.3,'X(Calculs)X'!$MW$138,IF(BO8&lt;0.4,'X(Calculs)X'!$MW$137,IF(BO8&lt;0.5,'X(Calculs)X'!$MW$136,IF(BO8&lt;0.6,'X(Calculs)X'!$MW$135,IF(BO8&lt;0.7,'X(Calculs)X'!$MW$134,IF(BO8&lt;0.8,'X(Calculs)X'!$MW$133,IF(BO8&lt;0.9,'X(Calculs)X'!$MW$132,IF(BO8&lt;1,'X(Calculs)X'!$MW$131,IF(AND(BO8=1,CX$7=$BT8),0,'X(Calculs)X'!$MW$131)))))))))))))</f>
        <v/>
      </c>
      <c r="CZ8" s="541" t="str">
        <f t="shared" ref="CZ8:CZ37" si="8">BT8</f>
        <v/>
      </c>
      <c r="DA8" s="542" t="str">
        <f>IFERROR((AL8*SQRT(('X(Calculs)X'!$B$11-2)/(1-('5. Corr.'!AL8*'5. Corr.'!AL8)))),"")</f>
        <v/>
      </c>
      <c r="DB8" s="542" t="str">
        <f>IFERROR((AM8*SQRT(('X(Calculs)X'!$B$11-2)/(1-('5. Corr.'!AM8*'5. Corr.'!AM8)))),"")</f>
        <v/>
      </c>
      <c r="DC8" s="542" t="str">
        <f>IFERROR((AN8*SQRT(('X(Calculs)X'!$B$11-2)/(1-('5. Corr.'!AN8*'5. Corr.'!AN8)))),"")</f>
        <v/>
      </c>
      <c r="DD8" s="542" t="str">
        <f>IFERROR((AO8*SQRT(('X(Calculs)X'!$B$11-2)/(1-('5. Corr.'!AO8*'5. Corr.'!AO8)))),"")</f>
        <v/>
      </c>
      <c r="DE8" s="542" t="str">
        <f>IFERROR((AP8*SQRT(('X(Calculs)X'!$B$11-2)/(1-('5. Corr.'!AP8*'5. Corr.'!AP8)))),"")</f>
        <v/>
      </c>
      <c r="DF8" s="542" t="str">
        <f>IFERROR((AQ8*SQRT(('X(Calculs)X'!$B$11-2)/(1-('5. Corr.'!AQ8*'5. Corr.'!AQ8)))),"")</f>
        <v/>
      </c>
      <c r="DG8" s="542" t="str">
        <f>IFERROR((AR8*SQRT(('X(Calculs)X'!$B$11-2)/(1-('5. Corr.'!AR8*'5. Corr.'!AR8)))),"")</f>
        <v/>
      </c>
      <c r="DH8" s="542" t="str">
        <f>IFERROR((AS8*SQRT(('X(Calculs)X'!$B$11-2)/(1-('5. Corr.'!AS8*'5. Corr.'!AS8)))),"")</f>
        <v/>
      </c>
      <c r="DI8" s="542" t="str">
        <f>IFERROR((AT8*SQRT(('X(Calculs)X'!$B$11-2)/(1-('5. Corr.'!AT8*'5. Corr.'!AT8)))),"")</f>
        <v/>
      </c>
      <c r="DJ8" s="542" t="str">
        <f>IFERROR((AU8*SQRT(('X(Calculs)X'!$B$11-2)/(1-('5. Corr.'!AU8*'5. Corr.'!AU8)))),"")</f>
        <v/>
      </c>
      <c r="DK8" s="542" t="str">
        <f>IFERROR((AV8*SQRT(('X(Calculs)X'!$B$11-2)/(1-('5. Corr.'!AV8*'5. Corr.'!AV8)))),"")</f>
        <v/>
      </c>
      <c r="DL8" s="542" t="str">
        <f>IFERROR((AW8*SQRT(('X(Calculs)X'!$B$11-2)/(1-('5. Corr.'!AW8*'5. Corr.'!AW8)))),"")</f>
        <v/>
      </c>
      <c r="DM8" s="542" t="str">
        <f>IFERROR((AX8*SQRT(('X(Calculs)X'!$B$11-2)/(1-('5. Corr.'!AX8*'5. Corr.'!AX8)))),"")</f>
        <v/>
      </c>
      <c r="DN8" s="542" t="str">
        <f>IFERROR((AY8*SQRT(('X(Calculs)X'!$B$11-2)/(1-('5. Corr.'!AY8*'5. Corr.'!AY8)))),"")</f>
        <v/>
      </c>
      <c r="DO8" s="542" t="str">
        <f>IFERROR((AZ8*SQRT(('X(Calculs)X'!$B$11-2)/(1-('5. Corr.'!AZ8*'5. Corr.'!AZ8)))),"")</f>
        <v/>
      </c>
      <c r="DP8" s="542" t="str">
        <f>IFERROR((BA8*SQRT(('X(Calculs)X'!$B$11-2)/(1-('5. Corr.'!BA8*'5. Corr.'!BA8)))),"")</f>
        <v/>
      </c>
      <c r="DQ8" s="542" t="str">
        <f>IFERROR((BB8*SQRT(('X(Calculs)X'!$B$11-2)/(1-('5. Corr.'!BB8*'5. Corr.'!BB8)))),"")</f>
        <v/>
      </c>
      <c r="DR8" s="542" t="str">
        <f>IFERROR((BC8*SQRT(('X(Calculs)X'!$B$11-2)/(1-('5. Corr.'!BC8*'5. Corr.'!BC8)))),"")</f>
        <v/>
      </c>
      <c r="DS8" s="542" t="str">
        <f>IFERROR((BD8*SQRT(('X(Calculs)X'!$B$11-2)/(1-('5. Corr.'!BD8*'5. Corr.'!BD8)))),"")</f>
        <v/>
      </c>
      <c r="DT8" s="542" t="str">
        <f>IFERROR((BE8*SQRT(('X(Calculs)X'!$B$11-2)/(1-('5. Corr.'!BE8*'5. Corr.'!BE8)))),"")</f>
        <v/>
      </c>
      <c r="DU8" s="542" t="str">
        <f>IFERROR((BF8*SQRT(('X(Calculs)X'!$B$11-2)/(1-('5. Corr.'!BF8*'5. Corr.'!BF8)))),"")</f>
        <v/>
      </c>
      <c r="DV8" s="542" t="str">
        <f>IFERROR((BG8*SQRT(('X(Calculs)X'!$B$11-2)/(1-('5. Corr.'!BG8*'5. Corr.'!BG8)))),"")</f>
        <v/>
      </c>
      <c r="DW8" s="542" t="str">
        <f>IFERROR((BH8*SQRT(('X(Calculs)X'!$B$11-2)/(1-('5. Corr.'!BH8*'5. Corr.'!BH8)))),"")</f>
        <v/>
      </c>
      <c r="DX8" s="542" t="str">
        <f>IFERROR((BI8*SQRT(('X(Calculs)X'!$B$11-2)/(1-('5. Corr.'!BI8*'5. Corr.'!BI8)))),"")</f>
        <v/>
      </c>
      <c r="DY8" s="542" t="str">
        <f>IFERROR((BJ8*SQRT(('X(Calculs)X'!$B$11-2)/(1-('5. Corr.'!BJ8*'5. Corr.'!BJ8)))),"")</f>
        <v/>
      </c>
      <c r="DZ8" s="542" t="str">
        <f>IFERROR((BK8*SQRT(('X(Calculs)X'!$B$11-2)/(1-('5. Corr.'!BK8*'5. Corr.'!BK8)))),"")</f>
        <v/>
      </c>
      <c r="EA8" s="542" t="str">
        <f>IFERROR((BL8*SQRT(('X(Calculs)X'!$B$11-2)/(1-('5. Corr.'!BL8*'5. Corr.'!BL8)))),"")</f>
        <v/>
      </c>
      <c r="EB8" s="542" t="str">
        <f>IFERROR((BM8*SQRT(('X(Calculs)X'!$B$11-2)/(1-('5. Corr.'!BM8*'5. Corr.'!BM8)))),"")</f>
        <v/>
      </c>
      <c r="EC8" s="542" t="str">
        <f>IFERROR((BN8*SQRT(('X(Calculs)X'!$B$11-2)/(1-('5. Corr.'!BN8*'5. Corr.'!BN8)))),"")</f>
        <v/>
      </c>
      <c r="ED8" s="542" t="str">
        <f>IFERROR((BO8*SQRT(('X(Calculs)X'!$B$11-2)/(1-('5. Corr.'!BO8*'5. Corr.'!BO8)))),"")</f>
        <v/>
      </c>
      <c r="EF8" s="541" t="str">
        <f t="shared" ref="EF8:EF37" si="9">CZ8</f>
        <v/>
      </c>
      <c r="EG8" s="542" t="str">
        <f>IFERROR((_xlfn.T.DIST.2T(ABS(DA8),'X(Calculs)X'!$B$11-2)),"")</f>
        <v/>
      </c>
      <c r="EH8" s="542" t="str">
        <f>IFERROR((_xlfn.T.DIST.2T(ABS(DB8),'X(Calculs)X'!$B$11-2)),"")</f>
        <v/>
      </c>
      <c r="EI8" s="542" t="str">
        <f>IFERROR((_xlfn.T.DIST.2T(ABS(DC8),'X(Calculs)X'!$B$11-2)),"")</f>
        <v/>
      </c>
      <c r="EJ8" s="542" t="str">
        <f>IFERROR((_xlfn.T.DIST.2T(ABS(DD8),'X(Calculs)X'!$B$11-2)),"")</f>
        <v/>
      </c>
      <c r="EK8" s="542" t="str">
        <f>IFERROR((_xlfn.T.DIST.2T(ABS(DE8),'X(Calculs)X'!$B$11-2)),"")</f>
        <v/>
      </c>
      <c r="EL8" s="542" t="str">
        <f>IFERROR((_xlfn.T.DIST.2T(ABS(DF8),'X(Calculs)X'!$B$11-2)),"")</f>
        <v/>
      </c>
      <c r="EM8" s="542" t="str">
        <f>IFERROR((_xlfn.T.DIST.2T(ABS(DG8),'X(Calculs)X'!$B$11-2)),"")</f>
        <v/>
      </c>
      <c r="EN8" s="542" t="str">
        <f>IFERROR((_xlfn.T.DIST.2T(ABS(DH8),'X(Calculs)X'!$B$11-2)),"")</f>
        <v/>
      </c>
      <c r="EO8" s="542" t="str">
        <f>IFERROR((_xlfn.T.DIST.2T(ABS(DI8),'X(Calculs)X'!$B$11-2)),"")</f>
        <v/>
      </c>
      <c r="EP8" s="542" t="str">
        <f>IFERROR((_xlfn.T.DIST.2T(ABS(DJ8),'X(Calculs)X'!$B$11-2)),"")</f>
        <v/>
      </c>
      <c r="EQ8" s="542" t="str">
        <f>IFERROR((_xlfn.T.DIST.2T(ABS(DK8),'X(Calculs)X'!$B$11-2)),"")</f>
        <v/>
      </c>
      <c r="ER8" s="542" t="str">
        <f>IFERROR((_xlfn.T.DIST.2T(ABS(DL8),'X(Calculs)X'!$B$11-2)),"")</f>
        <v/>
      </c>
      <c r="ES8" s="542" t="str">
        <f>IFERROR((_xlfn.T.DIST.2T(ABS(DM8),'X(Calculs)X'!$B$11-2)),"")</f>
        <v/>
      </c>
      <c r="ET8" s="542" t="str">
        <f>IFERROR((_xlfn.T.DIST.2T(ABS(DN8),'X(Calculs)X'!$B$11-2)),"")</f>
        <v/>
      </c>
      <c r="EU8" s="542" t="str">
        <f>IFERROR((_xlfn.T.DIST.2T(ABS(DO8),'X(Calculs)X'!$B$11-2)),"")</f>
        <v/>
      </c>
      <c r="EV8" s="542" t="str">
        <f>IFERROR((_xlfn.T.DIST.2T(ABS(DP8),'X(Calculs)X'!$B$11-2)),"")</f>
        <v/>
      </c>
      <c r="EW8" s="542" t="str">
        <f>IFERROR((_xlfn.T.DIST.2T(ABS(DQ8),'X(Calculs)X'!$B$11-2)),"")</f>
        <v/>
      </c>
      <c r="EX8" s="542" t="str">
        <f>IFERROR((_xlfn.T.DIST.2T(ABS(DR8),'X(Calculs)X'!$B$11-2)),"")</f>
        <v/>
      </c>
      <c r="EY8" s="542" t="str">
        <f>IFERROR((_xlfn.T.DIST.2T(ABS(DS8),'X(Calculs)X'!$B$11-2)),"")</f>
        <v/>
      </c>
      <c r="EZ8" s="542" t="str">
        <f>IFERROR((_xlfn.T.DIST.2T(ABS(DT8),'X(Calculs)X'!$B$11-2)),"")</f>
        <v/>
      </c>
      <c r="FA8" s="542" t="str">
        <f>IFERROR((_xlfn.T.DIST.2T(ABS(DU8),'X(Calculs)X'!$B$11-2)),"")</f>
        <v/>
      </c>
      <c r="FB8" s="542" t="str">
        <f>IFERROR((_xlfn.T.DIST.2T(ABS(DV8),'X(Calculs)X'!$B$11-2)),"")</f>
        <v/>
      </c>
      <c r="FC8" s="542" t="str">
        <f>IFERROR((_xlfn.T.DIST.2T(ABS(DW8),'X(Calculs)X'!$B$11-2)),"")</f>
        <v/>
      </c>
      <c r="FD8" s="542" t="str">
        <f>IFERROR((_xlfn.T.DIST.2T(ABS(DX8),'X(Calculs)X'!$B$11-2)),"")</f>
        <v/>
      </c>
      <c r="FE8" s="542" t="str">
        <f>IFERROR((_xlfn.T.DIST.2T(ABS(DY8),'X(Calculs)X'!$B$11-2)),"")</f>
        <v/>
      </c>
      <c r="FF8" s="542" t="str">
        <f>IFERROR((_xlfn.T.DIST.2T(ABS(DZ8),'X(Calculs)X'!$B$11-2)),"")</f>
        <v/>
      </c>
      <c r="FG8" s="542" t="str">
        <f>IFERROR((_xlfn.T.DIST.2T(ABS(EA8),'X(Calculs)X'!$B$11-2)),"")</f>
        <v/>
      </c>
      <c r="FH8" s="542" t="str">
        <f>IFERROR((_xlfn.T.DIST.2T(ABS(EB8),'X(Calculs)X'!$B$11-2)),"")</f>
        <v/>
      </c>
      <c r="FI8" s="542" t="str">
        <f>IFERROR((_xlfn.T.DIST.2T(ABS(EC8),'X(Calculs)X'!$B$11-2)),"")</f>
        <v/>
      </c>
      <c r="FJ8" s="542" t="str">
        <f>IFERROR((_xlfn.T.DIST.2T(ABS(ED8),'X(Calculs)X'!$B$11-2)),"")</f>
        <v/>
      </c>
      <c r="FL8" s="541" t="str">
        <f t="shared" ref="FL8:FL37" si="10">EF8</f>
        <v/>
      </c>
      <c r="FM8" s="542" t="e">
        <f>FIXED(AL8)&amp;IF(AL8&lt;1,IF(EG8&lt;0.01,"**",IF(EG8&lt;0.05,"*","")),"")</f>
        <v>#VALUE!</v>
      </c>
      <c r="FN8" s="542" t="e">
        <f t="shared" ref="FN8:GP8" si="11">FIXED(AM8)&amp;IF(AM8&lt;1,IF(EH8&lt;0.01,"**",IF(EH8&lt;0.05,"*","")),"")</f>
        <v>#VALUE!</v>
      </c>
      <c r="FO8" s="542" t="e">
        <f t="shared" si="11"/>
        <v>#VALUE!</v>
      </c>
      <c r="FP8" s="542" t="e">
        <f t="shared" si="11"/>
        <v>#VALUE!</v>
      </c>
      <c r="FQ8" s="542" t="e">
        <f t="shared" si="11"/>
        <v>#VALUE!</v>
      </c>
      <c r="FR8" s="542" t="e">
        <f t="shared" si="11"/>
        <v>#VALUE!</v>
      </c>
      <c r="FS8" s="542" t="e">
        <f t="shared" si="11"/>
        <v>#VALUE!</v>
      </c>
      <c r="FT8" s="542" t="e">
        <f t="shared" si="11"/>
        <v>#VALUE!</v>
      </c>
      <c r="FU8" s="542" t="e">
        <f t="shared" si="11"/>
        <v>#VALUE!</v>
      </c>
      <c r="FV8" s="542" t="e">
        <f t="shared" si="11"/>
        <v>#VALUE!</v>
      </c>
      <c r="FW8" s="542" t="e">
        <f t="shared" si="11"/>
        <v>#VALUE!</v>
      </c>
      <c r="FX8" s="542" t="e">
        <f t="shared" si="11"/>
        <v>#VALUE!</v>
      </c>
      <c r="FY8" s="542" t="e">
        <f t="shared" si="11"/>
        <v>#VALUE!</v>
      </c>
      <c r="FZ8" s="542" t="e">
        <f t="shared" si="11"/>
        <v>#VALUE!</v>
      </c>
      <c r="GA8" s="542" t="e">
        <f t="shared" si="11"/>
        <v>#VALUE!</v>
      </c>
      <c r="GB8" s="542" t="e">
        <f t="shared" si="11"/>
        <v>#VALUE!</v>
      </c>
      <c r="GC8" s="542" t="e">
        <f t="shared" si="11"/>
        <v>#VALUE!</v>
      </c>
      <c r="GD8" s="542" t="e">
        <f t="shared" si="11"/>
        <v>#VALUE!</v>
      </c>
      <c r="GE8" s="542" t="e">
        <f t="shared" si="11"/>
        <v>#VALUE!</v>
      </c>
      <c r="GF8" s="542" t="e">
        <f t="shared" si="11"/>
        <v>#VALUE!</v>
      </c>
      <c r="GG8" s="542" t="e">
        <f t="shared" si="11"/>
        <v>#VALUE!</v>
      </c>
      <c r="GH8" s="542" t="e">
        <f t="shared" si="11"/>
        <v>#VALUE!</v>
      </c>
      <c r="GI8" s="542" t="e">
        <f t="shared" si="11"/>
        <v>#VALUE!</v>
      </c>
      <c r="GJ8" s="542" t="e">
        <f t="shared" si="11"/>
        <v>#VALUE!</v>
      </c>
      <c r="GK8" s="542" t="e">
        <f t="shared" si="11"/>
        <v>#VALUE!</v>
      </c>
      <c r="GL8" s="542" t="e">
        <f t="shared" si="11"/>
        <v>#VALUE!</v>
      </c>
      <c r="GM8" s="542" t="e">
        <f t="shared" si="11"/>
        <v>#VALUE!</v>
      </c>
      <c r="GN8" s="542" t="e">
        <f t="shared" si="11"/>
        <v>#VALUE!</v>
      </c>
      <c r="GO8" s="542" t="e">
        <f t="shared" si="11"/>
        <v>#VALUE!</v>
      </c>
      <c r="GP8" s="542" t="e">
        <f t="shared" si="11"/>
        <v>#VALUE!</v>
      </c>
    </row>
    <row r="9" spans="1:285" ht="23.25" customHeight="1" x14ac:dyDescent="0.3">
      <c r="A9" s="681"/>
      <c r="D9" s="568" t="str">
        <f>F7</f>
        <v/>
      </c>
      <c r="E9" s="542" t="str">
        <f>IF('X(Calculs)X'!$B$8&gt;0,IF('X(Calculs)X'!$AM26&lt;='X(Calculs)X'!$B$8,IF(ISERROR(FM9),IF('X(Calculs)X'!D$23&lt;='X(Calculs)X'!$B$8,"—",""),FM9),""),"")</f>
        <v/>
      </c>
      <c r="F9" s="542" t="str">
        <f>IF('X(Calculs)X'!$B$8&gt;0,IF('X(Calculs)X'!$AM26&lt;='X(Calculs)X'!$B$8,IF(ISERROR(FN9),IF('X(Calculs)X'!E$23&lt;='X(Calculs)X'!$B$8,"—",""),FN9),""),"")</f>
        <v/>
      </c>
      <c r="G9" s="542" t="str">
        <f>IF('X(Calculs)X'!$B$8&gt;0,IF('X(Calculs)X'!$AM26&lt;='X(Calculs)X'!$B$8,IF(ISERROR(FO9),IF('X(Calculs)X'!F$23&lt;='X(Calculs)X'!$B$8,"—",""),FO9),""),"")</f>
        <v/>
      </c>
      <c r="H9" s="542" t="str">
        <f>IF('X(Calculs)X'!$B$8&gt;0,IF('X(Calculs)X'!$AM26&lt;='X(Calculs)X'!$B$8,IF(ISERROR(FP9),IF('X(Calculs)X'!G$23&lt;='X(Calculs)X'!$B$8,"—",""),FP9),""),"")</f>
        <v/>
      </c>
      <c r="I9" s="542" t="str">
        <f>IF('X(Calculs)X'!$B$8&gt;0,IF('X(Calculs)X'!$AM26&lt;='X(Calculs)X'!$B$8,IF(ISERROR(FQ9),IF('X(Calculs)X'!H$23&lt;='X(Calculs)X'!$B$8,"—",""),FQ9),""),"")</f>
        <v/>
      </c>
      <c r="J9" s="542" t="str">
        <f>IF('X(Calculs)X'!$B$8&gt;0,IF('X(Calculs)X'!$AM26&lt;='X(Calculs)X'!$B$8,IF(ISERROR(FR9),IF('X(Calculs)X'!I$23&lt;='X(Calculs)X'!$B$8,"—",""),FR9),""),"")</f>
        <v/>
      </c>
      <c r="K9" s="542" t="str">
        <f>IF('X(Calculs)X'!$B$8&gt;0,IF('X(Calculs)X'!$AM26&lt;='X(Calculs)X'!$B$8,IF(ISERROR(FS9),IF('X(Calculs)X'!J$23&lt;='X(Calculs)X'!$B$8,"—",""),FS9),""),"")</f>
        <v/>
      </c>
      <c r="L9" s="542" t="str">
        <f>IF('X(Calculs)X'!$B$8&gt;0,IF('X(Calculs)X'!$AM26&lt;='X(Calculs)X'!$B$8,IF(ISERROR(FT9),IF('X(Calculs)X'!K$23&lt;='X(Calculs)X'!$B$8,"—",""),FT9),""),"")</f>
        <v/>
      </c>
      <c r="M9" s="542" t="str">
        <f>IF('X(Calculs)X'!$B$8&gt;0,IF('X(Calculs)X'!$AM26&lt;='X(Calculs)X'!$B$8,IF(ISERROR(FU9),IF('X(Calculs)X'!L$23&lt;='X(Calculs)X'!$B$8,"—",""),FU9),""),"")</f>
        <v/>
      </c>
      <c r="N9" s="542" t="str">
        <f>IF('X(Calculs)X'!$B$8&gt;0,IF('X(Calculs)X'!$AM26&lt;='X(Calculs)X'!$B$8,IF(ISERROR(FV9),IF('X(Calculs)X'!M$23&lt;='X(Calculs)X'!$B$8,"—",""),FV9),""),"")</f>
        <v/>
      </c>
      <c r="O9" s="542" t="str">
        <f>IF('X(Calculs)X'!$B$8&gt;0,IF('X(Calculs)X'!$AM26&lt;='X(Calculs)X'!$B$8,IF(ISERROR(FW9),IF('X(Calculs)X'!N$23&lt;='X(Calculs)X'!$B$8,"—",""),FW9),""),"")</f>
        <v/>
      </c>
      <c r="P9" s="542" t="str">
        <f>IF('X(Calculs)X'!$B$8&gt;0,IF('X(Calculs)X'!$AM26&lt;='X(Calculs)X'!$B$8,IF(ISERROR(FX9),IF('X(Calculs)X'!O$23&lt;='X(Calculs)X'!$B$8,"—",""),FX9),""),"")</f>
        <v/>
      </c>
      <c r="Q9" s="542" t="str">
        <f>IF('X(Calculs)X'!$B$8&gt;0,IF('X(Calculs)X'!$AM26&lt;='X(Calculs)X'!$B$8,IF(ISERROR(FY9),IF('X(Calculs)X'!P$23&lt;='X(Calculs)X'!$B$8,"—",""),FY9),""),"")</f>
        <v/>
      </c>
      <c r="R9" s="542" t="str">
        <f>IF('X(Calculs)X'!$B$8&gt;0,IF('X(Calculs)X'!$AM26&lt;='X(Calculs)X'!$B$8,IF(ISERROR(FZ9),IF('X(Calculs)X'!Q$23&lt;='X(Calculs)X'!$B$8,"—",""),FZ9),""),"")</f>
        <v/>
      </c>
      <c r="S9" s="542" t="str">
        <f>IF('X(Calculs)X'!$B$8&gt;0,IF('X(Calculs)X'!$AM26&lt;='X(Calculs)X'!$B$8,IF(ISERROR(GA9),IF('X(Calculs)X'!R$23&lt;='X(Calculs)X'!$B$8,"—",""),GA9),""),"")</f>
        <v/>
      </c>
      <c r="T9" s="542" t="str">
        <f>IF('X(Calculs)X'!$B$8&gt;0,IF('X(Calculs)X'!$AM26&lt;='X(Calculs)X'!$B$8,IF(ISERROR(GB9),IF('X(Calculs)X'!S$23&lt;='X(Calculs)X'!$B$8,"—",""),GB9),""),"")</f>
        <v/>
      </c>
      <c r="U9" s="542" t="str">
        <f>IF('X(Calculs)X'!$B$8&gt;0,IF('X(Calculs)X'!$AM26&lt;='X(Calculs)X'!$B$8,IF(ISERROR(GC9),IF('X(Calculs)X'!T$23&lt;='X(Calculs)X'!$B$8,"—",""),GC9),""),"")</f>
        <v/>
      </c>
      <c r="V9" s="542" t="str">
        <f>IF('X(Calculs)X'!$B$8&gt;0,IF('X(Calculs)X'!$AM26&lt;='X(Calculs)X'!$B$8,IF(ISERROR(GD9),IF('X(Calculs)X'!U$23&lt;='X(Calculs)X'!$B$8,"—",""),GD9),""),"")</f>
        <v/>
      </c>
      <c r="W9" s="542" t="str">
        <f>IF('X(Calculs)X'!$B$8&gt;0,IF('X(Calculs)X'!$AM26&lt;='X(Calculs)X'!$B$8,IF(ISERROR(GE9),IF('X(Calculs)X'!V$23&lt;='X(Calculs)X'!$B$8,"—",""),GE9),""),"")</f>
        <v/>
      </c>
      <c r="X9" s="542" t="str">
        <f>IF('X(Calculs)X'!$B$8&gt;0,IF('X(Calculs)X'!$AM26&lt;='X(Calculs)X'!$B$8,IF(ISERROR(GF9),IF('X(Calculs)X'!W$23&lt;='X(Calculs)X'!$B$8,"—",""),GF9),""),"")</f>
        <v/>
      </c>
      <c r="Y9" s="542" t="str">
        <f>IF('X(Calculs)X'!$B$8&gt;0,IF('X(Calculs)X'!$AM26&lt;='X(Calculs)X'!$B$8,IF(ISERROR(GG9),IF('X(Calculs)X'!X$23&lt;='X(Calculs)X'!$B$8,"—",""),GG9),""),"")</f>
        <v/>
      </c>
      <c r="Z9" s="542" t="str">
        <f>IF('X(Calculs)X'!$B$8&gt;0,IF('X(Calculs)X'!$AM26&lt;='X(Calculs)X'!$B$8,IF(ISERROR(GH9),IF('X(Calculs)X'!Y$23&lt;='X(Calculs)X'!$B$8,"—",""),GH9),""),"")</f>
        <v/>
      </c>
      <c r="AA9" s="542" t="str">
        <f>IF('X(Calculs)X'!$B$8&gt;0,IF('X(Calculs)X'!$AM26&lt;='X(Calculs)X'!$B$8,IF(ISERROR(GI9),IF('X(Calculs)X'!Z$23&lt;='X(Calculs)X'!$B$8,"—",""),GI9),""),"")</f>
        <v/>
      </c>
      <c r="AB9" s="542" t="str">
        <f>IF('X(Calculs)X'!$B$8&gt;0,IF('X(Calculs)X'!$AM26&lt;='X(Calculs)X'!$B$8,IF(ISERROR(GJ9),IF('X(Calculs)X'!AA$23&lt;='X(Calculs)X'!$B$8,"—",""),GJ9),""),"")</f>
        <v/>
      </c>
      <c r="AC9" s="542" t="str">
        <f>IF('X(Calculs)X'!$B$8&gt;0,IF('X(Calculs)X'!$AM26&lt;='X(Calculs)X'!$B$8,IF(ISERROR(GK9),IF('X(Calculs)X'!AB$23&lt;='X(Calculs)X'!$B$8,"—",""),GK9),""),"")</f>
        <v/>
      </c>
      <c r="AD9" s="542" t="str">
        <f>IF('X(Calculs)X'!$B$8&gt;0,IF('X(Calculs)X'!$AM26&lt;='X(Calculs)X'!$B$8,IF(ISERROR(GL9),IF('X(Calculs)X'!AC$23&lt;='X(Calculs)X'!$B$8,"—",""),GL9),""),"")</f>
        <v/>
      </c>
      <c r="AE9" s="542" t="str">
        <f>IF('X(Calculs)X'!$B$8&gt;0,IF('X(Calculs)X'!$AM26&lt;='X(Calculs)X'!$B$8,IF(ISERROR(GM9),IF('X(Calculs)X'!AD$23&lt;='X(Calculs)X'!$B$8,"—",""),GM9),""),"")</f>
        <v/>
      </c>
      <c r="AF9" s="542" t="str">
        <f>IF('X(Calculs)X'!$B$8&gt;0,IF('X(Calculs)X'!$AM26&lt;='X(Calculs)X'!$B$8,IF(ISERROR(GN9),IF('X(Calculs)X'!AE$23&lt;='X(Calculs)X'!$B$8,"—",""),GN9),""),"")</f>
        <v/>
      </c>
      <c r="AG9" s="542" t="str">
        <f>IF('X(Calculs)X'!$B$8&gt;0,IF('X(Calculs)X'!$AM26&lt;='X(Calculs)X'!$B$8,IF(ISERROR(GO9),IF('X(Calculs)X'!AF$23&lt;='X(Calculs)X'!$B$8,"—",""),GO9),""),"")</f>
        <v/>
      </c>
      <c r="AH9" s="542" t="str">
        <f>IF('X(Calculs)X'!$B$8&gt;0,IF('X(Calculs)X'!$AM26&lt;='X(Calculs)X'!$B$8,IF(ISERROR(GP9),IF('X(Calculs)X'!AG$23&lt;='X(Calculs)X'!$B$8,"—",""),GP9),""),"")</f>
        <v/>
      </c>
      <c r="AK9" s="541" t="str">
        <f t="shared" si="6"/>
        <v/>
      </c>
      <c r="AL9" s="542" t="str">
        <f>IFERROR(ROUND(CORREL('X(Calculs)X'!$E$25:$E$124,'X(Calculs)X'!D$25:D$124),2),"")</f>
        <v/>
      </c>
      <c r="AM9" s="542" t="str">
        <f>IFERROR(ROUND(CORREL('X(Calculs)X'!$E$25:$E$124,'X(Calculs)X'!E$25:E$124),2),"")</f>
        <v/>
      </c>
      <c r="AN9" s="542" t="str">
        <f>IFERROR(ROUND(CORREL('X(Calculs)X'!$E$25:$E$124,'X(Calculs)X'!F$25:F$124),2),"")</f>
        <v/>
      </c>
      <c r="AO9" s="542" t="str">
        <f>IFERROR(ROUND(CORREL('X(Calculs)X'!$E$25:$E$124,'X(Calculs)X'!G$25:G$124),2),"")</f>
        <v/>
      </c>
      <c r="AP9" s="542" t="str">
        <f>IFERROR(ROUND(CORREL('X(Calculs)X'!$E$25:$E$124,'X(Calculs)X'!H$25:H$124),2),"")</f>
        <v/>
      </c>
      <c r="AQ9" s="542" t="str">
        <f>IFERROR(ROUND(CORREL('X(Calculs)X'!$E$25:$E$124,'X(Calculs)X'!I$25:I$124),2),"")</f>
        <v/>
      </c>
      <c r="AR9" s="542" t="str">
        <f>IFERROR(ROUND(CORREL('X(Calculs)X'!$E$25:$E$124,'X(Calculs)X'!J$25:J$124),2),"")</f>
        <v/>
      </c>
      <c r="AS9" s="542" t="str">
        <f>IFERROR(ROUND(CORREL('X(Calculs)X'!$E$25:$E$124,'X(Calculs)X'!K$25:K$124),2),"")</f>
        <v/>
      </c>
      <c r="AT9" s="542" t="str">
        <f>IFERROR(ROUND(CORREL('X(Calculs)X'!$E$25:$E$124,'X(Calculs)X'!L$25:L$124),2),"")</f>
        <v/>
      </c>
      <c r="AU9" s="542" t="str">
        <f>IFERROR(ROUND(CORREL('X(Calculs)X'!$E$25:$E$124,'X(Calculs)X'!M$25:M$124),2),"")</f>
        <v/>
      </c>
      <c r="AV9" s="542" t="str">
        <f>IFERROR(ROUND(CORREL('X(Calculs)X'!$E$25:$E$124,'X(Calculs)X'!N$25:N$124),2),"")</f>
        <v/>
      </c>
      <c r="AW9" s="542" t="str">
        <f>IFERROR(ROUND(CORREL('X(Calculs)X'!$E$25:$E$124,'X(Calculs)X'!O$25:O$124),2),"")</f>
        <v/>
      </c>
      <c r="AX9" s="542" t="str">
        <f>IFERROR(ROUND(CORREL('X(Calculs)X'!$E$25:$E$124,'X(Calculs)X'!P$25:P$124),2),"")</f>
        <v/>
      </c>
      <c r="AY9" s="542" t="str">
        <f>IFERROR(ROUND(CORREL('X(Calculs)X'!$E$25:$E$124,'X(Calculs)X'!Q$25:Q$124),2),"")</f>
        <v/>
      </c>
      <c r="AZ9" s="542" t="str">
        <f>IFERROR(ROUND(CORREL('X(Calculs)X'!$E$25:$E$124,'X(Calculs)X'!R$25:R$124),2),"")</f>
        <v/>
      </c>
      <c r="BA9" s="542" t="str">
        <f>IFERROR(ROUND(CORREL('X(Calculs)X'!$E$25:$E$124,'X(Calculs)X'!S$25:S$124),2),"")</f>
        <v/>
      </c>
      <c r="BB9" s="542" t="str">
        <f>IFERROR(ROUND(CORREL('X(Calculs)X'!$E$25:$E$124,'X(Calculs)X'!T$25:T$124),2),"")</f>
        <v/>
      </c>
      <c r="BC9" s="542" t="str">
        <f>IFERROR(ROUND(CORREL('X(Calculs)X'!$E$25:$E$124,'X(Calculs)X'!U$25:U$124),2),"")</f>
        <v/>
      </c>
      <c r="BD9" s="542" t="str">
        <f>IFERROR(ROUND(CORREL('X(Calculs)X'!$E$25:$E$124,'X(Calculs)X'!V$25:V$124),2),"")</f>
        <v/>
      </c>
      <c r="BE9" s="542" t="str">
        <f>IFERROR(ROUND(CORREL('X(Calculs)X'!$E$25:$E$124,'X(Calculs)X'!W$25:W$124),2),"")</f>
        <v/>
      </c>
      <c r="BF9" s="542" t="str">
        <f>IFERROR(ROUND(CORREL('X(Calculs)X'!$E$25:$E$124,'X(Calculs)X'!X$25:X$124),2),"")</f>
        <v/>
      </c>
      <c r="BG9" s="542" t="str">
        <f>IFERROR(ROUND(CORREL('X(Calculs)X'!$E$25:$E$124,'X(Calculs)X'!Y$25:Y$124),2),"")</f>
        <v/>
      </c>
      <c r="BH9" s="542" t="str">
        <f>IFERROR(ROUND(CORREL('X(Calculs)X'!$E$25:$E$124,'X(Calculs)X'!Z$25:Z$124),2),"")</f>
        <v/>
      </c>
      <c r="BI9" s="542" t="str">
        <f>IFERROR(ROUND(CORREL('X(Calculs)X'!$E$25:$E$124,'X(Calculs)X'!AA$25:AA$124),2),"")</f>
        <v/>
      </c>
      <c r="BJ9" s="542" t="str">
        <f>IFERROR(ROUND(CORREL('X(Calculs)X'!$E$25:$E$124,'X(Calculs)X'!AB$25:AB$124),2),"")</f>
        <v/>
      </c>
      <c r="BK9" s="542" t="str">
        <f>IFERROR(ROUND(CORREL('X(Calculs)X'!$E$25:$E$124,'X(Calculs)X'!AC$25:AC$124),2),"")</f>
        <v/>
      </c>
      <c r="BL9" s="542" t="str">
        <f>IFERROR(ROUND(CORREL('X(Calculs)X'!$E$25:$E$124,'X(Calculs)X'!AD$25:AD$124),2),"")</f>
        <v/>
      </c>
      <c r="BM9" s="542" t="str">
        <f>IFERROR(ROUND(CORREL('X(Calculs)X'!$E$25:$E$124,'X(Calculs)X'!AE$25:AE$124),2),"")</f>
        <v/>
      </c>
      <c r="BN9" s="542" t="str">
        <f>IFERROR(ROUND(CORREL('X(Calculs)X'!$E$25:$E$124,'X(Calculs)X'!AF$25:AF$124),2),"")</f>
        <v/>
      </c>
      <c r="BO9" s="542" t="str">
        <f>IFERROR(ROUND(CORREL('X(Calculs)X'!$E$25:$E$124,'X(Calculs)X'!AG$25:AG$124),2),"")</f>
        <v/>
      </c>
      <c r="BT9" s="541" t="str">
        <f t="shared" si="7"/>
        <v/>
      </c>
      <c r="BU9" s="560" t="str">
        <f>IF(AL9="","",IF(AL9&lt;0,'X(Calculs)X'!$MW$141,IF(AL9&lt;0.1,'X(Calculs)X'!$MW$140,IF(AL9&lt;0.2,'X(Calculs)X'!$MW$139,IF(AL9&lt;0.3,'X(Calculs)X'!$MW$138,IF(AL9&lt;0.4,'X(Calculs)X'!$MW$137,IF(AL9&lt;0.5,'X(Calculs)X'!$MW$136,IF(AL9&lt;0.6,'X(Calculs)X'!$MW$135,IF(AL9&lt;0.7,'X(Calculs)X'!$MW$134,IF(AL9&lt;0.8,'X(Calculs)X'!$MW$133,IF(AL9&lt;0.9,'X(Calculs)X'!$MW$132,IF(AL9&lt;1,'X(Calculs)X'!$MW$131,IF(AND(AL9=1,BU$7=$BT9),0,'X(Calculs)X'!$MW$131)))))))))))))</f>
        <v/>
      </c>
      <c r="BV9" s="560" t="str">
        <f>IF(AM9="","",IF(AM9&lt;0,'X(Calculs)X'!$MW$141,IF(AM9&lt;0.1,'X(Calculs)X'!$MW$140,IF(AM9&lt;0.2,'X(Calculs)X'!$MW$139,IF(AM9&lt;0.3,'X(Calculs)X'!$MW$138,IF(AM9&lt;0.4,'X(Calculs)X'!$MW$137,IF(AM9&lt;0.5,'X(Calculs)X'!$MW$136,IF(AM9&lt;0.6,'X(Calculs)X'!$MW$135,IF(AM9&lt;0.7,'X(Calculs)X'!$MW$134,IF(AM9&lt;0.8,'X(Calculs)X'!$MW$133,IF(AM9&lt;0.9,'X(Calculs)X'!$MW$132,IF(AM9&lt;1,'X(Calculs)X'!$MW$131,IF(AND(AM9=1,BV$7=$BT9),0,'X(Calculs)X'!$MW$131)))))))))))))</f>
        <v/>
      </c>
      <c r="BW9" s="560" t="str">
        <f>IF(AN9="","",IF(AN9&lt;0,'X(Calculs)X'!$MW$141,IF(AN9&lt;0.1,'X(Calculs)X'!$MW$140,IF(AN9&lt;0.2,'X(Calculs)X'!$MW$139,IF(AN9&lt;0.3,'X(Calculs)X'!$MW$138,IF(AN9&lt;0.4,'X(Calculs)X'!$MW$137,IF(AN9&lt;0.5,'X(Calculs)X'!$MW$136,IF(AN9&lt;0.6,'X(Calculs)X'!$MW$135,IF(AN9&lt;0.7,'X(Calculs)X'!$MW$134,IF(AN9&lt;0.8,'X(Calculs)X'!$MW$133,IF(AN9&lt;0.9,'X(Calculs)X'!$MW$132,IF(AN9&lt;1,'X(Calculs)X'!$MW$131,IF(AND(AN9=1,BW$7=$BT9),0,'X(Calculs)X'!$MW$131)))))))))))))</f>
        <v/>
      </c>
      <c r="BX9" s="560" t="str">
        <f>IF(AO9="","",IF(AO9&lt;0,'X(Calculs)X'!$MW$141,IF(AO9&lt;0.1,'X(Calculs)X'!$MW$140,IF(AO9&lt;0.2,'X(Calculs)X'!$MW$139,IF(AO9&lt;0.3,'X(Calculs)X'!$MW$138,IF(AO9&lt;0.4,'X(Calculs)X'!$MW$137,IF(AO9&lt;0.5,'X(Calculs)X'!$MW$136,IF(AO9&lt;0.6,'X(Calculs)X'!$MW$135,IF(AO9&lt;0.7,'X(Calculs)X'!$MW$134,IF(AO9&lt;0.8,'X(Calculs)X'!$MW$133,IF(AO9&lt;0.9,'X(Calculs)X'!$MW$132,IF(AO9&lt;1,'X(Calculs)X'!$MW$131,IF(AND(AO9=1,BX$7=$BT9),0,'X(Calculs)X'!$MW$131)))))))))))))</f>
        <v/>
      </c>
      <c r="BY9" s="560" t="str">
        <f>IF(AP9="","",IF(AP9&lt;0,'X(Calculs)X'!$MW$141,IF(AP9&lt;0.1,'X(Calculs)X'!$MW$140,IF(AP9&lt;0.2,'X(Calculs)X'!$MW$139,IF(AP9&lt;0.3,'X(Calculs)X'!$MW$138,IF(AP9&lt;0.4,'X(Calculs)X'!$MW$137,IF(AP9&lt;0.5,'X(Calculs)X'!$MW$136,IF(AP9&lt;0.6,'X(Calculs)X'!$MW$135,IF(AP9&lt;0.7,'X(Calculs)X'!$MW$134,IF(AP9&lt;0.8,'X(Calculs)X'!$MW$133,IF(AP9&lt;0.9,'X(Calculs)X'!$MW$132,IF(AP9&lt;1,'X(Calculs)X'!$MW$131,IF(AND(AP9=1,BY$7=$BT9),0,'X(Calculs)X'!$MW$131)))))))))))))</f>
        <v/>
      </c>
      <c r="BZ9" s="560" t="str">
        <f>IF(AQ9="","",IF(AQ9&lt;0,'X(Calculs)X'!$MW$141,IF(AQ9&lt;0.1,'X(Calculs)X'!$MW$140,IF(AQ9&lt;0.2,'X(Calculs)X'!$MW$139,IF(AQ9&lt;0.3,'X(Calculs)X'!$MW$138,IF(AQ9&lt;0.4,'X(Calculs)X'!$MW$137,IF(AQ9&lt;0.5,'X(Calculs)X'!$MW$136,IF(AQ9&lt;0.6,'X(Calculs)X'!$MW$135,IF(AQ9&lt;0.7,'X(Calculs)X'!$MW$134,IF(AQ9&lt;0.8,'X(Calculs)X'!$MW$133,IF(AQ9&lt;0.9,'X(Calculs)X'!$MW$132,IF(AQ9&lt;1,'X(Calculs)X'!$MW$131,IF(AND(AQ9=1,BZ$7=$BT9),0,'X(Calculs)X'!$MW$131)))))))))))))</f>
        <v/>
      </c>
      <c r="CA9" s="560" t="str">
        <f>IF(AR9="","",IF(AR9&lt;0,'X(Calculs)X'!$MW$141,IF(AR9&lt;0.1,'X(Calculs)X'!$MW$140,IF(AR9&lt;0.2,'X(Calculs)X'!$MW$139,IF(AR9&lt;0.3,'X(Calculs)X'!$MW$138,IF(AR9&lt;0.4,'X(Calculs)X'!$MW$137,IF(AR9&lt;0.5,'X(Calculs)X'!$MW$136,IF(AR9&lt;0.6,'X(Calculs)X'!$MW$135,IF(AR9&lt;0.7,'X(Calculs)X'!$MW$134,IF(AR9&lt;0.8,'X(Calculs)X'!$MW$133,IF(AR9&lt;0.9,'X(Calculs)X'!$MW$132,IF(AR9&lt;1,'X(Calculs)X'!$MW$131,IF(AND(AR9=1,CA$7=$BT9),0,'X(Calculs)X'!$MW$131)))))))))))))</f>
        <v/>
      </c>
      <c r="CB9" s="560" t="str">
        <f>IF(AS9="","",IF(AS9&lt;0,'X(Calculs)X'!$MW$141,IF(AS9&lt;0.1,'X(Calculs)X'!$MW$140,IF(AS9&lt;0.2,'X(Calculs)X'!$MW$139,IF(AS9&lt;0.3,'X(Calculs)X'!$MW$138,IF(AS9&lt;0.4,'X(Calculs)X'!$MW$137,IF(AS9&lt;0.5,'X(Calculs)X'!$MW$136,IF(AS9&lt;0.6,'X(Calculs)X'!$MW$135,IF(AS9&lt;0.7,'X(Calculs)X'!$MW$134,IF(AS9&lt;0.8,'X(Calculs)X'!$MW$133,IF(AS9&lt;0.9,'X(Calculs)X'!$MW$132,IF(AS9&lt;1,'X(Calculs)X'!$MW$131,IF(AND(AS9=1,CB$7=$BT9),0,'X(Calculs)X'!$MW$131)))))))))))))</f>
        <v/>
      </c>
      <c r="CC9" s="560" t="str">
        <f>IF(AT9="","",IF(AT9&lt;0,'X(Calculs)X'!$MW$141,IF(AT9&lt;0.1,'X(Calculs)X'!$MW$140,IF(AT9&lt;0.2,'X(Calculs)X'!$MW$139,IF(AT9&lt;0.3,'X(Calculs)X'!$MW$138,IF(AT9&lt;0.4,'X(Calculs)X'!$MW$137,IF(AT9&lt;0.5,'X(Calculs)X'!$MW$136,IF(AT9&lt;0.6,'X(Calculs)X'!$MW$135,IF(AT9&lt;0.7,'X(Calculs)X'!$MW$134,IF(AT9&lt;0.8,'X(Calculs)X'!$MW$133,IF(AT9&lt;0.9,'X(Calculs)X'!$MW$132,IF(AT9&lt;1,'X(Calculs)X'!$MW$131,IF(AND(AT9=1,CC$7=$BT9),0,'X(Calculs)X'!$MW$131)))))))))))))</f>
        <v/>
      </c>
      <c r="CD9" s="560" t="str">
        <f>IF(AU9="","",IF(AU9&lt;0,'X(Calculs)X'!$MW$141,IF(AU9&lt;0.1,'X(Calculs)X'!$MW$140,IF(AU9&lt;0.2,'X(Calculs)X'!$MW$139,IF(AU9&lt;0.3,'X(Calculs)X'!$MW$138,IF(AU9&lt;0.4,'X(Calculs)X'!$MW$137,IF(AU9&lt;0.5,'X(Calculs)X'!$MW$136,IF(AU9&lt;0.6,'X(Calculs)X'!$MW$135,IF(AU9&lt;0.7,'X(Calculs)X'!$MW$134,IF(AU9&lt;0.8,'X(Calculs)X'!$MW$133,IF(AU9&lt;0.9,'X(Calculs)X'!$MW$132,IF(AU9&lt;1,'X(Calculs)X'!$MW$131,IF(AND(AU9=1,CD$7=$BT9),0,'X(Calculs)X'!$MW$131)))))))))))))</f>
        <v/>
      </c>
      <c r="CE9" s="560" t="str">
        <f>IF(AV9="","",IF(AV9&lt;0,'X(Calculs)X'!$MW$141,IF(AV9&lt;0.1,'X(Calculs)X'!$MW$140,IF(AV9&lt;0.2,'X(Calculs)X'!$MW$139,IF(AV9&lt;0.3,'X(Calculs)X'!$MW$138,IF(AV9&lt;0.4,'X(Calculs)X'!$MW$137,IF(AV9&lt;0.5,'X(Calculs)X'!$MW$136,IF(AV9&lt;0.6,'X(Calculs)X'!$MW$135,IF(AV9&lt;0.7,'X(Calculs)X'!$MW$134,IF(AV9&lt;0.8,'X(Calculs)X'!$MW$133,IF(AV9&lt;0.9,'X(Calculs)X'!$MW$132,IF(AV9&lt;1,'X(Calculs)X'!$MW$131,IF(AND(AV9=1,CE$7=$BT9),0,'X(Calculs)X'!$MW$131)))))))))))))</f>
        <v/>
      </c>
      <c r="CF9" s="560" t="str">
        <f>IF(AW9="","",IF(AW9&lt;0,'X(Calculs)X'!$MW$141,IF(AW9&lt;0.1,'X(Calculs)X'!$MW$140,IF(AW9&lt;0.2,'X(Calculs)X'!$MW$139,IF(AW9&lt;0.3,'X(Calculs)X'!$MW$138,IF(AW9&lt;0.4,'X(Calculs)X'!$MW$137,IF(AW9&lt;0.5,'X(Calculs)X'!$MW$136,IF(AW9&lt;0.6,'X(Calculs)X'!$MW$135,IF(AW9&lt;0.7,'X(Calculs)X'!$MW$134,IF(AW9&lt;0.8,'X(Calculs)X'!$MW$133,IF(AW9&lt;0.9,'X(Calculs)X'!$MW$132,IF(AW9&lt;1,'X(Calculs)X'!$MW$131,IF(AND(AW9=1,CF$7=$BT9),0,'X(Calculs)X'!$MW$131)))))))))))))</f>
        <v/>
      </c>
      <c r="CG9" s="560" t="str">
        <f>IF(AX9="","",IF(AX9&lt;0,'X(Calculs)X'!$MW$141,IF(AX9&lt;0.1,'X(Calculs)X'!$MW$140,IF(AX9&lt;0.2,'X(Calculs)X'!$MW$139,IF(AX9&lt;0.3,'X(Calculs)X'!$MW$138,IF(AX9&lt;0.4,'X(Calculs)X'!$MW$137,IF(AX9&lt;0.5,'X(Calculs)X'!$MW$136,IF(AX9&lt;0.6,'X(Calculs)X'!$MW$135,IF(AX9&lt;0.7,'X(Calculs)X'!$MW$134,IF(AX9&lt;0.8,'X(Calculs)X'!$MW$133,IF(AX9&lt;0.9,'X(Calculs)X'!$MW$132,IF(AX9&lt;1,'X(Calculs)X'!$MW$131,IF(AND(AX9=1,CG$7=$BT9),0,'X(Calculs)X'!$MW$131)))))))))))))</f>
        <v/>
      </c>
      <c r="CH9" s="560" t="str">
        <f>IF(AY9="","",IF(AY9&lt;0,'X(Calculs)X'!$MW$141,IF(AY9&lt;0.1,'X(Calculs)X'!$MW$140,IF(AY9&lt;0.2,'X(Calculs)X'!$MW$139,IF(AY9&lt;0.3,'X(Calculs)X'!$MW$138,IF(AY9&lt;0.4,'X(Calculs)X'!$MW$137,IF(AY9&lt;0.5,'X(Calculs)X'!$MW$136,IF(AY9&lt;0.6,'X(Calculs)X'!$MW$135,IF(AY9&lt;0.7,'X(Calculs)X'!$MW$134,IF(AY9&lt;0.8,'X(Calculs)X'!$MW$133,IF(AY9&lt;0.9,'X(Calculs)X'!$MW$132,IF(AY9&lt;1,'X(Calculs)X'!$MW$131,IF(AND(AY9=1,CH$7=$BT9),0,'X(Calculs)X'!$MW$131)))))))))))))</f>
        <v/>
      </c>
      <c r="CI9" s="560" t="str">
        <f>IF(AZ9="","",IF(AZ9&lt;0,'X(Calculs)X'!$MW$141,IF(AZ9&lt;0.1,'X(Calculs)X'!$MW$140,IF(AZ9&lt;0.2,'X(Calculs)X'!$MW$139,IF(AZ9&lt;0.3,'X(Calculs)X'!$MW$138,IF(AZ9&lt;0.4,'X(Calculs)X'!$MW$137,IF(AZ9&lt;0.5,'X(Calculs)X'!$MW$136,IF(AZ9&lt;0.6,'X(Calculs)X'!$MW$135,IF(AZ9&lt;0.7,'X(Calculs)X'!$MW$134,IF(AZ9&lt;0.8,'X(Calculs)X'!$MW$133,IF(AZ9&lt;0.9,'X(Calculs)X'!$MW$132,IF(AZ9&lt;1,'X(Calculs)X'!$MW$131,IF(AND(AZ9=1,CI$7=$BT9),0,'X(Calculs)X'!$MW$131)))))))))))))</f>
        <v/>
      </c>
      <c r="CJ9" s="560" t="str">
        <f>IF(BA9="","",IF(BA9&lt;0,'X(Calculs)X'!$MW$141,IF(BA9&lt;0.1,'X(Calculs)X'!$MW$140,IF(BA9&lt;0.2,'X(Calculs)X'!$MW$139,IF(BA9&lt;0.3,'X(Calculs)X'!$MW$138,IF(BA9&lt;0.4,'X(Calculs)X'!$MW$137,IF(BA9&lt;0.5,'X(Calculs)X'!$MW$136,IF(BA9&lt;0.6,'X(Calculs)X'!$MW$135,IF(BA9&lt;0.7,'X(Calculs)X'!$MW$134,IF(BA9&lt;0.8,'X(Calculs)X'!$MW$133,IF(BA9&lt;0.9,'X(Calculs)X'!$MW$132,IF(BA9&lt;1,'X(Calculs)X'!$MW$131,IF(AND(BA9=1,CJ$7=$BT9),0,'X(Calculs)X'!$MW$131)))))))))))))</f>
        <v/>
      </c>
      <c r="CK9" s="560" t="str">
        <f>IF(BB9="","",IF(BB9&lt;0,'X(Calculs)X'!$MW$141,IF(BB9&lt;0.1,'X(Calculs)X'!$MW$140,IF(BB9&lt;0.2,'X(Calculs)X'!$MW$139,IF(BB9&lt;0.3,'X(Calculs)X'!$MW$138,IF(BB9&lt;0.4,'X(Calculs)X'!$MW$137,IF(BB9&lt;0.5,'X(Calculs)X'!$MW$136,IF(BB9&lt;0.6,'X(Calculs)X'!$MW$135,IF(BB9&lt;0.7,'X(Calculs)X'!$MW$134,IF(BB9&lt;0.8,'X(Calculs)X'!$MW$133,IF(BB9&lt;0.9,'X(Calculs)X'!$MW$132,IF(BB9&lt;1,'X(Calculs)X'!$MW$131,IF(AND(BB9=1,CK$7=$BT9),0,'X(Calculs)X'!$MW$131)))))))))))))</f>
        <v/>
      </c>
      <c r="CL9" s="560" t="str">
        <f>IF(BC9="","",IF(BC9&lt;0,'X(Calculs)X'!$MW$141,IF(BC9&lt;0.1,'X(Calculs)X'!$MW$140,IF(BC9&lt;0.2,'X(Calculs)X'!$MW$139,IF(BC9&lt;0.3,'X(Calculs)X'!$MW$138,IF(BC9&lt;0.4,'X(Calculs)X'!$MW$137,IF(BC9&lt;0.5,'X(Calculs)X'!$MW$136,IF(BC9&lt;0.6,'X(Calculs)X'!$MW$135,IF(BC9&lt;0.7,'X(Calculs)X'!$MW$134,IF(BC9&lt;0.8,'X(Calculs)X'!$MW$133,IF(BC9&lt;0.9,'X(Calculs)X'!$MW$132,IF(BC9&lt;1,'X(Calculs)X'!$MW$131,IF(AND(BC9=1,CL$7=$BT9),0,'X(Calculs)X'!$MW$131)))))))))))))</f>
        <v/>
      </c>
      <c r="CM9" s="560" t="str">
        <f>IF(BD9="","",IF(BD9&lt;0,'X(Calculs)X'!$MW$141,IF(BD9&lt;0.1,'X(Calculs)X'!$MW$140,IF(BD9&lt;0.2,'X(Calculs)X'!$MW$139,IF(BD9&lt;0.3,'X(Calculs)X'!$MW$138,IF(BD9&lt;0.4,'X(Calculs)X'!$MW$137,IF(BD9&lt;0.5,'X(Calculs)X'!$MW$136,IF(BD9&lt;0.6,'X(Calculs)X'!$MW$135,IF(BD9&lt;0.7,'X(Calculs)X'!$MW$134,IF(BD9&lt;0.8,'X(Calculs)X'!$MW$133,IF(BD9&lt;0.9,'X(Calculs)X'!$MW$132,IF(BD9&lt;1,'X(Calculs)X'!$MW$131,IF(AND(BD9=1,CM$7=$BT9),0,'X(Calculs)X'!$MW$131)))))))))))))</f>
        <v/>
      </c>
      <c r="CN9" s="560" t="str">
        <f>IF(BE9="","",IF(BE9&lt;0,'X(Calculs)X'!$MW$141,IF(BE9&lt;0.1,'X(Calculs)X'!$MW$140,IF(BE9&lt;0.2,'X(Calculs)X'!$MW$139,IF(BE9&lt;0.3,'X(Calculs)X'!$MW$138,IF(BE9&lt;0.4,'X(Calculs)X'!$MW$137,IF(BE9&lt;0.5,'X(Calculs)X'!$MW$136,IF(BE9&lt;0.6,'X(Calculs)X'!$MW$135,IF(BE9&lt;0.7,'X(Calculs)X'!$MW$134,IF(BE9&lt;0.8,'X(Calculs)X'!$MW$133,IF(BE9&lt;0.9,'X(Calculs)X'!$MW$132,IF(BE9&lt;1,'X(Calculs)X'!$MW$131,IF(AND(BE9=1,CN$7=$BT9),0,'X(Calculs)X'!$MW$131)))))))))))))</f>
        <v/>
      </c>
      <c r="CO9" s="560" t="str">
        <f>IF(BF9="","",IF(BF9&lt;0,'X(Calculs)X'!$MW$141,IF(BF9&lt;0.1,'X(Calculs)X'!$MW$140,IF(BF9&lt;0.2,'X(Calculs)X'!$MW$139,IF(BF9&lt;0.3,'X(Calculs)X'!$MW$138,IF(BF9&lt;0.4,'X(Calculs)X'!$MW$137,IF(BF9&lt;0.5,'X(Calculs)X'!$MW$136,IF(BF9&lt;0.6,'X(Calculs)X'!$MW$135,IF(BF9&lt;0.7,'X(Calculs)X'!$MW$134,IF(BF9&lt;0.8,'X(Calculs)X'!$MW$133,IF(BF9&lt;0.9,'X(Calculs)X'!$MW$132,IF(BF9&lt;1,'X(Calculs)X'!$MW$131,IF(AND(BF9=1,CO$7=$BT9),0,'X(Calculs)X'!$MW$131)))))))))))))</f>
        <v/>
      </c>
      <c r="CP9" s="560" t="str">
        <f>IF(BG9="","",IF(BG9&lt;0,'X(Calculs)X'!$MW$141,IF(BG9&lt;0.1,'X(Calculs)X'!$MW$140,IF(BG9&lt;0.2,'X(Calculs)X'!$MW$139,IF(BG9&lt;0.3,'X(Calculs)X'!$MW$138,IF(BG9&lt;0.4,'X(Calculs)X'!$MW$137,IF(BG9&lt;0.5,'X(Calculs)X'!$MW$136,IF(BG9&lt;0.6,'X(Calculs)X'!$MW$135,IF(BG9&lt;0.7,'X(Calculs)X'!$MW$134,IF(BG9&lt;0.8,'X(Calculs)X'!$MW$133,IF(BG9&lt;0.9,'X(Calculs)X'!$MW$132,IF(BG9&lt;1,'X(Calculs)X'!$MW$131,IF(AND(BG9=1,CP$7=$BT9),0,'X(Calculs)X'!$MW$131)))))))))))))</f>
        <v/>
      </c>
      <c r="CQ9" s="560" t="str">
        <f>IF(BH9="","",IF(BH9&lt;0,'X(Calculs)X'!$MW$141,IF(BH9&lt;0.1,'X(Calculs)X'!$MW$140,IF(BH9&lt;0.2,'X(Calculs)X'!$MW$139,IF(BH9&lt;0.3,'X(Calculs)X'!$MW$138,IF(BH9&lt;0.4,'X(Calculs)X'!$MW$137,IF(BH9&lt;0.5,'X(Calculs)X'!$MW$136,IF(BH9&lt;0.6,'X(Calculs)X'!$MW$135,IF(BH9&lt;0.7,'X(Calculs)X'!$MW$134,IF(BH9&lt;0.8,'X(Calculs)X'!$MW$133,IF(BH9&lt;0.9,'X(Calculs)X'!$MW$132,IF(BH9&lt;1,'X(Calculs)X'!$MW$131,IF(AND(BH9=1,CQ$7=$BT9),0,'X(Calculs)X'!$MW$131)))))))))))))</f>
        <v/>
      </c>
      <c r="CR9" s="560" t="str">
        <f>IF(BI9="","",IF(BI9&lt;0,'X(Calculs)X'!$MW$141,IF(BI9&lt;0.1,'X(Calculs)X'!$MW$140,IF(BI9&lt;0.2,'X(Calculs)X'!$MW$139,IF(BI9&lt;0.3,'X(Calculs)X'!$MW$138,IF(BI9&lt;0.4,'X(Calculs)X'!$MW$137,IF(BI9&lt;0.5,'X(Calculs)X'!$MW$136,IF(BI9&lt;0.6,'X(Calculs)X'!$MW$135,IF(BI9&lt;0.7,'X(Calculs)X'!$MW$134,IF(BI9&lt;0.8,'X(Calculs)X'!$MW$133,IF(BI9&lt;0.9,'X(Calculs)X'!$MW$132,IF(BI9&lt;1,'X(Calculs)X'!$MW$131,IF(AND(BI9=1,CR$7=$BT9),0,'X(Calculs)X'!$MW$131)))))))))))))</f>
        <v/>
      </c>
      <c r="CS9" s="560" t="str">
        <f>IF(BJ9="","",IF(BJ9&lt;0,'X(Calculs)X'!$MW$141,IF(BJ9&lt;0.1,'X(Calculs)X'!$MW$140,IF(BJ9&lt;0.2,'X(Calculs)X'!$MW$139,IF(BJ9&lt;0.3,'X(Calculs)X'!$MW$138,IF(BJ9&lt;0.4,'X(Calculs)X'!$MW$137,IF(BJ9&lt;0.5,'X(Calculs)X'!$MW$136,IF(BJ9&lt;0.6,'X(Calculs)X'!$MW$135,IF(BJ9&lt;0.7,'X(Calculs)X'!$MW$134,IF(BJ9&lt;0.8,'X(Calculs)X'!$MW$133,IF(BJ9&lt;0.9,'X(Calculs)X'!$MW$132,IF(BJ9&lt;1,'X(Calculs)X'!$MW$131,IF(AND(BJ9=1,CS$7=$BT9),0,'X(Calculs)X'!$MW$131)))))))))))))</f>
        <v/>
      </c>
      <c r="CT9" s="560" t="str">
        <f>IF(BK9="","",IF(BK9&lt;0,'X(Calculs)X'!$MW$141,IF(BK9&lt;0.1,'X(Calculs)X'!$MW$140,IF(BK9&lt;0.2,'X(Calculs)X'!$MW$139,IF(BK9&lt;0.3,'X(Calculs)X'!$MW$138,IF(BK9&lt;0.4,'X(Calculs)X'!$MW$137,IF(BK9&lt;0.5,'X(Calculs)X'!$MW$136,IF(BK9&lt;0.6,'X(Calculs)X'!$MW$135,IF(BK9&lt;0.7,'X(Calculs)X'!$MW$134,IF(BK9&lt;0.8,'X(Calculs)X'!$MW$133,IF(BK9&lt;0.9,'X(Calculs)X'!$MW$132,IF(BK9&lt;1,'X(Calculs)X'!$MW$131,IF(AND(BK9=1,CT$7=$BT9),0,'X(Calculs)X'!$MW$131)))))))))))))</f>
        <v/>
      </c>
      <c r="CU9" s="560" t="str">
        <f>IF(BL9="","",IF(BL9&lt;0,'X(Calculs)X'!$MW$141,IF(BL9&lt;0.1,'X(Calculs)X'!$MW$140,IF(BL9&lt;0.2,'X(Calculs)X'!$MW$139,IF(BL9&lt;0.3,'X(Calculs)X'!$MW$138,IF(BL9&lt;0.4,'X(Calculs)X'!$MW$137,IF(BL9&lt;0.5,'X(Calculs)X'!$MW$136,IF(BL9&lt;0.6,'X(Calculs)X'!$MW$135,IF(BL9&lt;0.7,'X(Calculs)X'!$MW$134,IF(BL9&lt;0.8,'X(Calculs)X'!$MW$133,IF(BL9&lt;0.9,'X(Calculs)X'!$MW$132,IF(BL9&lt;1,'X(Calculs)X'!$MW$131,IF(AND(BL9=1,CU$7=$BT9),0,'X(Calculs)X'!$MW$131)))))))))))))</f>
        <v/>
      </c>
      <c r="CV9" s="560" t="str">
        <f>IF(BM9="","",IF(BM9&lt;0,'X(Calculs)X'!$MW$141,IF(BM9&lt;0.1,'X(Calculs)X'!$MW$140,IF(BM9&lt;0.2,'X(Calculs)X'!$MW$139,IF(BM9&lt;0.3,'X(Calculs)X'!$MW$138,IF(BM9&lt;0.4,'X(Calculs)X'!$MW$137,IF(BM9&lt;0.5,'X(Calculs)X'!$MW$136,IF(BM9&lt;0.6,'X(Calculs)X'!$MW$135,IF(BM9&lt;0.7,'X(Calculs)X'!$MW$134,IF(BM9&lt;0.8,'X(Calculs)X'!$MW$133,IF(BM9&lt;0.9,'X(Calculs)X'!$MW$132,IF(BM9&lt;1,'X(Calculs)X'!$MW$131,IF(AND(BM9=1,CV$7=$BT9),0,'X(Calculs)X'!$MW$131)))))))))))))</f>
        <v/>
      </c>
      <c r="CW9" s="560" t="str">
        <f>IF(BN9="","",IF(BN9&lt;0,'X(Calculs)X'!$MW$141,IF(BN9&lt;0.1,'X(Calculs)X'!$MW$140,IF(BN9&lt;0.2,'X(Calculs)X'!$MW$139,IF(BN9&lt;0.3,'X(Calculs)X'!$MW$138,IF(BN9&lt;0.4,'X(Calculs)X'!$MW$137,IF(BN9&lt;0.5,'X(Calculs)X'!$MW$136,IF(BN9&lt;0.6,'X(Calculs)X'!$MW$135,IF(BN9&lt;0.7,'X(Calculs)X'!$MW$134,IF(BN9&lt;0.8,'X(Calculs)X'!$MW$133,IF(BN9&lt;0.9,'X(Calculs)X'!$MW$132,IF(BN9&lt;1,'X(Calculs)X'!$MW$131,IF(AND(BN9=1,CW$7=$BT9),0,'X(Calculs)X'!$MW$131)))))))))))))</f>
        <v/>
      </c>
      <c r="CX9" s="560" t="str">
        <f>IF(BO9="","",IF(BO9&lt;0,'X(Calculs)X'!$MW$141,IF(BO9&lt;0.1,'X(Calculs)X'!$MW$140,IF(BO9&lt;0.2,'X(Calculs)X'!$MW$139,IF(BO9&lt;0.3,'X(Calculs)X'!$MW$138,IF(BO9&lt;0.4,'X(Calculs)X'!$MW$137,IF(BO9&lt;0.5,'X(Calculs)X'!$MW$136,IF(BO9&lt;0.6,'X(Calculs)X'!$MW$135,IF(BO9&lt;0.7,'X(Calculs)X'!$MW$134,IF(BO9&lt;0.8,'X(Calculs)X'!$MW$133,IF(BO9&lt;0.9,'X(Calculs)X'!$MW$132,IF(BO9&lt;1,'X(Calculs)X'!$MW$131,IF(AND(BO9=1,CX$7=$BT9),0,'X(Calculs)X'!$MW$131)))))))))))))</f>
        <v/>
      </c>
      <c r="CZ9" s="541" t="str">
        <f t="shared" si="8"/>
        <v/>
      </c>
      <c r="DA9" s="542" t="str">
        <f>IFERROR((AL9*SQRT(('X(Calculs)X'!$B$11-2)/(1-('5. Corr.'!AL9*'5. Corr.'!AL9)))),"")</f>
        <v/>
      </c>
      <c r="DB9" s="542" t="str">
        <f>IFERROR((AM9*SQRT(('X(Calculs)X'!$B$11-2)/(1-('5. Corr.'!AM9*'5. Corr.'!AM9)))),"")</f>
        <v/>
      </c>
      <c r="DC9" s="542" t="str">
        <f>IFERROR((AN9*SQRT(('X(Calculs)X'!$B$11-2)/(1-('5. Corr.'!AN9*'5. Corr.'!AN9)))),"")</f>
        <v/>
      </c>
      <c r="DD9" s="542" t="str">
        <f>IFERROR((AO9*SQRT(('X(Calculs)X'!$B$11-2)/(1-('5. Corr.'!AO9*'5. Corr.'!AO9)))),"")</f>
        <v/>
      </c>
      <c r="DE9" s="542" t="str">
        <f>IFERROR((AP9*SQRT(('X(Calculs)X'!$B$11-2)/(1-('5. Corr.'!AP9*'5. Corr.'!AP9)))),"")</f>
        <v/>
      </c>
      <c r="DF9" s="542" t="str">
        <f>IFERROR((AQ9*SQRT(('X(Calculs)X'!$B$11-2)/(1-('5. Corr.'!AQ9*'5. Corr.'!AQ9)))),"")</f>
        <v/>
      </c>
      <c r="DG9" s="542" t="str">
        <f>IFERROR((AR9*SQRT(('X(Calculs)X'!$B$11-2)/(1-('5. Corr.'!AR9*'5. Corr.'!AR9)))),"")</f>
        <v/>
      </c>
      <c r="DH9" s="542" t="str">
        <f>IFERROR((AS9*SQRT(('X(Calculs)X'!$B$11-2)/(1-('5. Corr.'!AS9*'5. Corr.'!AS9)))),"")</f>
        <v/>
      </c>
      <c r="DI9" s="542" t="str">
        <f>IFERROR((AT9*SQRT(('X(Calculs)X'!$B$11-2)/(1-('5. Corr.'!AT9*'5. Corr.'!AT9)))),"")</f>
        <v/>
      </c>
      <c r="DJ9" s="542" t="str">
        <f>IFERROR((AU9*SQRT(('X(Calculs)X'!$B$11-2)/(1-('5. Corr.'!AU9*'5. Corr.'!AU9)))),"")</f>
        <v/>
      </c>
      <c r="DK9" s="542" t="str">
        <f>IFERROR((AV9*SQRT(('X(Calculs)X'!$B$11-2)/(1-('5. Corr.'!AV9*'5. Corr.'!AV9)))),"")</f>
        <v/>
      </c>
      <c r="DL9" s="542" t="str">
        <f>IFERROR((AW9*SQRT(('X(Calculs)X'!$B$11-2)/(1-('5. Corr.'!AW9*'5. Corr.'!AW9)))),"")</f>
        <v/>
      </c>
      <c r="DM9" s="542" t="str">
        <f>IFERROR((AX9*SQRT(('X(Calculs)X'!$B$11-2)/(1-('5. Corr.'!AX9*'5. Corr.'!AX9)))),"")</f>
        <v/>
      </c>
      <c r="DN9" s="542" t="str">
        <f>IFERROR((AY9*SQRT(('X(Calculs)X'!$B$11-2)/(1-('5. Corr.'!AY9*'5. Corr.'!AY9)))),"")</f>
        <v/>
      </c>
      <c r="DO9" s="542" t="str">
        <f>IFERROR((AZ9*SQRT(('X(Calculs)X'!$B$11-2)/(1-('5. Corr.'!AZ9*'5. Corr.'!AZ9)))),"")</f>
        <v/>
      </c>
      <c r="DP9" s="542" t="str">
        <f>IFERROR((BA9*SQRT(('X(Calculs)X'!$B$11-2)/(1-('5. Corr.'!BA9*'5. Corr.'!BA9)))),"")</f>
        <v/>
      </c>
      <c r="DQ9" s="542" t="str">
        <f>IFERROR((BB9*SQRT(('X(Calculs)X'!$B$11-2)/(1-('5. Corr.'!BB9*'5. Corr.'!BB9)))),"")</f>
        <v/>
      </c>
      <c r="DR9" s="542" t="str">
        <f>IFERROR((BC9*SQRT(('X(Calculs)X'!$B$11-2)/(1-('5. Corr.'!BC9*'5. Corr.'!BC9)))),"")</f>
        <v/>
      </c>
      <c r="DS9" s="542" t="str">
        <f>IFERROR((BD9*SQRT(('X(Calculs)X'!$B$11-2)/(1-('5. Corr.'!BD9*'5. Corr.'!BD9)))),"")</f>
        <v/>
      </c>
      <c r="DT9" s="542" t="str">
        <f>IFERROR((BE9*SQRT(('X(Calculs)X'!$B$11-2)/(1-('5. Corr.'!BE9*'5. Corr.'!BE9)))),"")</f>
        <v/>
      </c>
      <c r="DU9" s="542" t="str">
        <f>IFERROR((BF9*SQRT(('X(Calculs)X'!$B$11-2)/(1-('5. Corr.'!BF9*'5. Corr.'!BF9)))),"")</f>
        <v/>
      </c>
      <c r="DV9" s="542" t="str">
        <f>IFERROR((BG9*SQRT(('X(Calculs)X'!$B$11-2)/(1-('5. Corr.'!BG9*'5. Corr.'!BG9)))),"")</f>
        <v/>
      </c>
      <c r="DW9" s="542" t="str">
        <f>IFERROR((BH9*SQRT(('X(Calculs)X'!$B$11-2)/(1-('5. Corr.'!BH9*'5. Corr.'!BH9)))),"")</f>
        <v/>
      </c>
      <c r="DX9" s="542" t="str">
        <f>IFERROR((BI9*SQRT(('X(Calculs)X'!$B$11-2)/(1-('5. Corr.'!BI9*'5. Corr.'!BI9)))),"")</f>
        <v/>
      </c>
      <c r="DY9" s="542" t="str">
        <f>IFERROR((BJ9*SQRT(('X(Calculs)X'!$B$11-2)/(1-('5. Corr.'!BJ9*'5. Corr.'!BJ9)))),"")</f>
        <v/>
      </c>
      <c r="DZ9" s="542" t="str">
        <f>IFERROR((BK9*SQRT(('X(Calculs)X'!$B$11-2)/(1-('5. Corr.'!BK9*'5. Corr.'!BK9)))),"")</f>
        <v/>
      </c>
      <c r="EA9" s="542" t="str">
        <f>IFERROR((BL9*SQRT(('X(Calculs)X'!$B$11-2)/(1-('5. Corr.'!BL9*'5. Corr.'!BL9)))),"")</f>
        <v/>
      </c>
      <c r="EB9" s="542" t="str">
        <f>IFERROR((BM9*SQRT(('X(Calculs)X'!$B$11-2)/(1-('5. Corr.'!BM9*'5. Corr.'!BM9)))),"")</f>
        <v/>
      </c>
      <c r="EC9" s="542" t="str">
        <f>IFERROR((BN9*SQRT(('X(Calculs)X'!$B$11-2)/(1-('5. Corr.'!BN9*'5. Corr.'!BN9)))),"")</f>
        <v/>
      </c>
      <c r="ED9" s="542" t="str">
        <f>IFERROR((BO9*SQRT(('X(Calculs)X'!$B$11-2)/(1-('5. Corr.'!BO9*'5. Corr.'!BO9)))),"")</f>
        <v/>
      </c>
      <c r="EF9" s="541" t="str">
        <f t="shared" si="9"/>
        <v/>
      </c>
      <c r="EG9" s="542" t="str">
        <f>IFERROR((_xlfn.T.DIST.2T(ABS(DA9),'X(Calculs)X'!$B$11-2)),"")</f>
        <v/>
      </c>
      <c r="EH9" s="542" t="str">
        <f>IFERROR((_xlfn.T.DIST.2T(ABS(DB9),'X(Calculs)X'!$B$11-2)),"")</f>
        <v/>
      </c>
      <c r="EI9" s="542" t="str">
        <f>IFERROR((_xlfn.T.DIST.2T(ABS(DC9),'X(Calculs)X'!$B$11-2)),"")</f>
        <v/>
      </c>
      <c r="EJ9" s="542" t="str">
        <f>IFERROR((_xlfn.T.DIST.2T(ABS(DD9),'X(Calculs)X'!$B$11-2)),"")</f>
        <v/>
      </c>
      <c r="EK9" s="542" t="str">
        <f>IFERROR((_xlfn.T.DIST.2T(ABS(DE9),'X(Calculs)X'!$B$11-2)),"")</f>
        <v/>
      </c>
      <c r="EL9" s="542" t="str">
        <f>IFERROR((_xlfn.T.DIST.2T(ABS(DF9),'X(Calculs)X'!$B$11-2)),"")</f>
        <v/>
      </c>
      <c r="EM9" s="542" t="str">
        <f>IFERROR((_xlfn.T.DIST.2T(ABS(DG9),'X(Calculs)X'!$B$11-2)),"")</f>
        <v/>
      </c>
      <c r="EN9" s="542" t="str">
        <f>IFERROR((_xlfn.T.DIST.2T(ABS(DH9),'X(Calculs)X'!$B$11-2)),"")</f>
        <v/>
      </c>
      <c r="EO9" s="542" t="str">
        <f>IFERROR((_xlfn.T.DIST.2T(ABS(DI9),'X(Calculs)X'!$B$11-2)),"")</f>
        <v/>
      </c>
      <c r="EP9" s="542" t="str">
        <f>IFERROR((_xlfn.T.DIST.2T(ABS(DJ9),'X(Calculs)X'!$B$11-2)),"")</f>
        <v/>
      </c>
      <c r="EQ9" s="542" t="str">
        <f>IFERROR((_xlfn.T.DIST.2T(ABS(DK9),'X(Calculs)X'!$B$11-2)),"")</f>
        <v/>
      </c>
      <c r="ER9" s="542" t="str">
        <f>IFERROR((_xlfn.T.DIST.2T(ABS(DL9),'X(Calculs)X'!$B$11-2)),"")</f>
        <v/>
      </c>
      <c r="ES9" s="542" t="str">
        <f>IFERROR((_xlfn.T.DIST.2T(ABS(DM9),'X(Calculs)X'!$B$11-2)),"")</f>
        <v/>
      </c>
      <c r="ET9" s="542" t="str">
        <f>IFERROR((_xlfn.T.DIST.2T(ABS(DN9),'X(Calculs)X'!$B$11-2)),"")</f>
        <v/>
      </c>
      <c r="EU9" s="542" t="str">
        <f>IFERROR((_xlfn.T.DIST.2T(ABS(DO9),'X(Calculs)X'!$B$11-2)),"")</f>
        <v/>
      </c>
      <c r="EV9" s="542" t="str">
        <f>IFERROR((_xlfn.T.DIST.2T(ABS(DP9),'X(Calculs)X'!$B$11-2)),"")</f>
        <v/>
      </c>
      <c r="EW9" s="542" t="str">
        <f>IFERROR((_xlfn.T.DIST.2T(ABS(DQ9),'X(Calculs)X'!$B$11-2)),"")</f>
        <v/>
      </c>
      <c r="EX9" s="542" t="str">
        <f>IFERROR((_xlfn.T.DIST.2T(ABS(DR9),'X(Calculs)X'!$B$11-2)),"")</f>
        <v/>
      </c>
      <c r="EY9" s="542" t="str">
        <f>IFERROR((_xlfn.T.DIST.2T(ABS(DS9),'X(Calculs)X'!$B$11-2)),"")</f>
        <v/>
      </c>
      <c r="EZ9" s="542" t="str">
        <f>IFERROR((_xlfn.T.DIST.2T(ABS(DT9),'X(Calculs)X'!$B$11-2)),"")</f>
        <v/>
      </c>
      <c r="FA9" s="542" t="str">
        <f>IFERROR((_xlfn.T.DIST.2T(ABS(DU9),'X(Calculs)X'!$B$11-2)),"")</f>
        <v/>
      </c>
      <c r="FB9" s="542" t="str">
        <f>IFERROR((_xlfn.T.DIST.2T(ABS(DV9),'X(Calculs)X'!$B$11-2)),"")</f>
        <v/>
      </c>
      <c r="FC9" s="542" t="str">
        <f>IFERROR((_xlfn.T.DIST.2T(ABS(DW9),'X(Calculs)X'!$B$11-2)),"")</f>
        <v/>
      </c>
      <c r="FD9" s="542" t="str">
        <f>IFERROR((_xlfn.T.DIST.2T(ABS(DX9),'X(Calculs)X'!$B$11-2)),"")</f>
        <v/>
      </c>
      <c r="FE9" s="542" t="str">
        <f>IFERROR((_xlfn.T.DIST.2T(ABS(DY9),'X(Calculs)X'!$B$11-2)),"")</f>
        <v/>
      </c>
      <c r="FF9" s="542" t="str">
        <f>IFERROR((_xlfn.T.DIST.2T(ABS(DZ9),'X(Calculs)X'!$B$11-2)),"")</f>
        <v/>
      </c>
      <c r="FG9" s="542" t="str">
        <f>IFERROR((_xlfn.T.DIST.2T(ABS(EA9),'X(Calculs)X'!$B$11-2)),"")</f>
        <v/>
      </c>
      <c r="FH9" s="542" t="str">
        <f>IFERROR((_xlfn.T.DIST.2T(ABS(EB9),'X(Calculs)X'!$B$11-2)),"")</f>
        <v/>
      </c>
      <c r="FI9" s="542" t="str">
        <f>IFERROR((_xlfn.T.DIST.2T(ABS(EC9),'X(Calculs)X'!$B$11-2)),"")</f>
        <v/>
      </c>
      <c r="FJ9" s="542" t="str">
        <f>IFERROR((_xlfn.T.DIST.2T(ABS(ED9),'X(Calculs)X'!$B$11-2)),"")</f>
        <v/>
      </c>
      <c r="FL9" s="541" t="str">
        <f t="shared" si="10"/>
        <v/>
      </c>
      <c r="FM9" s="542" t="e">
        <f t="shared" ref="FM9:FM37" si="12">FIXED(AL9)&amp;IF(AL9&lt;1,IF(EG9&lt;0.01,"**",IF(EG9&lt;0.05,"*","")),"")</f>
        <v>#VALUE!</v>
      </c>
      <c r="FN9" s="542" t="e">
        <f t="shared" ref="FN9:FN37" si="13">FIXED(AM9)&amp;IF(AM9&lt;1,IF(EH9&lt;0.01,"**",IF(EH9&lt;0.05,"*","")),"")</f>
        <v>#VALUE!</v>
      </c>
      <c r="FO9" s="542" t="e">
        <f t="shared" ref="FO9:FO37" si="14">FIXED(AN9)&amp;IF(AN9&lt;1,IF(EI9&lt;0.01,"**",IF(EI9&lt;0.05,"*","")),"")</f>
        <v>#VALUE!</v>
      </c>
      <c r="FP9" s="542" t="e">
        <f t="shared" ref="FP9:FP37" si="15">FIXED(AO9)&amp;IF(AO9&lt;1,IF(EJ9&lt;0.01,"**",IF(EJ9&lt;0.05,"*","")),"")</f>
        <v>#VALUE!</v>
      </c>
      <c r="FQ9" s="542" t="e">
        <f t="shared" ref="FQ9:FQ37" si="16">FIXED(AP9)&amp;IF(AP9&lt;1,IF(EK9&lt;0.01,"**",IF(EK9&lt;0.05,"*","")),"")</f>
        <v>#VALUE!</v>
      </c>
      <c r="FR9" s="542" t="e">
        <f t="shared" ref="FR9:FR37" si="17">FIXED(AQ9)&amp;IF(AQ9&lt;1,IF(EL9&lt;0.01,"**",IF(EL9&lt;0.05,"*","")),"")</f>
        <v>#VALUE!</v>
      </c>
      <c r="FS9" s="542" t="e">
        <f t="shared" ref="FS9:FS37" si="18">FIXED(AR9)&amp;IF(AR9&lt;1,IF(EM9&lt;0.01,"**",IF(EM9&lt;0.05,"*","")),"")</f>
        <v>#VALUE!</v>
      </c>
      <c r="FT9" s="542" t="e">
        <f t="shared" ref="FT9:FT37" si="19">FIXED(AS9)&amp;IF(AS9&lt;1,IF(EN9&lt;0.01,"**",IF(EN9&lt;0.05,"*","")),"")</f>
        <v>#VALUE!</v>
      </c>
      <c r="FU9" s="542" t="e">
        <f t="shared" ref="FU9:FU37" si="20">FIXED(AT9)&amp;IF(AT9&lt;1,IF(EO9&lt;0.01,"**",IF(EO9&lt;0.05,"*","")),"")</f>
        <v>#VALUE!</v>
      </c>
      <c r="FV9" s="542" t="e">
        <f t="shared" ref="FV9:FV37" si="21">FIXED(AU9)&amp;IF(AU9&lt;1,IF(EP9&lt;0.01,"**",IF(EP9&lt;0.05,"*","")),"")</f>
        <v>#VALUE!</v>
      </c>
      <c r="FW9" s="542" t="e">
        <f t="shared" ref="FW9:FW37" si="22">FIXED(AV9)&amp;IF(AV9&lt;1,IF(EQ9&lt;0.01,"**",IF(EQ9&lt;0.05,"*","")),"")</f>
        <v>#VALUE!</v>
      </c>
      <c r="FX9" s="542" t="e">
        <f t="shared" ref="FX9:FX37" si="23">FIXED(AW9)&amp;IF(AW9&lt;1,IF(ER9&lt;0.01,"**",IF(ER9&lt;0.05,"*","")),"")</f>
        <v>#VALUE!</v>
      </c>
      <c r="FY9" s="542" t="e">
        <f t="shared" ref="FY9:FY37" si="24">FIXED(AX9)&amp;IF(AX9&lt;1,IF(ES9&lt;0.01,"**",IF(ES9&lt;0.05,"*","")),"")</f>
        <v>#VALUE!</v>
      </c>
      <c r="FZ9" s="542" t="e">
        <f t="shared" ref="FZ9:FZ37" si="25">FIXED(AY9)&amp;IF(AY9&lt;1,IF(ET9&lt;0.01,"**",IF(ET9&lt;0.05,"*","")),"")</f>
        <v>#VALUE!</v>
      </c>
      <c r="GA9" s="542" t="e">
        <f t="shared" ref="GA9:GA37" si="26">FIXED(AZ9)&amp;IF(AZ9&lt;1,IF(EU9&lt;0.01,"**",IF(EU9&lt;0.05,"*","")),"")</f>
        <v>#VALUE!</v>
      </c>
      <c r="GB9" s="542" t="e">
        <f t="shared" ref="GB9:GB37" si="27">FIXED(BA9)&amp;IF(BA9&lt;1,IF(EV9&lt;0.01,"**",IF(EV9&lt;0.05,"*","")),"")</f>
        <v>#VALUE!</v>
      </c>
      <c r="GC9" s="542" t="e">
        <f t="shared" ref="GC9:GC37" si="28">FIXED(BB9)&amp;IF(BB9&lt;1,IF(EW9&lt;0.01,"**",IF(EW9&lt;0.05,"*","")),"")</f>
        <v>#VALUE!</v>
      </c>
      <c r="GD9" s="542" t="e">
        <f t="shared" ref="GD9:GD37" si="29">FIXED(BC9)&amp;IF(BC9&lt;1,IF(EX9&lt;0.01,"**",IF(EX9&lt;0.05,"*","")),"")</f>
        <v>#VALUE!</v>
      </c>
      <c r="GE9" s="542" t="e">
        <f t="shared" ref="GE9:GE37" si="30">FIXED(BD9)&amp;IF(BD9&lt;1,IF(EY9&lt;0.01,"**",IF(EY9&lt;0.05,"*","")),"")</f>
        <v>#VALUE!</v>
      </c>
      <c r="GF9" s="542" t="e">
        <f t="shared" ref="GF9:GF37" si="31">FIXED(BE9)&amp;IF(BE9&lt;1,IF(EZ9&lt;0.01,"**",IF(EZ9&lt;0.05,"*","")),"")</f>
        <v>#VALUE!</v>
      </c>
      <c r="GG9" s="542" t="e">
        <f t="shared" ref="GG9:GG37" si="32">FIXED(BF9)&amp;IF(BF9&lt;1,IF(FA9&lt;0.01,"**",IF(FA9&lt;0.05,"*","")),"")</f>
        <v>#VALUE!</v>
      </c>
      <c r="GH9" s="542" t="e">
        <f t="shared" ref="GH9:GH37" si="33">FIXED(BG9)&amp;IF(BG9&lt;1,IF(FB9&lt;0.01,"**",IF(FB9&lt;0.05,"*","")),"")</f>
        <v>#VALUE!</v>
      </c>
      <c r="GI9" s="542" t="e">
        <f t="shared" ref="GI9:GI37" si="34">FIXED(BH9)&amp;IF(BH9&lt;1,IF(FC9&lt;0.01,"**",IF(FC9&lt;0.05,"*","")),"")</f>
        <v>#VALUE!</v>
      </c>
      <c r="GJ9" s="542" t="e">
        <f t="shared" ref="GJ9:GJ37" si="35">FIXED(BI9)&amp;IF(BI9&lt;1,IF(FD9&lt;0.01,"**",IF(FD9&lt;0.05,"*","")),"")</f>
        <v>#VALUE!</v>
      </c>
      <c r="GK9" s="542" t="e">
        <f t="shared" ref="GK9:GK37" si="36">FIXED(BJ9)&amp;IF(BJ9&lt;1,IF(FE9&lt;0.01,"**",IF(FE9&lt;0.05,"*","")),"")</f>
        <v>#VALUE!</v>
      </c>
      <c r="GL9" s="542" t="e">
        <f t="shared" ref="GL9:GL37" si="37">FIXED(BK9)&amp;IF(BK9&lt;1,IF(FF9&lt;0.01,"**",IF(FF9&lt;0.05,"*","")),"")</f>
        <v>#VALUE!</v>
      </c>
      <c r="GM9" s="542" t="e">
        <f t="shared" ref="GM9:GM37" si="38">FIXED(BL9)&amp;IF(BL9&lt;1,IF(FG9&lt;0.01,"**",IF(FG9&lt;0.05,"*","")),"")</f>
        <v>#VALUE!</v>
      </c>
      <c r="GN9" s="542" t="e">
        <f t="shared" ref="GN9:GN37" si="39">FIXED(BM9)&amp;IF(BM9&lt;1,IF(FH9&lt;0.01,"**",IF(FH9&lt;0.05,"*","")),"")</f>
        <v>#VALUE!</v>
      </c>
      <c r="GO9" s="542" t="e">
        <f t="shared" ref="GO9:GO37" si="40">FIXED(BN9)&amp;IF(BN9&lt;1,IF(FI9&lt;0.01,"**",IF(FI9&lt;0.05,"*","")),"")</f>
        <v>#VALUE!</v>
      </c>
      <c r="GP9" s="542" t="e">
        <f t="shared" ref="GP9:GP37" si="41">FIXED(BO9)&amp;IF(BO9&lt;1,IF(FJ9&lt;0.01,"**",IF(FJ9&lt;0.05,"*","")),"")</f>
        <v>#VALUE!</v>
      </c>
    </row>
    <row r="10" spans="1:285" ht="23.25" customHeight="1" x14ac:dyDescent="0.3">
      <c r="A10" s="681" t="str">
        <f>IF('X(Calculs)X'!B8=0,"",IF('X(Calculs)X'!B8&gt;0,IF(BW40&gt;0.5,"Le nombre de corrélations inter-items problématiques est élevé. Il conviendrait de vérifier que les items mesurent bel et bien un seul et même construit.","")))</f>
        <v/>
      </c>
      <c r="D10" s="568" t="str">
        <f>G7</f>
        <v/>
      </c>
      <c r="E10" s="542" t="str">
        <f>IF('X(Calculs)X'!$B$8&gt;0,IF('X(Calculs)X'!$AM27&lt;='X(Calculs)X'!$B$8,IF(ISERROR(FM10),IF('X(Calculs)X'!D$23&lt;='X(Calculs)X'!$B$8,"—",""),FM10),""),"")</f>
        <v/>
      </c>
      <c r="F10" s="542" t="str">
        <f>IF('X(Calculs)X'!$B$8&gt;0,IF('X(Calculs)X'!$AM27&lt;='X(Calculs)X'!$B$8,IF(ISERROR(FN10),IF('X(Calculs)X'!E$23&lt;='X(Calculs)X'!$B$8,"—",""),FN10),""),"")</f>
        <v/>
      </c>
      <c r="G10" s="542" t="str">
        <f>IF('X(Calculs)X'!$B$8&gt;0,IF('X(Calculs)X'!$AM27&lt;='X(Calculs)X'!$B$8,IF(ISERROR(FO10),IF('X(Calculs)X'!F$23&lt;='X(Calculs)X'!$B$8,"—",""),FO10),""),"")</f>
        <v/>
      </c>
      <c r="H10" s="542" t="str">
        <f>IF('X(Calculs)X'!$B$8&gt;0,IF('X(Calculs)X'!$AM27&lt;='X(Calculs)X'!$B$8,IF(ISERROR(FP10),IF('X(Calculs)X'!G$23&lt;='X(Calculs)X'!$B$8,"—",""),FP10),""),"")</f>
        <v/>
      </c>
      <c r="I10" s="542" t="str">
        <f>IF('X(Calculs)X'!$B$8&gt;0,IF('X(Calculs)X'!$AM27&lt;='X(Calculs)X'!$B$8,IF(ISERROR(FQ10),IF('X(Calculs)X'!H$23&lt;='X(Calculs)X'!$B$8,"—",""),FQ10),""),"")</f>
        <v/>
      </c>
      <c r="J10" s="542" t="str">
        <f>IF('X(Calculs)X'!$B$8&gt;0,IF('X(Calculs)X'!$AM27&lt;='X(Calculs)X'!$B$8,IF(ISERROR(FR10),IF('X(Calculs)X'!I$23&lt;='X(Calculs)X'!$B$8,"—",""),FR10),""),"")</f>
        <v/>
      </c>
      <c r="K10" s="542" t="str">
        <f>IF('X(Calculs)X'!$B$8&gt;0,IF('X(Calculs)X'!$AM27&lt;='X(Calculs)X'!$B$8,IF(ISERROR(FS10),IF('X(Calculs)X'!J$23&lt;='X(Calculs)X'!$B$8,"—",""),FS10),""),"")</f>
        <v/>
      </c>
      <c r="L10" s="542" t="str">
        <f>IF('X(Calculs)X'!$B$8&gt;0,IF('X(Calculs)X'!$AM27&lt;='X(Calculs)X'!$B$8,IF(ISERROR(FT10),IF('X(Calculs)X'!K$23&lt;='X(Calculs)X'!$B$8,"—",""),FT10),""),"")</f>
        <v/>
      </c>
      <c r="M10" s="542" t="str">
        <f>IF('X(Calculs)X'!$B$8&gt;0,IF('X(Calculs)X'!$AM27&lt;='X(Calculs)X'!$B$8,IF(ISERROR(FU10),IF('X(Calculs)X'!L$23&lt;='X(Calculs)X'!$B$8,"—",""),FU10),""),"")</f>
        <v/>
      </c>
      <c r="N10" s="542" t="str">
        <f>IF('X(Calculs)X'!$B$8&gt;0,IF('X(Calculs)X'!$AM27&lt;='X(Calculs)X'!$B$8,IF(ISERROR(FV10),IF('X(Calculs)X'!M$23&lt;='X(Calculs)X'!$B$8,"—",""),FV10),""),"")</f>
        <v/>
      </c>
      <c r="O10" s="542" t="str">
        <f>IF('X(Calculs)X'!$B$8&gt;0,IF('X(Calculs)X'!$AM27&lt;='X(Calculs)X'!$B$8,IF(ISERROR(FW10),IF('X(Calculs)X'!N$23&lt;='X(Calculs)X'!$B$8,"—",""),FW10),""),"")</f>
        <v/>
      </c>
      <c r="P10" s="542" t="str">
        <f>IF('X(Calculs)X'!$B$8&gt;0,IF('X(Calculs)X'!$AM27&lt;='X(Calculs)X'!$B$8,IF(ISERROR(FX10),IF('X(Calculs)X'!O$23&lt;='X(Calculs)X'!$B$8,"—",""),FX10),""),"")</f>
        <v/>
      </c>
      <c r="Q10" s="542" t="str">
        <f>IF('X(Calculs)X'!$B$8&gt;0,IF('X(Calculs)X'!$AM27&lt;='X(Calculs)X'!$B$8,IF(ISERROR(FY10),IF('X(Calculs)X'!P$23&lt;='X(Calculs)X'!$B$8,"—",""),FY10),""),"")</f>
        <v/>
      </c>
      <c r="R10" s="542" t="str">
        <f>IF('X(Calculs)X'!$B$8&gt;0,IF('X(Calculs)X'!$AM27&lt;='X(Calculs)X'!$B$8,IF(ISERROR(FZ10),IF('X(Calculs)X'!Q$23&lt;='X(Calculs)X'!$B$8,"—",""),FZ10),""),"")</f>
        <v/>
      </c>
      <c r="S10" s="542" t="str">
        <f>IF('X(Calculs)X'!$B$8&gt;0,IF('X(Calculs)X'!$AM27&lt;='X(Calculs)X'!$B$8,IF(ISERROR(GA10),IF('X(Calculs)X'!R$23&lt;='X(Calculs)X'!$B$8,"—",""),GA10),""),"")</f>
        <v/>
      </c>
      <c r="T10" s="542" t="str">
        <f>IF('X(Calculs)X'!$B$8&gt;0,IF('X(Calculs)X'!$AM27&lt;='X(Calculs)X'!$B$8,IF(ISERROR(GB10),IF('X(Calculs)X'!S$23&lt;='X(Calculs)X'!$B$8,"—",""),GB10),""),"")</f>
        <v/>
      </c>
      <c r="U10" s="542" t="str">
        <f>IF('X(Calculs)X'!$B$8&gt;0,IF('X(Calculs)X'!$AM27&lt;='X(Calculs)X'!$B$8,IF(ISERROR(GC10),IF('X(Calculs)X'!T$23&lt;='X(Calculs)X'!$B$8,"—",""),GC10),""),"")</f>
        <v/>
      </c>
      <c r="V10" s="542" t="str">
        <f>IF('X(Calculs)X'!$B$8&gt;0,IF('X(Calculs)X'!$AM27&lt;='X(Calculs)X'!$B$8,IF(ISERROR(GD10),IF('X(Calculs)X'!U$23&lt;='X(Calculs)X'!$B$8,"—",""),GD10),""),"")</f>
        <v/>
      </c>
      <c r="W10" s="542" t="str">
        <f>IF('X(Calculs)X'!$B$8&gt;0,IF('X(Calculs)X'!$AM27&lt;='X(Calculs)X'!$B$8,IF(ISERROR(GE10),IF('X(Calculs)X'!V$23&lt;='X(Calculs)X'!$B$8,"—",""),GE10),""),"")</f>
        <v/>
      </c>
      <c r="X10" s="542" t="str">
        <f>IF('X(Calculs)X'!$B$8&gt;0,IF('X(Calculs)X'!$AM27&lt;='X(Calculs)X'!$B$8,IF(ISERROR(GF10),IF('X(Calculs)X'!W$23&lt;='X(Calculs)X'!$B$8,"—",""),GF10),""),"")</f>
        <v/>
      </c>
      <c r="Y10" s="542" t="str">
        <f>IF('X(Calculs)X'!$B$8&gt;0,IF('X(Calculs)X'!$AM27&lt;='X(Calculs)X'!$B$8,IF(ISERROR(GG10),IF('X(Calculs)X'!X$23&lt;='X(Calculs)X'!$B$8,"—",""),GG10),""),"")</f>
        <v/>
      </c>
      <c r="Z10" s="542" t="str">
        <f>IF('X(Calculs)X'!$B$8&gt;0,IF('X(Calculs)X'!$AM27&lt;='X(Calculs)X'!$B$8,IF(ISERROR(GH10),IF('X(Calculs)X'!Y$23&lt;='X(Calculs)X'!$B$8,"—",""),GH10),""),"")</f>
        <v/>
      </c>
      <c r="AA10" s="542" t="str">
        <f>IF('X(Calculs)X'!$B$8&gt;0,IF('X(Calculs)X'!$AM27&lt;='X(Calculs)X'!$B$8,IF(ISERROR(GI10),IF('X(Calculs)X'!Z$23&lt;='X(Calculs)X'!$B$8,"—",""),GI10),""),"")</f>
        <v/>
      </c>
      <c r="AB10" s="542" t="str">
        <f>IF('X(Calculs)X'!$B$8&gt;0,IF('X(Calculs)X'!$AM27&lt;='X(Calculs)X'!$B$8,IF(ISERROR(GJ10),IF('X(Calculs)X'!AA$23&lt;='X(Calculs)X'!$B$8,"—",""),GJ10),""),"")</f>
        <v/>
      </c>
      <c r="AC10" s="542" t="str">
        <f>IF('X(Calculs)X'!$B$8&gt;0,IF('X(Calculs)X'!$AM27&lt;='X(Calculs)X'!$B$8,IF(ISERROR(GK10),IF('X(Calculs)X'!AB$23&lt;='X(Calculs)X'!$B$8,"—",""),GK10),""),"")</f>
        <v/>
      </c>
      <c r="AD10" s="542" t="str">
        <f>IF('X(Calculs)X'!$B$8&gt;0,IF('X(Calculs)X'!$AM27&lt;='X(Calculs)X'!$B$8,IF(ISERROR(GL10),IF('X(Calculs)X'!AC$23&lt;='X(Calculs)X'!$B$8,"—",""),GL10),""),"")</f>
        <v/>
      </c>
      <c r="AE10" s="542" t="str">
        <f>IF('X(Calculs)X'!$B$8&gt;0,IF('X(Calculs)X'!$AM27&lt;='X(Calculs)X'!$B$8,IF(ISERROR(GM10),IF('X(Calculs)X'!AD$23&lt;='X(Calculs)X'!$B$8,"—",""),GM10),""),"")</f>
        <v/>
      </c>
      <c r="AF10" s="542" t="str">
        <f>IF('X(Calculs)X'!$B$8&gt;0,IF('X(Calculs)X'!$AM27&lt;='X(Calculs)X'!$B$8,IF(ISERROR(GN10),IF('X(Calculs)X'!AE$23&lt;='X(Calculs)X'!$B$8,"—",""),GN10),""),"")</f>
        <v/>
      </c>
      <c r="AG10" s="542" t="str">
        <f>IF('X(Calculs)X'!$B$8&gt;0,IF('X(Calculs)X'!$AM27&lt;='X(Calculs)X'!$B$8,IF(ISERROR(GO10),IF('X(Calculs)X'!AF$23&lt;='X(Calculs)X'!$B$8,"—",""),GO10),""),"")</f>
        <v/>
      </c>
      <c r="AH10" s="542" t="str">
        <f>IF('X(Calculs)X'!$B$8&gt;0,IF('X(Calculs)X'!$AM27&lt;='X(Calculs)X'!$B$8,IF(ISERROR(GP10),IF('X(Calculs)X'!AG$23&lt;='X(Calculs)X'!$B$8,"—",""),GP10),""),"")</f>
        <v/>
      </c>
      <c r="AK10" s="541" t="str">
        <f t="shared" si="6"/>
        <v/>
      </c>
      <c r="AL10" s="542" t="str">
        <f>IFERROR(ROUND(CORREL('X(Calculs)X'!$F$25:$F$124,'X(Calculs)X'!D$25:D$124),2),"")</f>
        <v/>
      </c>
      <c r="AM10" s="542" t="str">
        <f>IFERROR(ROUND(CORREL('X(Calculs)X'!$F$25:$F$124,'X(Calculs)X'!E$25:E$124),2),"")</f>
        <v/>
      </c>
      <c r="AN10" s="542" t="str">
        <f>IFERROR(ROUND(CORREL('X(Calculs)X'!$F$25:$F$124,'X(Calculs)X'!F$25:F$124),2),"")</f>
        <v/>
      </c>
      <c r="AO10" s="542" t="str">
        <f>IFERROR(ROUND(CORREL('X(Calculs)X'!$F$25:$F$124,'X(Calculs)X'!G$25:G$124),2),"")</f>
        <v/>
      </c>
      <c r="AP10" s="542" t="str">
        <f>IFERROR(ROUND(CORREL('X(Calculs)X'!$F$25:$F$124,'X(Calculs)X'!H$25:H$124),2),"")</f>
        <v/>
      </c>
      <c r="AQ10" s="542" t="str">
        <f>IFERROR(ROUND(CORREL('X(Calculs)X'!$F$25:$F$124,'X(Calculs)X'!I$25:I$124),2),"")</f>
        <v/>
      </c>
      <c r="AR10" s="542" t="str">
        <f>IFERROR(ROUND(CORREL('X(Calculs)X'!$F$25:$F$124,'X(Calculs)X'!J$25:J$124),2),"")</f>
        <v/>
      </c>
      <c r="AS10" s="542" t="str">
        <f>IFERROR(ROUND(CORREL('X(Calculs)X'!$F$25:$F$124,'X(Calculs)X'!K$25:K$124),2),"")</f>
        <v/>
      </c>
      <c r="AT10" s="542" t="str">
        <f>IFERROR(ROUND(CORREL('X(Calculs)X'!$F$25:$F$124,'X(Calculs)X'!L$25:L$124),2),"")</f>
        <v/>
      </c>
      <c r="AU10" s="542" t="str">
        <f>IFERROR(ROUND(CORREL('X(Calculs)X'!$F$25:$F$124,'X(Calculs)X'!M$25:M$124),2),"")</f>
        <v/>
      </c>
      <c r="AV10" s="542" t="str">
        <f>IFERROR(ROUND(CORREL('X(Calculs)X'!$F$25:$F$124,'X(Calculs)X'!N$25:N$124),2),"")</f>
        <v/>
      </c>
      <c r="AW10" s="542" t="str">
        <f>IFERROR(ROUND(CORREL('X(Calculs)X'!$F$25:$F$124,'X(Calculs)X'!O$25:O$124),2),"")</f>
        <v/>
      </c>
      <c r="AX10" s="542" t="str">
        <f>IFERROR(ROUND(CORREL('X(Calculs)X'!$F$25:$F$124,'X(Calculs)X'!P$25:P$124),2),"")</f>
        <v/>
      </c>
      <c r="AY10" s="542" t="str">
        <f>IFERROR(ROUND(CORREL('X(Calculs)X'!$F$25:$F$124,'X(Calculs)X'!Q$25:Q$124),2),"")</f>
        <v/>
      </c>
      <c r="AZ10" s="542" t="str">
        <f>IFERROR(ROUND(CORREL('X(Calculs)X'!$F$25:$F$124,'X(Calculs)X'!R$25:R$124),2),"")</f>
        <v/>
      </c>
      <c r="BA10" s="542" t="str">
        <f>IFERROR(ROUND(CORREL('X(Calculs)X'!$F$25:$F$124,'X(Calculs)X'!S$25:S$124),2),"")</f>
        <v/>
      </c>
      <c r="BB10" s="542" t="str">
        <f>IFERROR(ROUND(CORREL('X(Calculs)X'!$F$25:$F$124,'X(Calculs)X'!T$25:T$124),2),"")</f>
        <v/>
      </c>
      <c r="BC10" s="542" t="str">
        <f>IFERROR(ROUND(CORREL('X(Calculs)X'!$F$25:$F$124,'X(Calculs)X'!U$25:U$124),2),"")</f>
        <v/>
      </c>
      <c r="BD10" s="542" t="str">
        <f>IFERROR(ROUND(CORREL('X(Calculs)X'!$F$25:$F$124,'X(Calculs)X'!V$25:V$124),2),"")</f>
        <v/>
      </c>
      <c r="BE10" s="542" t="str">
        <f>IFERROR(ROUND(CORREL('X(Calculs)X'!$F$25:$F$124,'X(Calculs)X'!W$25:W$124),2),"")</f>
        <v/>
      </c>
      <c r="BF10" s="542" t="str">
        <f>IFERROR(ROUND(CORREL('X(Calculs)X'!$F$25:$F$124,'X(Calculs)X'!X$25:X$124),2),"")</f>
        <v/>
      </c>
      <c r="BG10" s="542" t="str">
        <f>IFERROR(ROUND(CORREL('X(Calculs)X'!$F$25:$F$124,'X(Calculs)X'!Y$25:Y$124),2),"")</f>
        <v/>
      </c>
      <c r="BH10" s="542" t="str">
        <f>IFERROR(ROUND(CORREL('X(Calculs)X'!$F$25:$F$124,'X(Calculs)X'!Z$25:Z$124),2),"")</f>
        <v/>
      </c>
      <c r="BI10" s="542" t="str">
        <f>IFERROR(ROUND(CORREL('X(Calculs)X'!$F$25:$F$124,'X(Calculs)X'!AA$25:AA$124),2),"")</f>
        <v/>
      </c>
      <c r="BJ10" s="542" t="str">
        <f>IFERROR(ROUND(CORREL('X(Calculs)X'!$F$25:$F$124,'X(Calculs)X'!AB$25:AB$124),2),"")</f>
        <v/>
      </c>
      <c r="BK10" s="542" t="str">
        <f>IFERROR(ROUND(CORREL('X(Calculs)X'!$F$25:$F$124,'X(Calculs)X'!AC$25:AC$124),2),"")</f>
        <v/>
      </c>
      <c r="BL10" s="542" t="str">
        <f>IFERROR(ROUND(CORREL('X(Calculs)X'!$F$25:$F$124,'X(Calculs)X'!AD$25:AD$124),2),"")</f>
        <v/>
      </c>
      <c r="BM10" s="542" t="str">
        <f>IFERROR(ROUND(CORREL('X(Calculs)X'!$F$25:$F$124,'X(Calculs)X'!AE$25:AE$124),2),"")</f>
        <v/>
      </c>
      <c r="BN10" s="542" t="str">
        <f>IFERROR(ROUND(CORREL('X(Calculs)X'!$F$25:$F$124,'X(Calculs)X'!AF$25:AF$124),2),"")</f>
        <v/>
      </c>
      <c r="BO10" s="542" t="str">
        <f>IFERROR(ROUND(CORREL('X(Calculs)X'!$F$25:$F$124,'X(Calculs)X'!AG$25:AG$124),2),"")</f>
        <v/>
      </c>
      <c r="BT10" s="541" t="str">
        <f t="shared" si="7"/>
        <v/>
      </c>
      <c r="BU10" s="560" t="str">
        <f>IF(AL10="","",IF(AL10&lt;0,'X(Calculs)X'!$MW$141,IF(AL10&lt;0.1,'X(Calculs)X'!$MW$140,IF(AL10&lt;0.2,'X(Calculs)X'!$MW$139,IF(AL10&lt;0.3,'X(Calculs)X'!$MW$138,IF(AL10&lt;0.4,'X(Calculs)X'!$MW$137,IF(AL10&lt;0.5,'X(Calculs)X'!$MW$136,IF(AL10&lt;0.6,'X(Calculs)X'!$MW$135,IF(AL10&lt;0.7,'X(Calculs)X'!$MW$134,IF(AL10&lt;0.8,'X(Calculs)X'!$MW$133,IF(AL10&lt;0.9,'X(Calculs)X'!$MW$132,IF(AL10&lt;1,'X(Calculs)X'!$MW$131,IF(AND(AL10=1,BU$7=$BT10),0,'X(Calculs)X'!$MW$131)))))))))))))</f>
        <v/>
      </c>
      <c r="BV10" s="560" t="str">
        <f>IF(AM10="","",IF(AM10&lt;0,'X(Calculs)X'!$MW$141,IF(AM10&lt;0.1,'X(Calculs)X'!$MW$140,IF(AM10&lt;0.2,'X(Calculs)X'!$MW$139,IF(AM10&lt;0.3,'X(Calculs)X'!$MW$138,IF(AM10&lt;0.4,'X(Calculs)X'!$MW$137,IF(AM10&lt;0.5,'X(Calculs)X'!$MW$136,IF(AM10&lt;0.6,'X(Calculs)X'!$MW$135,IF(AM10&lt;0.7,'X(Calculs)X'!$MW$134,IF(AM10&lt;0.8,'X(Calculs)X'!$MW$133,IF(AM10&lt;0.9,'X(Calculs)X'!$MW$132,IF(AM10&lt;1,'X(Calculs)X'!$MW$131,IF(AND(AM10=1,BV$7=$BT10),0,'X(Calculs)X'!$MW$131)))))))))))))</f>
        <v/>
      </c>
      <c r="BW10" s="560" t="str">
        <f>IF(AN10="","",IF(AN10&lt;0,'X(Calculs)X'!$MW$141,IF(AN10&lt;0.1,'X(Calculs)X'!$MW$140,IF(AN10&lt;0.2,'X(Calculs)X'!$MW$139,IF(AN10&lt;0.3,'X(Calculs)X'!$MW$138,IF(AN10&lt;0.4,'X(Calculs)X'!$MW$137,IF(AN10&lt;0.5,'X(Calculs)X'!$MW$136,IF(AN10&lt;0.6,'X(Calculs)X'!$MW$135,IF(AN10&lt;0.7,'X(Calculs)X'!$MW$134,IF(AN10&lt;0.8,'X(Calculs)X'!$MW$133,IF(AN10&lt;0.9,'X(Calculs)X'!$MW$132,IF(AN10&lt;1,'X(Calculs)X'!$MW$131,IF(AND(AN10=1,BW$7=$BT10),0,'X(Calculs)X'!$MW$131)))))))))))))</f>
        <v/>
      </c>
      <c r="BX10" s="560" t="str">
        <f>IF(AO10="","",IF(AO10&lt;0,'X(Calculs)X'!$MW$141,IF(AO10&lt;0.1,'X(Calculs)X'!$MW$140,IF(AO10&lt;0.2,'X(Calculs)X'!$MW$139,IF(AO10&lt;0.3,'X(Calculs)X'!$MW$138,IF(AO10&lt;0.4,'X(Calculs)X'!$MW$137,IF(AO10&lt;0.5,'X(Calculs)X'!$MW$136,IF(AO10&lt;0.6,'X(Calculs)X'!$MW$135,IF(AO10&lt;0.7,'X(Calculs)X'!$MW$134,IF(AO10&lt;0.8,'X(Calculs)X'!$MW$133,IF(AO10&lt;0.9,'X(Calculs)X'!$MW$132,IF(AO10&lt;1,'X(Calculs)X'!$MW$131,IF(AND(AO10=1,BX$7=$BT10),0,'X(Calculs)X'!$MW$131)))))))))))))</f>
        <v/>
      </c>
      <c r="BY10" s="560" t="str">
        <f>IF(AP10="","",IF(AP10&lt;0,'X(Calculs)X'!$MW$141,IF(AP10&lt;0.1,'X(Calculs)X'!$MW$140,IF(AP10&lt;0.2,'X(Calculs)X'!$MW$139,IF(AP10&lt;0.3,'X(Calculs)X'!$MW$138,IF(AP10&lt;0.4,'X(Calculs)X'!$MW$137,IF(AP10&lt;0.5,'X(Calculs)X'!$MW$136,IF(AP10&lt;0.6,'X(Calculs)X'!$MW$135,IF(AP10&lt;0.7,'X(Calculs)X'!$MW$134,IF(AP10&lt;0.8,'X(Calculs)X'!$MW$133,IF(AP10&lt;0.9,'X(Calculs)X'!$MW$132,IF(AP10&lt;1,'X(Calculs)X'!$MW$131,IF(AND(AP10=1,BY$7=$BT10),0,'X(Calculs)X'!$MW$131)))))))))))))</f>
        <v/>
      </c>
      <c r="BZ10" s="560" t="str">
        <f>IF(AQ10="","",IF(AQ10&lt;0,'X(Calculs)X'!$MW$141,IF(AQ10&lt;0.1,'X(Calculs)X'!$MW$140,IF(AQ10&lt;0.2,'X(Calculs)X'!$MW$139,IF(AQ10&lt;0.3,'X(Calculs)X'!$MW$138,IF(AQ10&lt;0.4,'X(Calculs)X'!$MW$137,IF(AQ10&lt;0.5,'X(Calculs)X'!$MW$136,IF(AQ10&lt;0.6,'X(Calculs)X'!$MW$135,IF(AQ10&lt;0.7,'X(Calculs)X'!$MW$134,IF(AQ10&lt;0.8,'X(Calculs)X'!$MW$133,IF(AQ10&lt;0.9,'X(Calculs)X'!$MW$132,IF(AQ10&lt;1,'X(Calculs)X'!$MW$131,IF(AND(AQ10=1,BZ$7=$BT10),0,'X(Calculs)X'!$MW$131)))))))))))))</f>
        <v/>
      </c>
      <c r="CA10" s="560" t="str">
        <f>IF(AR10="","",IF(AR10&lt;0,'X(Calculs)X'!$MW$141,IF(AR10&lt;0.1,'X(Calculs)X'!$MW$140,IF(AR10&lt;0.2,'X(Calculs)X'!$MW$139,IF(AR10&lt;0.3,'X(Calculs)X'!$MW$138,IF(AR10&lt;0.4,'X(Calculs)X'!$MW$137,IF(AR10&lt;0.5,'X(Calculs)X'!$MW$136,IF(AR10&lt;0.6,'X(Calculs)X'!$MW$135,IF(AR10&lt;0.7,'X(Calculs)X'!$MW$134,IF(AR10&lt;0.8,'X(Calculs)X'!$MW$133,IF(AR10&lt;0.9,'X(Calculs)X'!$MW$132,IF(AR10&lt;1,'X(Calculs)X'!$MW$131,IF(AND(AR10=1,CA$7=$BT10),0,'X(Calculs)X'!$MW$131)))))))))))))</f>
        <v/>
      </c>
      <c r="CB10" s="560" t="str">
        <f>IF(AS10="","",IF(AS10&lt;0,'X(Calculs)X'!$MW$141,IF(AS10&lt;0.1,'X(Calculs)X'!$MW$140,IF(AS10&lt;0.2,'X(Calculs)X'!$MW$139,IF(AS10&lt;0.3,'X(Calculs)X'!$MW$138,IF(AS10&lt;0.4,'X(Calculs)X'!$MW$137,IF(AS10&lt;0.5,'X(Calculs)X'!$MW$136,IF(AS10&lt;0.6,'X(Calculs)X'!$MW$135,IF(AS10&lt;0.7,'X(Calculs)X'!$MW$134,IF(AS10&lt;0.8,'X(Calculs)X'!$MW$133,IF(AS10&lt;0.9,'X(Calculs)X'!$MW$132,IF(AS10&lt;1,'X(Calculs)X'!$MW$131,IF(AND(AS10=1,CB$7=$BT10),0,'X(Calculs)X'!$MW$131)))))))))))))</f>
        <v/>
      </c>
      <c r="CC10" s="560" t="str">
        <f>IF(AT10="","",IF(AT10&lt;0,'X(Calculs)X'!$MW$141,IF(AT10&lt;0.1,'X(Calculs)X'!$MW$140,IF(AT10&lt;0.2,'X(Calculs)X'!$MW$139,IF(AT10&lt;0.3,'X(Calculs)X'!$MW$138,IF(AT10&lt;0.4,'X(Calculs)X'!$MW$137,IF(AT10&lt;0.5,'X(Calculs)X'!$MW$136,IF(AT10&lt;0.6,'X(Calculs)X'!$MW$135,IF(AT10&lt;0.7,'X(Calculs)X'!$MW$134,IF(AT10&lt;0.8,'X(Calculs)X'!$MW$133,IF(AT10&lt;0.9,'X(Calculs)X'!$MW$132,IF(AT10&lt;1,'X(Calculs)X'!$MW$131,IF(AND(AT10=1,CC$7=$BT10),0,'X(Calculs)X'!$MW$131)))))))))))))</f>
        <v/>
      </c>
      <c r="CD10" s="560" t="str">
        <f>IF(AU10="","",IF(AU10&lt;0,'X(Calculs)X'!$MW$141,IF(AU10&lt;0.1,'X(Calculs)X'!$MW$140,IF(AU10&lt;0.2,'X(Calculs)X'!$MW$139,IF(AU10&lt;0.3,'X(Calculs)X'!$MW$138,IF(AU10&lt;0.4,'X(Calculs)X'!$MW$137,IF(AU10&lt;0.5,'X(Calculs)X'!$MW$136,IF(AU10&lt;0.6,'X(Calculs)X'!$MW$135,IF(AU10&lt;0.7,'X(Calculs)X'!$MW$134,IF(AU10&lt;0.8,'X(Calculs)X'!$MW$133,IF(AU10&lt;0.9,'X(Calculs)X'!$MW$132,IF(AU10&lt;1,'X(Calculs)X'!$MW$131,IF(AND(AU10=1,CD$7=$BT10),0,'X(Calculs)X'!$MW$131)))))))))))))</f>
        <v/>
      </c>
      <c r="CE10" s="560" t="str">
        <f>IF(AV10="","",IF(AV10&lt;0,'X(Calculs)X'!$MW$141,IF(AV10&lt;0.1,'X(Calculs)X'!$MW$140,IF(AV10&lt;0.2,'X(Calculs)X'!$MW$139,IF(AV10&lt;0.3,'X(Calculs)X'!$MW$138,IF(AV10&lt;0.4,'X(Calculs)X'!$MW$137,IF(AV10&lt;0.5,'X(Calculs)X'!$MW$136,IF(AV10&lt;0.6,'X(Calculs)X'!$MW$135,IF(AV10&lt;0.7,'X(Calculs)X'!$MW$134,IF(AV10&lt;0.8,'X(Calculs)X'!$MW$133,IF(AV10&lt;0.9,'X(Calculs)X'!$MW$132,IF(AV10&lt;1,'X(Calculs)X'!$MW$131,IF(AND(AV10=1,CE$7=$BT10),0,'X(Calculs)X'!$MW$131)))))))))))))</f>
        <v/>
      </c>
      <c r="CF10" s="560" t="str">
        <f>IF(AW10="","",IF(AW10&lt;0,'X(Calculs)X'!$MW$141,IF(AW10&lt;0.1,'X(Calculs)X'!$MW$140,IF(AW10&lt;0.2,'X(Calculs)X'!$MW$139,IF(AW10&lt;0.3,'X(Calculs)X'!$MW$138,IF(AW10&lt;0.4,'X(Calculs)X'!$MW$137,IF(AW10&lt;0.5,'X(Calculs)X'!$MW$136,IF(AW10&lt;0.6,'X(Calculs)X'!$MW$135,IF(AW10&lt;0.7,'X(Calculs)X'!$MW$134,IF(AW10&lt;0.8,'X(Calculs)X'!$MW$133,IF(AW10&lt;0.9,'X(Calculs)X'!$MW$132,IF(AW10&lt;1,'X(Calculs)X'!$MW$131,IF(AND(AW10=1,CF$7=$BT10),0,'X(Calculs)X'!$MW$131)))))))))))))</f>
        <v/>
      </c>
      <c r="CG10" s="560" t="str">
        <f>IF(AX10="","",IF(AX10&lt;0,'X(Calculs)X'!$MW$141,IF(AX10&lt;0.1,'X(Calculs)X'!$MW$140,IF(AX10&lt;0.2,'X(Calculs)X'!$MW$139,IF(AX10&lt;0.3,'X(Calculs)X'!$MW$138,IF(AX10&lt;0.4,'X(Calculs)X'!$MW$137,IF(AX10&lt;0.5,'X(Calculs)X'!$MW$136,IF(AX10&lt;0.6,'X(Calculs)X'!$MW$135,IF(AX10&lt;0.7,'X(Calculs)X'!$MW$134,IF(AX10&lt;0.8,'X(Calculs)X'!$MW$133,IF(AX10&lt;0.9,'X(Calculs)X'!$MW$132,IF(AX10&lt;1,'X(Calculs)X'!$MW$131,IF(AND(AX10=1,CG$7=$BT10),0,'X(Calculs)X'!$MW$131)))))))))))))</f>
        <v/>
      </c>
      <c r="CH10" s="560" t="str">
        <f>IF(AY10="","",IF(AY10&lt;0,'X(Calculs)X'!$MW$141,IF(AY10&lt;0.1,'X(Calculs)X'!$MW$140,IF(AY10&lt;0.2,'X(Calculs)X'!$MW$139,IF(AY10&lt;0.3,'X(Calculs)X'!$MW$138,IF(AY10&lt;0.4,'X(Calculs)X'!$MW$137,IF(AY10&lt;0.5,'X(Calculs)X'!$MW$136,IF(AY10&lt;0.6,'X(Calculs)X'!$MW$135,IF(AY10&lt;0.7,'X(Calculs)X'!$MW$134,IF(AY10&lt;0.8,'X(Calculs)X'!$MW$133,IF(AY10&lt;0.9,'X(Calculs)X'!$MW$132,IF(AY10&lt;1,'X(Calculs)X'!$MW$131,IF(AND(AY10=1,CH$7=$BT10),0,'X(Calculs)X'!$MW$131)))))))))))))</f>
        <v/>
      </c>
      <c r="CI10" s="560" t="str">
        <f>IF(AZ10="","",IF(AZ10&lt;0,'X(Calculs)X'!$MW$141,IF(AZ10&lt;0.1,'X(Calculs)X'!$MW$140,IF(AZ10&lt;0.2,'X(Calculs)X'!$MW$139,IF(AZ10&lt;0.3,'X(Calculs)X'!$MW$138,IF(AZ10&lt;0.4,'X(Calculs)X'!$MW$137,IF(AZ10&lt;0.5,'X(Calculs)X'!$MW$136,IF(AZ10&lt;0.6,'X(Calculs)X'!$MW$135,IF(AZ10&lt;0.7,'X(Calculs)X'!$MW$134,IF(AZ10&lt;0.8,'X(Calculs)X'!$MW$133,IF(AZ10&lt;0.9,'X(Calculs)X'!$MW$132,IF(AZ10&lt;1,'X(Calculs)X'!$MW$131,IF(AND(AZ10=1,CI$7=$BT10),0,'X(Calculs)X'!$MW$131)))))))))))))</f>
        <v/>
      </c>
      <c r="CJ10" s="560" t="str">
        <f>IF(BA10="","",IF(BA10&lt;0,'X(Calculs)X'!$MW$141,IF(BA10&lt;0.1,'X(Calculs)X'!$MW$140,IF(BA10&lt;0.2,'X(Calculs)X'!$MW$139,IF(BA10&lt;0.3,'X(Calculs)X'!$MW$138,IF(BA10&lt;0.4,'X(Calculs)X'!$MW$137,IF(BA10&lt;0.5,'X(Calculs)X'!$MW$136,IF(BA10&lt;0.6,'X(Calculs)X'!$MW$135,IF(BA10&lt;0.7,'X(Calculs)X'!$MW$134,IF(BA10&lt;0.8,'X(Calculs)X'!$MW$133,IF(BA10&lt;0.9,'X(Calculs)X'!$MW$132,IF(BA10&lt;1,'X(Calculs)X'!$MW$131,IF(AND(BA10=1,CJ$7=$BT10),0,'X(Calculs)X'!$MW$131)))))))))))))</f>
        <v/>
      </c>
      <c r="CK10" s="560" t="str">
        <f>IF(BB10="","",IF(BB10&lt;0,'X(Calculs)X'!$MW$141,IF(BB10&lt;0.1,'X(Calculs)X'!$MW$140,IF(BB10&lt;0.2,'X(Calculs)X'!$MW$139,IF(BB10&lt;0.3,'X(Calculs)X'!$MW$138,IF(BB10&lt;0.4,'X(Calculs)X'!$MW$137,IF(BB10&lt;0.5,'X(Calculs)X'!$MW$136,IF(BB10&lt;0.6,'X(Calculs)X'!$MW$135,IF(BB10&lt;0.7,'X(Calculs)X'!$MW$134,IF(BB10&lt;0.8,'X(Calculs)X'!$MW$133,IF(BB10&lt;0.9,'X(Calculs)X'!$MW$132,IF(BB10&lt;1,'X(Calculs)X'!$MW$131,IF(AND(BB10=1,CK$7=$BT10),0,'X(Calculs)X'!$MW$131)))))))))))))</f>
        <v/>
      </c>
      <c r="CL10" s="560" t="str">
        <f>IF(BC10="","",IF(BC10&lt;0,'X(Calculs)X'!$MW$141,IF(BC10&lt;0.1,'X(Calculs)X'!$MW$140,IF(BC10&lt;0.2,'X(Calculs)X'!$MW$139,IF(BC10&lt;0.3,'X(Calculs)X'!$MW$138,IF(BC10&lt;0.4,'X(Calculs)X'!$MW$137,IF(BC10&lt;0.5,'X(Calculs)X'!$MW$136,IF(BC10&lt;0.6,'X(Calculs)X'!$MW$135,IF(BC10&lt;0.7,'X(Calculs)X'!$MW$134,IF(BC10&lt;0.8,'X(Calculs)X'!$MW$133,IF(BC10&lt;0.9,'X(Calculs)X'!$MW$132,IF(BC10&lt;1,'X(Calculs)X'!$MW$131,IF(AND(BC10=1,CL$7=$BT10),0,'X(Calculs)X'!$MW$131)))))))))))))</f>
        <v/>
      </c>
      <c r="CM10" s="560" t="str">
        <f>IF(BD10="","",IF(BD10&lt;0,'X(Calculs)X'!$MW$141,IF(BD10&lt;0.1,'X(Calculs)X'!$MW$140,IF(BD10&lt;0.2,'X(Calculs)X'!$MW$139,IF(BD10&lt;0.3,'X(Calculs)X'!$MW$138,IF(BD10&lt;0.4,'X(Calculs)X'!$MW$137,IF(BD10&lt;0.5,'X(Calculs)X'!$MW$136,IF(BD10&lt;0.6,'X(Calculs)X'!$MW$135,IF(BD10&lt;0.7,'X(Calculs)X'!$MW$134,IF(BD10&lt;0.8,'X(Calculs)X'!$MW$133,IF(BD10&lt;0.9,'X(Calculs)X'!$MW$132,IF(BD10&lt;1,'X(Calculs)X'!$MW$131,IF(AND(BD10=1,CM$7=$BT10),0,'X(Calculs)X'!$MW$131)))))))))))))</f>
        <v/>
      </c>
      <c r="CN10" s="560" t="str">
        <f>IF(BE10="","",IF(BE10&lt;0,'X(Calculs)X'!$MW$141,IF(BE10&lt;0.1,'X(Calculs)X'!$MW$140,IF(BE10&lt;0.2,'X(Calculs)X'!$MW$139,IF(BE10&lt;0.3,'X(Calculs)X'!$MW$138,IF(BE10&lt;0.4,'X(Calculs)X'!$MW$137,IF(BE10&lt;0.5,'X(Calculs)X'!$MW$136,IF(BE10&lt;0.6,'X(Calculs)X'!$MW$135,IF(BE10&lt;0.7,'X(Calculs)X'!$MW$134,IF(BE10&lt;0.8,'X(Calculs)X'!$MW$133,IF(BE10&lt;0.9,'X(Calculs)X'!$MW$132,IF(BE10&lt;1,'X(Calculs)X'!$MW$131,IF(AND(BE10=1,CN$7=$BT10),0,'X(Calculs)X'!$MW$131)))))))))))))</f>
        <v/>
      </c>
      <c r="CO10" s="560" t="str">
        <f>IF(BF10="","",IF(BF10&lt;0,'X(Calculs)X'!$MW$141,IF(BF10&lt;0.1,'X(Calculs)X'!$MW$140,IF(BF10&lt;0.2,'X(Calculs)X'!$MW$139,IF(BF10&lt;0.3,'X(Calculs)X'!$MW$138,IF(BF10&lt;0.4,'X(Calculs)X'!$MW$137,IF(BF10&lt;0.5,'X(Calculs)X'!$MW$136,IF(BF10&lt;0.6,'X(Calculs)X'!$MW$135,IF(BF10&lt;0.7,'X(Calculs)X'!$MW$134,IF(BF10&lt;0.8,'X(Calculs)X'!$MW$133,IF(BF10&lt;0.9,'X(Calculs)X'!$MW$132,IF(BF10&lt;1,'X(Calculs)X'!$MW$131,IF(AND(BF10=1,CO$7=$BT10),0,'X(Calculs)X'!$MW$131)))))))))))))</f>
        <v/>
      </c>
      <c r="CP10" s="560" t="str">
        <f>IF(BG10="","",IF(BG10&lt;0,'X(Calculs)X'!$MW$141,IF(BG10&lt;0.1,'X(Calculs)X'!$MW$140,IF(BG10&lt;0.2,'X(Calculs)X'!$MW$139,IF(BG10&lt;0.3,'X(Calculs)X'!$MW$138,IF(BG10&lt;0.4,'X(Calculs)X'!$MW$137,IF(BG10&lt;0.5,'X(Calculs)X'!$MW$136,IF(BG10&lt;0.6,'X(Calculs)X'!$MW$135,IF(BG10&lt;0.7,'X(Calculs)X'!$MW$134,IF(BG10&lt;0.8,'X(Calculs)X'!$MW$133,IF(BG10&lt;0.9,'X(Calculs)X'!$MW$132,IF(BG10&lt;1,'X(Calculs)X'!$MW$131,IF(AND(BG10=1,CP$7=$BT10),0,'X(Calculs)X'!$MW$131)))))))))))))</f>
        <v/>
      </c>
      <c r="CQ10" s="560" t="str">
        <f>IF(BH10="","",IF(BH10&lt;0,'X(Calculs)X'!$MW$141,IF(BH10&lt;0.1,'X(Calculs)X'!$MW$140,IF(BH10&lt;0.2,'X(Calculs)X'!$MW$139,IF(BH10&lt;0.3,'X(Calculs)X'!$MW$138,IF(BH10&lt;0.4,'X(Calculs)X'!$MW$137,IF(BH10&lt;0.5,'X(Calculs)X'!$MW$136,IF(BH10&lt;0.6,'X(Calculs)X'!$MW$135,IF(BH10&lt;0.7,'X(Calculs)X'!$MW$134,IF(BH10&lt;0.8,'X(Calculs)X'!$MW$133,IF(BH10&lt;0.9,'X(Calculs)X'!$MW$132,IF(BH10&lt;1,'X(Calculs)X'!$MW$131,IF(AND(BH10=1,CQ$7=$BT10),0,'X(Calculs)X'!$MW$131)))))))))))))</f>
        <v/>
      </c>
      <c r="CR10" s="560" t="str">
        <f>IF(BI10="","",IF(BI10&lt;0,'X(Calculs)X'!$MW$141,IF(BI10&lt;0.1,'X(Calculs)X'!$MW$140,IF(BI10&lt;0.2,'X(Calculs)X'!$MW$139,IF(BI10&lt;0.3,'X(Calculs)X'!$MW$138,IF(BI10&lt;0.4,'X(Calculs)X'!$MW$137,IF(BI10&lt;0.5,'X(Calculs)X'!$MW$136,IF(BI10&lt;0.6,'X(Calculs)X'!$MW$135,IF(BI10&lt;0.7,'X(Calculs)X'!$MW$134,IF(BI10&lt;0.8,'X(Calculs)X'!$MW$133,IF(BI10&lt;0.9,'X(Calculs)X'!$MW$132,IF(BI10&lt;1,'X(Calculs)X'!$MW$131,IF(AND(BI10=1,CR$7=$BT10),0,'X(Calculs)X'!$MW$131)))))))))))))</f>
        <v/>
      </c>
      <c r="CS10" s="560" t="str">
        <f>IF(BJ10="","",IF(BJ10&lt;0,'X(Calculs)X'!$MW$141,IF(BJ10&lt;0.1,'X(Calculs)X'!$MW$140,IF(BJ10&lt;0.2,'X(Calculs)X'!$MW$139,IF(BJ10&lt;0.3,'X(Calculs)X'!$MW$138,IF(BJ10&lt;0.4,'X(Calculs)X'!$MW$137,IF(BJ10&lt;0.5,'X(Calculs)X'!$MW$136,IF(BJ10&lt;0.6,'X(Calculs)X'!$MW$135,IF(BJ10&lt;0.7,'X(Calculs)X'!$MW$134,IF(BJ10&lt;0.8,'X(Calculs)X'!$MW$133,IF(BJ10&lt;0.9,'X(Calculs)X'!$MW$132,IF(BJ10&lt;1,'X(Calculs)X'!$MW$131,IF(AND(BJ10=1,CS$7=$BT10),0,'X(Calculs)X'!$MW$131)))))))))))))</f>
        <v/>
      </c>
      <c r="CT10" s="560" t="str">
        <f>IF(BK10="","",IF(BK10&lt;0,'X(Calculs)X'!$MW$141,IF(BK10&lt;0.1,'X(Calculs)X'!$MW$140,IF(BK10&lt;0.2,'X(Calculs)X'!$MW$139,IF(BK10&lt;0.3,'X(Calculs)X'!$MW$138,IF(BK10&lt;0.4,'X(Calculs)X'!$MW$137,IF(BK10&lt;0.5,'X(Calculs)X'!$MW$136,IF(BK10&lt;0.6,'X(Calculs)X'!$MW$135,IF(BK10&lt;0.7,'X(Calculs)X'!$MW$134,IF(BK10&lt;0.8,'X(Calculs)X'!$MW$133,IF(BK10&lt;0.9,'X(Calculs)X'!$MW$132,IF(BK10&lt;1,'X(Calculs)X'!$MW$131,IF(AND(BK10=1,CT$7=$BT10),0,'X(Calculs)X'!$MW$131)))))))))))))</f>
        <v/>
      </c>
      <c r="CU10" s="560" t="str">
        <f>IF(BL10="","",IF(BL10&lt;0,'X(Calculs)X'!$MW$141,IF(BL10&lt;0.1,'X(Calculs)X'!$MW$140,IF(BL10&lt;0.2,'X(Calculs)X'!$MW$139,IF(BL10&lt;0.3,'X(Calculs)X'!$MW$138,IF(BL10&lt;0.4,'X(Calculs)X'!$MW$137,IF(BL10&lt;0.5,'X(Calculs)X'!$MW$136,IF(BL10&lt;0.6,'X(Calculs)X'!$MW$135,IF(BL10&lt;0.7,'X(Calculs)X'!$MW$134,IF(BL10&lt;0.8,'X(Calculs)X'!$MW$133,IF(BL10&lt;0.9,'X(Calculs)X'!$MW$132,IF(BL10&lt;1,'X(Calculs)X'!$MW$131,IF(AND(BL10=1,CU$7=$BT10),0,'X(Calculs)X'!$MW$131)))))))))))))</f>
        <v/>
      </c>
      <c r="CV10" s="560" t="str">
        <f>IF(BM10="","",IF(BM10&lt;0,'X(Calculs)X'!$MW$141,IF(BM10&lt;0.1,'X(Calculs)X'!$MW$140,IF(BM10&lt;0.2,'X(Calculs)X'!$MW$139,IF(BM10&lt;0.3,'X(Calculs)X'!$MW$138,IF(BM10&lt;0.4,'X(Calculs)X'!$MW$137,IF(BM10&lt;0.5,'X(Calculs)X'!$MW$136,IF(BM10&lt;0.6,'X(Calculs)X'!$MW$135,IF(BM10&lt;0.7,'X(Calculs)X'!$MW$134,IF(BM10&lt;0.8,'X(Calculs)X'!$MW$133,IF(BM10&lt;0.9,'X(Calculs)X'!$MW$132,IF(BM10&lt;1,'X(Calculs)X'!$MW$131,IF(AND(BM10=1,CV$7=$BT10),0,'X(Calculs)X'!$MW$131)))))))))))))</f>
        <v/>
      </c>
      <c r="CW10" s="560" t="str">
        <f>IF(BN10="","",IF(BN10&lt;0,'X(Calculs)X'!$MW$141,IF(BN10&lt;0.1,'X(Calculs)X'!$MW$140,IF(BN10&lt;0.2,'X(Calculs)X'!$MW$139,IF(BN10&lt;0.3,'X(Calculs)X'!$MW$138,IF(BN10&lt;0.4,'X(Calculs)X'!$MW$137,IF(BN10&lt;0.5,'X(Calculs)X'!$MW$136,IF(BN10&lt;0.6,'X(Calculs)X'!$MW$135,IF(BN10&lt;0.7,'X(Calculs)X'!$MW$134,IF(BN10&lt;0.8,'X(Calculs)X'!$MW$133,IF(BN10&lt;0.9,'X(Calculs)X'!$MW$132,IF(BN10&lt;1,'X(Calculs)X'!$MW$131,IF(AND(BN10=1,CW$7=$BT10),0,'X(Calculs)X'!$MW$131)))))))))))))</f>
        <v/>
      </c>
      <c r="CX10" s="560" t="str">
        <f>IF(BO10="","",IF(BO10&lt;0,'X(Calculs)X'!$MW$141,IF(BO10&lt;0.1,'X(Calculs)X'!$MW$140,IF(BO10&lt;0.2,'X(Calculs)X'!$MW$139,IF(BO10&lt;0.3,'X(Calculs)X'!$MW$138,IF(BO10&lt;0.4,'X(Calculs)X'!$MW$137,IF(BO10&lt;0.5,'X(Calculs)X'!$MW$136,IF(BO10&lt;0.6,'X(Calculs)X'!$MW$135,IF(BO10&lt;0.7,'X(Calculs)X'!$MW$134,IF(BO10&lt;0.8,'X(Calculs)X'!$MW$133,IF(BO10&lt;0.9,'X(Calculs)X'!$MW$132,IF(BO10&lt;1,'X(Calculs)X'!$MW$131,IF(AND(BO10=1,CX$7=$BT10),0,'X(Calculs)X'!$MW$131)))))))))))))</f>
        <v/>
      </c>
      <c r="CZ10" s="541" t="str">
        <f t="shared" si="8"/>
        <v/>
      </c>
      <c r="DA10" s="542" t="str">
        <f>IFERROR((AL10*SQRT(('X(Calculs)X'!$B$11-2)/(1-('5. Corr.'!AL10*'5. Corr.'!AL10)))),"")</f>
        <v/>
      </c>
      <c r="DB10" s="542" t="str">
        <f>IFERROR((AM10*SQRT(('X(Calculs)X'!$B$11-2)/(1-('5. Corr.'!AM10*'5. Corr.'!AM10)))),"")</f>
        <v/>
      </c>
      <c r="DC10" s="542" t="str">
        <f>IFERROR((AN10*SQRT(('X(Calculs)X'!$B$11-2)/(1-('5. Corr.'!AN10*'5. Corr.'!AN10)))),"")</f>
        <v/>
      </c>
      <c r="DD10" s="542" t="str">
        <f>IFERROR((AO10*SQRT(('X(Calculs)X'!$B$11-2)/(1-('5. Corr.'!AO10*'5. Corr.'!AO10)))),"")</f>
        <v/>
      </c>
      <c r="DE10" s="542" t="str">
        <f>IFERROR((AP10*SQRT(('X(Calculs)X'!$B$11-2)/(1-('5. Corr.'!AP10*'5. Corr.'!AP10)))),"")</f>
        <v/>
      </c>
      <c r="DF10" s="542" t="str">
        <f>IFERROR((AQ10*SQRT(('X(Calculs)X'!$B$11-2)/(1-('5. Corr.'!AQ10*'5. Corr.'!AQ10)))),"")</f>
        <v/>
      </c>
      <c r="DG10" s="542" t="str">
        <f>IFERROR((AR10*SQRT(('X(Calculs)X'!$B$11-2)/(1-('5. Corr.'!AR10*'5. Corr.'!AR10)))),"")</f>
        <v/>
      </c>
      <c r="DH10" s="542" t="str">
        <f>IFERROR((AS10*SQRT(('X(Calculs)X'!$B$11-2)/(1-('5. Corr.'!AS10*'5. Corr.'!AS10)))),"")</f>
        <v/>
      </c>
      <c r="DI10" s="542" t="str">
        <f>IFERROR((AT10*SQRT(('X(Calculs)X'!$B$11-2)/(1-('5. Corr.'!AT10*'5. Corr.'!AT10)))),"")</f>
        <v/>
      </c>
      <c r="DJ10" s="542" t="str">
        <f>IFERROR((AU10*SQRT(('X(Calculs)X'!$B$11-2)/(1-('5. Corr.'!AU10*'5. Corr.'!AU10)))),"")</f>
        <v/>
      </c>
      <c r="DK10" s="542" t="str">
        <f>IFERROR((AV10*SQRT(('X(Calculs)X'!$B$11-2)/(1-('5. Corr.'!AV10*'5. Corr.'!AV10)))),"")</f>
        <v/>
      </c>
      <c r="DL10" s="542" t="str">
        <f>IFERROR((AW10*SQRT(('X(Calculs)X'!$B$11-2)/(1-('5. Corr.'!AW10*'5. Corr.'!AW10)))),"")</f>
        <v/>
      </c>
      <c r="DM10" s="542" t="str">
        <f>IFERROR((AX10*SQRT(('X(Calculs)X'!$B$11-2)/(1-('5. Corr.'!AX10*'5. Corr.'!AX10)))),"")</f>
        <v/>
      </c>
      <c r="DN10" s="542" t="str">
        <f>IFERROR((AY10*SQRT(('X(Calculs)X'!$B$11-2)/(1-('5. Corr.'!AY10*'5. Corr.'!AY10)))),"")</f>
        <v/>
      </c>
      <c r="DO10" s="542" t="str">
        <f>IFERROR((AZ10*SQRT(('X(Calculs)X'!$B$11-2)/(1-('5. Corr.'!AZ10*'5. Corr.'!AZ10)))),"")</f>
        <v/>
      </c>
      <c r="DP10" s="542" t="str">
        <f>IFERROR((BA10*SQRT(('X(Calculs)X'!$B$11-2)/(1-('5. Corr.'!BA10*'5. Corr.'!BA10)))),"")</f>
        <v/>
      </c>
      <c r="DQ10" s="542" t="str">
        <f>IFERROR((BB10*SQRT(('X(Calculs)X'!$B$11-2)/(1-('5. Corr.'!BB10*'5. Corr.'!BB10)))),"")</f>
        <v/>
      </c>
      <c r="DR10" s="542" t="str">
        <f>IFERROR((BC10*SQRT(('X(Calculs)X'!$B$11-2)/(1-('5. Corr.'!BC10*'5. Corr.'!BC10)))),"")</f>
        <v/>
      </c>
      <c r="DS10" s="542" t="str">
        <f>IFERROR((BD10*SQRT(('X(Calculs)X'!$B$11-2)/(1-('5. Corr.'!BD10*'5. Corr.'!BD10)))),"")</f>
        <v/>
      </c>
      <c r="DT10" s="542" t="str">
        <f>IFERROR((BE10*SQRT(('X(Calculs)X'!$B$11-2)/(1-('5. Corr.'!BE10*'5. Corr.'!BE10)))),"")</f>
        <v/>
      </c>
      <c r="DU10" s="542" t="str">
        <f>IFERROR((BF10*SQRT(('X(Calculs)X'!$B$11-2)/(1-('5. Corr.'!BF10*'5. Corr.'!BF10)))),"")</f>
        <v/>
      </c>
      <c r="DV10" s="542" t="str">
        <f>IFERROR((BG10*SQRT(('X(Calculs)X'!$B$11-2)/(1-('5. Corr.'!BG10*'5. Corr.'!BG10)))),"")</f>
        <v/>
      </c>
      <c r="DW10" s="542" t="str">
        <f>IFERROR((BH10*SQRT(('X(Calculs)X'!$B$11-2)/(1-('5. Corr.'!BH10*'5. Corr.'!BH10)))),"")</f>
        <v/>
      </c>
      <c r="DX10" s="542" t="str">
        <f>IFERROR((BI10*SQRT(('X(Calculs)X'!$B$11-2)/(1-('5. Corr.'!BI10*'5. Corr.'!BI10)))),"")</f>
        <v/>
      </c>
      <c r="DY10" s="542" t="str">
        <f>IFERROR((BJ10*SQRT(('X(Calculs)X'!$B$11-2)/(1-('5. Corr.'!BJ10*'5. Corr.'!BJ10)))),"")</f>
        <v/>
      </c>
      <c r="DZ10" s="542" t="str">
        <f>IFERROR((BK10*SQRT(('X(Calculs)X'!$B$11-2)/(1-('5. Corr.'!BK10*'5. Corr.'!BK10)))),"")</f>
        <v/>
      </c>
      <c r="EA10" s="542" t="str">
        <f>IFERROR((BL10*SQRT(('X(Calculs)X'!$B$11-2)/(1-('5. Corr.'!BL10*'5. Corr.'!BL10)))),"")</f>
        <v/>
      </c>
      <c r="EB10" s="542" t="str">
        <f>IFERROR((BM10*SQRT(('X(Calculs)X'!$B$11-2)/(1-('5. Corr.'!BM10*'5. Corr.'!BM10)))),"")</f>
        <v/>
      </c>
      <c r="EC10" s="542" t="str">
        <f>IFERROR((BN10*SQRT(('X(Calculs)X'!$B$11-2)/(1-('5. Corr.'!BN10*'5. Corr.'!BN10)))),"")</f>
        <v/>
      </c>
      <c r="ED10" s="542" t="str">
        <f>IFERROR((BO10*SQRT(('X(Calculs)X'!$B$11-2)/(1-('5. Corr.'!BO10*'5. Corr.'!BO10)))),"")</f>
        <v/>
      </c>
      <c r="EF10" s="541" t="str">
        <f t="shared" si="9"/>
        <v/>
      </c>
      <c r="EG10" s="542" t="str">
        <f>IFERROR((_xlfn.T.DIST.2T(ABS(DA10),'X(Calculs)X'!$B$11-2)),"")</f>
        <v/>
      </c>
      <c r="EH10" s="542" t="str">
        <f>IFERROR((_xlfn.T.DIST.2T(ABS(DB10),'X(Calculs)X'!$B$11-2)),"")</f>
        <v/>
      </c>
      <c r="EI10" s="542" t="str">
        <f>IFERROR((_xlfn.T.DIST.2T(ABS(DC10),'X(Calculs)X'!$B$11-2)),"")</f>
        <v/>
      </c>
      <c r="EJ10" s="542" t="str">
        <f>IFERROR((_xlfn.T.DIST.2T(ABS(DD10),'X(Calculs)X'!$B$11-2)),"")</f>
        <v/>
      </c>
      <c r="EK10" s="542" t="str">
        <f>IFERROR((_xlfn.T.DIST.2T(ABS(DE10),'X(Calculs)X'!$B$11-2)),"")</f>
        <v/>
      </c>
      <c r="EL10" s="542" t="str">
        <f>IFERROR((_xlfn.T.DIST.2T(ABS(DF10),'X(Calculs)X'!$B$11-2)),"")</f>
        <v/>
      </c>
      <c r="EM10" s="542" t="str">
        <f>IFERROR((_xlfn.T.DIST.2T(ABS(DG10),'X(Calculs)X'!$B$11-2)),"")</f>
        <v/>
      </c>
      <c r="EN10" s="542" t="str">
        <f>IFERROR((_xlfn.T.DIST.2T(ABS(DH10),'X(Calculs)X'!$B$11-2)),"")</f>
        <v/>
      </c>
      <c r="EO10" s="542" t="str">
        <f>IFERROR((_xlfn.T.DIST.2T(ABS(DI10),'X(Calculs)X'!$B$11-2)),"")</f>
        <v/>
      </c>
      <c r="EP10" s="542" t="str">
        <f>IFERROR((_xlfn.T.DIST.2T(ABS(DJ10),'X(Calculs)X'!$B$11-2)),"")</f>
        <v/>
      </c>
      <c r="EQ10" s="542" t="str">
        <f>IFERROR((_xlfn.T.DIST.2T(ABS(DK10),'X(Calculs)X'!$B$11-2)),"")</f>
        <v/>
      </c>
      <c r="ER10" s="542" t="str">
        <f>IFERROR((_xlfn.T.DIST.2T(ABS(DL10),'X(Calculs)X'!$B$11-2)),"")</f>
        <v/>
      </c>
      <c r="ES10" s="542" t="str">
        <f>IFERROR((_xlfn.T.DIST.2T(ABS(DM10),'X(Calculs)X'!$B$11-2)),"")</f>
        <v/>
      </c>
      <c r="ET10" s="542" t="str">
        <f>IFERROR((_xlfn.T.DIST.2T(ABS(DN10),'X(Calculs)X'!$B$11-2)),"")</f>
        <v/>
      </c>
      <c r="EU10" s="542" t="str">
        <f>IFERROR((_xlfn.T.DIST.2T(ABS(DO10),'X(Calculs)X'!$B$11-2)),"")</f>
        <v/>
      </c>
      <c r="EV10" s="542" t="str">
        <f>IFERROR((_xlfn.T.DIST.2T(ABS(DP10),'X(Calculs)X'!$B$11-2)),"")</f>
        <v/>
      </c>
      <c r="EW10" s="542" t="str">
        <f>IFERROR((_xlfn.T.DIST.2T(ABS(DQ10),'X(Calculs)X'!$B$11-2)),"")</f>
        <v/>
      </c>
      <c r="EX10" s="542" t="str">
        <f>IFERROR((_xlfn.T.DIST.2T(ABS(DR10),'X(Calculs)X'!$B$11-2)),"")</f>
        <v/>
      </c>
      <c r="EY10" s="542" t="str">
        <f>IFERROR((_xlfn.T.DIST.2T(ABS(DS10),'X(Calculs)X'!$B$11-2)),"")</f>
        <v/>
      </c>
      <c r="EZ10" s="542" t="str">
        <f>IFERROR((_xlfn.T.DIST.2T(ABS(DT10),'X(Calculs)X'!$B$11-2)),"")</f>
        <v/>
      </c>
      <c r="FA10" s="542" t="str">
        <f>IFERROR((_xlfn.T.DIST.2T(ABS(DU10),'X(Calculs)X'!$B$11-2)),"")</f>
        <v/>
      </c>
      <c r="FB10" s="542" t="str">
        <f>IFERROR((_xlfn.T.DIST.2T(ABS(DV10),'X(Calculs)X'!$B$11-2)),"")</f>
        <v/>
      </c>
      <c r="FC10" s="542" t="str">
        <f>IFERROR((_xlfn.T.DIST.2T(ABS(DW10),'X(Calculs)X'!$B$11-2)),"")</f>
        <v/>
      </c>
      <c r="FD10" s="542" t="str">
        <f>IFERROR((_xlfn.T.DIST.2T(ABS(DX10),'X(Calculs)X'!$B$11-2)),"")</f>
        <v/>
      </c>
      <c r="FE10" s="542" t="str">
        <f>IFERROR((_xlfn.T.DIST.2T(ABS(DY10),'X(Calculs)X'!$B$11-2)),"")</f>
        <v/>
      </c>
      <c r="FF10" s="542" t="str">
        <f>IFERROR((_xlfn.T.DIST.2T(ABS(DZ10),'X(Calculs)X'!$B$11-2)),"")</f>
        <v/>
      </c>
      <c r="FG10" s="542" t="str">
        <f>IFERROR((_xlfn.T.DIST.2T(ABS(EA10),'X(Calculs)X'!$B$11-2)),"")</f>
        <v/>
      </c>
      <c r="FH10" s="542" t="str">
        <f>IFERROR((_xlfn.T.DIST.2T(ABS(EB10),'X(Calculs)X'!$B$11-2)),"")</f>
        <v/>
      </c>
      <c r="FI10" s="542" t="str">
        <f>IFERROR((_xlfn.T.DIST.2T(ABS(EC10),'X(Calculs)X'!$B$11-2)),"")</f>
        <v/>
      </c>
      <c r="FJ10" s="542" t="str">
        <f>IFERROR((_xlfn.T.DIST.2T(ABS(ED10),'X(Calculs)X'!$B$11-2)),"")</f>
        <v/>
      </c>
      <c r="FL10" s="541" t="str">
        <f t="shared" si="10"/>
        <v/>
      </c>
      <c r="FM10" s="542" t="e">
        <f t="shared" si="12"/>
        <v>#VALUE!</v>
      </c>
      <c r="FN10" s="542" t="e">
        <f t="shared" si="13"/>
        <v>#VALUE!</v>
      </c>
      <c r="FO10" s="542" t="e">
        <f t="shared" si="14"/>
        <v>#VALUE!</v>
      </c>
      <c r="FP10" s="542" t="e">
        <f t="shared" si="15"/>
        <v>#VALUE!</v>
      </c>
      <c r="FQ10" s="542" t="e">
        <f t="shared" si="16"/>
        <v>#VALUE!</v>
      </c>
      <c r="FR10" s="542" t="e">
        <f t="shared" si="17"/>
        <v>#VALUE!</v>
      </c>
      <c r="FS10" s="542" t="e">
        <f t="shared" si="18"/>
        <v>#VALUE!</v>
      </c>
      <c r="FT10" s="542" t="e">
        <f t="shared" si="19"/>
        <v>#VALUE!</v>
      </c>
      <c r="FU10" s="542" t="e">
        <f t="shared" si="20"/>
        <v>#VALUE!</v>
      </c>
      <c r="FV10" s="542" t="e">
        <f t="shared" si="21"/>
        <v>#VALUE!</v>
      </c>
      <c r="FW10" s="542" t="e">
        <f t="shared" si="22"/>
        <v>#VALUE!</v>
      </c>
      <c r="FX10" s="542" t="e">
        <f t="shared" si="23"/>
        <v>#VALUE!</v>
      </c>
      <c r="FY10" s="542" t="e">
        <f t="shared" si="24"/>
        <v>#VALUE!</v>
      </c>
      <c r="FZ10" s="542" t="e">
        <f t="shared" si="25"/>
        <v>#VALUE!</v>
      </c>
      <c r="GA10" s="542" t="e">
        <f t="shared" si="26"/>
        <v>#VALUE!</v>
      </c>
      <c r="GB10" s="542" t="e">
        <f t="shared" si="27"/>
        <v>#VALUE!</v>
      </c>
      <c r="GC10" s="542" t="e">
        <f t="shared" si="28"/>
        <v>#VALUE!</v>
      </c>
      <c r="GD10" s="542" t="e">
        <f t="shared" si="29"/>
        <v>#VALUE!</v>
      </c>
      <c r="GE10" s="542" t="e">
        <f t="shared" si="30"/>
        <v>#VALUE!</v>
      </c>
      <c r="GF10" s="542" t="e">
        <f t="shared" si="31"/>
        <v>#VALUE!</v>
      </c>
      <c r="GG10" s="542" t="e">
        <f t="shared" si="32"/>
        <v>#VALUE!</v>
      </c>
      <c r="GH10" s="542" t="e">
        <f t="shared" si="33"/>
        <v>#VALUE!</v>
      </c>
      <c r="GI10" s="542" t="e">
        <f t="shared" si="34"/>
        <v>#VALUE!</v>
      </c>
      <c r="GJ10" s="542" t="e">
        <f t="shared" si="35"/>
        <v>#VALUE!</v>
      </c>
      <c r="GK10" s="542" t="e">
        <f t="shared" si="36"/>
        <v>#VALUE!</v>
      </c>
      <c r="GL10" s="542" t="e">
        <f t="shared" si="37"/>
        <v>#VALUE!</v>
      </c>
      <c r="GM10" s="542" t="e">
        <f t="shared" si="38"/>
        <v>#VALUE!</v>
      </c>
      <c r="GN10" s="542" t="e">
        <f t="shared" si="39"/>
        <v>#VALUE!</v>
      </c>
      <c r="GO10" s="542" t="e">
        <f t="shared" si="40"/>
        <v>#VALUE!</v>
      </c>
      <c r="GP10" s="542" t="e">
        <f t="shared" si="41"/>
        <v>#VALUE!</v>
      </c>
    </row>
    <row r="11" spans="1:285" ht="23.25" customHeight="1" x14ac:dyDescent="0.3">
      <c r="A11" s="681"/>
      <c r="D11" s="568" t="str">
        <f>H7</f>
        <v/>
      </c>
      <c r="E11" s="542" t="str">
        <f>IF('X(Calculs)X'!$B$8&gt;0,IF('X(Calculs)X'!$AM28&lt;='X(Calculs)X'!$B$8,IF(ISERROR(FM11),IF('X(Calculs)X'!D$23&lt;='X(Calculs)X'!$B$8,"—",""),FM11),""),"")</f>
        <v/>
      </c>
      <c r="F11" s="542" t="str">
        <f>IF('X(Calculs)X'!$B$8&gt;0,IF('X(Calculs)X'!$AM28&lt;='X(Calculs)X'!$B$8,IF(ISERROR(FN11),IF('X(Calculs)X'!E$23&lt;='X(Calculs)X'!$B$8,"—",""),FN11),""),"")</f>
        <v/>
      </c>
      <c r="G11" s="542" t="str">
        <f>IF('X(Calculs)X'!$B$8&gt;0,IF('X(Calculs)X'!$AM28&lt;='X(Calculs)X'!$B$8,IF(ISERROR(FO11),IF('X(Calculs)X'!F$23&lt;='X(Calculs)X'!$B$8,"—",""),FO11),""),"")</f>
        <v/>
      </c>
      <c r="H11" s="542" t="str">
        <f>IF('X(Calculs)X'!$B$8&gt;0,IF('X(Calculs)X'!$AM28&lt;='X(Calculs)X'!$B$8,IF(ISERROR(FP11),IF('X(Calculs)X'!G$23&lt;='X(Calculs)X'!$B$8,"—",""),FP11),""),"")</f>
        <v/>
      </c>
      <c r="I11" s="542" t="str">
        <f>IF('X(Calculs)X'!$B$8&gt;0,IF('X(Calculs)X'!$AM28&lt;='X(Calculs)X'!$B$8,IF(ISERROR(FQ11),IF('X(Calculs)X'!H$23&lt;='X(Calculs)X'!$B$8,"—",""),FQ11),""),"")</f>
        <v/>
      </c>
      <c r="J11" s="542" t="str">
        <f>IF('X(Calculs)X'!$B$8&gt;0,IF('X(Calculs)X'!$AM28&lt;='X(Calculs)X'!$B$8,IF(ISERROR(FR11),IF('X(Calculs)X'!I$23&lt;='X(Calculs)X'!$B$8,"—",""),FR11),""),"")</f>
        <v/>
      </c>
      <c r="K11" s="542" t="str">
        <f>IF('X(Calculs)X'!$B$8&gt;0,IF('X(Calculs)X'!$AM28&lt;='X(Calculs)X'!$B$8,IF(ISERROR(FS11),IF('X(Calculs)X'!J$23&lt;='X(Calculs)X'!$B$8,"—",""),FS11),""),"")</f>
        <v/>
      </c>
      <c r="L11" s="542" t="str">
        <f>IF('X(Calculs)X'!$B$8&gt;0,IF('X(Calculs)X'!$AM28&lt;='X(Calculs)X'!$B$8,IF(ISERROR(FT11),IF('X(Calculs)X'!K$23&lt;='X(Calculs)X'!$B$8,"—",""),FT11),""),"")</f>
        <v/>
      </c>
      <c r="M11" s="542" t="str">
        <f>IF('X(Calculs)X'!$B$8&gt;0,IF('X(Calculs)X'!$AM28&lt;='X(Calculs)X'!$B$8,IF(ISERROR(FU11),IF('X(Calculs)X'!L$23&lt;='X(Calculs)X'!$B$8,"—",""),FU11),""),"")</f>
        <v/>
      </c>
      <c r="N11" s="542" t="str">
        <f>IF('X(Calculs)X'!$B$8&gt;0,IF('X(Calculs)X'!$AM28&lt;='X(Calculs)X'!$B$8,IF(ISERROR(FV11),IF('X(Calculs)X'!M$23&lt;='X(Calculs)X'!$B$8,"—",""),FV11),""),"")</f>
        <v/>
      </c>
      <c r="O11" s="542" t="str">
        <f>IF('X(Calculs)X'!$B$8&gt;0,IF('X(Calculs)X'!$AM28&lt;='X(Calculs)X'!$B$8,IF(ISERROR(FW11),IF('X(Calculs)X'!N$23&lt;='X(Calculs)X'!$B$8,"—",""),FW11),""),"")</f>
        <v/>
      </c>
      <c r="P11" s="542" t="str">
        <f>IF('X(Calculs)X'!$B$8&gt;0,IF('X(Calculs)X'!$AM28&lt;='X(Calculs)X'!$B$8,IF(ISERROR(FX11),IF('X(Calculs)X'!O$23&lt;='X(Calculs)X'!$B$8,"—",""),FX11),""),"")</f>
        <v/>
      </c>
      <c r="Q11" s="542" t="str">
        <f>IF('X(Calculs)X'!$B$8&gt;0,IF('X(Calculs)X'!$AM28&lt;='X(Calculs)X'!$B$8,IF(ISERROR(FY11),IF('X(Calculs)X'!P$23&lt;='X(Calculs)X'!$B$8,"—",""),FY11),""),"")</f>
        <v/>
      </c>
      <c r="R11" s="542" t="str">
        <f>IF('X(Calculs)X'!$B$8&gt;0,IF('X(Calculs)X'!$AM28&lt;='X(Calculs)X'!$B$8,IF(ISERROR(FZ11),IF('X(Calculs)X'!Q$23&lt;='X(Calculs)X'!$B$8,"—",""),FZ11),""),"")</f>
        <v/>
      </c>
      <c r="S11" s="542" t="str">
        <f>IF('X(Calculs)X'!$B$8&gt;0,IF('X(Calculs)X'!$AM28&lt;='X(Calculs)X'!$B$8,IF(ISERROR(GA11),IF('X(Calculs)X'!R$23&lt;='X(Calculs)X'!$B$8,"—",""),GA11),""),"")</f>
        <v/>
      </c>
      <c r="T11" s="542" t="str">
        <f>IF('X(Calculs)X'!$B$8&gt;0,IF('X(Calculs)X'!$AM28&lt;='X(Calculs)X'!$B$8,IF(ISERROR(GB11),IF('X(Calculs)X'!S$23&lt;='X(Calculs)X'!$B$8,"—",""),GB11),""),"")</f>
        <v/>
      </c>
      <c r="U11" s="542" t="str">
        <f>IF('X(Calculs)X'!$B$8&gt;0,IF('X(Calculs)X'!$AM28&lt;='X(Calculs)X'!$B$8,IF(ISERROR(GC11),IF('X(Calculs)X'!T$23&lt;='X(Calculs)X'!$B$8,"—",""),GC11),""),"")</f>
        <v/>
      </c>
      <c r="V11" s="542" t="str">
        <f>IF('X(Calculs)X'!$B$8&gt;0,IF('X(Calculs)X'!$AM28&lt;='X(Calculs)X'!$B$8,IF(ISERROR(GD11),IF('X(Calculs)X'!U$23&lt;='X(Calculs)X'!$B$8,"—",""),GD11),""),"")</f>
        <v/>
      </c>
      <c r="W11" s="542" t="str">
        <f>IF('X(Calculs)X'!$B$8&gt;0,IF('X(Calculs)X'!$AM28&lt;='X(Calculs)X'!$B$8,IF(ISERROR(GE11),IF('X(Calculs)X'!V$23&lt;='X(Calculs)X'!$B$8,"—",""),GE11),""),"")</f>
        <v/>
      </c>
      <c r="X11" s="542" t="str">
        <f>IF('X(Calculs)X'!$B$8&gt;0,IF('X(Calculs)X'!$AM28&lt;='X(Calculs)X'!$B$8,IF(ISERROR(GF11),IF('X(Calculs)X'!W$23&lt;='X(Calculs)X'!$B$8,"—",""),GF11),""),"")</f>
        <v/>
      </c>
      <c r="Y11" s="542" t="str">
        <f>IF('X(Calculs)X'!$B$8&gt;0,IF('X(Calculs)X'!$AM28&lt;='X(Calculs)X'!$B$8,IF(ISERROR(GG11),IF('X(Calculs)X'!X$23&lt;='X(Calculs)X'!$B$8,"—",""),GG11),""),"")</f>
        <v/>
      </c>
      <c r="Z11" s="542" t="str">
        <f>IF('X(Calculs)X'!$B$8&gt;0,IF('X(Calculs)X'!$AM28&lt;='X(Calculs)X'!$B$8,IF(ISERROR(GH11),IF('X(Calculs)X'!Y$23&lt;='X(Calculs)X'!$B$8,"—",""),GH11),""),"")</f>
        <v/>
      </c>
      <c r="AA11" s="542" t="str">
        <f>IF('X(Calculs)X'!$B$8&gt;0,IF('X(Calculs)X'!$AM28&lt;='X(Calculs)X'!$B$8,IF(ISERROR(GI11),IF('X(Calculs)X'!Z$23&lt;='X(Calculs)X'!$B$8,"—",""),GI11),""),"")</f>
        <v/>
      </c>
      <c r="AB11" s="542" t="str">
        <f>IF('X(Calculs)X'!$B$8&gt;0,IF('X(Calculs)X'!$AM28&lt;='X(Calculs)X'!$B$8,IF(ISERROR(GJ11),IF('X(Calculs)X'!AA$23&lt;='X(Calculs)X'!$B$8,"—",""),GJ11),""),"")</f>
        <v/>
      </c>
      <c r="AC11" s="542" t="str">
        <f>IF('X(Calculs)X'!$B$8&gt;0,IF('X(Calculs)X'!$AM28&lt;='X(Calculs)X'!$B$8,IF(ISERROR(GK11),IF('X(Calculs)X'!AB$23&lt;='X(Calculs)X'!$B$8,"—",""),GK11),""),"")</f>
        <v/>
      </c>
      <c r="AD11" s="542" t="str">
        <f>IF('X(Calculs)X'!$B$8&gt;0,IF('X(Calculs)X'!$AM28&lt;='X(Calculs)X'!$B$8,IF(ISERROR(GL11),IF('X(Calculs)X'!AC$23&lt;='X(Calculs)X'!$B$8,"—",""),GL11),""),"")</f>
        <v/>
      </c>
      <c r="AE11" s="542" t="str">
        <f>IF('X(Calculs)X'!$B$8&gt;0,IF('X(Calculs)X'!$AM28&lt;='X(Calculs)X'!$B$8,IF(ISERROR(GM11),IF('X(Calculs)X'!AD$23&lt;='X(Calculs)X'!$B$8,"—",""),GM11),""),"")</f>
        <v/>
      </c>
      <c r="AF11" s="542" t="str">
        <f>IF('X(Calculs)X'!$B$8&gt;0,IF('X(Calculs)X'!$AM28&lt;='X(Calculs)X'!$B$8,IF(ISERROR(GN11),IF('X(Calculs)X'!AE$23&lt;='X(Calculs)X'!$B$8,"—",""),GN11),""),"")</f>
        <v/>
      </c>
      <c r="AG11" s="542" t="str">
        <f>IF('X(Calculs)X'!$B$8&gt;0,IF('X(Calculs)X'!$AM28&lt;='X(Calculs)X'!$B$8,IF(ISERROR(GO11),IF('X(Calculs)X'!AF$23&lt;='X(Calculs)X'!$B$8,"—",""),GO11),""),"")</f>
        <v/>
      </c>
      <c r="AH11" s="542" t="str">
        <f>IF('X(Calculs)X'!$B$8&gt;0,IF('X(Calculs)X'!$AM28&lt;='X(Calculs)X'!$B$8,IF(ISERROR(GP11),IF('X(Calculs)X'!AG$23&lt;='X(Calculs)X'!$B$8,"—",""),GP11),""),"")</f>
        <v/>
      </c>
      <c r="AK11" s="541" t="str">
        <f t="shared" si="6"/>
        <v/>
      </c>
      <c r="AL11" s="542" t="str">
        <f>IFERROR(ROUND(CORREL('X(Calculs)X'!$G$25:$G$124,'X(Calculs)X'!D$25:D$124),2),"")</f>
        <v/>
      </c>
      <c r="AM11" s="542" t="str">
        <f>IFERROR(ROUND(CORREL('X(Calculs)X'!$G$25:$G$124,'X(Calculs)X'!E$25:E$124),2),"")</f>
        <v/>
      </c>
      <c r="AN11" s="542" t="str">
        <f>IFERROR(ROUND(CORREL('X(Calculs)X'!$G$25:$G$124,'X(Calculs)X'!F$25:F$124),2),"")</f>
        <v/>
      </c>
      <c r="AO11" s="542" t="str">
        <f>IFERROR(ROUND(CORREL('X(Calculs)X'!$G$25:$G$124,'X(Calculs)X'!G$25:G$124),2),"")</f>
        <v/>
      </c>
      <c r="AP11" s="542" t="str">
        <f>IFERROR(ROUND(CORREL('X(Calculs)X'!$G$25:$G$124,'X(Calculs)X'!H$25:H$124),2),"")</f>
        <v/>
      </c>
      <c r="AQ11" s="542" t="str">
        <f>IFERROR(ROUND(CORREL('X(Calculs)X'!$G$25:$G$124,'X(Calculs)X'!I$25:I$124),2),"")</f>
        <v/>
      </c>
      <c r="AR11" s="542" t="str">
        <f>IFERROR(ROUND(CORREL('X(Calculs)X'!$G$25:$G$124,'X(Calculs)X'!J$25:J$124),2),"")</f>
        <v/>
      </c>
      <c r="AS11" s="542" t="str">
        <f>IFERROR(ROUND(CORREL('X(Calculs)X'!$G$25:$G$124,'X(Calculs)X'!K$25:K$124),2),"")</f>
        <v/>
      </c>
      <c r="AT11" s="542" t="str">
        <f>IFERROR(ROUND(CORREL('X(Calculs)X'!$G$25:$G$124,'X(Calculs)X'!L$25:L$124),2),"")</f>
        <v/>
      </c>
      <c r="AU11" s="542" t="str">
        <f>IFERROR(ROUND(CORREL('X(Calculs)X'!$G$25:$G$124,'X(Calculs)X'!M$25:M$124),2),"")</f>
        <v/>
      </c>
      <c r="AV11" s="542" t="str">
        <f>IFERROR(ROUND(CORREL('X(Calculs)X'!$G$25:$G$124,'X(Calculs)X'!N$25:N$124),2),"")</f>
        <v/>
      </c>
      <c r="AW11" s="542" t="str">
        <f>IFERROR(ROUND(CORREL('X(Calculs)X'!$G$25:$G$124,'X(Calculs)X'!O$25:O$124),2),"")</f>
        <v/>
      </c>
      <c r="AX11" s="542" t="str">
        <f>IFERROR(ROUND(CORREL('X(Calculs)X'!$G$25:$G$124,'X(Calculs)X'!P$25:P$124),2),"")</f>
        <v/>
      </c>
      <c r="AY11" s="542" t="str">
        <f>IFERROR(ROUND(CORREL('X(Calculs)X'!$G$25:$G$124,'X(Calculs)X'!Q$25:Q$124),2),"")</f>
        <v/>
      </c>
      <c r="AZ11" s="542" t="str">
        <f>IFERROR(ROUND(CORREL('X(Calculs)X'!$G$25:$G$124,'X(Calculs)X'!R$25:R$124),2),"")</f>
        <v/>
      </c>
      <c r="BA11" s="542" t="str">
        <f>IFERROR(ROUND(CORREL('X(Calculs)X'!$G$25:$G$124,'X(Calculs)X'!S$25:S$124),2),"")</f>
        <v/>
      </c>
      <c r="BB11" s="542" t="str">
        <f>IFERROR(ROUND(CORREL('X(Calculs)X'!$G$25:$G$124,'X(Calculs)X'!T$25:T$124),2),"")</f>
        <v/>
      </c>
      <c r="BC11" s="542" t="str">
        <f>IFERROR(ROUND(CORREL('X(Calculs)X'!$G$25:$G$124,'X(Calculs)X'!U$25:U$124),2),"")</f>
        <v/>
      </c>
      <c r="BD11" s="542" t="str">
        <f>IFERROR(ROUND(CORREL('X(Calculs)X'!$G$25:$G$124,'X(Calculs)X'!V$25:V$124),2),"")</f>
        <v/>
      </c>
      <c r="BE11" s="542" t="str">
        <f>IFERROR(ROUND(CORREL('X(Calculs)X'!$G$25:$G$124,'X(Calculs)X'!W$25:W$124),2),"")</f>
        <v/>
      </c>
      <c r="BF11" s="542" t="str">
        <f>IFERROR(ROUND(CORREL('X(Calculs)X'!$G$25:$G$124,'X(Calculs)X'!X$25:X$124),2),"")</f>
        <v/>
      </c>
      <c r="BG11" s="542" t="str">
        <f>IFERROR(ROUND(CORREL('X(Calculs)X'!$G$25:$G$124,'X(Calculs)X'!Y$25:Y$124),2),"")</f>
        <v/>
      </c>
      <c r="BH11" s="542" t="str">
        <f>IFERROR(ROUND(CORREL('X(Calculs)X'!$G$25:$G$124,'X(Calculs)X'!Z$25:Z$124),2),"")</f>
        <v/>
      </c>
      <c r="BI11" s="542" t="str">
        <f>IFERROR(ROUND(CORREL('X(Calculs)X'!$G$25:$G$124,'X(Calculs)X'!AA$25:AA$124),2),"")</f>
        <v/>
      </c>
      <c r="BJ11" s="542" t="str">
        <f>IFERROR(ROUND(CORREL('X(Calculs)X'!$G$25:$G$124,'X(Calculs)X'!AB$25:AB$124),2),"")</f>
        <v/>
      </c>
      <c r="BK11" s="542" t="str">
        <f>IFERROR(ROUND(CORREL('X(Calculs)X'!$G$25:$G$124,'X(Calculs)X'!AC$25:AC$124),2),"")</f>
        <v/>
      </c>
      <c r="BL11" s="542" t="str">
        <f>IFERROR(ROUND(CORREL('X(Calculs)X'!$G$25:$G$124,'X(Calculs)X'!AD$25:AD$124),2),"")</f>
        <v/>
      </c>
      <c r="BM11" s="542" t="str">
        <f>IFERROR(ROUND(CORREL('X(Calculs)X'!$G$25:$G$124,'X(Calculs)X'!AE$25:AE$124),2),"")</f>
        <v/>
      </c>
      <c r="BN11" s="542" t="str">
        <f>IFERROR(ROUND(CORREL('X(Calculs)X'!$G$25:$G$124,'X(Calculs)X'!AF$25:AF$124),2),"")</f>
        <v/>
      </c>
      <c r="BO11" s="542" t="str">
        <f>IFERROR(ROUND(CORREL('X(Calculs)X'!$G$25:$G$124,'X(Calculs)X'!AG$25:AG$124),2),"")</f>
        <v/>
      </c>
      <c r="BT11" s="541" t="str">
        <f t="shared" si="7"/>
        <v/>
      </c>
      <c r="BU11" s="560" t="str">
        <f>IF(AL11="","",IF(AL11&lt;0,'X(Calculs)X'!$MW$141,IF(AL11&lt;0.1,'X(Calculs)X'!$MW$140,IF(AL11&lt;0.2,'X(Calculs)X'!$MW$139,IF(AL11&lt;0.3,'X(Calculs)X'!$MW$138,IF(AL11&lt;0.4,'X(Calculs)X'!$MW$137,IF(AL11&lt;0.5,'X(Calculs)X'!$MW$136,IF(AL11&lt;0.6,'X(Calculs)X'!$MW$135,IF(AL11&lt;0.7,'X(Calculs)X'!$MW$134,IF(AL11&lt;0.8,'X(Calculs)X'!$MW$133,IF(AL11&lt;0.9,'X(Calculs)X'!$MW$132,IF(AL11&lt;1,'X(Calculs)X'!$MW$131,IF(AND(AL11=1,BU$7=$BT11),0,'X(Calculs)X'!$MW$131)))))))))))))</f>
        <v/>
      </c>
      <c r="BV11" s="560" t="str">
        <f>IF(AM11="","",IF(AM11&lt;0,'X(Calculs)X'!$MW$141,IF(AM11&lt;0.1,'X(Calculs)X'!$MW$140,IF(AM11&lt;0.2,'X(Calculs)X'!$MW$139,IF(AM11&lt;0.3,'X(Calculs)X'!$MW$138,IF(AM11&lt;0.4,'X(Calculs)X'!$MW$137,IF(AM11&lt;0.5,'X(Calculs)X'!$MW$136,IF(AM11&lt;0.6,'X(Calculs)X'!$MW$135,IF(AM11&lt;0.7,'X(Calculs)X'!$MW$134,IF(AM11&lt;0.8,'X(Calculs)X'!$MW$133,IF(AM11&lt;0.9,'X(Calculs)X'!$MW$132,IF(AM11&lt;1,'X(Calculs)X'!$MW$131,IF(AND(AM11=1,BV$7=$BT11),0,'X(Calculs)X'!$MW$131)))))))))))))</f>
        <v/>
      </c>
      <c r="BW11" s="560" t="str">
        <f>IF(AN11="","",IF(AN11&lt;0,'X(Calculs)X'!$MW$141,IF(AN11&lt;0.1,'X(Calculs)X'!$MW$140,IF(AN11&lt;0.2,'X(Calculs)X'!$MW$139,IF(AN11&lt;0.3,'X(Calculs)X'!$MW$138,IF(AN11&lt;0.4,'X(Calculs)X'!$MW$137,IF(AN11&lt;0.5,'X(Calculs)X'!$MW$136,IF(AN11&lt;0.6,'X(Calculs)X'!$MW$135,IF(AN11&lt;0.7,'X(Calculs)X'!$MW$134,IF(AN11&lt;0.8,'X(Calculs)X'!$MW$133,IF(AN11&lt;0.9,'X(Calculs)X'!$MW$132,IF(AN11&lt;1,'X(Calculs)X'!$MW$131,IF(AND(AN11=1,BW$7=$BT11),0,'X(Calculs)X'!$MW$131)))))))))))))</f>
        <v/>
      </c>
      <c r="BX11" s="560" t="str">
        <f>IF(AO11="","",IF(AO11&lt;0,'X(Calculs)X'!$MW$141,IF(AO11&lt;0.1,'X(Calculs)X'!$MW$140,IF(AO11&lt;0.2,'X(Calculs)X'!$MW$139,IF(AO11&lt;0.3,'X(Calculs)X'!$MW$138,IF(AO11&lt;0.4,'X(Calculs)X'!$MW$137,IF(AO11&lt;0.5,'X(Calculs)X'!$MW$136,IF(AO11&lt;0.6,'X(Calculs)X'!$MW$135,IF(AO11&lt;0.7,'X(Calculs)X'!$MW$134,IF(AO11&lt;0.8,'X(Calculs)X'!$MW$133,IF(AO11&lt;0.9,'X(Calculs)X'!$MW$132,IF(AO11&lt;1,'X(Calculs)X'!$MW$131,IF(AND(AO11=1,BX$7=$BT11),0,'X(Calculs)X'!$MW$131)))))))))))))</f>
        <v/>
      </c>
      <c r="BY11" s="560" t="str">
        <f>IF(AP11="","",IF(AP11&lt;0,'X(Calculs)X'!$MW$141,IF(AP11&lt;0.1,'X(Calculs)X'!$MW$140,IF(AP11&lt;0.2,'X(Calculs)X'!$MW$139,IF(AP11&lt;0.3,'X(Calculs)X'!$MW$138,IF(AP11&lt;0.4,'X(Calculs)X'!$MW$137,IF(AP11&lt;0.5,'X(Calculs)X'!$MW$136,IF(AP11&lt;0.6,'X(Calculs)X'!$MW$135,IF(AP11&lt;0.7,'X(Calculs)X'!$MW$134,IF(AP11&lt;0.8,'X(Calculs)X'!$MW$133,IF(AP11&lt;0.9,'X(Calculs)X'!$MW$132,IF(AP11&lt;1,'X(Calculs)X'!$MW$131,IF(AND(AP11=1,BY$7=$BT11),0,'X(Calculs)X'!$MW$131)))))))))))))</f>
        <v/>
      </c>
      <c r="BZ11" s="560" t="str">
        <f>IF(AQ11="","",IF(AQ11&lt;0,'X(Calculs)X'!$MW$141,IF(AQ11&lt;0.1,'X(Calculs)X'!$MW$140,IF(AQ11&lt;0.2,'X(Calculs)X'!$MW$139,IF(AQ11&lt;0.3,'X(Calculs)X'!$MW$138,IF(AQ11&lt;0.4,'X(Calculs)X'!$MW$137,IF(AQ11&lt;0.5,'X(Calculs)X'!$MW$136,IF(AQ11&lt;0.6,'X(Calculs)X'!$MW$135,IF(AQ11&lt;0.7,'X(Calculs)X'!$MW$134,IF(AQ11&lt;0.8,'X(Calculs)X'!$MW$133,IF(AQ11&lt;0.9,'X(Calculs)X'!$MW$132,IF(AQ11&lt;1,'X(Calculs)X'!$MW$131,IF(AND(AQ11=1,BZ$7=$BT11),0,'X(Calculs)X'!$MW$131)))))))))))))</f>
        <v/>
      </c>
      <c r="CA11" s="560" t="str">
        <f>IF(AR11="","",IF(AR11&lt;0,'X(Calculs)X'!$MW$141,IF(AR11&lt;0.1,'X(Calculs)X'!$MW$140,IF(AR11&lt;0.2,'X(Calculs)X'!$MW$139,IF(AR11&lt;0.3,'X(Calculs)X'!$MW$138,IF(AR11&lt;0.4,'X(Calculs)X'!$MW$137,IF(AR11&lt;0.5,'X(Calculs)X'!$MW$136,IF(AR11&lt;0.6,'X(Calculs)X'!$MW$135,IF(AR11&lt;0.7,'X(Calculs)X'!$MW$134,IF(AR11&lt;0.8,'X(Calculs)X'!$MW$133,IF(AR11&lt;0.9,'X(Calculs)X'!$MW$132,IF(AR11&lt;1,'X(Calculs)X'!$MW$131,IF(AND(AR11=1,CA$7=$BT11),0,'X(Calculs)X'!$MW$131)))))))))))))</f>
        <v/>
      </c>
      <c r="CB11" s="560" t="str">
        <f>IF(AS11="","",IF(AS11&lt;0,'X(Calculs)X'!$MW$141,IF(AS11&lt;0.1,'X(Calculs)X'!$MW$140,IF(AS11&lt;0.2,'X(Calculs)X'!$MW$139,IF(AS11&lt;0.3,'X(Calculs)X'!$MW$138,IF(AS11&lt;0.4,'X(Calculs)X'!$MW$137,IF(AS11&lt;0.5,'X(Calculs)X'!$MW$136,IF(AS11&lt;0.6,'X(Calculs)X'!$MW$135,IF(AS11&lt;0.7,'X(Calculs)X'!$MW$134,IF(AS11&lt;0.8,'X(Calculs)X'!$MW$133,IF(AS11&lt;0.9,'X(Calculs)X'!$MW$132,IF(AS11&lt;1,'X(Calculs)X'!$MW$131,IF(AND(AS11=1,CB$7=$BT11),0,'X(Calculs)X'!$MW$131)))))))))))))</f>
        <v/>
      </c>
      <c r="CC11" s="560" t="str">
        <f>IF(AT11="","",IF(AT11&lt;0,'X(Calculs)X'!$MW$141,IF(AT11&lt;0.1,'X(Calculs)X'!$MW$140,IF(AT11&lt;0.2,'X(Calculs)X'!$MW$139,IF(AT11&lt;0.3,'X(Calculs)X'!$MW$138,IF(AT11&lt;0.4,'X(Calculs)X'!$MW$137,IF(AT11&lt;0.5,'X(Calculs)X'!$MW$136,IF(AT11&lt;0.6,'X(Calculs)X'!$MW$135,IF(AT11&lt;0.7,'X(Calculs)X'!$MW$134,IF(AT11&lt;0.8,'X(Calculs)X'!$MW$133,IF(AT11&lt;0.9,'X(Calculs)X'!$MW$132,IF(AT11&lt;1,'X(Calculs)X'!$MW$131,IF(AND(AT11=1,CC$7=$BT11),0,'X(Calculs)X'!$MW$131)))))))))))))</f>
        <v/>
      </c>
      <c r="CD11" s="560" t="str">
        <f>IF(AU11="","",IF(AU11&lt;0,'X(Calculs)X'!$MW$141,IF(AU11&lt;0.1,'X(Calculs)X'!$MW$140,IF(AU11&lt;0.2,'X(Calculs)X'!$MW$139,IF(AU11&lt;0.3,'X(Calculs)X'!$MW$138,IF(AU11&lt;0.4,'X(Calculs)X'!$MW$137,IF(AU11&lt;0.5,'X(Calculs)X'!$MW$136,IF(AU11&lt;0.6,'X(Calculs)X'!$MW$135,IF(AU11&lt;0.7,'X(Calculs)X'!$MW$134,IF(AU11&lt;0.8,'X(Calculs)X'!$MW$133,IF(AU11&lt;0.9,'X(Calculs)X'!$MW$132,IF(AU11&lt;1,'X(Calculs)X'!$MW$131,IF(AND(AU11=1,CD$7=$BT11),0,'X(Calculs)X'!$MW$131)))))))))))))</f>
        <v/>
      </c>
      <c r="CE11" s="560" t="str">
        <f>IF(AV11="","",IF(AV11&lt;0,'X(Calculs)X'!$MW$141,IF(AV11&lt;0.1,'X(Calculs)X'!$MW$140,IF(AV11&lt;0.2,'X(Calculs)X'!$MW$139,IF(AV11&lt;0.3,'X(Calculs)X'!$MW$138,IF(AV11&lt;0.4,'X(Calculs)X'!$MW$137,IF(AV11&lt;0.5,'X(Calculs)X'!$MW$136,IF(AV11&lt;0.6,'X(Calculs)X'!$MW$135,IF(AV11&lt;0.7,'X(Calculs)X'!$MW$134,IF(AV11&lt;0.8,'X(Calculs)X'!$MW$133,IF(AV11&lt;0.9,'X(Calculs)X'!$MW$132,IF(AV11&lt;1,'X(Calculs)X'!$MW$131,IF(AND(AV11=1,CE$7=$BT11),0,'X(Calculs)X'!$MW$131)))))))))))))</f>
        <v/>
      </c>
      <c r="CF11" s="560" t="str">
        <f>IF(AW11="","",IF(AW11&lt;0,'X(Calculs)X'!$MW$141,IF(AW11&lt;0.1,'X(Calculs)X'!$MW$140,IF(AW11&lt;0.2,'X(Calculs)X'!$MW$139,IF(AW11&lt;0.3,'X(Calculs)X'!$MW$138,IF(AW11&lt;0.4,'X(Calculs)X'!$MW$137,IF(AW11&lt;0.5,'X(Calculs)X'!$MW$136,IF(AW11&lt;0.6,'X(Calculs)X'!$MW$135,IF(AW11&lt;0.7,'X(Calculs)X'!$MW$134,IF(AW11&lt;0.8,'X(Calculs)X'!$MW$133,IF(AW11&lt;0.9,'X(Calculs)X'!$MW$132,IF(AW11&lt;1,'X(Calculs)X'!$MW$131,IF(AND(AW11=1,CF$7=$BT11),0,'X(Calculs)X'!$MW$131)))))))))))))</f>
        <v/>
      </c>
      <c r="CG11" s="560" t="str">
        <f>IF(AX11="","",IF(AX11&lt;0,'X(Calculs)X'!$MW$141,IF(AX11&lt;0.1,'X(Calculs)X'!$MW$140,IF(AX11&lt;0.2,'X(Calculs)X'!$MW$139,IF(AX11&lt;0.3,'X(Calculs)X'!$MW$138,IF(AX11&lt;0.4,'X(Calculs)X'!$MW$137,IF(AX11&lt;0.5,'X(Calculs)X'!$MW$136,IF(AX11&lt;0.6,'X(Calculs)X'!$MW$135,IF(AX11&lt;0.7,'X(Calculs)X'!$MW$134,IF(AX11&lt;0.8,'X(Calculs)X'!$MW$133,IF(AX11&lt;0.9,'X(Calculs)X'!$MW$132,IF(AX11&lt;1,'X(Calculs)X'!$MW$131,IF(AND(AX11=1,CG$7=$BT11),0,'X(Calculs)X'!$MW$131)))))))))))))</f>
        <v/>
      </c>
      <c r="CH11" s="560" t="str">
        <f>IF(AY11="","",IF(AY11&lt;0,'X(Calculs)X'!$MW$141,IF(AY11&lt;0.1,'X(Calculs)X'!$MW$140,IF(AY11&lt;0.2,'X(Calculs)X'!$MW$139,IF(AY11&lt;0.3,'X(Calculs)X'!$MW$138,IF(AY11&lt;0.4,'X(Calculs)X'!$MW$137,IF(AY11&lt;0.5,'X(Calculs)X'!$MW$136,IF(AY11&lt;0.6,'X(Calculs)X'!$MW$135,IF(AY11&lt;0.7,'X(Calculs)X'!$MW$134,IF(AY11&lt;0.8,'X(Calculs)X'!$MW$133,IF(AY11&lt;0.9,'X(Calculs)X'!$MW$132,IF(AY11&lt;1,'X(Calculs)X'!$MW$131,IF(AND(AY11=1,CH$7=$BT11),0,'X(Calculs)X'!$MW$131)))))))))))))</f>
        <v/>
      </c>
      <c r="CI11" s="560" t="str">
        <f>IF(AZ11="","",IF(AZ11&lt;0,'X(Calculs)X'!$MW$141,IF(AZ11&lt;0.1,'X(Calculs)X'!$MW$140,IF(AZ11&lt;0.2,'X(Calculs)X'!$MW$139,IF(AZ11&lt;0.3,'X(Calculs)X'!$MW$138,IF(AZ11&lt;0.4,'X(Calculs)X'!$MW$137,IF(AZ11&lt;0.5,'X(Calculs)X'!$MW$136,IF(AZ11&lt;0.6,'X(Calculs)X'!$MW$135,IF(AZ11&lt;0.7,'X(Calculs)X'!$MW$134,IF(AZ11&lt;0.8,'X(Calculs)X'!$MW$133,IF(AZ11&lt;0.9,'X(Calculs)X'!$MW$132,IF(AZ11&lt;1,'X(Calculs)X'!$MW$131,IF(AND(AZ11=1,CI$7=$BT11),0,'X(Calculs)X'!$MW$131)))))))))))))</f>
        <v/>
      </c>
      <c r="CJ11" s="560" t="str">
        <f>IF(BA11="","",IF(BA11&lt;0,'X(Calculs)X'!$MW$141,IF(BA11&lt;0.1,'X(Calculs)X'!$MW$140,IF(BA11&lt;0.2,'X(Calculs)X'!$MW$139,IF(BA11&lt;0.3,'X(Calculs)X'!$MW$138,IF(BA11&lt;0.4,'X(Calculs)X'!$MW$137,IF(BA11&lt;0.5,'X(Calculs)X'!$MW$136,IF(BA11&lt;0.6,'X(Calculs)X'!$MW$135,IF(BA11&lt;0.7,'X(Calculs)X'!$MW$134,IF(BA11&lt;0.8,'X(Calculs)X'!$MW$133,IF(BA11&lt;0.9,'X(Calculs)X'!$MW$132,IF(BA11&lt;1,'X(Calculs)X'!$MW$131,IF(AND(BA11=1,CJ$7=$BT11),0,'X(Calculs)X'!$MW$131)))))))))))))</f>
        <v/>
      </c>
      <c r="CK11" s="560" t="str">
        <f>IF(BB11="","",IF(BB11&lt;0,'X(Calculs)X'!$MW$141,IF(BB11&lt;0.1,'X(Calculs)X'!$MW$140,IF(BB11&lt;0.2,'X(Calculs)X'!$MW$139,IF(BB11&lt;0.3,'X(Calculs)X'!$MW$138,IF(BB11&lt;0.4,'X(Calculs)X'!$MW$137,IF(BB11&lt;0.5,'X(Calculs)X'!$MW$136,IF(BB11&lt;0.6,'X(Calculs)X'!$MW$135,IF(BB11&lt;0.7,'X(Calculs)X'!$MW$134,IF(BB11&lt;0.8,'X(Calculs)X'!$MW$133,IF(BB11&lt;0.9,'X(Calculs)X'!$MW$132,IF(BB11&lt;1,'X(Calculs)X'!$MW$131,IF(AND(BB11=1,CK$7=$BT11),0,'X(Calculs)X'!$MW$131)))))))))))))</f>
        <v/>
      </c>
      <c r="CL11" s="560" t="str">
        <f>IF(BC11="","",IF(BC11&lt;0,'X(Calculs)X'!$MW$141,IF(BC11&lt;0.1,'X(Calculs)X'!$MW$140,IF(BC11&lt;0.2,'X(Calculs)X'!$MW$139,IF(BC11&lt;0.3,'X(Calculs)X'!$MW$138,IF(BC11&lt;0.4,'X(Calculs)X'!$MW$137,IF(BC11&lt;0.5,'X(Calculs)X'!$MW$136,IF(BC11&lt;0.6,'X(Calculs)X'!$MW$135,IF(BC11&lt;0.7,'X(Calculs)X'!$MW$134,IF(BC11&lt;0.8,'X(Calculs)X'!$MW$133,IF(BC11&lt;0.9,'X(Calculs)X'!$MW$132,IF(BC11&lt;1,'X(Calculs)X'!$MW$131,IF(AND(BC11=1,CL$7=$BT11),0,'X(Calculs)X'!$MW$131)))))))))))))</f>
        <v/>
      </c>
      <c r="CM11" s="560" t="str">
        <f>IF(BD11="","",IF(BD11&lt;0,'X(Calculs)X'!$MW$141,IF(BD11&lt;0.1,'X(Calculs)X'!$MW$140,IF(BD11&lt;0.2,'X(Calculs)X'!$MW$139,IF(BD11&lt;0.3,'X(Calculs)X'!$MW$138,IF(BD11&lt;0.4,'X(Calculs)X'!$MW$137,IF(BD11&lt;0.5,'X(Calculs)X'!$MW$136,IF(BD11&lt;0.6,'X(Calculs)X'!$MW$135,IF(BD11&lt;0.7,'X(Calculs)X'!$MW$134,IF(BD11&lt;0.8,'X(Calculs)X'!$MW$133,IF(BD11&lt;0.9,'X(Calculs)X'!$MW$132,IF(BD11&lt;1,'X(Calculs)X'!$MW$131,IF(AND(BD11=1,CM$7=$BT11),0,'X(Calculs)X'!$MW$131)))))))))))))</f>
        <v/>
      </c>
      <c r="CN11" s="560" t="str">
        <f>IF(BE11="","",IF(BE11&lt;0,'X(Calculs)X'!$MW$141,IF(BE11&lt;0.1,'X(Calculs)X'!$MW$140,IF(BE11&lt;0.2,'X(Calculs)X'!$MW$139,IF(BE11&lt;0.3,'X(Calculs)X'!$MW$138,IF(BE11&lt;0.4,'X(Calculs)X'!$MW$137,IF(BE11&lt;0.5,'X(Calculs)X'!$MW$136,IF(BE11&lt;0.6,'X(Calculs)X'!$MW$135,IF(BE11&lt;0.7,'X(Calculs)X'!$MW$134,IF(BE11&lt;0.8,'X(Calculs)X'!$MW$133,IF(BE11&lt;0.9,'X(Calculs)X'!$MW$132,IF(BE11&lt;1,'X(Calculs)X'!$MW$131,IF(AND(BE11=1,CN$7=$BT11),0,'X(Calculs)X'!$MW$131)))))))))))))</f>
        <v/>
      </c>
      <c r="CO11" s="560" t="str">
        <f>IF(BF11="","",IF(BF11&lt;0,'X(Calculs)X'!$MW$141,IF(BF11&lt;0.1,'X(Calculs)X'!$MW$140,IF(BF11&lt;0.2,'X(Calculs)X'!$MW$139,IF(BF11&lt;0.3,'X(Calculs)X'!$MW$138,IF(BF11&lt;0.4,'X(Calculs)X'!$MW$137,IF(BF11&lt;0.5,'X(Calculs)X'!$MW$136,IF(BF11&lt;0.6,'X(Calculs)X'!$MW$135,IF(BF11&lt;0.7,'X(Calculs)X'!$MW$134,IF(BF11&lt;0.8,'X(Calculs)X'!$MW$133,IF(BF11&lt;0.9,'X(Calculs)X'!$MW$132,IF(BF11&lt;1,'X(Calculs)X'!$MW$131,IF(AND(BF11=1,CO$7=$BT11),0,'X(Calculs)X'!$MW$131)))))))))))))</f>
        <v/>
      </c>
      <c r="CP11" s="560" t="str">
        <f>IF(BG11="","",IF(BG11&lt;0,'X(Calculs)X'!$MW$141,IF(BG11&lt;0.1,'X(Calculs)X'!$MW$140,IF(BG11&lt;0.2,'X(Calculs)X'!$MW$139,IF(BG11&lt;0.3,'X(Calculs)X'!$MW$138,IF(BG11&lt;0.4,'X(Calculs)X'!$MW$137,IF(BG11&lt;0.5,'X(Calculs)X'!$MW$136,IF(BG11&lt;0.6,'X(Calculs)X'!$MW$135,IF(BG11&lt;0.7,'X(Calculs)X'!$MW$134,IF(BG11&lt;0.8,'X(Calculs)X'!$MW$133,IF(BG11&lt;0.9,'X(Calculs)X'!$MW$132,IF(BG11&lt;1,'X(Calculs)X'!$MW$131,IF(AND(BG11=1,CP$7=$BT11),0,'X(Calculs)X'!$MW$131)))))))))))))</f>
        <v/>
      </c>
      <c r="CQ11" s="560" t="str">
        <f>IF(BH11="","",IF(BH11&lt;0,'X(Calculs)X'!$MW$141,IF(BH11&lt;0.1,'X(Calculs)X'!$MW$140,IF(BH11&lt;0.2,'X(Calculs)X'!$MW$139,IF(BH11&lt;0.3,'X(Calculs)X'!$MW$138,IF(BH11&lt;0.4,'X(Calculs)X'!$MW$137,IF(BH11&lt;0.5,'X(Calculs)X'!$MW$136,IF(BH11&lt;0.6,'X(Calculs)X'!$MW$135,IF(BH11&lt;0.7,'X(Calculs)X'!$MW$134,IF(BH11&lt;0.8,'X(Calculs)X'!$MW$133,IF(BH11&lt;0.9,'X(Calculs)X'!$MW$132,IF(BH11&lt;1,'X(Calculs)X'!$MW$131,IF(AND(BH11=1,CQ$7=$BT11),0,'X(Calculs)X'!$MW$131)))))))))))))</f>
        <v/>
      </c>
      <c r="CR11" s="560" t="str">
        <f>IF(BI11="","",IF(BI11&lt;0,'X(Calculs)X'!$MW$141,IF(BI11&lt;0.1,'X(Calculs)X'!$MW$140,IF(BI11&lt;0.2,'X(Calculs)X'!$MW$139,IF(BI11&lt;0.3,'X(Calculs)X'!$MW$138,IF(BI11&lt;0.4,'X(Calculs)X'!$MW$137,IF(BI11&lt;0.5,'X(Calculs)X'!$MW$136,IF(BI11&lt;0.6,'X(Calculs)X'!$MW$135,IF(BI11&lt;0.7,'X(Calculs)X'!$MW$134,IF(BI11&lt;0.8,'X(Calculs)X'!$MW$133,IF(BI11&lt;0.9,'X(Calculs)X'!$MW$132,IF(BI11&lt;1,'X(Calculs)X'!$MW$131,IF(AND(BI11=1,CR$7=$BT11),0,'X(Calculs)X'!$MW$131)))))))))))))</f>
        <v/>
      </c>
      <c r="CS11" s="560" t="str">
        <f>IF(BJ11="","",IF(BJ11&lt;0,'X(Calculs)X'!$MW$141,IF(BJ11&lt;0.1,'X(Calculs)X'!$MW$140,IF(BJ11&lt;0.2,'X(Calculs)X'!$MW$139,IF(BJ11&lt;0.3,'X(Calculs)X'!$MW$138,IF(BJ11&lt;0.4,'X(Calculs)X'!$MW$137,IF(BJ11&lt;0.5,'X(Calculs)X'!$MW$136,IF(BJ11&lt;0.6,'X(Calculs)X'!$MW$135,IF(BJ11&lt;0.7,'X(Calculs)X'!$MW$134,IF(BJ11&lt;0.8,'X(Calculs)X'!$MW$133,IF(BJ11&lt;0.9,'X(Calculs)X'!$MW$132,IF(BJ11&lt;1,'X(Calculs)X'!$MW$131,IF(AND(BJ11=1,CS$7=$BT11),0,'X(Calculs)X'!$MW$131)))))))))))))</f>
        <v/>
      </c>
      <c r="CT11" s="560" t="str">
        <f>IF(BK11="","",IF(BK11&lt;0,'X(Calculs)X'!$MW$141,IF(BK11&lt;0.1,'X(Calculs)X'!$MW$140,IF(BK11&lt;0.2,'X(Calculs)X'!$MW$139,IF(BK11&lt;0.3,'X(Calculs)X'!$MW$138,IF(BK11&lt;0.4,'X(Calculs)X'!$MW$137,IF(BK11&lt;0.5,'X(Calculs)X'!$MW$136,IF(BK11&lt;0.6,'X(Calculs)X'!$MW$135,IF(BK11&lt;0.7,'X(Calculs)X'!$MW$134,IF(BK11&lt;0.8,'X(Calculs)X'!$MW$133,IF(BK11&lt;0.9,'X(Calculs)X'!$MW$132,IF(BK11&lt;1,'X(Calculs)X'!$MW$131,IF(AND(BK11=1,CT$7=$BT11),0,'X(Calculs)X'!$MW$131)))))))))))))</f>
        <v/>
      </c>
      <c r="CU11" s="560" t="str">
        <f>IF(BL11="","",IF(BL11&lt;0,'X(Calculs)X'!$MW$141,IF(BL11&lt;0.1,'X(Calculs)X'!$MW$140,IF(BL11&lt;0.2,'X(Calculs)X'!$MW$139,IF(BL11&lt;0.3,'X(Calculs)X'!$MW$138,IF(BL11&lt;0.4,'X(Calculs)X'!$MW$137,IF(BL11&lt;0.5,'X(Calculs)X'!$MW$136,IF(BL11&lt;0.6,'X(Calculs)X'!$MW$135,IF(BL11&lt;0.7,'X(Calculs)X'!$MW$134,IF(BL11&lt;0.8,'X(Calculs)X'!$MW$133,IF(BL11&lt;0.9,'X(Calculs)X'!$MW$132,IF(BL11&lt;1,'X(Calculs)X'!$MW$131,IF(AND(BL11=1,CU$7=$BT11),0,'X(Calculs)X'!$MW$131)))))))))))))</f>
        <v/>
      </c>
      <c r="CV11" s="560" t="str">
        <f>IF(BM11="","",IF(BM11&lt;0,'X(Calculs)X'!$MW$141,IF(BM11&lt;0.1,'X(Calculs)X'!$MW$140,IF(BM11&lt;0.2,'X(Calculs)X'!$MW$139,IF(BM11&lt;0.3,'X(Calculs)X'!$MW$138,IF(BM11&lt;0.4,'X(Calculs)X'!$MW$137,IF(BM11&lt;0.5,'X(Calculs)X'!$MW$136,IF(BM11&lt;0.6,'X(Calculs)X'!$MW$135,IF(BM11&lt;0.7,'X(Calculs)X'!$MW$134,IF(BM11&lt;0.8,'X(Calculs)X'!$MW$133,IF(BM11&lt;0.9,'X(Calculs)X'!$MW$132,IF(BM11&lt;1,'X(Calculs)X'!$MW$131,IF(AND(BM11=1,CV$7=$BT11),0,'X(Calculs)X'!$MW$131)))))))))))))</f>
        <v/>
      </c>
      <c r="CW11" s="560" t="str">
        <f>IF(BN11="","",IF(BN11&lt;0,'X(Calculs)X'!$MW$141,IF(BN11&lt;0.1,'X(Calculs)X'!$MW$140,IF(BN11&lt;0.2,'X(Calculs)X'!$MW$139,IF(BN11&lt;0.3,'X(Calculs)X'!$MW$138,IF(BN11&lt;0.4,'X(Calculs)X'!$MW$137,IF(BN11&lt;0.5,'X(Calculs)X'!$MW$136,IF(BN11&lt;0.6,'X(Calculs)X'!$MW$135,IF(BN11&lt;0.7,'X(Calculs)X'!$MW$134,IF(BN11&lt;0.8,'X(Calculs)X'!$MW$133,IF(BN11&lt;0.9,'X(Calculs)X'!$MW$132,IF(BN11&lt;1,'X(Calculs)X'!$MW$131,IF(AND(BN11=1,CW$7=$BT11),0,'X(Calculs)X'!$MW$131)))))))))))))</f>
        <v/>
      </c>
      <c r="CX11" s="560" t="str">
        <f>IF(BO11="","",IF(BO11&lt;0,'X(Calculs)X'!$MW$141,IF(BO11&lt;0.1,'X(Calculs)X'!$MW$140,IF(BO11&lt;0.2,'X(Calculs)X'!$MW$139,IF(BO11&lt;0.3,'X(Calculs)X'!$MW$138,IF(BO11&lt;0.4,'X(Calculs)X'!$MW$137,IF(BO11&lt;0.5,'X(Calculs)X'!$MW$136,IF(BO11&lt;0.6,'X(Calculs)X'!$MW$135,IF(BO11&lt;0.7,'X(Calculs)X'!$MW$134,IF(BO11&lt;0.8,'X(Calculs)X'!$MW$133,IF(BO11&lt;0.9,'X(Calculs)X'!$MW$132,IF(BO11&lt;1,'X(Calculs)X'!$MW$131,IF(AND(BO11=1,CX$7=$BT11),0,'X(Calculs)X'!$MW$131)))))))))))))</f>
        <v/>
      </c>
      <c r="CZ11" s="541" t="str">
        <f t="shared" si="8"/>
        <v/>
      </c>
      <c r="DA11" s="542" t="str">
        <f>IFERROR((AL11*SQRT(('X(Calculs)X'!$B$11-2)/(1-('5. Corr.'!AL11*'5. Corr.'!AL11)))),"")</f>
        <v/>
      </c>
      <c r="DB11" s="542" t="str">
        <f>IFERROR((AM11*SQRT(('X(Calculs)X'!$B$11-2)/(1-('5. Corr.'!AM11*'5. Corr.'!AM11)))),"")</f>
        <v/>
      </c>
      <c r="DC11" s="542" t="str">
        <f>IFERROR((AN11*SQRT(('X(Calculs)X'!$B$11-2)/(1-('5. Corr.'!AN11*'5. Corr.'!AN11)))),"")</f>
        <v/>
      </c>
      <c r="DD11" s="542" t="str">
        <f>IFERROR((AO11*SQRT(('X(Calculs)X'!$B$11-2)/(1-('5. Corr.'!AO11*'5. Corr.'!AO11)))),"")</f>
        <v/>
      </c>
      <c r="DE11" s="542" t="str">
        <f>IFERROR((AP11*SQRT(('X(Calculs)X'!$B$11-2)/(1-('5. Corr.'!AP11*'5. Corr.'!AP11)))),"")</f>
        <v/>
      </c>
      <c r="DF11" s="542" t="str">
        <f>IFERROR((AQ11*SQRT(('X(Calculs)X'!$B$11-2)/(1-('5. Corr.'!AQ11*'5. Corr.'!AQ11)))),"")</f>
        <v/>
      </c>
      <c r="DG11" s="542" t="str">
        <f>IFERROR((AR11*SQRT(('X(Calculs)X'!$B$11-2)/(1-('5. Corr.'!AR11*'5. Corr.'!AR11)))),"")</f>
        <v/>
      </c>
      <c r="DH11" s="542" t="str">
        <f>IFERROR((AS11*SQRT(('X(Calculs)X'!$B$11-2)/(1-('5. Corr.'!AS11*'5. Corr.'!AS11)))),"")</f>
        <v/>
      </c>
      <c r="DI11" s="542" t="str">
        <f>IFERROR((AT11*SQRT(('X(Calculs)X'!$B$11-2)/(1-('5. Corr.'!AT11*'5. Corr.'!AT11)))),"")</f>
        <v/>
      </c>
      <c r="DJ11" s="542" t="str">
        <f>IFERROR((AU11*SQRT(('X(Calculs)X'!$B$11-2)/(1-('5. Corr.'!AU11*'5. Corr.'!AU11)))),"")</f>
        <v/>
      </c>
      <c r="DK11" s="542" t="str">
        <f>IFERROR((AV11*SQRT(('X(Calculs)X'!$B$11-2)/(1-('5. Corr.'!AV11*'5. Corr.'!AV11)))),"")</f>
        <v/>
      </c>
      <c r="DL11" s="542" t="str">
        <f>IFERROR((AW11*SQRT(('X(Calculs)X'!$B$11-2)/(1-('5. Corr.'!AW11*'5. Corr.'!AW11)))),"")</f>
        <v/>
      </c>
      <c r="DM11" s="542" t="str">
        <f>IFERROR((AX11*SQRT(('X(Calculs)X'!$B$11-2)/(1-('5. Corr.'!AX11*'5. Corr.'!AX11)))),"")</f>
        <v/>
      </c>
      <c r="DN11" s="542" t="str">
        <f>IFERROR((AY11*SQRT(('X(Calculs)X'!$B$11-2)/(1-('5. Corr.'!AY11*'5. Corr.'!AY11)))),"")</f>
        <v/>
      </c>
      <c r="DO11" s="542" t="str">
        <f>IFERROR((AZ11*SQRT(('X(Calculs)X'!$B$11-2)/(1-('5. Corr.'!AZ11*'5. Corr.'!AZ11)))),"")</f>
        <v/>
      </c>
      <c r="DP11" s="542" t="str">
        <f>IFERROR((BA11*SQRT(('X(Calculs)X'!$B$11-2)/(1-('5. Corr.'!BA11*'5. Corr.'!BA11)))),"")</f>
        <v/>
      </c>
      <c r="DQ11" s="542" t="str">
        <f>IFERROR((BB11*SQRT(('X(Calculs)X'!$B$11-2)/(1-('5. Corr.'!BB11*'5. Corr.'!BB11)))),"")</f>
        <v/>
      </c>
      <c r="DR11" s="542" t="str">
        <f>IFERROR((BC11*SQRT(('X(Calculs)X'!$B$11-2)/(1-('5. Corr.'!BC11*'5. Corr.'!BC11)))),"")</f>
        <v/>
      </c>
      <c r="DS11" s="542" t="str">
        <f>IFERROR((BD11*SQRT(('X(Calculs)X'!$B$11-2)/(1-('5. Corr.'!BD11*'5. Corr.'!BD11)))),"")</f>
        <v/>
      </c>
      <c r="DT11" s="542" t="str">
        <f>IFERROR((BE11*SQRT(('X(Calculs)X'!$B$11-2)/(1-('5. Corr.'!BE11*'5. Corr.'!BE11)))),"")</f>
        <v/>
      </c>
      <c r="DU11" s="542" t="str">
        <f>IFERROR((BF11*SQRT(('X(Calculs)X'!$B$11-2)/(1-('5. Corr.'!BF11*'5. Corr.'!BF11)))),"")</f>
        <v/>
      </c>
      <c r="DV11" s="542" t="str">
        <f>IFERROR((BG11*SQRT(('X(Calculs)X'!$B$11-2)/(1-('5. Corr.'!BG11*'5. Corr.'!BG11)))),"")</f>
        <v/>
      </c>
      <c r="DW11" s="542" t="str">
        <f>IFERROR((BH11*SQRT(('X(Calculs)X'!$B$11-2)/(1-('5. Corr.'!BH11*'5. Corr.'!BH11)))),"")</f>
        <v/>
      </c>
      <c r="DX11" s="542" t="str">
        <f>IFERROR((BI11*SQRT(('X(Calculs)X'!$B$11-2)/(1-('5. Corr.'!BI11*'5. Corr.'!BI11)))),"")</f>
        <v/>
      </c>
      <c r="DY11" s="542" t="str">
        <f>IFERROR((BJ11*SQRT(('X(Calculs)X'!$B$11-2)/(1-('5. Corr.'!BJ11*'5. Corr.'!BJ11)))),"")</f>
        <v/>
      </c>
      <c r="DZ11" s="542" t="str">
        <f>IFERROR((BK11*SQRT(('X(Calculs)X'!$B$11-2)/(1-('5. Corr.'!BK11*'5. Corr.'!BK11)))),"")</f>
        <v/>
      </c>
      <c r="EA11" s="542" t="str">
        <f>IFERROR((BL11*SQRT(('X(Calculs)X'!$B$11-2)/(1-('5. Corr.'!BL11*'5. Corr.'!BL11)))),"")</f>
        <v/>
      </c>
      <c r="EB11" s="542" t="str">
        <f>IFERROR((BM11*SQRT(('X(Calculs)X'!$B$11-2)/(1-('5. Corr.'!BM11*'5. Corr.'!BM11)))),"")</f>
        <v/>
      </c>
      <c r="EC11" s="542" t="str">
        <f>IFERROR((BN11*SQRT(('X(Calculs)X'!$B$11-2)/(1-('5. Corr.'!BN11*'5. Corr.'!BN11)))),"")</f>
        <v/>
      </c>
      <c r="ED11" s="542" t="str">
        <f>IFERROR((BO11*SQRT(('X(Calculs)X'!$B$11-2)/(1-('5. Corr.'!BO11*'5. Corr.'!BO11)))),"")</f>
        <v/>
      </c>
      <c r="EF11" s="541" t="str">
        <f t="shared" si="9"/>
        <v/>
      </c>
      <c r="EG11" s="542" t="str">
        <f>IFERROR((_xlfn.T.DIST.2T(ABS(DA11),'X(Calculs)X'!$B$11-2)),"")</f>
        <v/>
      </c>
      <c r="EH11" s="542" t="str">
        <f>IFERROR((_xlfn.T.DIST.2T(ABS(DB11),'X(Calculs)X'!$B$11-2)),"")</f>
        <v/>
      </c>
      <c r="EI11" s="542" t="str">
        <f>IFERROR((_xlfn.T.DIST.2T(ABS(DC11),'X(Calculs)X'!$B$11-2)),"")</f>
        <v/>
      </c>
      <c r="EJ11" s="542" t="str">
        <f>IFERROR((_xlfn.T.DIST.2T(ABS(DD11),'X(Calculs)X'!$B$11-2)),"")</f>
        <v/>
      </c>
      <c r="EK11" s="542" t="str">
        <f>IFERROR((_xlfn.T.DIST.2T(ABS(DE11),'X(Calculs)X'!$B$11-2)),"")</f>
        <v/>
      </c>
      <c r="EL11" s="542" t="str">
        <f>IFERROR((_xlfn.T.DIST.2T(ABS(DF11),'X(Calculs)X'!$B$11-2)),"")</f>
        <v/>
      </c>
      <c r="EM11" s="542" t="str">
        <f>IFERROR((_xlfn.T.DIST.2T(ABS(DG11),'X(Calculs)X'!$B$11-2)),"")</f>
        <v/>
      </c>
      <c r="EN11" s="542" t="str">
        <f>IFERROR((_xlfn.T.DIST.2T(ABS(DH11),'X(Calculs)X'!$B$11-2)),"")</f>
        <v/>
      </c>
      <c r="EO11" s="542" t="str">
        <f>IFERROR((_xlfn.T.DIST.2T(ABS(DI11),'X(Calculs)X'!$B$11-2)),"")</f>
        <v/>
      </c>
      <c r="EP11" s="542" t="str">
        <f>IFERROR((_xlfn.T.DIST.2T(ABS(DJ11),'X(Calculs)X'!$B$11-2)),"")</f>
        <v/>
      </c>
      <c r="EQ11" s="542" t="str">
        <f>IFERROR((_xlfn.T.DIST.2T(ABS(DK11),'X(Calculs)X'!$B$11-2)),"")</f>
        <v/>
      </c>
      <c r="ER11" s="542" t="str">
        <f>IFERROR((_xlfn.T.DIST.2T(ABS(DL11),'X(Calculs)X'!$B$11-2)),"")</f>
        <v/>
      </c>
      <c r="ES11" s="542" t="str">
        <f>IFERROR((_xlfn.T.DIST.2T(ABS(DM11),'X(Calculs)X'!$B$11-2)),"")</f>
        <v/>
      </c>
      <c r="ET11" s="542" t="str">
        <f>IFERROR((_xlfn.T.DIST.2T(ABS(DN11),'X(Calculs)X'!$B$11-2)),"")</f>
        <v/>
      </c>
      <c r="EU11" s="542" t="str">
        <f>IFERROR((_xlfn.T.DIST.2T(ABS(DO11),'X(Calculs)X'!$B$11-2)),"")</f>
        <v/>
      </c>
      <c r="EV11" s="542" t="str">
        <f>IFERROR((_xlfn.T.DIST.2T(ABS(DP11),'X(Calculs)X'!$B$11-2)),"")</f>
        <v/>
      </c>
      <c r="EW11" s="542" t="str">
        <f>IFERROR((_xlfn.T.DIST.2T(ABS(DQ11),'X(Calculs)X'!$B$11-2)),"")</f>
        <v/>
      </c>
      <c r="EX11" s="542" t="str">
        <f>IFERROR((_xlfn.T.DIST.2T(ABS(DR11),'X(Calculs)X'!$B$11-2)),"")</f>
        <v/>
      </c>
      <c r="EY11" s="542" t="str">
        <f>IFERROR((_xlfn.T.DIST.2T(ABS(DS11),'X(Calculs)X'!$B$11-2)),"")</f>
        <v/>
      </c>
      <c r="EZ11" s="542" t="str">
        <f>IFERROR((_xlfn.T.DIST.2T(ABS(DT11),'X(Calculs)X'!$B$11-2)),"")</f>
        <v/>
      </c>
      <c r="FA11" s="542" t="str">
        <f>IFERROR((_xlfn.T.DIST.2T(ABS(DU11),'X(Calculs)X'!$B$11-2)),"")</f>
        <v/>
      </c>
      <c r="FB11" s="542" t="str">
        <f>IFERROR((_xlfn.T.DIST.2T(ABS(DV11),'X(Calculs)X'!$B$11-2)),"")</f>
        <v/>
      </c>
      <c r="FC11" s="542" t="str">
        <f>IFERROR((_xlfn.T.DIST.2T(ABS(DW11),'X(Calculs)X'!$B$11-2)),"")</f>
        <v/>
      </c>
      <c r="FD11" s="542" t="str">
        <f>IFERROR((_xlfn.T.DIST.2T(ABS(DX11),'X(Calculs)X'!$B$11-2)),"")</f>
        <v/>
      </c>
      <c r="FE11" s="542" t="str">
        <f>IFERROR((_xlfn.T.DIST.2T(ABS(DY11),'X(Calculs)X'!$B$11-2)),"")</f>
        <v/>
      </c>
      <c r="FF11" s="542" t="str">
        <f>IFERROR((_xlfn.T.DIST.2T(ABS(DZ11),'X(Calculs)X'!$B$11-2)),"")</f>
        <v/>
      </c>
      <c r="FG11" s="542" t="str">
        <f>IFERROR((_xlfn.T.DIST.2T(ABS(EA11),'X(Calculs)X'!$B$11-2)),"")</f>
        <v/>
      </c>
      <c r="FH11" s="542" t="str">
        <f>IFERROR((_xlfn.T.DIST.2T(ABS(EB11),'X(Calculs)X'!$B$11-2)),"")</f>
        <v/>
      </c>
      <c r="FI11" s="542" t="str">
        <f>IFERROR((_xlfn.T.DIST.2T(ABS(EC11),'X(Calculs)X'!$B$11-2)),"")</f>
        <v/>
      </c>
      <c r="FJ11" s="542" t="str">
        <f>IFERROR((_xlfn.T.DIST.2T(ABS(ED11),'X(Calculs)X'!$B$11-2)),"")</f>
        <v/>
      </c>
      <c r="FL11" s="541" t="str">
        <f t="shared" si="10"/>
        <v/>
      </c>
      <c r="FM11" s="542" t="e">
        <f t="shared" si="12"/>
        <v>#VALUE!</v>
      </c>
      <c r="FN11" s="542" t="e">
        <f t="shared" si="13"/>
        <v>#VALUE!</v>
      </c>
      <c r="FO11" s="542" t="e">
        <f t="shared" si="14"/>
        <v>#VALUE!</v>
      </c>
      <c r="FP11" s="542" t="e">
        <f t="shared" si="15"/>
        <v>#VALUE!</v>
      </c>
      <c r="FQ11" s="542" t="e">
        <f t="shared" si="16"/>
        <v>#VALUE!</v>
      </c>
      <c r="FR11" s="542" t="e">
        <f t="shared" si="17"/>
        <v>#VALUE!</v>
      </c>
      <c r="FS11" s="542" t="e">
        <f t="shared" si="18"/>
        <v>#VALUE!</v>
      </c>
      <c r="FT11" s="542" t="e">
        <f t="shared" si="19"/>
        <v>#VALUE!</v>
      </c>
      <c r="FU11" s="542" t="e">
        <f t="shared" si="20"/>
        <v>#VALUE!</v>
      </c>
      <c r="FV11" s="542" t="e">
        <f t="shared" si="21"/>
        <v>#VALUE!</v>
      </c>
      <c r="FW11" s="542" t="e">
        <f t="shared" si="22"/>
        <v>#VALUE!</v>
      </c>
      <c r="FX11" s="542" t="e">
        <f t="shared" si="23"/>
        <v>#VALUE!</v>
      </c>
      <c r="FY11" s="542" t="e">
        <f t="shared" si="24"/>
        <v>#VALUE!</v>
      </c>
      <c r="FZ11" s="542" t="e">
        <f t="shared" si="25"/>
        <v>#VALUE!</v>
      </c>
      <c r="GA11" s="542" t="e">
        <f t="shared" si="26"/>
        <v>#VALUE!</v>
      </c>
      <c r="GB11" s="542" t="e">
        <f t="shared" si="27"/>
        <v>#VALUE!</v>
      </c>
      <c r="GC11" s="542" t="e">
        <f t="shared" si="28"/>
        <v>#VALUE!</v>
      </c>
      <c r="GD11" s="542" t="e">
        <f t="shared" si="29"/>
        <v>#VALUE!</v>
      </c>
      <c r="GE11" s="542" t="e">
        <f t="shared" si="30"/>
        <v>#VALUE!</v>
      </c>
      <c r="GF11" s="542" t="e">
        <f t="shared" si="31"/>
        <v>#VALUE!</v>
      </c>
      <c r="GG11" s="542" t="e">
        <f t="shared" si="32"/>
        <v>#VALUE!</v>
      </c>
      <c r="GH11" s="542" t="e">
        <f t="shared" si="33"/>
        <v>#VALUE!</v>
      </c>
      <c r="GI11" s="542" t="e">
        <f t="shared" si="34"/>
        <v>#VALUE!</v>
      </c>
      <c r="GJ11" s="542" t="e">
        <f t="shared" si="35"/>
        <v>#VALUE!</v>
      </c>
      <c r="GK11" s="542" t="e">
        <f t="shared" si="36"/>
        <v>#VALUE!</v>
      </c>
      <c r="GL11" s="542" t="e">
        <f t="shared" si="37"/>
        <v>#VALUE!</v>
      </c>
      <c r="GM11" s="542" t="e">
        <f t="shared" si="38"/>
        <v>#VALUE!</v>
      </c>
      <c r="GN11" s="542" t="e">
        <f t="shared" si="39"/>
        <v>#VALUE!</v>
      </c>
      <c r="GO11" s="542" t="e">
        <f t="shared" si="40"/>
        <v>#VALUE!</v>
      </c>
      <c r="GP11" s="542" t="e">
        <f t="shared" si="41"/>
        <v>#VALUE!</v>
      </c>
    </row>
    <row r="12" spans="1:285" ht="23.25" customHeight="1" x14ac:dyDescent="0.3">
      <c r="A12" s="681"/>
      <c r="D12" s="568" t="str">
        <f>I7</f>
        <v/>
      </c>
      <c r="E12" s="542" t="str">
        <f>IF('X(Calculs)X'!$B$8&gt;0,IF('X(Calculs)X'!$AM29&lt;='X(Calculs)X'!$B$8,IF(ISERROR(FM12),IF('X(Calculs)X'!D$23&lt;='X(Calculs)X'!$B$8,"—",""),FM12),""),"")</f>
        <v/>
      </c>
      <c r="F12" s="542" t="str">
        <f>IF('X(Calculs)X'!$B$8&gt;0,IF('X(Calculs)X'!$AM29&lt;='X(Calculs)X'!$B$8,IF(ISERROR(FN12),IF('X(Calculs)X'!E$23&lt;='X(Calculs)X'!$B$8,"—",""),FN12),""),"")</f>
        <v/>
      </c>
      <c r="G12" s="542" t="str">
        <f>IF('X(Calculs)X'!$B$8&gt;0,IF('X(Calculs)X'!$AM29&lt;='X(Calculs)X'!$B$8,IF(ISERROR(FO12),IF('X(Calculs)X'!F$23&lt;='X(Calculs)X'!$B$8,"—",""),FO12),""),"")</f>
        <v/>
      </c>
      <c r="H12" s="542" t="str">
        <f>IF('X(Calculs)X'!$B$8&gt;0,IF('X(Calculs)X'!$AM29&lt;='X(Calculs)X'!$B$8,IF(ISERROR(FP12),IF('X(Calculs)X'!G$23&lt;='X(Calculs)X'!$B$8,"—",""),FP12),""),"")</f>
        <v/>
      </c>
      <c r="I12" s="542" t="str">
        <f>IF('X(Calculs)X'!$B$8&gt;0,IF('X(Calculs)X'!$AM29&lt;='X(Calculs)X'!$B$8,IF(ISERROR(FQ12),IF('X(Calculs)X'!H$23&lt;='X(Calculs)X'!$B$8,"—",""),FQ12),""),"")</f>
        <v/>
      </c>
      <c r="J12" s="542" t="str">
        <f>IF('X(Calculs)X'!$B$8&gt;0,IF('X(Calculs)X'!$AM29&lt;='X(Calculs)X'!$B$8,IF(ISERROR(FR12),IF('X(Calculs)X'!I$23&lt;='X(Calculs)X'!$B$8,"—",""),FR12),""),"")</f>
        <v/>
      </c>
      <c r="K12" s="542" t="str">
        <f>IF('X(Calculs)X'!$B$8&gt;0,IF('X(Calculs)X'!$AM29&lt;='X(Calculs)X'!$B$8,IF(ISERROR(FS12),IF('X(Calculs)X'!J$23&lt;='X(Calculs)X'!$B$8,"—",""),FS12),""),"")</f>
        <v/>
      </c>
      <c r="L12" s="542" t="str">
        <f>IF('X(Calculs)X'!$B$8&gt;0,IF('X(Calculs)X'!$AM29&lt;='X(Calculs)X'!$B$8,IF(ISERROR(FT12),IF('X(Calculs)X'!K$23&lt;='X(Calculs)X'!$B$8,"—",""),FT12),""),"")</f>
        <v/>
      </c>
      <c r="M12" s="542" t="str">
        <f>IF('X(Calculs)X'!$B$8&gt;0,IF('X(Calculs)X'!$AM29&lt;='X(Calculs)X'!$B$8,IF(ISERROR(FU12),IF('X(Calculs)X'!L$23&lt;='X(Calculs)X'!$B$8,"—",""),FU12),""),"")</f>
        <v/>
      </c>
      <c r="N12" s="542" t="str">
        <f>IF('X(Calculs)X'!$B$8&gt;0,IF('X(Calculs)X'!$AM29&lt;='X(Calculs)X'!$B$8,IF(ISERROR(FV12),IF('X(Calculs)X'!M$23&lt;='X(Calculs)X'!$B$8,"—",""),FV12),""),"")</f>
        <v/>
      </c>
      <c r="O12" s="542" t="str">
        <f>IF('X(Calculs)X'!$B$8&gt;0,IF('X(Calculs)X'!$AM29&lt;='X(Calculs)X'!$B$8,IF(ISERROR(FW12),IF('X(Calculs)X'!N$23&lt;='X(Calculs)X'!$B$8,"—",""),FW12),""),"")</f>
        <v/>
      </c>
      <c r="P12" s="542" t="str">
        <f>IF('X(Calculs)X'!$B$8&gt;0,IF('X(Calculs)X'!$AM29&lt;='X(Calculs)X'!$B$8,IF(ISERROR(FX12),IF('X(Calculs)X'!O$23&lt;='X(Calculs)X'!$B$8,"—",""),FX12),""),"")</f>
        <v/>
      </c>
      <c r="Q12" s="542" t="str">
        <f>IF('X(Calculs)X'!$B$8&gt;0,IF('X(Calculs)X'!$AM29&lt;='X(Calculs)X'!$B$8,IF(ISERROR(FY12),IF('X(Calculs)X'!P$23&lt;='X(Calculs)X'!$B$8,"—",""),FY12),""),"")</f>
        <v/>
      </c>
      <c r="R12" s="542" t="str">
        <f>IF('X(Calculs)X'!$B$8&gt;0,IF('X(Calculs)X'!$AM29&lt;='X(Calculs)X'!$B$8,IF(ISERROR(FZ12),IF('X(Calculs)X'!Q$23&lt;='X(Calculs)X'!$B$8,"—",""),FZ12),""),"")</f>
        <v/>
      </c>
      <c r="S12" s="542" t="str">
        <f>IF('X(Calculs)X'!$B$8&gt;0,IF('X(Calculs)X'!$AM29&lt;='X(Calculs)X'!$B$8,IF(ISERROR(GA12),IF('X(Calculs)X'!R$23&lt;='X(Calculs)X'!$B$8,"—",""),GA12),""),"")</f>
        <v/>
      </c>
      <c r="T12" s="542" t="str">
        <f>IF('X(Calculs)X'!$B$8&gt;0,IF('X(Calculs)X'!$AM29&lt;='X(Calculs)X'!$B$8,IF(ISERROR(GB12),IF('X(Calculs)X'!S$23&lt;='X(Calculs)X'!$B$8,"—",""),GB12),""),"")</f>
        <v/>
      </c>
      <c r="U12" s="542" t="str">
        <f>IF('X(Calculs)X'!$B$8&gt;0,IF('X(Calculs)X'!$AM29&lt;='X(Calculs)X'!$B$8,IF(ISERROR(GC12),IF('X(Calculs)X'!T$23&lt;='X(Calculs)X'!$B$8,"—",""),GC12),""),"")</f>
        <v/>
      </c>
      <c r="V12" s="542" t="str">
        <f>IF('X(Calculs)X'!$B$8&gt;0,IF('X(Calculs)X'!$AM29&lt;='X(Calculs)X'!$B$8,IF(ISERROR(GD12),IF('X(Calculs)X'!U$23&lt;='X(Calculs)X'!$B$8,"—",""),GD12),""),"")</f>
        <v/>
      </c>
      <c r="W12" s="542" t="str">
        <f>IF('X(Calculs)X'!$B$8&gt;0,IF('X(Calculs)X'!$AM29&lt;='X(Calculs)X'!$B$8,IF(ISERROR(GE12),IF('X(Calculs)X'!V$23&lt;='X(Calculs)X'!$B$8,"—",""),GE12),""),"")</f>
        <v/>
      </c>
      <c r="X12" s="542" t="str">
        <f>IF('X(Calculs)X'!$B$8&gt;0,IF('X(Calculs)X'!$AM29&lt;='X(Calculs)X'!$B$8,IF(ISERROR(GF12),IF('X(Calculs)X'!W$23&lt;='X(Calculs)X'!$B$8,"—",""),GF12),""),"")</f>
        <v/>
      </c>
      <c r="Y12" s="542" t="str">
        <f>IF('X(Calculs)X'!$B$8&gt;0,IF('X(Calculs)X'!$AM29&lt;='X(Calculs)X'!$B$8,IF(ISERROR(GG12),IF('X(Calculs)X'!X$23&lt;='X(Calculs)X'!$B$8,"—",""),GG12),""),"")</f>
        <v/>
      </c>
      <c r="Z12" s="542" t="str">
        <f>IF('X(Calculs)X'!$B$8&gt;0,IF('X(Calculs)X'!$AM29&lt;='X(Calculs)X'!$B$8,IF(ISERROR(GH12),IF('X(Calculs)X'!Y$23&lt;='X(Calculs)X'!$B$8,"—",""),GH12),""),"")</f>
        <v/>
      </c>
      <c r="AA12" s="542" t="str">
        <f>IF('X(Calculs)X'!$B$8&gt;0,IF('X(Calculs)X'!$AM29&lt;='X(Calculs)X'!$B$8,IF(ISERROR(GI12),IF('X(Calculs)X'!Z$23&lt;='X(Calculs)X'!$B$8,"—",""),GI12),""),"")</f>
        <v/>
      </c>
      <c r="AB12" s="542" t="str">
        <f>IF('X(Calculs)X'!$B$8&gt;0,IF('X(Calculs)X'!$AM29&lt;='X(Calculs)X'!$B$8,IF(ISERROR(GJ12),IF('X(Calculs)X'!AA$23&lt;='X(Calculs)X'!$B$8,"—",""),GJ12),""),"")</f>
        <v/>
      </c>
      <c r="AC12" s="542" t="str">
        <f>IF('X(Calculs)X'!$B$8&gt;0,IF('X(Calculs)X'!$AM29&lt;='X(Calculs)X'!$B$8,IF(ISERROR(GK12),IF('X(Calculs)X'!AB$23&lt;='X(Calculs)X'!$B$8,"—",""),GK12),""),"")</f>
        <v/>
      </c>
      <c r="AD12" s="542" t="str">
        <f>IF('X(Calculs)X'!$B$8&gt;0,IF('X(Calculs)X'!$AM29&lt;='X(Calculs)X'!$B$8,IF(ISERROR(GL12),IF('X(Calculs)X'!AC$23&lt;='X(Calculs)X'!$B$8,"—",""),GL12),""),"")</f>
        <v/>
      </c>
      <c r="AE12" s="542" t="str">
        <f>IF('X(Calculs)X'!$B$8&gt;0,IF('X(Calculs)X'!$AM29&lt;='X(Calculs)X'!$B$8,IF(ISERROR(GM12),IF('X(Calculs)X'!AD$23&lt;='X(Calculs)X'!$B$8,"—",""),GM12),""),"")</f>
        <v/>
      </c>
      <c r="AF12" s="542" t="str">
        <f>IF('X(Calculs)X'!$B$8&gt;0,IF('X(Calculs)X'!$AM29&lt;='X(Calculs)X'!$B$8,IF(ISERROR(GN12),IF('X(Calculs)X'!AE$23&lt;='X(Calculs)X'!$B$8,"—",""),GN12),""),"")</f>
        <v/>
      </c>
      <c r="AG12" s="542" t="str">
        <f>IF('X(Calculs)X'!$B$8&gt;0,IF('X(Calculs)X'!$AM29&lt;='X(Calculs)X'!$B$8,IF(ISERROR(GO12),IF('X(Calculs)X'!AF$23&lt;='X(Calculs)X'!$B$8,"—",""),GO12),""),"")</f>
        <v/>
      </c>
      <c r="AH12" s="542" t="str">
        <f>IF('X(Calculs)X'!$B$8&gt;0,IF('X(Calculs)X'!$AM29&lt;='X(Calculs)X'!$B$8,IF(ISERROR(GP12),IF('X(Calculs)X'!AG$23&lt;='X(Calculs)X'!$B$8,"—",""),GP12),""),"")</f>
        <v/>
      </c>
      <c r="AK12" s="541" t="str">
        <f t="shared" si="6"/>
        <v/>
      </c>
      <c r="AL12" s="542" t="str">
        <f>IFERROR(ROUND(CORREL('X(Calculs)X'!$H$25:$H$124,'X(Calculs)X'!D$25:D$124),2),"")</f>
        <v/>
      </c>
      <c r="AM12" s="542" t="str">
        <f>IFERROR(ROUND(CORREL('X(Calculs)X'!$H$25:$H$124,'X(Calculs)X'!E$25:E$124),2),"")</f>
        <v/>
      </c>
      <c r="AN12" s="542" t="str">
        <f>IFERROR(ROUND(CORREL('X(Calculs)X'!$H$25:$H$124,'X(Calculs)X'!F$25:F$124),2),"")</f>
        <v/>
      </c>
      <c r="AO12" s="542" t="str">
        <f>IFERROR(ROUND(CORREL('X(Calculs)X'!$H$25:$H$124,'X(Calculs)X'!G$25:G$124),2),"")</f>
        <v/>
      </c>
      <c r="AP12" s="542" t="str">
        <f>IFERROR(ROUND(CORREL('X(Calculs)X'!$H$25:$H$124,'X(Calculs)X'!H$25:H$124),2),"")</f>
        <v/>
      </c>
      <c r="AQ12" s="542" t="str">
        <f>IFERROR(ROUND(CORREL('X(Calculs)X'!$H$25:$H$124,'X(Calculs)X'!I$25:I$124),2),"")</f>
        <v/>
      </c>
      <c r="AR12" s="542" t="str">
        <f>IFERROR(ROUND(CORREL('X(Calculs)X'!$H$25:$H$124,'X(Calculs)X'!J$25:J$124),2),"")</f>
        <v/>
      </c>
      <c r="AS12" s="542" t="str">
        <f>IFERROR(ROUND(CORREL('X(Calculs)X'!$H$25:$H$124,'X(Calculs)X'!K$25:K$124),2),"")</f>
        <v/>
      </c>
      <c r="AT12" s="542" t="str">
        <f>IFERROR(ROUND(CORREL('X(Calculs)X'!$H$25:$H$124,'X(Calculs)X'!L$25:L$124),2),"")</f>
        <v/>
      </c>
      <c r="AU12" s="542" t="str">
        <f>IFERROR(ROUND(CORREL('X(Calculs)X'!$H$25:$H$124,'X(Calculs)X'!M$25:M$124),2),"")</f>
        <v/>
      </c>
      <c r="AV12" s="542" t="str">
        <f>IFERROR(ROUND(CORREL('X(Calculs)X'!$H$25:$H$124,'X(Calculs)X'!N$25:N$124),2),"")</f>
        <v/>
      </c>
      <c r="AW12" s="542" t="str">
        <f>IFERROR(ROUND(CORREL('X(Calculs)X'!$H$25:$H$124,'X(Calculs)X'!O$25:O$124),2),"")</f>
        <v/>
      </c>
      <c r="AX12" s="542" t="str">
        <f>IFERROR(ROUND(CORREL('X(Calculs)X'!$H$25:$H$124,'X(Calculs)X'!P$25:P$124),2),"")</f>
        <v/>
      </c>
      <c r="AY12" s="542" t="str">
        <f>IFERROR(ROUND(CORREL('X(Calculs)X'!$H$25:$H$124,'X(Calculs)X'!Q$25:Q$124),2),"")</f>
        <v/>
      </c>
      <c r="AZ12" s="542" t="str">
        <f>IFERROR(ROUND(CORREL('X(Calculs)X'!$H$25:$H$124,'X(Calculs)X'!R$25:R$124),2),"")</f>
        <v/>
      </c>
      <c r="BA12" s="542" t="str">
        <f>IFERROR(ROUND(CORREL('X(Calculs)X'!$H$25:$H$124,'X(Calculs)X'!S$25:S$124),2),"")</f>
        <v/>
      </c>
      <c r="BB12" s="542" t="str">
        <f>IFERROR(ROUND(CORREL('X(Calculs)X'!$H$25:$H$124,'X(Calculs)X'!T$25:T$124),2),"")</f>
        <v/>
      </c>
      <c r="BC12" s="542" t="str">
        <f>IFERROR(ROUND(CORREL('X(Calculs)X'!$H$25:$H$124,'X(Calculs)X'!U$25:U$124),2),"")</f>
        <v/>
      </c>
      <c r="BD12" s="542" t="str">
        <f>IFERROR(ROUND(CORREL('X(Calculs)X'!$H$25:$H$124,'X(Calculs)X'!V$25:V$124),2),"")</f>
        <v/>
      </c>
      <c r="BE12" s="542" t="str">
        <f>IFERROR(ROUND(CORREL('X(Calculs)X'!$H$25:$H$124,'X(Calculs)X'!W$25:W$124),2),"")</f>
        <v/>
      </c>
      <c r="BF12" s="542" t="str">
        <f>IFERROR(ROUND(CORREL('X(Calculs)X'!$H$25:$H$124,'X(Calculs)X'!X$25:X$124),2),"")</f>
        <v/>
      </c>
      <c r="BG12" s="542" t="str">
        <f>IFERROR(ROUND(CORREL('X(Calculs)X'!$H$25:$H$124,'X(Calculs)X'!Y$25:Y$124),2),"")</f>
        <v/>
      </c>
      <c r="BH12" s="542" t="str">
        <f>IFERROR(ROUND(CORREL('X(Calculs)X'!$H$25:$H$124,'X(Calculs)X'!Z$25:Z$124),2),"")</f>
        <v/>
      </c>
      <c r="BI12" s="542" t="str">
        <f>IFERROR(ROUND(CORREL('X(Calculs)X'!$H$25:$H$124,'X(Calculs)X'!AA$25:AA$124),2),"")</f>
        <v/>
      </c>
      <c r="BJ12" s="542" t="str">
        <f>IFERROR(ROUND(CORREL('X(Calculs)X'!$H$25:$H$124,'X(Calculs)X'!AB$25:AB$124),2),"")</f>
        <v/>
      </c>
      <c r="BK12" s="542" t="str">
        <f>IFERROR(ROUND(CORREL('X(Calculs)X'!$H$25:$H$124,'X(Calculs)X'!AC$25:AC$124),2),"")</f>
        <v/>
      </c>
      <c r="BL12" s="542" t="str">
        <f>IFERROR(ROUND(CORREL('X(Calculs)X'!$H$25:$H$124,'X(Calculs)X'!AD$25:AD$124),2),"")</f>
        <v/>
      </c>
      <c r="BM12" s="542" t="str">
        <f>IFERROR(ROUND(CORREL('X(Calculs)X'!$H$25:$H$124,'X(Calculs)X'!AE$25:AE$124),2),"")</f>
        <v/>
      </c>
      <c r="BN12" s="542" t="str">
        <f>IFERROR(ROUND(CORREL('X(Calculs)X'!$H$25:$H$124,'X(Calculs)X'!AF$25:AF$124),2),"")</f>
        <v/>
      </c>
      <c r="BO12" s="542" t="str">
        <f>IFERROR(ROUND(CORREL('X(Calculs)X'!$H$25:$H$124,'X(Calculs)X'!AG$25:AG$124),2),"")</f>
        <v/>
      </c>
      <c r="BT12" s="541" t="str">
        <f t="shared" si="7"/>
        <v/>
      </c>
      <c r="BU12" s="560" t="str">
        <f>IF(AL12="","",IF(AL12&lt;0,'X(Calculs)X'!$MW$141,IF(AL12&lt;0.1,'X(Calculs)X'!$MW$140,IF(AL12&lt;0.2,'X(Calculs)X'!$MW$139,IF(AL12&lt;0.3,'X(Calculs)X'!$MW$138,IF(AL12&lt;0.4,'X(Calculs)X'!$MW$137,IF(AL12&lt;0.5,'X(Calculs)X'!$MW$136,IF(AL12&lt;0.6,'X(Calculs)X'!$MW$135,IF(AL12&lt;0.7,'X(Calculs)X'!$MW$134,IF(AL12&lt;0.8,'X(Calculs)X'!$MW$133,IF(AL12&lt;0.9,'X(Calculs)X'!$MW$132,IF(AL12&lt;1,'X(Calculs)X'!$MW$131,IF(AND(AL12=1,BU$7=$BT12),0,'X(Calculs)X'!$MW$131)))))))))))))</f>
        <v/>
      </c>
      <c r="BV12" s="560" t="str">
        <f>IF(AM12="","",IF(AM12&lt;0,'X(Calculs)X'!$MW$141,IF(AM12&lt;0.1,'X(Calculs)X'!$MW$140,IF(AM12&lt;0.2,'X(Calculs)X'!$MW$139,IF(AM12&lt;0.3,'X(Calculs)X'!$MW$138,IF(AM12&lt;0.4,'X(Calculs)X'!$MW$137,IF(AM12&lt;0.5,'X(Calculs)X'!$MW$136,IF(AM12&lt;0.6,'X(Calculs)X'!$MW$135,IF(AM12&lt;0.7,'X(Calculs)X'!$MW$134,IF(AM12&lt;0.8,'X(Calculs)X'!$MW$133,IF(AM12&lt;0.9,'X(Calculs)X'!$MW$132,IF(AM12&lt;1,'X(Calculs)X'!$MW$131,IF(AND(AM12=1,BV$7=$BT12),0,'X(Calculs)X'!$MW$131)))))))))))))</f>
        <v/>
      </c>
      <c r="BW12" s="560" t="str">
        <f>IF(AN12="","",IF(AN12&lt;0,'X(Calculs)X'!$MW$141,IF(AN12&lt;0.1,'X(Calculs)X'!$MW$140,IF(AN12&lt;0.2,'X(Calculs)X'!$MW$139,IF(AN12&lt;0.3,'X(Calculs)X'!$MW$138,IF(AN12&lt;0.4,'X(Calculs)X'!$MW$137,IF(AN12&lt;0.5,'X(Calculs)X'!$MW$136,IF(AN12&lt;0.6,'X(Calculs)X'!$MW$135,IF(AN12&lt;0.7,'X(Calculs)X'!$MW$134,IF(AN12&lt;0.8,'X(Calculs)X'!$MW$133,IF(AN12&lt;0.9,'X(Calculs)X'!$MW$132,IF(AN12&lt;1,'X(Calculs)X'!$MW$131,IF(AND(AN12=1,BW$7=$BT12),0,'X(Calculs)X'!$MW$131)))))))))))))</f>
        <v/>
      </c>
      <c r="BX12" s="560" t="str">
        <f>IF(AO12="","",IF(AO12&lt;0,'X(Calculs)X'!$MW$141,IF(AO12&lt;0.1,'X(Calculs)X'!$MW$140,IF(AO12&lt;0.2,'X(Calculs)X'!$MW$139,IF(AO12&lt;0.3,'X(Calculs)X'!$MW$138,IF(AO12&lt;0.4,'X(Calculs)X'!$MW$137,IF(AO12&lt;0.5,'X(Calculs)X'!$MW$136,IF(AO12&lt;0.6,'X(Calculs)X'!$MW$135,IF(AO12&lt;0.7,'X(Calculs)X'!$MW$134,IF(AO12&lt;0.8,'X(Calculs)X'!$MW$133,IF(AO12&lt;0.9,'X(Calculs)X'!$MW$132,IF(AO12&lt;1,'X(Calculs)X'!$MW$131,IF(AND(AO12=1,BX$7=$BT12),0,'X(Calculs)X'!$MW$131)))))))))))))</f>
        <v/>
      </c>
      <c r="BY12" s="560" t="str">
        <f>IF(AP12="","",IF(AP12&lt;0,'X(Calculs)X'!$MW$141,IF(AP12&lt;0.1,'X(Calculs)X'!$MW$140,IF(AP12&lt;0.2,'X(Calculs)X'!$MW$139,IF(AP12&lt;0.3,'X(Calculs)X'!$MW$138,IF(AP12&lt;0.4,'X(Calculs)X'!$MW$137,IF(AP12&lt;0.5,'X(Calculs)X'!$MW$136,IF(AP12&lt;0.6,'X(Calculs)X'!$MW$135,IF(AP12&lt;0.7,'X(Calculs)X'!$MW$134,IF(AP12&lt;0.8,'X(Calculs)X'!$MW$133,IF(AP12&lt;0.9,'X(Calculs)X'!$MW$132,IF(AP12&lt;1,'X(Calculs)X'!$MW$131,IF(AND(AP12=1,BY$7=$BT12),0,'X(Calculs)X'!$MW$131)))))))))))))</f>
        <v/>
      </c>
      <c r="BZ12" s="560" t="str">
        <f>IF(AQ12="","",IF(AQ12&lt;0,'X(Calculs)X'!$MW$141,IF(AQ12&lt;0.1,'X(Calculs)X'!$MW$140,IF(AQ12&lt;0.2,'X(Calculs)X'!$MW$139,IF(AQ12&lt;0.3,'X(Calculs)X'!$MW$138,IF(AQ12&lt;0.4,'X(Calculs)X'!$MW$137,IF(AQ12&lt;0.5,'X(Calculs)X'!$MW$136,IF(AQ12&lt;0.6,'X(Calculs)X'!$MW$135,IF(AQ12&lt;0.7,'X(Calculs)X'!$MW$134,IF(AQ12&lt;0.8,'X(Calculs)X'!$MW$133,IF(AQ12&lt;0.9,'X(Calculs)X'!$MW$132,IF(AQ12&lt;1,'X(Calculs)X'!$MW$131,IF(AND(AQ12=1,BZ$7=$BT12),0,'X(Calculs)X'!$MW$131)))))))))))))</f>
        <v/>
      </c>
      <c r="CA12" s="560" t="str">
        <f>IF(AR12="","",IF(AR12&lt;0,'X(Calculs)X'!$MW$141,IF(AR12&lt;0.1,'X(Calculs)X'!$MW$140,IF(AR12&lt;0.2,'X(Calculs)X'!$MW$139,IF(AR12&lt;0.3,'X(Calculs)X'!$MW$138,IF(AR12&lt;0.4,'X(Calculs)X'!$MW$137,IF(AR12&lt;0.5,'X(Calculs)X'!$MW$136,IF(AR12&lt;0.6,'X(Calculs)X'!$MW$135,IF(AR12&lt;0.7,'X(Calculs)X'!$MW$134,IF(AR12&lt;0.8,'X(Calculs)X'!$MW$133,IF(AR12&lt;0.9,'X(Calculs)X'!$MW$132,IF(AR12&lt;1,'X(Calculs)X'!$MW$131,IF(AND(AR12=1,CA$7=$BT12),0,'X(Calculs)X'!$MW$131)))))))))))))</f>
        <v/>
      </c>
      <c r="CB12" s="560" t="str">
        <f>IF(AS12="","",IF(AS12&lt;0,'X(Calculs)X'!$MW$141,IF(AS12&lt;0.1,'X(Calculs)X'!$MW$140,IF(AS12&lt;0.2,'X(Calculs)X'!$MW$139,IF(AS12&lt;0.3,'X(Calculs)X'!$MW$138,IF(AS12&lt;0.4,'X(Calculs)X'!$MW$137,IF(AS12&lt;0.5,'X(Calculs)X'!$MW$136,IF(AS12&lt;0.6,'X(Calculs)X'!$MW$135,IF(AS12&lt;0.7,'X(Calculs)X'!$MW$134,IF(AS12&lt;0.8,'X(Calculs)X'!$MW$133,IF(AS12&lt;0.9,'X(Calculs)X'!$MW$132,IF(AS12&lt;1,'X(Calculs)X'!$MW$131,IF(AND(AS12=1,CB$7=$BT12),0,'X(Calculs)X'!$MW$131)))))))))))))</f>
        <v/>
      </c>
      <c r="CC12" s="560" t="str">
        <f>IF(AT12="","",IF(AT12&lt;0,'X(Calculs)X'!$MW$141,IF(AT12&lt;0.1,'X(Calculs)X'!$MW$140,IF(AT12&lt;0.2,'X(Calculs)X'!$MW$139,IF(AT12&lt;0.3,'X(Calculs)X'!$MW$138,IF(AT12&lt;0.4,'X(Calculs)X'!$MW$137,IF(AT12&lt;0.5,'X(Calculs)X'!$MW$136,IF(AT12&lt;0.6,'X(Calculs)X'!$MW$135,IF(AT12&lt;0.7,'X(Calculs)X'!$MW$134,IF(AT12&lt;0.8,'X(Calculs)X'!$MW$133,IF(AT12&lt;0.9,'X(Calculs)X'!$MW$132,IF(AT12&lt;1,'X(Calculs)X'!$MW$131,IF(AND(AT12=1,CC$7=$BT12),0,'X(Calculs)X'!$MW$131)))))))))))))</f>
        <v/>
      </c>
      <c r="CD12" s="560" t="str">
        <f>IF(AU12="","",IF(AU12&lt;0,'X(Calculs)X'!$MW$141,IF(AU12&lt;0.1,'X(Calculs)X'!$MW$140,IF(AU12&lt;0.2,'X(Calculs)X'!$MW$139,IF(AU12&lt;0.3,'X(Calculs)X'!$MW$138,IF(AU12&lt;0.4,'X(Calculs)X'!$MW$137,IF(AU12&lt;0.5,'X(Calculs)X'!$MW$136,IF(AU12&lt;0.6,'X(Calculs)X'!$MW$135,IF(AU12&lt;0.7,'X(Calculs)X'!$MW$134,IF(AU12&lt;0.8,'X(Calculs)X'!$MW$133,IF(AU12&lt;0.9,'X(Calculs)X'!$MW$132,IF(AU12&lt;1,'X(Calculs)X'!$MW$131,IF(AND(AU12=1,CD$7=$BT12),0,'X(Calculs)X'!$MW$131)))))))))))))</f>
        <v/>
      </c>
      <c r="CE12" s="560" t="str">
        <f>IF(AV12="","",IF(AV12&lt;0,'X(Calculs)X'!$MW$141,IF(AV12&lt;0.1,'X(Calculs)X'!$MW$140,IF(AV12&lt;0.2,'X(Calculs)X'!$MW$139,IF(AV12&lt;0.3,'X(Calculs)X'!$MW$138,IF(AV12&lt;0.4,'X(Calculs)X'!$MW$137,IF(AV12&lt;0.5,'X(Calculs)X'!$MW$136,IF(AV12&lt;0.6,'X(Calculs)X'!$MW$135,IF(AV12&lt;0.7,'X(Calculs)X'!$MW$134,IF(AV12&lt;0.8,'X(Calculs)X'!$MW$133,IF(AV12&lt;0.9,'X(Calculs)X'!$MW$132,IF(AV12&lt;1,'X(Calculs)X'!$MW$131,IF(AND(AV12=1,CE$7=$BT12),0,'X(Calculs)X'!$MW$131)))))))))))))</f>
        <v/>
      </c>
      <c r="CF12" s="560" t="str">
        <f>IF(AW12="","",IF(AW12&lt;0,'X(Calculs)X'!$MW$141,IF(AW12&lt;0.1,'X(Calculs)X'!$MW$140,IF(AW12&lt;0.2,'X(Calculs)X'!$MW$139,IF(AW12&lt;0.3,'X(Calculs)X'!$MW$138,IF(AW12&lt;0.4,'X(Calculs)X'!$MW$137,IF(AW12&lt;0.5,'X(Calculs)X'!$MW$136,IF(AW12&lt;0.6,'X(Calculs)X'!$MW$135,IF(AW12&lt;0.7,'X(Calculs)X'!$MW$134,IF(AW12&lt;0.8,'X(Calculs)X'!$MW$133,IF(AW12&lt;0.9,'X(Calculs)X'!$MW$132,IF(AW12&lt;1,'X(Calculs)X'!$MW$131,IF(AND(AW12=1,CF$7=$BT12),0,'X(Calculs)X'!$MW$131)))))))))))))</f>
        <v/>
      </c>
      <c r="CG12" s="560" t="str">
        <f>IF(AX12="","",IF(AX12&lt;0,'X(Calculs)X'!$MW$141,IF(AX12&lt;0.1,'X(Calculs)X'!$MW$140,IF(AX12&lt;0.2,'X(Calculs)X'!$MW$139,IF(AX12&lt;0.3,'X(Calculs)X'!$MW$138,IF(AX12&lt;0.4,'X(Calculs)X'!$MW$137,IF(AX12&lt;0.5,'X(Calculs)X'!$MW$136,IF(AX12&lt;0.6,'X(Calculs)X'!$MW$135,IF(AX12&lt;0.7,'X(Calculs)X'!$MW$134,IF(AX12&lt;0.8,'X(Calculs)X'!$MW$133,IF(AX12&lt;0.9,'X(Calculs)X'!$MW$132,IF(AX12&lt;1,'X(Calculs)X'!$MW$131,IF(AND(AX12=1,CG$7=$BT12),0,'X(Calculs)X'!$MW$131)))))))))))))</f>
        <v/>
      </c>
      <c r="CH12" s="560" t="str">
        <f>IF(AY12="","",IF(AY12&lt;0,'X(Calculs)X'!$MW$141,IF(AY12&lt;0.1,'X(Calculs)X'!$MW$140,IF(AY12&lt;0.2,'X(Calculs)X'!$MW$139,IF(AY12&lt;0.3,'X(Calculs)X'!$MW$138,IF(AY12&lt;0.4,'X(Calculs)X'!$MW$137,IF(AY12&lt;0.5,'X(Calculs)X'!$MW$136,IF(AY12&lt;0.6,'X(Calculs)X'!$MW$135,IF(AY12&lt;0.7,'X(Calculs)X'!$MW$134,IF(AY12&lt;0.8,'X(Calculs)X'!$MW$133,IF(AY12&lt;0.9,'X(Calculs)X'!$MW$132,IF(AY12&lt;1,'X(Calculs)X'!$MW$131,IF(AND(AY12=1,CH$7=$BT12),0,'X(Calculs)X'!$MW$131)))))))))))))</f>
        <v/>
      </c>
      <c r="CI12" s="560" t="str">
        <f>IF(AZ12="","",IF(AZ12&lt;0,'X(Calculs)X'!$MW$141,IF(AZ12&lt;0.1,'X(Calculs)X'!$MW$140,IF(AZ12&lt;0.2,'X(Calculs)X'!$MW$139,IF(AZ12&lt;0.3,'X(Calculs)X'!$MW$138,IF(AZ12&lt;0.4,'X(Calculs)X'!$MW$137,IF(AZ12&lt;0.5,'X(Calculs)X'!$MW$136,IF(AZ12&lt;0.6,'X(Calculs)X'!$MW$135,IF(AZ12&lt;0.7,'X(Calculs)X'!$MW$134,IF(AZ12&lt;0.8,'X(Calculs)X'!$MW$133,IF(AZ12&lt;0.9,'X(Calculs)X'!$MW$132,IF(AZ12&lt;1,'X(Calculs)X'!$MW$131,IF(AND(AZ12=1,CI$7=$BT12),0,'X(Calculs)X'!$MW$131)))))))))))))</f>
        <v/>
      </c>
      <c r="CJ12" s="560" t="str">
        <f>IF(BA12="","",IF(BA12&lt;0,'X(Calculs)X'!$MW$141,IF(BA12&lt;0.1,'X(Calculs)X'!$MW$140,IF(BA12&lt;0.2,'X(Calculs)X'!$MW$139,IF(BA12&lt;0.3,'X(Calculs)X'!$MW$138,IF(BA12&lt;0.4,'X(Calculs)X'!$MW$137,IF(BA12&lt;0.5,'X(Calculs)X'!$MW$136,IF(BA12&lt;0.6,'X(Calculs)X'!$MW$135,IF(BA12&lt;0.7,'X(Calculs)X'!$MW$134,IF(BA12&lt;0.8,'X(Calculs)X'!$MW$133,IF(BA12&lt;0.9,'X(Calculs)X'!$MW$132,IF(BA12&lt;1,'X(Calculs)X'!$MW$131,IF(AND(BA12=1,CJ$7=$BT12),0,'X(Calculs)X'!$MW$131)))))))))))))</f>
        <v/>
      </c>
      <c r="CK12" s="560" t="str">
        <f>IF(BB12="","",IF(BB12&lt;0,'X(Calculs)X'!$MW$141,IF(BB12&lt;0.1,'X(Calculs)X'!$MW$140,IF(BB12&lt;0.2,'X(Calculs)X'!$MW$139,IF(BB12&lt;0.3,'X(Calculs)X'!$MW$138,IF(BB12&lt;0.4,'X(Calculs)X'!$MW$137,IF(BB12&lt;0.5,'X(Calculs)X'!$MW$136,IF(BB12&lt;0.6,'X(Calculs)X'!$MW$135,IF(BB12&lt;0.7,'X(Calculs)X'!$MW$134,IF(BB12&lt;0.8,'X(Calculs)X'!$MW$133,IF(BB12&lt;0.9,'X(Calculs)X'!$MW$132,IF(BB12&lt;1,'X(Calculs)X'!$MW$131,IF(AND(BB12=1,CK$7=$BT12),0,'X(Calculs)X'!$MW$131)))))))))))))</f>
        <v/>
      </c>
      <c r="CL12" s="560" t="str">
        <f>IF(BC12="","",IF(BC12&lt;0,'X(Calculs)X'!$MW$141,IF(BC12&lt;0.1,'X(Calculs)X'!$MW$140,IF(BC12&lt;0.2,'X(Calculs)X'!$MW$139,IF(BC12&lt;0.3,'X(Calculs)X'!$MW$138,IF(BC12&lt;0.4,'X(Calculs)X'!$MW$137,IF(BC12&lt;0.5,'X(Calculs)X'!$MW$136,IF(BC12&lt;0.6,'X(Calculs)X'!$MW$135,IF(BC12&lt;0.7,'X(Calculs)X'!$MW$134,IF(BC12&lt;0.8,'X(Calculs)X'!$MW$133,IF(BC12&lt;0.9,'X(Calculs)X'!$MW$132,IF(BC12&lt;1,'X(Calculs)X'!$MW$131,IF(AND(BC12=1,CL$7=$BT12),0,'X(Calculs)X'!$MW$131)))))))))))))</f>
        <v/>
      </c>
      <c r="CM12" s="560" t="str">
        <f>IF(BD12="","",IF(BD12&lt;0,'X(Calculs)X'!$MW$141,IF(BD12&lt;0.1,'X(Calculs)X'!$MW$140,IF(BD12&lt;0.2,'X(Calculs)X'!$MW$139,IF(BD12&lt;0.3,'X(Calculs)X'!$MW$138,IF(BD12&lt;0.4,'X(Calculs)X'!$MW$137,IF(BD12&lt;0.5,'X(Calculs)X'!$MW$136,IF(BD12&lt;0.6,'X(Calculs)X'!$MW$135,IF(BD12&lt;0.7,'X(Calculs)X'!$MW$134,IF(BD12&lt;0.8,'X(Calculs)X'!$MW$133,IF(BD12&lt;0.9,'X(Calculs)X'!$MW$132,IF(BD12&lt;1,'X(Calculs)X'!$MW$131,IF(AND(BD12=1,CM$7=$BT12),0,'X(Calculs)X'!$MW$131)))))))))))))</f>
        <v/>
      </c>
      <c r="CN12" s="560" t="str">
        <f>IF(BE12="","",IF(BE12&lt;0,'X(Calculs)X'!$MW$141,IF(BE12&lt;0.1,'X(Calculs)X'!$MW$140,IF(BE12&lt;0.2,'X(Calculs)X'!$MW$139,IF(BE12&lt;0.3,'X(Calculs)X'!$MW$138,IF(BE12&lt;0.4,'X(Calculs)X'!$MW$137,IF(BE12&lt;0.5,'X(Calculs)X'!$MW$136,IF(BE12&lt;0.6,'X(Calculs)X'!$MW$135,IF(BE12&lt;0.7,'X(Calculs)X'!$MW$134,IF(BE12&lt;0.8,'X(Calculs)X'!$MW$133,IF(BE12&lt;0.9,'X(Calculs)X'!$MW$132,IF(BE12&lt;1,'X(Calculs)X'!$MW$131,IF(AND(BE12=1,CN$7=$BT12),0,'X(Calculs)X'!$MW$131)))))))))))))</f>
        <v/>
      </c>
      <c r="CO12" s="560" t="str">
        <f>IF(BF12="","",IF(BF12&lt;0,'X(Calculs)X'!$MW$141,IF(BF12&lt;0.1,'X(Calculs)X'!$MW$140,IF(BF12&lt;0.2,'X(Calculs)X'!$MW$139,IF(BF12&lt;0.3,'X(Calculs)X'!$MW$138,IF(BF12&lt;0.4,'X(Calculs)X'!$MW$137,IF(BF12&lt;0.5,'X(Calculs)X'!$MW$136,IF(BF12&lt;0.6,'X(Calculs)X'!$MW$135,IF(BF12&lt;0.7,'X(Calculs)X'!$MW$134,IF(BF12&lt;0.8,'X(Calculs)X'!$MW$133,IF(BF12&lt;0.9,'X(Calculs)X'!$MW$132,IF(BF12&lt;1,'X(Calculs)X'!$MW$131,IF(AND(BF12=1,CO$7=$BT12),0,'X(Calculs)X'!$MW$131)))))))))))))</f>
        <v/>
      </c>
      <c r="CP12" s="560" t="str">
        <f>IF(BG12="","",IF(BG12&lt;0,'X(Calculs)X'!$MW$141,IF(BG12&lt;0.1,'X(Calculs)X'!$MW$140,IF(BG12&lt;0.2,'X(Calculs)X'!$MW$139,IF(BG12&lt;0.3,'X(Calculs)X'!$MW$138,IF(BG12&lt;0.4,'X(Calculs)X'!$MW$137,IF(BG12&lt;0.5,'X(Calculs)X'!$MW$136,IF(BG12&lt;0.6,'X(Calculs)X'!$MW$135,IF(BG12&lt;0.7,'X(Calculs)X'!$MW$134,IF(BG12&lt;0.8,'X(Calculs)X'!$MW$133,IF(BG12&lt;0.9,'X(Calculs)X'!$MW$132,IF(BG12&lt;1,'X(Calculs)X'!$MW$131,IF(AND(BG12=1,CP$7=$BT12),0,'X(Calculs)X'!$MW$131)))))))))))))</f>
        <v/>
      </c>
      <c r="CQ12" s="560" t="str">
        <f>IF(BH12="","",IF(BH12&lt;0,'X(Calculs)X'!$MW$141,IF(BH12&lt;0.1,'X(Calculs)X'!$MW$140,IF(BH12&lt;0.2,'X(Calculs)X'!$MW$139,IF(BH12&lt;0.3,'X(Calculs)X'!$MW$138,IF(BH12&lt;0.4,'X(Calculs)X'!$MW$137,IF(BH12&lt;0.5,'X(Calculs)X'!$MW$136,IF(BH12&lt;0.6,'X(Calculs)X'!$MW$135,IF(BH12&lt;0.7,'X(Calculs)X'!$MW$134,IF(BH12&lt;0.8,'X(Calculs)X'!$MW$133,IF(BH12&lt;0.9,'X(Calculs)X'!$MW$132,IF(BH12&lt;1,'X(Calculs)X'!$MW$131,IF(AND(BH12=1,CQ$7=$BT12),0,'X(Calculs)X'!$MW$131)))))))))))))</f>
        <v/>
      </c>
      <c r="CR12" s="560" t="str">
        <f>IF(BI12="","",IF(BI12&lt;0,'X(Calculs)X'!$MW$141,IF(BI12&lt;0.1,'X(Calculs)X'!$MW$140,IF(BI12&lt;0.2,'X(Calculs)X'!$MW$139,IF(BI12&lt;0.3,'X(Calculs)X'!$MW$138,IF(BI12&lt;0.4,'X(Calculs)X'!$MW$137,IF(BI12&lt;0.5,'X(Calculs)X'!$MW$136,IF(BI12&lt;0.6,'X(Calculs)X'!$MW$135,IF(BI12&lt;0.7,'X(Calculs)X'!$MW$134,IF(BI12&lt;0.8,'X(Calculs)X'!$MW$133,IF(BI12&lt;0.9,'X(Calculs)X'!$MW$132,IF(BI12&lt;1,'X(Calculs)X'!$MW$131,IF(AND(BI12=1,CR$7=$BT12),0,'X(Calculs)X'!$MW$131)))))))))))))</f>
        <v/>
      </c>
      <c r="CS12" s="560" t="str">
        <f>IF(BJ12="","",IF(BJ12&lt;0,'X(Calculs)X'!$MW$141,IF(BJ12&lt;0.1,'X(Calculs)X'!$MW$140,IF(BJ12&lt;0.2,'X(Calculs)X'!$MW$139,IF(BJ12&lt;0.3,'X(Calculs)X'!$MW$138,IF(BJ12&lt;0.4,'X(Calculs)X'!$MW$137,IF(BJ12&lt;0.5,'X(Calculs)X'!$MW$136,IF(BJ12&lt;0.6,'X(Calculs)X'!$MW$135,IF(BJ12&lt;0.7,'X(Calculs)X'!$MW$134,IF(BJ12&lt;0.8,'X(Calculs)X'!$MW$133,IF(BJ12&lt;0.9,'X(Calculs)X'!$MW$132,IF(BJ12&lt;1,'X(Calculs)X'!$MW$131,IF(AND(BJ12=1,CS$7=$BT12),0,'X(Calculs)X'!$MW$131)))))))))))))</f>
        <v/>
      </c>
      <c r="CT12" s="560" t="str">
        <f>IF(BK12="","",IF(BK12&lt;0,'X(Calculs)X'!$MW$141,IF(BK12&lt;0.1,'X(Calculs)X'!$MW$140,IF(BK12&lt;0.2,'X(Calculs)X'!$MW$139,IF(BK12&lt;0.3,'X(Calculs)X'!$MW$138,IF(BK12&lt;0.4,'X(Calculs)X'!$MW$137,IF(BK12&lt;0.5,'X(Calculs)X'!$MW$136,IF(BK12&lt;0.6,'X(Calculs)X'!$MW$135,IF(BK12&lt;0.7,'X(Calculs)X'!$MW$134,IF(BK12&lt;0.8,'X(Calculs)X'!$MW$133,IF(BK12&lt;0.9,'X(Calculs)X'!$MW$132,IF(BK12&lt;1,'X(Calculs)X'!$MW$131,IF(AND(BK12=1,CT$7=$BT12),0,'X(Calculs)X'!$MW$131)))))))))))))</f>
        <v/>
      </c>
      <c r="CU12" s="560" t="str">
        <f>IF(BL12="","",IF(BL12&lt;0,'X(Calculs)X'!$MW$141,IF(BL12&lt;0.1,'X(Calculs)X'!$MW$140,IF(BL12&lt;0.2,'X(Calculs)X'!$MW$139,IF(BL12&lt;0.3,'X(Calculs)X'!$MW$138,IF(BL12&lt;0.4,'X(Calculs)X'!$MW$137,IF(BL12&lt;0.5,'X(Calculs)X'!$MW$136,IF(BL12&lt;0.6,'X(Calculs)X'!$MW$135,IF(BL12&lt;0.7,'X(Calculs)X'!$MW$134,IF(BL12&lt;0.8,'X(Calculs)X'!$MW$133,IF(BL12&lt;0.9,'X(Calculs)X'!$MW$132,IF(BL12&lt;1,'X(Calculs)X'!$MW$131,IF(AND(BL12=1,CU$7=$BT12),0,'X(Calculs)X'!$MW$131)))))))))))))</f>
        <v/>
      </c>
      <c r="CV12" s="560" t="str">
        <f>IF(BM12="","",IF(BM12&lt;0,'X(Calculs)X'!$MW$141,IF(BM12&lt;0.1,'X(Calculs)X'!$MW$140,IF(BM12&lt;0.2,'X(Calculs)X'!$MW$139,IF(BM12&lt;0.3,'X(Calculs)X'!$MW$138,IF(BM12&lt;0.4,'X(Calculs)X'!$MW$137,IF(BM12&lt;0.5,'X(Calculs)X'!$MW$136,IF(BM12&lt;0.6,'X(Calculs)X'!$MW$135,IF(BM12&lt;0.7,'X(Calculs)X'!$MW$134,IF(BM12&lt;0.8,'X(Calculs)X'!$MW$133,IF(BM12&lt;0.9,'X(Calculs)X'!$MW$132,IF(BM12&lt;1,'X(Calculs)X'!$MW$131,IF(AND(BM12=1,CV$7=$BT12),0,'X(Calculs)X'!$MW$131)))))))))))))</f>
        <v/>
      </c>
      <c r="CW12" s="560" t="str">
        <f>IF(BN12="","",IF(BN12&lt;0,'X(Calculs)X'!$MW$141,IF(BN12&lt;0.1,'X(Calculs)X'!$MW$140,IF(BN12&lt;0.2,'X(Calculs)X'!$MW$139,IF(BN12&lt;0.3,'X(Calculs)X'!$MW$138,IF(BN12&lt;0.4,'X(Calculs)X'!$MW$137,IF(BN12&lt;0.5,'X(Calculs)X'!$MW$136,IF(BN12&lt;0.6,'X(Calculs)X'!$MW$135,IF(BN12&lt;0.7,'X(Calculs)X'!$MW$134,IF(BN12&lt;0.8,'X(Calculs)X'!$MW$133,IF(BN12&lt;0.9,'X(Calculs)X'!$MW$132,IF(BN12&lt;1,'X(Calculs)X'!$MW$131,IF(AND(BN12=1,CW$7=$BT12),0,'X(Calculs)X'!$MW$131)))))))))))))</f>
        <v/>
      </c>
      <c r="CX12" s="560" t="str">
        <f>IF(BO12="","",IF(BO12&lt;0,'X(Calculs)X'!$MW$141,IF(BO12&lt;0.1,'X(Calculs)X'!$MW$140,IF(BO12&lt;0.2,'X(Calculs)X'!$MW$139,IF(BO12&lt;0.3,'X(Calculs)X'!$MW$138,IF(BO12&lt;0.4,'X(Calculs)X'!$MW$137,IF(BO12&lt;0.5,'X(Calculs)X'!$MW$136,IF(BO12&lt;0.6,'X(Calculs)X'!$MW$135,IF(BO12&lt;0.7,'X(Calculs)X'!$MW$134,IF(BO12&lt;0.8,'X(Calculs)X'!$MW$133,IF(BO12&lt;0.9,'X(Calculs)X'!$MW$132,IF(BO12&lt;1,'X(Calculs)X'!$MW$131,IF(AND(BO12=1,CX$7=$BT12),0,'X(Calculs)X'!$MW$131)))))))))))))</f>
        <v/>
      </c>
      <c r="CZ12" s="541" t="str">
        <f t="shared" si="8"/>
        <v/>
      </c>
      <c r="DA12" s="542" t="str">
        <f>IFERROR((AL12*SQRT(('X(Calculs)X'!$B$11-2)/(1-('5. Corr.'!AL12*'5. Corr.'!AL12)))),"")</f>
        <v/>
      </c>
      <c r="DB12" s="542" t="str">
        <f>IFERROR((AM12*SQRT(('X(Calculs)X'!$B$11-2)/(1-('5. Corr.'!AM12*'5. Corr.'!AM12)))),"")</f>
        <v/>
      </c>
      <c r="DC12" s="542" t="str">
        <f>IFERROR((AN12*SQRT(('X(Calculs)X'!$B$11-2)/(1-('5. Corr.'!AN12*'5. Corr.'!AN12)))),"")</f>
        <v/>
      </c>
      <c r="DD12" s="542" t="str">
        <f>IFERROR((AO12*SQRT(('X(Calculs)X'!$B$11-2)/(1-('5. Corr.'!AO12*'5. Corr.'!AO12)))),"")</f>
        <v/>
      </c>
      <c r="DE12" s="542" t="str">
        <f>IFERROR((AP12*SQRT(('X(Calculs)X'!$B$11-2)/(1-('5. Corr.'!AP12*'5. Corr.'!AP12)))),"")</f>
        <v/>
      </c>
      <c r="DF12" s="542" t="str">
        <f>IFERROR((AQ12*SQRT(('X(Calculs)X'!$B$11-2)/(1-('5. Corr.'!AQ12*'5. Corr.'!AQ12)))),"")</f>
        <v/>
      </c>
      <c r="DG12" s="542" t="str">
        <f>IFERROR((AR12*SQRT(('X(Calculs)X'!$B$11-2)/(1-('5. Corr.'!AR12*'5. Corr.'!AR12)))),"")</f>
        <v/>
      </c>
      <c r="DH12" s="542" t="str">
        <f>IFERROR((AS12*SQRT(('X(Calculs)X'!$B$11-2)/(1-('5. Corr.'!AS12*'5. Corr.'!AS12)))),"")</f>
        <v/>
      </c>
      <c r="DI12" s="542" t="str">
        <f>IFERROR((AT12*SQRT(('X(Calculs)X'!$B$11-2)/(1-('5. Corr.'!AT12*'5. Corr.'!AT12)))),"")</f>
        <v/>
      </c>
      <c r="DJ12" s="542" t="str">
        <f>IFERROR((AU12*SQRT(('X(Calculs)X'!$B$11-2)/(1-('5. Corr.'!AU12*'5. Corr.'!AU12)))),"")</f>
        <v/>
      </c>
      <c r="DK12" s="542" t="str">
        <f>IFERROR((AV12*SQRT(('X(Calculs)X'!$B$11-2)/(1-('5. Corr.'!AV12*'5. Corr.'!AV12)))),"")</f>
        <v/>
      </c>
      <c r="DL12" s="542" t="str">
        <f>IFERROR((AW12*SQRT(('X(Calculs)X'!$B$11-2)/(1-('5. Corr.'!AW12*'5. Corr.'!AW12)))),"")</f>
        <v/>
      </c>
      <c r="DM12" s="542" t="str">
        <f>IFERROR((AX12*SQRT(('X(Calculs)X'!$B$11-2)/(1-('5. Corr.'!AX12*'5. Corr.'!AX12)))),"")</f>
        <v/>
      </c>
      <c r="DN12" s="542" t="str">
        <f>IFERROR((AY12*SQRT(('X(Calculs)X'!$B$11-2)/(1-('5. Corr.'!AY12*'5. Corr.'!AY12)))),"")</f>
        <v/>
      </c>
      <c r="DO12" s="542" t="str">
        <f>IFERROR((AZ12*SQRT(('X(Calculs)X'!$B$11-2)/(1-('5. Corr.'!AZ12*'5. Corr.'!AZ12)))),"")</f>
        <v/>
      </c>
      <c r="DP12" s="542" t="str">
        <f>IFERROR((BA12*SQRT(('X(Calculs)X'!$B$11-2)/(1-('5. Corr.'!BA12*'5. Corr.'!BA12)))),"")</f>
        <v/>
      </c>
      <c r="DQ12" s="542" t="str">
        <f>IFERROR((BB12*SQRT(('X(Calculs)X'!$B$11-2)/(1-('5. Corr.'!BB12*'5. Corr.'!BB12)))),"")</f>
        <v/>
      </c>
      <c r="DR12" s="542" t="str">
        <f>IFERROR((BC12*SQRT(('X(Calculs)X'!$B$11-2)/(1-('5. Corr.'!BC12*'5. Corr.'!BC12)))),"")</f>
        <v/>
      </c>
      <c r="DS12" s="542" t="str">
        <f>IFERROR((BD12*SQRT(('X(Calculs)X'!$B$11-2)/(1-('5. Corr.'!BD12*'5. Corr.'!BD12)))),"")</f>
        <v/>
      </c>
      <c r="DT12" s="542" t="str">
        <f>IFERROR((BE12*SQRT(('X(Calculs)X'!$B$11-2)/(1-('5. Corr.'!BE12*'5. Corr.'!BE12)))),"")</f>
        <v/>
      </c>
      <c r="DU12" s="542" t="str">
        <f>IFERROR((BF12*SQRT(('X(Calculs)X'!$B$11-2)/(1-('5. Corr.'!BF12*'5. Corr.'!BF12)))),"")</f>
        <v/>
      </c>
      <c r="DV12" s="542" t="str">
        <f>IFERROR((BG12*SQRT(('X(Calculs)X'!$B$11-2)/(1-('5. Corr.'!BG12*'5. Corr.'!BG12)))),"")</f>
        <v/>
      </c>
      <c r="DW12" s="542" t="str">
        <f>IFERROR((BH12*SQRT(('X(Calculs)X'!$B$11-2)/(1-('5. Corr.'!BH12*'5. Corr.'!BH12)))),"")</f>
        <v/>
      </c>
      <c r="DX12" s="542" t="str">
        <f>IFERROR((BI12*SQRT(('X(Calculs)X'!$B$11-2)/(1-('5. Corr.'!BI12*'5. Corr.'!BI12)))),"")</f>
        <v/>
      </c>
      <c r="DY12" s="542" t="str">
        <f>IFERROR((BJ12*SQRT(('X(Calculs)X'!$B$11-2)/(1-('5. Corr.'!BJ12*'5. Corr.'!BJ12)))),"")</f>
        <v/>
      </c>
      <c r="DZ12" s="542" t="str">
        <f>IFERROR((BK12*SQRT(('X(Calculs)X'!$B$11-2)/(1-('5. Corr.'!BK12*'5. Corr.'!BK12)))),"")</f>
        <v/>
      </c>
      <c r="EA12" s="542" t="str">
        <f>IFERROR((BL12*SQRT(('X(Calculs)X'!$B$11-2)/(1-('5. Corr.'!BL12*'5. Corr.'!BL12)))),"")</f>
        <v/>
      </c>
      <c r="EB12" s="542" t="str">
        <f>IFERROR((BM12*SQRT(('X(Calculs)X'!$B$11-2)/(1-('5. Corr.'!BM12*'5. Corr.'!BM12)))),"")</f>
        <v/>
      </c>
      <c r="EC12" s="542" t="str">
        <f>IFERROR((BN12*SQRT(('X(Calculs)X'!$B$11-2)/(1-('5. Corr.'!BN12*'5. Corr.'!BN12)))),"")</f>
        <v/>
      </c>
      <c r="ED12" s="542" t="str">
        <f>IFERROR((BO12*SQRT(('X(Calculs)X'!$B$11-2)/(1-('5. Corr.'!BO12*'5. Corr.'!BO12)))),"")</f>
        <v/>
      </c>
      <c r="EF12" s="541" t="str">
        <f t="shared" si="9"/>
        <v/>
      </c>
      <c r="EG12" s="542" t="str">
        <f>IFERROR((_xlfn.T.DIST.2T(ABS(DA12),'X(Calculs)X'!$B$11-2)),"")</f>
        <v/>
      </c>
      <c r="EH12" s="542" t="str">
        <f>IFERROR((_xlfn.T.DIST.2T(ABS(DB12),'X(Calculs)X'!$B$11-2)),"")</f>
        <v/>
      </c>
      <c r="EI12" s="542" t="str">
        <f>IFERROR((_xlfn.T.DIST.2T(ABS(DC12),'X(Calculs)X'!$B$11-2)),"")</f>
        <v/>
      </c>
      <c r="EJ12" s="542" t="str">
        <f>IFERROR((_xlfn.T.DIST.2T(ABS(DD12),'X(Calculs)X'!$B$11-2)),"")</f>
        <v/>
      </c>
      <c r="EK12" s="542" t="str">
        <f>IFERROR((_xlfn.T.DIST.2T(ABS(DE12),'X(Calculs)X'!$B$11-2)),"")</f>
        <v/>
      </c>
      <c r="EL12" s="542" t="str">
        <f>IFERROR((_xlfn.T.DIST.2T(ABS(DF12),'X(Calculs)X'!$B$11-2)),"")</f>
        <v/>
      </c>
      <c r="EM12" s="542" t="str">
        <f>IFERROR((_xlfn.T.DIST.2T(ABS(DG12),'X(Calculs)X'!$B$11-2)),"")</f>
        <v/>
      </c>
      <c r="EN12" s="542" t="str">
        <f>IFERROR((_xlfn.T.DIST.2T(ABS(DH12),'X(Calculs)X'!$B$11-2)),"")</f>
        <v/>
      </c>
      <c r="EO12" s="542" t="str">
        <f>IFERROR((_xlfn.T.DIST.2T(ABS(DI12),'X(Calculs)X'!$B$11-2)),"")</f>
        <v/>
      </c>
      <c r="EP12" s="542" t="str">
        <f>IFERROR((_xlfn.T.DIST.2T(ABS(DJ12),'X(Calculs)X'!$B$11-2)),"")</f>
        <v/>
      </c>
      <c r="EQ12" s="542" t="str">
        <f>IFERROR((_xlfn.T.DIST.2T(ABS(DK12),'X(Calculs)X'!$B$11-2)),"")</f>
        <v/>
      </c>
      <c r="ER12" s="542" t="str">
        <f>IFERROR((_xlfn.T.DIST.2T(ABS(DL12),'X(Calculs)X'!$B$11-2)),"")</f>
        <v/>
      </c>
      <c r="ES12" s="542" t="str">
        <f>IFERROR((_xlfn.T.DIST.2T(ABS(DM12),'X(Calculs)X'!$B$11-2)),"")</f>
        <v/>
      </c>
      <c r="ET12" s="542" t="str">
        <f>IFERROR((_xlfn.T.DIST.2T(ABS(DN12),'X(Calculs)X'!$B$11-2)),"")</f>
        <v/>
      </c>
      <c r="EU12" s="542" t="str">
        <f>IFERROR((_xlfn.T.DIST.2T(ABS(DO12),'X(Calculs)X'!$B$11-2)),"")</f>
        <v/>
      </c>
      <c r="EV12" s="542" t="str">
        <f>IFERROR((_xlfn.T.DIST.2T(ABS(DP12),'X(Calculs)X'!$B$11-2)),"")</f>
        <v/>
      </c>
      <c r="EW12" s="542" t="str">
        <f>IFERROR((_xlfn.T.DIST.2T(ABS(DQ12),'X(Calculs)X'!$B$11-2)),"")</f>
        <v/>
      </c>
      <c r="EX12" s="542" t="str">
        <f>IFERROR((_xlfn.T.DIST.2T(ABS(DR12),'X(Calculs)X'!$B$11-2)),"")</f>
        <v/>
      </c>
      <c r="EY12" s="542" t="str">
        <f>IFERROR((_xlfn.T.DIST.2T(ABS(DS12),'X(Calculs)X'!$B$11-2)),"")</f>
        <v/>
      </c>
      <c r="EZ12" s="542" t="str">
        <f>IFERROR((_xlfn.T.DIST.2T(ABS(DT12),'X(Calculs)X'!$B$11-2)),"")</f>
        <v/>
      </c>
      <c r="FA12" s="542" t="str">
        <f>IFERROR((_xlfn.T.DIST.2T(ABS(DU12),'X(Calculs)X'!$B$11-2)),"")</f>
        <v/>
      </c>
      <c r="FB12" s="542" t="str">
        <f>IFERROR((_xlfn.T.DIST.2T(ABS(DV12),'X(Calculs)X'!$B$11-2)),"")</f>
        <v/>
      </c>
      <c r="FC12" s="542" t="str">
        <f>IFERROR((_xlfn.T.DIST.2T(ABS(DW12),'X(Calculs)X'!$B$11-2)),"")</f>
        <v/>
      </c>
      <c r="FD12" s="542" t="str">
        <f>IFERROR((_xlfn.T.DIST.2T(ABS(DX12),'X(Calculs)X'!$B$11-2)),"")</f>
        <v/>
      </c>
      <c r="FE12" s="542" t="str">
        <f>IFERROR((_xlfn.T.DIST.2T(ABS(DY12),'X(Calculs)X'!$B$11-2)),"")</f>
        <v/>
      </c>
      <c r="FF12" s="542" t="str">
        <f>IFERROR((_xlfn.T.DIST.2T(ABS(DZ12),'X(Calculs)X'!$B$11-2)),"")</f>
        <v/>
      </c>
      <c r="FG12" s="542" t="str">
        <f>IFERROR((_xlfn.T.DIST.2T(ABS(EA12),'X(Calculs)X'!$B$11-2)),"")</f>
        <v/>
      </c>
      <c r="FH12" s="542" t="str">
        <f>IFERROR((_xlfn.T.DIST.2T(ABS(EB12),'X(Calculs)X'!$B$11-2)),"")</f>
        <v/>
      </c>
      <c r="FI12" s="542" t="str">
        <f>IFERROR((_xlfn.T.DIST.2T(ABS(EC12),'X(Calculs)X'!$B$11-2)),"")</f>
        <v/>
      </c>
      <c r="FJ12" s="542" t="str">
        <f>IFERROR((_xlfn.T.DIST.2T(ABS(ED12),'X(Calculs)X'!$B$11-2)),"")</f>
        <v/>
      </c>
      <c r="FL12" s="541" t="str">
        <f t="shared" si="10"/>
        <v/>
      </c>
      <c r="FM12" s="542" t="e">
        <f t="shared" si="12"/>
        <v>#VALUE!</v>
      </c>
      <c r="FN12" s="542" t="e">
        <f t="shared" si="13"/>
        <v>#VALUE!</v>
      </c>
      <c r="FO12" s="542" t="e">
        <f t="shared" si="14"/>
        <v>#VALUE!</v>
      </c>
      <c r="FP12" s="542" t="e">
        <f t="shared" si="15"/>
        <v>#VALUE!</v>
      </c>
      <c r="FQ12" s="542" t="e">
        <f t="shared" si="16"/>
        <v>#VALUE!</v>
      </c>
      <c r="FR12" s="542" t="e">
        <f t="shared" si="17"/>
        <v>#VALUE!</v>
      </c>
      <c r="FS12" s="542" t="e">
        <f t="shared" si="18"/>
        <v>#VALUE!</v>
      </c>
      <c r="FT12" s="542" t="e">
        <f t="shared" si="19"/>
        <v>#VALUE!</v>
      </c>
      <c r="FU12" s="542" t="e">
        <f t="shared" si="20"/>
        <v>#VALUE!</v>
      </c>
      <c r="FV12" s="542" t="e">
        <f t="shared" si="21"/>
        <v>#VALUE!</v>
      </c>
      <c r="FW12" s="542" t="e">
        <f t="shared" si="22"/>
        <v>#VALUE!</v>
      </c>
      <c r="FX12" s="542" t="e">
        <f t="shared" si="23"/>
        <v>#VALUE!</v>
      </c>
      <c r="FY12" s="542" t="e">
        <f t="shared" si="24"/>
        <v>#VALUE!</v>
      </c>
      <c r="FZ12" s="542" t="e">
        <f t="shared" si="25"/>
        <v>#VALUE!</v>
      </c>
      <c r="GA12" s="542" t="e">
        <f t="shared" si="26"/>
        <v>#VALUE!</v>
      </c>
      <c r="GB12" s="542" t="e">
        <f t="shared" si="27"/>
        <v>#VALUE!</v>
      </c>
      <c r="GC12" s="542" t="e">
        <f t="shared" si="28"/>
        <v>#VALUE!</v>
      </c>
      <c r="GD12" s="542" t="e">
        <f t="shared" si="29"/>
        <v>#VALUE!</v>
      </c>
      <c r="GE12" s="542" t="e">
        <f t="shared" si="30"/>
        <v>#VALUE!</v>
      </c>
      <c r="GF12" s="542" t="e">
        <f t="shared" si="31"/>
        <v>#VALUE!</v>
      </c>
      <c r="GG12" s="542" t="e">
        <f t="shared" si="32"/>
        <v>#VALUE!</v>
      </c>
      <c r="GH12" s="542" t="e">
        <f t="shared" si="33"/>
        <v>#VALUE!</v>
      </c>
      <c r="GI12" s="542" t="e">
        <f t="shared" si="34"/>
        <v>#VALUE!</v>
      </c>
      <c r="GJ12" s="542" t="e">
        <f t="shared" si="35"/>
        <v>#VALUE!</v>
      </c>
      <c r="GK12" s="542" t="e">
        <f t="shared" si="36"/>
        <v>#VALUE!</v>
      </c>
      <c r="GL12" s="542" t="e">
        <f t="shared" si="37"/>
        <v>#VALUE!</v>
      </c>
      <c r="GM12" s="542" t="e">
        <f t="shared" si="38"/>
        <v>#VALUE!</v>
      </c>
      <c r="GN12" s="542" t="e">
        <f t="shared" si="39"/>
        <v>#VALUE!</v>
      </c>
      <c r="GO12" s="542" t="e">
        <f t="shared" si="40"/>
        <v>#VALUE!</v>
      </c>
      <c r="GP12" s="542" t="e">
        <f t="shared" si="41"/>
        <v>#VALUE!</v>
      </c>
    </row>
    <row r="13" spans="1:285" ht="23.25" customHeight="1" x14ac:dyDescent="0.3">
      <c r="A13" s="681" t="str">
        <f>IF('X(Calculs)X'!B8=0,"",IF('X(Calculs)X'!B8&gt;0,"L'épreuve "&amp;IF(EK41=0,"ne présente aucune corrélation inter-items statistiquement significative.",IF(EK41&gt;0,"présente "&amp;ROUND(EK41*100,0)&amp;" % de corrélations inter-items statistiquement significatives, c'est-à-dire que la force de la relation entre ces items serait plus qu'uniquement le fruit du hasard."))))</f>
        <v/>
      </c>
      <c r="D13" s="568" t="str">
        <f>J7</f>
        <v/>
      </c>
      <c r="E13" s="542" t="str">
        <f>IF('X(Calculs)X'!$B$8&gt;0,IF('X(Calculs)X'!$AM30&lt;='X(Calculs)X'!$B$8,IF(ISERROR(FM13),IF('X(Calculs)X'!D$23&lt;='X(Calculs)X'!$B$8,"—",""),FM13),""),"")</f>
        <v/>
      </c>
      <c r="F13" s="542" t="str">
        <f>IF('X(Calculs)X'!$B$8&gt;0,IF('X(Calculs)X'!$AM30&lt;='X(Calculs)X'!$B$8,IF(ISERROR(FN13),IF('X(Calculs)X'!E$23&lt;='X(Calculs)X'!$B$8,"—",""),FN13),""),"")</f>
        <v/>
      </c>
      <c r="G13" s="542" t="str">
        <f>IF('X(Calculs)X'!$B$8&gt;0,IF('X(Calculs)X'!$AM30&lt;='X(Calculs)X'!$B$8,IF(ISERROR(FO13),IF('X(Calculs)X'!F$23&lt;='X(Calculs)X'!$B$8,"—",""),FO13),""),"")</f>
        <v/>
      </c>
      <c r="H13" s="542" t="str">
        <f>IF('X(Calculs)X'!$B$8&gt;0,IF('X(Calculs)X'!$AM30&lt;='X(Calculs)X'!$B$8,IF(ISERROR(FP13),IF('X(Calculs)X'!G$23&lt;='X(Calculs)X'!$B$8,"—",""),FP13),""),"")</f>
        <v/>
      </c>
      <c r="I13" s="542" t="str">
        <f>IF('X(Calculs)X'!$B$8&gt;0,IF('X(Calculs)X'!$AM30&lt;='X(Calculs)X'!$B$8,IF(ISERROR(FQ13),IF('X(Calculs)X'!H$23&lt;='X(Calculs)X'!$B$8,"—",""),FQ13),""),"")</f>
        <v/>
      </c>
      <c r="J13" s="542" t="str">
        <f>IF('X(Calculs)X'!$B$8&gt;0,IF('X(Calculs)X'!$AM30&lt;='X(Calculs)X'!$B$8,IF(ISERROR(FR13),IF('X(Calculs)X'!I$23&lt;='X(Calculs)X'!$B$8,"—",""),FR13),""),"")</f>
        <v/>
      </c>
      <c r="K13" s="542" t="str">
        <f>IF('X(Calculs)X'!$B$8&gt;0,IF('X(Calculs)X'!$AM30&lt;='X(Calculs)X'!$B$8,IF(ISERROR(FS13),IF('X(Calculs)X'!J$23&lt;='X(Calculs)X'!$B$8,"—",""),FS13),""),"")</f>
        <v/>
      </c>
      <c r="L13" s="542" t="str">
        <f>IF('X(Calculs)X'!$B$8&gt;0,IF('X(Calculs)X'!$AM30&lt;='X(Calculs)X'!$B$8,IF(ISERROR(FT13),IF('X(Calculs)X'!K$23&lt;='X(Calculs)X'!$B$8,"—",""),FT13),""),"")</f>
        <v/>
      </c>
      <c r="M13" s="542" t="str">
        <f>IF('X(Calculs)X'!$B$8&gt;0,IF('X(Calculs)X'!$AM30&lt;='X(Calculs)X'!$B$8,IF(ISERROR(FU13),IF('X(Calculs)X'!L$23&lt;='X(Calculs)X'!$B$8,"—",""),FU13),""),"")</f>
        <v/>
      </c>
      <c r="N13" s="542" t="str">
        <f>IF('X(Calculs)X'!$B$8&gt;0,IF('X(Calculs)X'!$AM30&lt;='X(Calculs)X'!$B$8,IF(ISERROR(FV13),IF('X(Calculs)X'!M$23&lt;='X(Calculs)X'!$B$8,"—",""),FV13),""),"")</f>
        <v/>
      </c>
      <c r="O13" s="542" t="str">
        <f>IF('X(Calculs)X'!$B$8&gt;0,IF('X(Calculs)X'!$AM30&lt;='X(Calculs)X'!$B$8,IF(ISERROR(FW13),IF('X(Calculs)X'!N$23&lt;='X(Calculs)X'!$B$8,"—",""),FW13),""),"")</f>
        <v/>
      </c>
      <c r="P13" s="542" t="str">
        <f>IF('X(Calculs)X'!$B$8&gt;0,IF('X(Calculs)X'!$AM30&lt;='X(Calculs)X'!$B$8,IF(ISERROR(FX13),IF('X(Calculs)X'!O$23&lt;='X(Calculs)X'!$B$8,"—",""),FX13),""),"")</f>
        <v/>
      </c>
      <c r="Q13" s="542" t="str">
        <f>IF('X(Calculs)X'!$B$8&gt;0,IF('X(Calculs)X'!$AM30&lt;='X(Calculs)X'!$B$8,IF(ISERROR(FY13),IF('X(Calculs)X'!P$23&lt;='X(Calculs)X'!$B$8,"—",""),FY13),""),"")</f>
        <v/>
      </c>
      <c r="R13" s="542" t="str">
        <f>IF('X(Calculs)X'!$B$8&gt;0,IF('X(Calculs)X'!$AM30&lt;='X(Calculs)X'!$B$8,IF(ISERROR(FZ13),IF('X(Calculs)X'!Q$23&lt;='X(Calculs)X'!$B$8,"—",""),FZ13),""),"")</f>
        <v/>
      </c>
      <c r="S13" s="542" t="str">
        <f>IF('X(Calculs)X'!$B$8&gt;0,IF('X(Calculs)X'!$AM30&lt;='X(Calculs)X'!$B$8,IF(ISERROR(GA13),IF('X(Calculs)X'!R$23&lt;='X(Calculs)X'!$B$8,"—",""),GA13),""),"")</f>
        <v/>
      </c>
      <c r="T13" s="542" t="str">
        <f>IF('X(Calculs)X'!$B$8&gt;0,IF('X(Calculs)X'!$AM30&lt;='X(Calculs)X'!$B$8,IF(ISERROR(GB13),IF('X(Calculs)X'!S$23&lt;='X(Calculs)X'!$B$8,"—",""),GB13),""),"")</f>
        <v/>
      </c>
      <c r="U13" s="542" t="str">
        <f>IF('X(Calculs)X'!$B$8&gt;0,IF('X(Calculs)X'!$AM30&lt;='X(Calculs)X'!$B$8,IF(ISERROR(GC13),IF('X(Calculs)X'!T$23&lt;='X(Calculs)X'!$B$8,"—",""),GC13),""),"")</f>
        <v/>
      </c>
      <c r="V13" s="542" t="str">
        <f>IF('X(Calculs)X'!$B$8&gt;0,IF('X(Calculs)X'!$AM30&lt;='X(Calculs)X'!$B$8,IF(ISERROR(GD13),IF('X(Calculs)X'!U$23&lt;='X(Calculs)X'!$B$8,"—",""),GD13),""),"")</f>
        <v/>
      </c>
      <c r="W13" s="542" t="str">
        <f>IF('X(Calculs)X'!$B$8&gt;0,IF('X(Calculs)X'!$AM30&lt;='X(Calculs)X'!$B$8,IF(ISERROR(GE13),IF('X(Calculs)X'!V$23&lt;='X(Calculs)X'!$B$8,"—",""),GE13),""),"")</f>
        <v/>
      </c>
      <c r="X13" s="542" t="str">
        <f>IF('X(Calculs)X'!$B$8&gt;0,IF('X(Calculs)X'!$AM30&lt;='X(Calculs)X'!$B$8,IF(ISERROR(GF13),IF('X(Calculs)X'!W$23&lt;='X(Calculs)X'!$B$8,"—",""),GF13),""),"")</f>
        <v/>
      </c>
      <c r="Y13" s="542" t="str">
        <f>IF('X(Calculs)X'!$B$8&gt;0,IF('X(Calculs)X'!$AM30&lt;='X(Calculs)X'!$B$8,IF(ISERROR(GG13),IF('X(Calculs)X'!X$23&lt;='X(Calculs)X'!$B$8,"—",""),GG13),""),"")</f>
        <v/>
      </c>
      <c r="Z13" s="542" t="str">
        <f>IF('X(Calculs)X'!$B$8&gt;0,IF('X(Calculs)X'!$AM30&lt;='X(Calculs)X'!$B$8,IF(ISERROR(GH13),IF('X(Calculs)X'!Y$23&lt;='X(Calculs)X'!$B$8,"—",""),GH13),""),"")</f>
        <v/>
      </c>
      <c r="AA13" s="542" t="str">
        <f>IF('X(Calculs)X'!$B$8&gt;0,IF('X(Calculs)X'!$AM30&lt;='X(Calculs)X'!$B$8,IF(ISERROR(GI13),IF('X(Calculs)X'!Z$23&lt;='X(Calculs)X'!$B$8,"—",""),GI13),""),"")</f>
        <v/>
      </c>
      <c r="AB13" s="542" t="str">
        <f>IF('X(Calculs)X'!$B$8&gt;0,IF('X(Calculs)X'!$AM30&lt;='X(Calculs)X'!$B$8,IF(ISERROR(GJ13),IF('X(Calculs)X'!AA$23&lt;='X(Calculs)X'!$B$8,"—",""),GJ13),""),"")</f>
        <v/>
      </c>
      <c r="AC13" s="542" t="str">
        <f>IF('X(Calculs)X'!$B$8&gt;0,IF('X(Calculs)X'!$AM30&lt;='X(Calculs)X'!$B$8,IF(ISERROR(GK13),IF('X(Calculs)X'!AB$23&lt;='X(Calculs)X'!$B$8,"—",""),GK13),""),"")</f>
        <v/>
      </c>
      <c r="AD13" s="542" t="str">
        <f>IF('X(Calculs)X'!$B$8&gt;0,IF('X(Calculs)X'!$AM30&lt;='X(Calculs)X'!$B$8,IF(ISERROR(GL13),IF('X(Calculs)X'!AC$23&lt;='X(Calculs)X'!$B$8,"—",""),GL13),""),"")</f>
        <v/>
      </c>
      <c r="AE13" s="542" t="str">
        <f>IF('X(Calculs)X'!$B$8&gt;0,IF('X(Calculs)X'!$AM30&lt;='X(Calculs)X'!$B$8,IF(ISERROR(GM13),IF('X(Calculs)X'!AD$23&lt;='X(Calculs)X'!$B$8,"—",""),GM13),""),"")</f>
        <v/>
      </c>
      <c r="AF13" s="542" t="str">
        <f>IF('X(Calculs)X'!$B$8&gt;0,IF('X(Calculs)X'!$AM30&lt;='X(Calculs)X'!$B$8,IF(ISERROR(GN13),IF('X(Calculs)X'!AE$23&lt;='X(Calculs)X'!$B$8,"—",""),GN13),""),"")</f>
        <v/>
      </c>
      <c r="AG13" s="542" t="str">
        <f>IF('X(Calculs)X'!$B$8&gt;0,IF('X(Calculs)X'!$AM30&lt;='X(Calculs)X'!$B$8,IF(ISERROR(GO13),IF('X(Calculs)X'!AF$23&lt;='X(Calculs)X'!$B$8,"—",""),GO13),""),"")</f>
        <v/>
      </c>
      <c r="AH13" s="542" t="str">
        <f>IF('X(Calculs)X'!$B$8&gt;0,IF('X(Calculs)X'!$AM30&lt;='X(Calculs)X'!$B$8,IF(ISERROR(GP13),IF('X(Calculs)X'!AG$23&lt;='X(Calculs)X'!$B$8,"—",""),GP13),""),"")</f>
        <v/>
      </c>
      <c r="AK13" s="541" t="str">
        <f t="shared" si="6"/>
        <v/>
      </c>
      <c r="AL13" s="542" t="str">
        <f>IFERROR(ROUND(CORREL('X(Calculs)X'!$I$25:$I$124,'X(Calculs)X'!D$25:D$124),2),"")</f>
        <v/>
      </c>
      <c r="AM13" s="542" t="str">
        <f>IFERROR(ROUND(CORREL('X(Calculs)X'!$I$25:$I$124,'X(Calculs)X'!E$25:E$124),2),"")</f>
        <v/>
      </c>
      <c r="AN13" s="542" t="str">
        <f>IFERROR(ROUND(CORREL('X(Calculs)X'!$I$25:$I$124,'X(Calculs)X'!F$25:F$124),2),"")</f>
        <v/>
      </c>
      <c r="AO13" s="542" t="str">
        <f>IFERROR(ROUND(CORREL('X(Calculs)X'!$I$25:$I$124,'X(Calculs)X'!G$25:G$124),2),"")</f>
        <v/>
      </c>
      <c r="AP13" s="542" t="str">
        <f>IFERROR(ROUND(CORREL('X(Calculs)X'!$I$25:$I$124,'X(Calculs)X'!H$25:H$124),2),"")</f>
        <v/>
      </c>
      <c r="AQ13" s="542" t="str">
        <f>IFERROR(ROUND(CORREL('X(Calculs)X'!$I$25:$I$124,'X(Calculs)X'!I$25:I$124),2),"")</f>
        <v/>
      </c>
      <c r="AR13" s="542" t="str">
        <f>IFERROR(ROUND(CORREL('X(Calculs)X'!$I$25:$I$124,'X(Calculs)X'!J$25:J$124),2),"")</f>
        <v/>
      </c>
      <c r="AS13" s="542" t="str">
        <f>IFERROR(ROUND(CORREL('X(Calculs)X'!$I$25:$I$124,'X(Calculs)X'!K$25:K$124),2),"")</f>
        <v/>
      </c>
      <c r="AT13" s="542" t="str">
        <f>IFERROR(ROUND(CORREL('X(Calculs)X'!$I$25:$I$124,'X(Calculs)X'!L$25:L$124),2),"")</f>
        <v/>
      </c>
      <c r="AU13" s="542" t="str">
        <f>IFERROR(ROUND(CORREL('X(Calculs)X'!$I$25:$I$124,'X(Calculs)X'!M$25:M$124),2),"")</f>
        <v/>
      </c>
      <c r="AV13" s="542" t="str">
        <f>IFERROR(ROUND(CORREL('X(Calculs)X'!$I$25:$I$124,'X(Calculs)X'!N$25:N$124),2),"")</f>
        <v/>
      </c>
      <c r="AW13" s="542" t="str">
        <f>IFERROR(ROUND(CORREL('X(Calculs)X'!$I$25:$I$124,'X(Calculs)X'!O$25:O$124),2),"")</f>
        <v/>
      </c>
      <c r="AX13" s="542" t="str">
        <f>IFERROR(ROUND(CORREL('X(Calculs)X'!$I$25:$I$124,'X(Calculs)X'!P$25:P$124),2),"")</f>
        <v/>
      </c>
      <c r="AY13" s="542" t="str">
        <f>IFERROR(ROUND(CORREL('X(Calculs)X'!$I$25:$I$124,'X(Calculs)X'!Q$25:Q$124),2),"")</f>
        <v/>
      </c>
      <c r="AZ13" s="542" t="str">
        <f>IFERROR(ROUND(CORREL('X(Calculs)X'!$I$25:$I$124,'X(Calculs)X'!R$25:R$124),2),"")</f>
        <v/>
      </c>
      <c r="BA13" s="542" t="str">
        <f>IFERROR(ROUND(CORREL('X(Calculs)X'!$I$25:$I$124,'X(Calculs)X'!S$25:S$124),2),"")</f>
        <v/>
      </c>
      <c r="BB13" s="542" t="str">
        <f>IFERROR(ROUND(CORREL('X(Calculs)X'!$I$25:$I$124,'X(Calculs)X'!T$25:T$124),2),"")</f>
        <v/>
      </c>
      <c r="BC13" s="542" t="str">
        <f>IFERROR(ROUND(CORREL('X(Calculs)X'!$I$25:$I$124,'X(Calculs)X'!U$25:U$124),2),"")</f>
        <v/>
      </c>
      <c r="BD13" s="542" t="str">
        <f>IFERROR(ROUND(CORREL('X(Calculs)X'!$I$25:$I$124,'X(Calculs)X'!V$25:V$124),2),"")</f>
        <v/>
      </c>
      <c r="BE13" s="542" t="str">
        <f>IFERROR(ROUND(CORREL('X(Calculs)X'!$I$25:$I$124,'X(Calculs)X'!W$25:W$124),2),"")</f>
        <v/>
      </c>
      <c r="BF13" s="542" t="str">
        <f>IFERROR(ROUND(CORREL('X(Calculs)X'!$I$25:$I$124,'X(Calculs)X'!X$25:X$124),2),"")</f>
        <v/>
      </c>
      <c r="BG13" s="542" t="str">
        <f>IFERROR(ROUND(CORREL('X(Calculs)X'!$I$25:$I$124,'X(Calculs)X'!Y$25:Y$124),2),"")</f>
        <v/>
      </c>
      <c r="BH13" s="542" t="str">
        <f>IFERROR(ROUND(CORREL('X(Calculs)X'!$I$25:$I$124,'X(Calculs)X'!Z$25:Z$124),2),"")</f>
        <v/>
      </c>
      <c r="BI13" s="542" t="str">
        <f>IFERROR(ROUND(CORREL('X(Calculs)X'!$I$25:$I$124,'X(Calculs)X'!AA$25:AA$124),2),"")</f>
        <v/>
      </c>
      <c r="BJ13" s="542" t="str">
        <f>IFERROR(ROUND(CORREL('X(Calculs)X'!$I$25:$I$124,'X(Calculs)X'!AB$25:AB$124),2),"")</f>
        <v/>
      </c>
      <c r="BK13" s="542" t="str">
        <f>IFERROR(ROUND(CORREL('X(Calculs)X'!$I$25:$I$124,'X(Calculs)X'!AC$25:AC$124),2),"")</f>
        <v/>
      </c>
      <c r="BL13" s="542" t="str">
        <f>IFERROR(ROUND(CORREL('X(Calculs)X'!$I$25:$I$124,'X(Calculs)X'!AD$25:AD$124),2),"")</f>
        <v/>
      </c>
      <c r="BM13" s="542" t="str">
        <f>IFERROR(ROUND(CORREL('X(Calculs)X'!$I$25:$I$124,'X(Calculs)X'!AE$25:AE$124),2),"")</f>
        <v/>
      </c>
      <c r="BN13" s="542" t="str">
        <f>IFERROR(ROUND(CORREL('X(Calculs)X'!$I$25:$I$124,'X(Calculs)X'!AF$25:AF$124),2),"")</f>
        <v/>
      </c>
      <c r="BO13" s="542" t="str">
        <f>IFERROR(ROUND(CORREL('X(Calculs)X'!$I$25:$I$124,'X(Calculs)X'!AG$25:AG$124),2),"")</f>
        <v/>
      </c>
      <c r="BT13" s="541" t="str">
        <f t="shared" si="7"/>
        <v/>
      </c>
      <c r="BU13" s="560" t="str">
        <f>IF(AL13="","",IF(AL13&lt;0,'X(Calculs)X'!$MW$141,IF(AL13&lt;0.1,'X(Calculs)X'!$MW$140,IF(AL13&lt;0.2,'X(Calculs)X'!$MW$139,IF(AL13&lt;0.3,'X(Calculs)X'!$MW$138,IF(AL13&lt;0.4,'X(Calculs)X'!$MW$137,IF(AL13&lt;0.5,'X(Calculs)X'!$MW$136,IF(AL13&lt;0.6,'X(Calculs)X'!$MW$135,IF(AL13&lt;0.7,'X(Calculs)X'!$MW$134,IF(AL13&lt;0.8,'X(Calculs)X'!$MW$133,IF(AL13&lt;0.9,'X(Calculs)X'!$MW$132,IF(AL13&lt;1,'X(Calculs)X'!$MW$131,IF(AND(AL13=1,BU$7=$BT13),0,'X(Calculs)X'!$MW$131)))))))))))))</f>
        <v/>
      </c>
      <c r="BV13" s="560" t="str">
        <f>IF(AM13="","",IF(AM13&lt;0,'X(Calculs)X'!$MW$141,IF(AM13&lt;0.1,'X(Calculs)X'!$MW$140,IF(AM13&lt;0.2,'X(Calculs)X'!$MW$139,IF(AM13&lt;0.3,'X(Calculs)X'!$MW$138,IF(AM13&lt;0.4,'X(Calculs)X'!$MW$137,IF(AM13&lt;0.5,'X(Calculs)X'!$MW$136,IF(AM13&lt;0.6,'X(Calculs)X'!$MW$135,IF(AM13&lt;0.7,'X(Calculs)X'!$MW$134,IF(AM13&lt;0.8,'X(Calculs)X'!$MW$133,IF(AM13&lt;0.9,'X(Calculs)X'!$MW$132,IF(AM13&lt;1,'X(Calculs)X'!$MW$131,IF(AND(AM13=1,BV$7=$BT13),0,'X(Calculs)X'!$MW$131)))))))))))))</f>
        <v/>
      </c>
      <c r="BW13" s="560" t="str">
        <f>IF(AN13="","",IF(AN13&lt;0,'X(Calculs)X'!$MW$141,IF(AN13&lt;0.1,'X(Calculs)X'!$MW$140,IF(AN13&lt;0.2,'X(Calculs)X'!$MW$139,IF(AN13&lt;0.3,'X(Calculs)X'!$MW$138,IF(AN13&lt;0.4,'X(Calculs)X'!$MW$137,IF(AN13&lt;0.5,'X(Calculs)X'!$MW$136,IF(AN13&lt;0.6,'X(Calculs)X'!$MW$135,IF(AN13&lt;0.7,'X(Calculs)X'!$MW$134,IF(AN13&lt;0.8,'X(Calculs)X'!$MW$133,IF(AN13&lt;0.9,'X(Calculs)X'!$MW$132,IF(AN13&lt;1,'X(Calculs)X'!$MW$131,IF(AND(AN13=1,BW$7=$BT13),0,'X(Calculs)X'!$MW$131)))))))))))))</f>
        <v/>
      </c>
      <c r="BX13" s="560" t="str">
        <f>IF(AO13="","",IF(AO13&lt;0,'X(Calculs)X'!$MW$141,IF(AO13&lt;0.1,'X(Calculs)X'!$MW$140,IF(AO13&lt;0.2,'X(Calculs)X'!$MW$139,IF(AO13&lt;0.3,'X(Calculs)X'!$MW$138,IF(AO13&lt;0.4,'X(Calculs)X'!$MW$137,IF(AO13&lt;0.5,'X(Calculs)X'!$MW$136,IF(AO13&lt;0.6,'X(Calculs)X'!$MW$135,IF(AO13&lt;0.7,'X(Calculs)X'!$MW$134,IF(AO13&lt;0.8,'X(Calculs)X'!$MW$133,IF(AO13&lt;0.9,'X(Calculs)X'!$MW$132,IF(AO13&lt;1,'X(Calculs)X'!$MW$131,IF(AND(AO13=1,BX$7=$BT13),0,'X(Calculs)X'!$MW$131)))))))))))))</f>
        <v/>
      </c>
      <c r="BY13" s="560" t="str">
        <f>IF(AP13="","",IF(AP13&lt;0,'X(Calculs)X'!$MW$141,IF(AP13&lt;0.1,'X(Calculs)X'!$MW$140,IF(AP13&lt;0.2,'X(Calculs)X'!$MW$139,IF(AP13&lt;0.3,'X(Calculs)X'!$MW$138,IF(AP13&lt;0.4,'X(Calculs)X'!$MW$137,IF(AP13&lt;0.5,'X(Calculs)X'!$MW$136,IF(AP13&lt;0.6,'X(Calculs)X'!$MW$135,IF(AP13&lt;0.7,'X(Calculs)X'!$MW$134,IF(AP13&lt;0.8,'X(Calculs)X'!$MW$133,IF(AP13&lt;0.9,'X(Calculs)X'!$MW$132,IF(AP13&lt;1,'X(Calculs)X'!$MW$131,IF(AND(AP13=1,BY$7=$BT13),0,'X(Calculs)X'!$MW$131)))))))))))))</f>
        <v/>
      </c>
      <c r="BZ13" s="560" t="str">
        <f>IF(AQ13="","",IF(AQ13&lt;0,'X(Calculs)X'!$MW$141,IF(AQ13&lt;0.1,'X(Calculs)X'!$MW$140,IF(AQ13&lt;0.2,'X(Calculs)X'!$MW$139,IF(AQ13&lt;0.3,'X(Calculs)X'!$MW$138,IF(AQ13&lt;0.4,'X(Calculs)X'!$MW$137,IF(AQ13&lt;0.5,'X(Calculs)X'!$MW$136,IF(AQ13&lt;0.6,'X(Calculs)X'!$MW$135,IF(AQ13&lt;0.7,'X(Calculs)X'!$MW$134,IF(AQ13&lt;0.8,'X(Calculs)X'!$MW$133,IF(AQ13&lt;0.9,'X(Calculs)X'!$MW$132,IF(AQ13&lt;1,'X(Calculs)X'!$MW$131,IF(AND(AQ13=1,BZ$7=$BT13),0,'X(Calculs)X'!$MW$131)))))))))))))</f>
        <v/>
      </c>
      <c r="CA13" s="560" t="str">
        <f>IF(AR13="","",IF(AR13&lt;0,'X(Calculs)X'!$MW$141,IF(AR13&lt;0.1,'X(Calculs)X'!$MW$140,IF(AR13&lt;0.2,'X(Calculs)X'!$MW$139,IF(AR13&lt;0.3,'X(Calculs)X'!$MW$138,IF(AR13&lt;0.4,'X(Calculs)X'!$MW$137,IF(AR13&lt;0.5,'X(Calculs)X'!$MW$136,IF(AR13&lt;0.6,'X(Calculs)X'!$MW$135,IF(AR13&lt;0.7,'X(Calculs)X'!$MW$134,IF(AR13&lt;0.8,'X(Calculs)X'!$MW$133,IF(AR13&lt;0.9,'X(Calculs)X'!$MW$132,IF(AR13&lt;1,'X(Calculs)X'!$MW$131,IF(AND(AR13=1,CA$7=$BT13),0,'X(Calculs)X'!$MW$131)))))))))))))</f>
        <v/>
      </c>
      <c r="CB13" s="560" t="str">
        <f>IF(AS13="","",IF(AS13&lt;0,'X(Calculs)X'!$MW$141,IF(AS13&lt;0.1,'X(Calculs)X'!$MW$140,IF(AS13&lt;0.2,'X(Calculs)X'!$MW$139,IF(AS13&lt;0.3,'X(Calculs)X'!$MW$138,IF(AS13&lt;0.4,'X(Calculs)X'!$MW$137,IF(AS13&lt;0.5,'X(Calculs)X'!$MW$136,IF(AS13&lt;0.6,'X(Calculs)X'!$MW$135,IF(AS13&lt;0.7,'X(Calculs)X'!$MW$134,IF(AS13&lt;0.8,'X(Calculs)X'!$MW$133,IF(AS13&lt;0.9,'X(Calculs)X'!$MW$132,IF(AS13&lt;1,'X(Calculs)X'!$MW$131,IF(AND(AS13=1,CB$7=$BT13),0,'X(Calculs)X'!$MW$131)))))))))))))</f>
        <v/>
      </c>
      <c r="CC13" s="560" t="str">
        <f>IF(AT13="","",IF(AT13&lt;0,'X(Calculs)X'!$MW$141,IF(AT13&lt;0.1,'X(Calculs)X'!$MW$140,IF(AT13&lt;0.2,'X(Calculs)X'!$MW$139,IF(AT13&lt;0.3,'X(Calculs)X'!$MW$138,IF(AT13&lt;0.4,'X(Calculs)X'!$MW$137,IF(AT13&lt;0.5,'X(Calculs)X'!$MW$136,IF(AT13&lt;0.6,'X(Calculs)X'!$MW$135,IF(AT13&lt;0.7,'X(Calculs)X'!$MW$134,IF(AT13&lt;0.8,'X(Calculs)X'!$MW$133,IF(AT13&lt;0.9,'X(Calculs)X'!$MW$132,IF(AT13&lt;1,'X(Calculs)X'!$MW$131,IF(AND(AT13=1,CC$7=$BT13),0,'X(Calculs)X'!$MW$131)))))))))))))</f>
        <v/>
      </c>
      <c r="CD13" s="560" t="str">
        <f>IF(AU13="","",IF(AU13&lt;0,'X(Calculs)X'!$MW$141,IF(AU13&lt;0.1,'X(Calculs)X'!$MW$140,IF(AU13&lt;0.2,'X(Calculs)X'!$MW$139,IF(AU13&lt;0.3,'X(Calculs)X'!$MW$138,IF(AU13&lt;0.4,'X(Calculs)X'!$MW$137,IF(AU13&lt;0.5,'X(Calculs)X'!$MW$136,IF(AU13&lt;0.6,'X(Calculs)X'!$MW$135,IF(AU13&lt;0.7,'X(Calculs)X'!$MW$134,IF(AU13&lt;0.8,'X(Calculs)X'!$MW$133,IF(AU13&lt;0.9,'X(Calculs)X'!$MW$132,IF(AU13&lt;1,'X(Calculs)X'!$MW$131,IF(AND(AU13=1,CD$7=$BT13),0,'X(Calculs)X'!$MW$131)))))))))))))</f>
        <v/>
      </c>
      <c r="CE13" s="560" t="str">
        <f>IF(AV13="","",IF(AV13&lt;0,'X(Calculs)X'!$MW$141,IF(AV13&lt;0.1,'X(Calculs)X'!$MW$140,IF(AV13&lt;0.2,'X(Calculs)X'!$MW$139,IF(AV13&lt;0.3,'X(Calculs)X'!$MW$138,IF(AV13&lt;0.4,'X(Calculs)X'!$MW$137,IF(AV13&lt;0.5,'X(Calculs)X'!$MW$136,IF(AV13&lt;0.6,'X(Calculs)X'!$MW$135,IF(AV13&lt;0.7,'X(Calculs)X'!$MW$134,IF(AV13&lt;0.8,'X(Calculs)X'!$MW$133,IF(AV13&lt;0.9,'X(Calculs)X'!$MW$132,IF(AV13&lt;1,'X(Calculs)X'!$MW$131,IF(AND(AV13=1,CE$7=$BT13),0,'X(Calculs)X'!$MW$131)))))))))))))</f>
        <v/>
      </c>
      <c r="CF13" s="560" t="str">
        <f>IF(AW13="","",IF(AW13&lt;0,'X(Calculs)X'!$MW$141,IF(AW13&lt;0.1,'X(Calculs)X'!$MW$140,IF(AW13&lt;0.2,'X(Calculs)X'!$MW$139,IF(AW13&lt;0.3,'X(Calculs)X'!$MW$138,IF(AW13&lt;0.4,'X(Calculs)X'!$MW$137,IF(AW13&lt;0.5,'X(Calculs)X'!$MW$136,IF(AW13&lt;0.6,'X(Calculs)X'!$MW$135,IF(AW13&lt;0.7,'X(Calculs)X'!$MW$134,IF(AW13&lt;0.8,'X(Calculs)X'!$MW$133,IF(AW13&lt;0.9,'X(Calculs)X'!$MW$132,IF(AW13&lt;1,'X(Calculs)X'!$MW$131,IF(AND(AW13=1,CF$7=$BT13),0,'X(Calculs)X'!$MW$131)))))))))))))</f>
        <v/>
      </c>
      <c r="CG13" s="560" t="str">
        <f>IF(AX13="","",IF(AX13&lt;0,'X(Calculs)X'!$MW$141,IF(AX13&lt;0.1,'X(Calculs)X'!$MW$140,IF(AX13&lt;0.2,'X(Calculs)X'!$MW$139,IF(AX13&lt;0.3,'X(Calculs)X'!$MW$138,IF(AX13&lt;0.4,'X(Calculs)X'!$MW$137,IF(AX13&lt;0.5,'X(Calculs)X'!$MW$136,IF(AX13&lt;0.6,'X(Calculs)X'!$MW$135,IF(AX13&lt;0.7,'X(Calculs)X'!$MW$134,IF(AX13&lt;0.8,'X(Calculs)X'!$MW$133,IF(AX13&lt;0.9,'X(Calculs)X'!$MW$132,IF(AX13&lt;1,'X(Calculs)X'!$MW$131,IF(AND(AX13=1,CG$7=$BT13),0,'X(Calculs)X'!$MW$131)))))))))))))</f>
        <v/>
      </c>
      <c r="CH13" s="560" t="str">
        <f>IF(AY13="","",IF(AY13&lt;0,'X(Calculs)X'!$MW$141,IF(AY13&lt;0.1,'X(Calculs)X'!$MW$140,IF(AY13&lt;0.2,'X(Calculs)X'!$MW$139,IF(AY13&lt;0.3,'X(Calculs)X'!$MW$138,IF(AY13&lt;0.4,'X(Calculs)X'!$MW$137,IF(AY13&lt;0.5,'X(Calculs)X'!$MW$136,IF(AY13&lt;0.6,'X(Calculs)X'!$MW$135,IF(AY13&lt;0.7,'X(Calculs)X'!$MW$134,IF(AY13&lt;0.8,'X(Calculs)X'!$MW$133,IF(AY13&lt;0.9,'X(Calculs)X'!$MW$132,IF(AY13&lt;1,'X(Calculs)X'!$MW$131,IF(AND(AY13=1,CH$7=$BT13),0,'X(Calculs)X'!$MW$131)))))))))))))</f>
        <v/>
      </c>
      <c r="CI13" s="560" t="str">
        <f>IF(AZ13="","",IF(AZ13&lt;0,'X(Calculs)X'!$MW$141,IF(AZ13&lt;0.1,'X(Calculs)X'!$MW$140,IF(AZ13&lt;0.2,'X(Calculs)X'!$MW$139,IF(AZ13&lt;0.3,'X(Calculs)X'!$MW$138,IF(AZ13&lt;0.4,'X(Calculs)X'!$MW$137,IF(AZ13&lt;0.5,'X(Calculs)X'!$MW$136,IF(AZ13&lt;0.6,'X(Calculs)X'!$MW$135,IF(AZ13&lt;0.7,'X(Calculs)X'!$MW$134,IF(AZ13&lt;0.8,'X(Calculs)X'!$MW$133,IF(AZ13&lt;0.9,'X(Calculs)X'!$MW$132,IF(AZ13&lt;1,'X(Calculs)X'!$MW$131,IF(AND(AZ13=1,CI$7=$BT13),0,'X(Calculs)X'!$MW$131)))))))))))))</f>
        <v/>
      </c>
      <c r="CJ13" s="560" t="str">
        <f>IF(BA13="","",IF(BA13&lt;0,'X(Calculs)X'!$MW$141,IF(BA13&lt;0.1,'X(Calculs)X'!$MW$140,IF(BA13&lt;0.2,'X(Calculs)X'!$MW$139,IF(BA13&lt;0.3,'X(Calculs)X'!$MW$138,IF(BA13&lt;0.4,'X(Calculs)X'!$MW$137,IF(BA13&lt;0.5,'X(Calculs)X'!$MW$136,IF(BA13&lt;0.6,'X(Calculs)X'!$MW$135,IF(BA13&lt;0.7,'X(Calculs)X'!$MW$134,IF(BA13&lt;0.8,'X(Calculs)X'!$MW$133,IF(BA13&lt;0.9,'X(Calculs)X'!$MW$132,IF(BA13&lt;1,'X(Calculs)X'!$MW$131,IF(AND(BA13=1,CJ$7=$BT13),0,'X(Calculs)X'!$MW$131)))))))))))))</f>
        <v/>
      </c>
      <c r="CK13" s="560" t="str">
        <f>IF(BB13="","",IF(BB13&lt;0,'X(Calculs)X'!$MW$141,IF(BB13&lt;0.1,'X(Calculs)X'!$MW$140,IF(BB13&lt;0.2,'X(Calculs)X'!$MW$139,IF(BB13&lt;0.3,'X(Calculs)X'!$MW$138,IF(BB13&lt;0.4,'X(Calculs)X'!$MW$137,IF(BB13&lt;0.5,'X(Calculs)X'!$MW$136,IF(BB13&lt;0.6,'X(Calculs)X'!$MW$135,IF(BB13&lt;0.7,'X(Calculs)X'!$MW$134,IF(BB13&lt;0.8,'X(Calculs)X'!$MW$133,IF(BB13&lt;0.9,'X(Calculs)X'!$MW$132,IF(BB13&lt;1,'X(Calculs)X'!$MW$131,IF(AND(BB13=1,CK$7=$BT13),0,'X(Calculs)X'!$MW$131)))))))))))))</f>
        <v/>
      </c>
      <c r="CL13" s="560" t="str">
        <f>IF(BC13="","",IF(BC13&lt;0,'X(Calculs)X'!$MW$141,IF(BC13&lt;0.1,'X(Calculs)X'!$MW$140,IF(BC13&lt;0.2,'X(Calculs)X'!$MW$139,IF(BC13&lt;0.3,'X(Calculs)X'!$MW$138,IF(BC13&lt;0.4,'X(Calculs)X'!$MW$137,IF(BC13&lt;0.5,'X(Calculs)X'!$MW$136,IF(BC13&lt;0.6,'X(Calculs)X'!$MW$135,IF(BC13&lt;0.7,'X(Calculs)X'!$MW$134,IF(BC13&lt;0.8,'X(Calculs)X'!$MW$133,IF(BC13&lt;0.9,'X(Calculs)X'!$MW$132,IF(BC13&lt;1,'X(Calculs)X'!$MW$131,IF(AND(BC13=1,CL$7=$BT13),0,'X(Calculs)X'!$MW$131)))))))))))))</f>
        <v/>
      </c>
      <c r="CM13" s="560" t="str">
        <f>IF(BD13="","",IF(BD13&lt;0,'X(Calculs)X'!$MW$141,IF(BD13&lt;0.1,'X(Calculs)X'!$MW$140,IF(BD13&lt;0.2,'X(Calculs)X'!$MW$139,IF(BD13&lt;0.3,'X(Calculs)X'!$MW$138,IF(BD13&lt;0.4,'X(Calculs)X'!$MW$137,IF(BD13&lt;0.5,'X(Calculs)X'!$MW$136,IF(BD13&lt;0.6,'X(Calculs)X'!$MW$135,IF(BD13&lt;0.7,'X(Calculs)X'!$MW$134,IF(BD13&lt;0.8,'X(Calculs)X'!$MW$133,IF(BD13&lt;0.9,'X(Calculs)X'!$MW$132,IF(BD13&lt;1,'X(Calculs)X'!$MW$131,IF(AND(BD13=1,CM$7=$BT13),0,'X(Calculs)X'!$MW$131)))))))))))))</f>
        <v/>
      </c>
      <c r="CN13" s="560" t="str">
        <f>IF(BE13="","",IF(BE13&lt;0,'X(Calculs)X'!$MW$141,IF(BE13&lt;0.1,'X(Calculs)X'!$MW$140,IF(BE13&lt;0.2,'X(Calculs)X'!$MW$139,IF(BE13&lt;0.3,'X(Calculs)X'!$MW$138,IF(BE13&lt;0.4,'X(Calculs)X'!$MW$137,IF(BE13&lt;0.5,'X(Calculs)X'!$MW$136,IF(BE13&lt;0.6,'X(Calculs)X'!$MW$135,IF(BE13&lt;0.7,'X(Calculs)X'!$MW$134,IF(BE13&lt;0.8,'X(Calculs)X'!$MW$133,IF(BE13&lt;0.9,'X(Calculs)X'!$MW$132,IF(BE13&lt;1,'X(Calculs)X'!$MW$131,IF(AND(BE13=1,CN$7=$BT13),0,'X(Calculs)X'!$MW$131)))))))))))))</f>
        <v/>
      </c>
      <c r="CO13" s="560" t="str">
        <f>IF(BF13="","",IF(BF13&lt;0,'X(Calculs)X'!$MW$141,IF(BF13&lt;0.1,'X(Calculs)X'!$MW$140,IF(BF13&lt;0.2,'X(Calculs)X'!$MW$139,IF(BF13&lt;0.3,'X(Calculs)X'!$MW$138,IF(BF13&lt;0.4,'X(Calculs)X'!$MW$137,IF(BF13&lt;0.5,'X(Calculs)X'!$MW$136,IF(BF13&lt;0.6,'X(Calculs)X'!$MW$135,IF(BF13&lt;0.7,'X(Calculs)X'!$MW$134,IF(BF13&lt;0.8,'X(Calculs)X'!$MW$133,IF(BF13&lt;0.9,'X(Calculs)X'!$MW$132,IF(BF13&lt;1,'X(Calculs)X'!$MW$131,IF(AND(BF13=1,CO$7=$BT13),0,'X(Calculs)X'!$MW$131)))))))))))))</f>
        <v/>
      </c>
      <c r="CP13" s="560" t="str">
        <f>IF(BG13="","",IF(BG13&lt;0,'X(Calculs)X'!$MW$141,IF(BG13&lt;0.1,'X(Calculs)X'!$MW$140,IF(BG13&lt;0.2,'X(Calculs)X'!$MW$139,IF(BG13&lt;0.3,'X(Calculs)X'!$MW$138,IF(BG13&lt;0.4,'X(Calculs)X'!$MW$137,IF(BG13&lt;0.5,'X(Calculs)X'!$MW$136,IF(BG13&lt;0.6,'X(Calculs)X'!$MW$135,IF(BG13&lt;0.7,'X(Calculs)X'!$MW$134,IF(BG13&lt;0.8,'X(Calculs)X'!$MW$133,IF(BG13&lt;0.9,'X(Calculs)X'!$MW$132,IF(BG13&lt;1,'X(Calculs)X'!$MW$131,IF(AND(BG13=1,CP$7=$BT13),0,'X(Calculs)X'!$MW$131)))))))))))))</f>
        <v/>
      </c>
      <c r="CQ13" s="560" t="str">
        <f>IF(BH13="","",IF(BH13&lt;0,'X(Calculs)X'!$MW$141,IF(BH13&lt;0.1,'X(Calculs)X'!$MW$140,IF(BH13&lt;0.2,'X(Calculs)X'!$MW$139,IF(BH13&lt;0.3,'X(Calculs)X'!$MW$138,IF(BH13&lt;0.4,'X(Calculs)X'!$MW$137,IF(BH13&lt;0.5,'X(Calculs)X'!$MW$136,IF(BH13&lt;0.6,'X(Calculs)X'!$MW$135,IF(BH13&lt;0.7,'X(Calculs)X'!$MW$134,IF(BH13&lt;0.8,'X(Calculs)X'!$MW$133,IF(BH13&lt;0.9,'X(Calculs)X'!$MW$132,IF(BH13&lt;1,'X(Calculs)X'!$MW$131,IF(AND(BH13=1,CQ$7=$BT13),0,'X(Calculs)X'!$MW$131)))))))))))))</f>
        <v/>
      </c>
      <c r="CR13" s="560" t="str">
        <f>IF(BI13="","",IF(BI13&lt;0,'X(Calculs)X'!$MW$141,IF(BI13&lt;0.1,'X(Calculs)X'!$MW$140,IF(BI13&lt;0.2,'X(Calculs)X'!$MW$139,IF(BI13&lt;0.3,'X(Calculs)X'!$MW$138,IF(BI13&lt;0.4,'X(Calculs)X'!$MW$137,IF(BI13&lt;0.5,'X(Calculs)X'!$MW$136,IF(BI13&lt;0.6,'X(Calculs)X'!$MW$135,IF(BI13&lt;0.7,'X(Calculs)X'!$MW$134,IF(BI13&lt;0.8,'X(Calculs)X'!$MW$133,IF(BI13&lt;0.9,'X(Calculs)X'!$MW$132,IF(BI13&lt;1,'X(Calculs)X'!$MW$131,IF(AND(BI13=1,CR$7=$BT13),0,'X(Calculs)X'!$MW$131)))))))))))))</f>
        <v/>
      </c>
      <c r="CS13" s="560" t="str">
        <f>IF(BJ13="","",IF(BJ13&lt;0,'X(Calculs)X'!$MW$141,IF(BJ13&lt;0.1,'X(Calculs)X'!$MW$140,IF(BJ13&lt;0.2,'X(Calculs)X'!$MW$139,IF(BJ13&lt;0.3,'X(Calculs)X'!$MW$138,IF(BJ13&lt;0.4,'X(Calculs)X'!$MW$137,IF(BJ13&lt;0.5,'X(Calculs)X'!$MW$136,IF(BJ13&lt;0.6,'X(Calculs)X'!$MW$135,IF(BJ13&lt;0.7,'X(Calculs)X'!$MW$134,IF(BJ13&lt;0.8,'X(Calculs)X'!$MW$133,IF(BJ13&lt;0.9,'X(Calculs)X'!$MW$132,IF(BJ13&lt;1,'X(Calculs)X'!$MW$131,IF(AND(BJ13=1,CS$7=$BT13),0,'X(Calculs)X'!$MW$131)))))))))))))</f>
        <v/>
      </c>
      <c r="CT13" s="560" t="str">
        <f>IF(BK13="","",IF(BK13&lt;0,'X(Calculs)X'!$MW$141,IF(BK13&lt;0.1,'X(Calculs)X'!$MW$140,IF(BK13&lt;0.2,'X(Calculs)X'!$MW$139,IF(BK13&lt;0.3,'X(Calculs)X'!$MW$138,IF(BK13&lt;0.4,'X(Calculs)X'!$MW$137,IF(BK13&lt;0.5,'X(Calculs)X'!$MW$136,IF(BK13&lt;0.6,'X(Calculs)X'!$MW$135,IF(BK13&lt;0.7,'X(Calculs)X'!$MW$134,IF(BK13&lt;0.8,'X(Calculs)X'!$MW$133,IF(BK13&lt;0.9,'X(Calculs)X'!$MW$132,IF(BK13&lt;1,'X(Calculs)X'!$MW$131,IF(AND(BK13=1,CT$7=$BT13),0,'X(Calculs)X'!$MW$131)))))))))))))</f>
        <v/>
      </c>
      <c r="CU13" s="560" t="str">
        <f>IF(BL13="","",IF(BL13&lt;0,'X(Calculs)X'!$MW$141,IF(BL13&lt;0.1,'X(Calculs)X'!$MW$140,IF(BL13&lt;0.2,'X(Calculs)X'!$MW$139,IF(BL13&lt;0.3,'X(Calculs)X'!$MW$138,IF(BL13&lt;0.4,'X(Calculs)X'!$MW$137,IF(BL13&lt;0.5,'X(Calculs)X'!$MW$136,IF(BL13&lt;0.6,'X(Calculs)X'!$MW$135,IF(BL13&lt;0.7,'X(Calculs)X'!$MW$134,IF(BL13&lt;0.8,'X(Calculs)X'!$MW$133,IF(BL13&lt;0.9,'X(Calculs)X'!$MW$132,IF(BL13&lt;1,'X(Calculs)X'!$MW$131,IF(AND(BL13=1,CU$7=$BT13),0,'X(Calculs)X'!$MW$131)))))))))))))</f>
        <v/>
      </c>
      <c r="CV13" s="560" t="str">
        <f>IF(BM13="","",IF(BM13&lt;0,'X(Calculs)X'!$MW$141,IF(BM13&lt;0.1,'X(Calculs)X'!$MW$140,IF(BM13&lt;0.2,'X(Calculs)X'!$MW$139,IF(BM13&lt;0.3,'X(Calculs)X'!$MW$138,IF(BM13&lt;0.4,'X(Calculs)X'!$MW$137,IF(BM13&lt;0.5,'X(Calculs)X'!$MW$136,IF(BM13&lt;0.6,'X(Calculs)X'!$MW$135,IF(BM13&lt;0.7,'X(Calculs)X'!$MW$134,IF(BM13&lt;0.8,'X(Calculs)X'!$MW$133,IF(BM13&lt;0.9,'X(Calculs)X'!$MW$132,IF(BM13&lt;1,'X(Calculs)X'!$MW$131,IF(AND(BM13=1,CV$7=$BT13),0,'X(Calculs)X'!$MW$131)))))))))))))</f>
        <v/>
      </c>
      <c r="CW13" s="560" t="str">
        <f>IF(BN13="","",IF(BN13&lt;0,'X(Calculs)X'!$MW$141,IF(BN13&lt;0.1,'X(Calculs)X'!$MW$140,IF(BN13&lt;0.2,'X(Calculs)X'!$MW$139,IF(BN13&lt;0.3,'X(Calculs)X'!$MW$138,IF(BN13&lt;0.4,'X(Calculs)X'!$MW$137,IF(BN13&lt;0.5,'X(Calculs)X'!$MW$136,IF(BN13&lt;0.6,'X(Calculs)X'!$MW$135,IF(BN13&lt;0.7,'X(Calculs)X'!$MW$134,IF(BN13&lt;0.8,'X(Calculs)X'!$MW$133,IF(BN13&lt;0.9,'X(Calculs)X'!$MW$132,IF(BN13&lt;1,'X(Calculs)X'!$MW$131,IF(AND(BN13=1,CW$7=$BT13),0,'X(Calculs)X'!$MW$131)))))))))))))</f>
        <v/>
      </c>
      <c r="CX13" s="560" t="str">
        <f>IF(BO13="","",IF(BO13&lt;0,'X(Calculs)X'!$MW$141,IF(BO13&lt;0.1,'X(Calculs)X'!$MW$140,IF(BO13&lt;0.2,'X(Calculs)X'!$MW$139,IF(BO13&lt;0.3,'X(Calculs)X'!$MW$138,IF(BO13&lt;0.4,'X(Calculs)X'!$MW$137,IF(BO13&lt;0.5,'X(Calculs)X'!$MW$136,IF(BO13&lt;0.6,'X(Calculs)X'!$MW$135,IF(BO13&lt;0.7,'X(Calculs)X'!$MW$134,IF(BO13&lt;0.8,'X(Calculs)X'!$MW$133,IF(BO13&lt;0.9,'X(Calculs)X'!$MW$132,IF(BO13&lt;1,'X(Calculs)X'!$MW$131,IF(AND(BO13=1,CX$7=$BT13),0,'X(Calculs)X'!$MW$131)))))))))))))</f>
        <v/>
      </c>
      <c r="CZ13" s="541" t="str">
        <f t="shared" si="8"/>
        <v/>
      </c>
      <c r="DA13" s="542" t="str">
        <f>IFERROR((AL13*SQRT(('X(Calculs)X'!$B$11-2)/(1-('5. Corr.'!AL13*'5. Corr.'!AL13)))),"")</f>
        <v/>
      </c>
      <c r="DB13" s="542" t="str">
        <f>IFERROR((AM13*SQRT(('X(Calculs)X'!$B$11-2)/(1-('5. Corr.'!AM13*'5. Corr.'!AM13)))),"")</f>
        <v/>
      </c>
      <c r="DC13" s="542" t="str">
        <f>IFERROR((AN13*SQRT(('X(Calculs)X'!$B$11-2)/(1-('5. Corr.'!AN13*'5. Corr.'!AN13)))),"")</f>
        <v/>
      </c>
      <c r="DD13" s="542" t="str">
        <f>IFERROR((AO13*SQRT(('X(Calculs)X'!$B$11-2)/(1-('5. Corr.'!AO13*'5. Corr.'!AO13)))),"")</f>
        <v/>
      </c>
      <c r="DE13" s="542" t="str">
        <f>IFERROR((AP13*SQRT(('X(Calculs)X'!$B$11-2)/(1-('5. Corr.'!AP13*'5. Corr.'!AP13)))),"")</f>
        <v/>
      </c>
      <c r="DF13" s="542" t="str">
        <f>IFERROR((AQ13*SQRT(('X(Calculs)X'!$B$11-2)/(1-('5. Corr.'!AQ13*'5. Corr.'!AQ13)))),"")</f>
        <v/>
      </c>
      <c r="DG13" s="542" t="str">
        <f>IFERROR((AR13*SQRT(('X(Calculs)X'!$B$11-2)/(1-('5. Corr.'!AR13*'5. Corr.'!AR13)))),"")</f>
        <v/>
      </c>
      <c r="DH13" s="542" t="str">
        <f>IFERROR((AS13*SQRT(('X(Calculs)X'!$B$11-2)/(1-('5. Corr.'!AS13*'5. Corr.'!AS13)))),"")</f>
        <v/>
      </c>
      <c r="DI13" s="542" t="str">
        <f>IFERROR((AT13*SQRT(('X(Calculs)X'!$B$11-2)/(1-('5. Corr.'!AT13*'5. Corr.'!AT13)))),"")</f>
        <v/>
      </c>
      <c r="DJ13" s="542" t="str">
        <f>IFERROR((AU13*SQRT(('X(Calculs)X'!$B$11-2)/(1-('5. Corr.'!AU13*'5. Corr.'!AU13)))),"")</f>
        <v/>
      </c>
      <c r="DK13" s="542" t="str">
        <f>IFERROR((AV13*SQRT(('X(Calculs)X'!$B$11-2)/(1-('5. Corr.'!AV13*'5. Corr.'!AV13)))),"")</f>
        <v/>
      </c>
      <c r="DL13" s="542" t="str">
        <f>IFERROR((AW13*SQRT(('X(Calculs)X'!$B$11-2)/(1-('5. Corr.'!AW13*'5. Corr.'!AW13)))),"")</f>
        <v/>
      </c>
      <c r="DM13" s="542" t="str">
        <f>IFERROR((AX13*SQRT(('X(Calculs)X'!$B$11-2)/(1-('5. Corr.'!AX13*'5. Corr.'!AX13)))),"")</f>
        <v/>
      </c>
      <c r="DN13" s="542" t="str">
        <f>IFERROR((AY13*SQRT(('X(Calculs)X'!$B$11-2)/(1-('5. Corr.'!AY13*'5. Corr.'!AY13)))),"")</f>
        <v/>
      </c>
      <c r="DO13" s="542" t="str">
        <f>IFERROR((AZ13*SQRT(('X(Calculs)X'!$B$11-2)/(1-('5. Corr.'!AZ13*'5. Corr.'!AZ13)))),"")</f>
        <v/>
      </c>
      <c r="DP13" s="542" t="str">
        <f>IFERROR((BA13*SQRT(('X(Calculs)X'!$B$11-2)/(1-('5. Corr.'!BA13*'5. Corr.'!BA13)))),"")</f>
        <v/>
      </c>
      <c r="DQ13" s="542" t="str">
        <f>IFERROR((BB13*SQRT(('X(Calculs)X'!$B$11-2)/(1-('5. Corr.'!BB13*'5. Corr.'!BB13)))),"")</f>
        <v/>
      </c>
      <c r="DR13" s="542" t="str">
        <f>IFERROR((BC13*SQRT(('X(Calculs)X'!$B$11-2)/(1-('5. Corr.'!BC13*'5. Corr.'!BC13)))),"")</f>
        <v/>
      </c>
      <c r="DS13" s="542" t="str">
        <f>IFERROR((BD13*SQRT(('X(Calculs)X'!$B$11-2)/(1-('5. Corr.'!BD13*'5. Corr.'!BD13)))),"")</f>
        <v/>
      </c>
      <c r="DT13" s="542" t="str">
        <f>IFERROR((BE13*SQRT(('X(Calculs)X'!$B$11-2)/(1-('5. Corr.'!BE13*'5. Corr.'!BE13)))),"")</f>
        <v/>
      </c>
      <c r="DU13" s="542" t="str">
        <f>IFERROR((BF13*SQRT(('X(Calculs)X'!$B$11-2)/(1-('5. Corr.'!BF13*'5. Corr.'!BF13)))),"")</f>
        <v/>
      </c>
      <c r="DV13" s="542" t="str">
        <f>IFERROR((BG13*SQRT(('X(Calculs)X'!$B$11-2)/(1-('5. Corr.'!BG13*'5. Corr.'!BG13)))),"")</f>
        <v/>
      </c>
      <c r="DW13" s="542" t="str">
        <f>IFERROR((BH13*SQRT(('X(Calculs)X'!$B$11-2)/(1-('5. Corr.'!BH13*'5. Corr.'!BH13)))),"")</f>
        <v/>
      </c>
      <c r="DX13" s="542" t="str">
        <f>IFERROR((BI13*SQRT(('X(Calculs)X'!$B$11-2)/(1-('5. Corr.'!BI13*'5. Corr.'!BI13)))),"")</f>
        <v/>
      </c>
      <c r="DY13" s="542" t="str">
        <f>IFERROR((BJ13*SQRT(('X(Calculs)X'!$B$11-2)/(1-('5. Corr.'!BJ13*'5. Corr.'!BJ13)))),"")</f>
        <v/>
      </c>
      <c r="DZ13" s="542" t="str">
        <f>IFERROR((BK13*SQRT(('X(Calculs)X'!$B$11-2)/(1-('5. Corr.'!BK13*'5. Corr.'!BK13)))),"")</f>
        <v/>
      </c>
      <c r="EA13" s="542" t="str">
        <f>IFERROR((BL13*SQRT(('X(Calculs)X'!$B$11-2)/(1-('5. Corr.'!BL13*'5. Corr.'!BL13)))),"")</f>
        <v/>
      </c>
      <c r="EB13" s="542" t="str">
        <f>IFERROR((BM13*SQRT(('X(Calculs)X'!$B$11-2)/(1-('5. Corr.'!BM13*'5. Corr.'!BM13)))),"")</f>
        <v/>
      </c>
      <c r="EC13" s="542" t="str">
        <f>IFERROR((BN13*SQRT(('X(Calculs)X'!$B$11-2)/(1-('5. Corr.'!BN13*'5. Corr.'!BN13)))),"")</f>
        <v/>
      </c>
      <c r="ED13" s="542" t="str">
        <f>IFERROR((BO13*SQRT(('X(Calculs)X'!$B$11-2)/(1-('5. Corr.'!BO13*'5. Corr.'!BO13)))),"")</f>
        <v/>
      </c>
      <c r="EF13" s="541" t="str">
        <f t="shared" si="9"/>
        <v/>
      </c>
      <c r="EG13" s="542" t="str">
        <f>IFERROR((_xlfn.T.DIST.2T(ABS(DA13),'X(Calculs)X'!$B$11-2)),"")</f>
        <v/>
      </c>
      <c r="EH13" s="542" t="str">
        <f>IFERROR((_xlfn.T.DIST.2T(ABS(DB13),'X(Calculs)X'!$B$11-2)),"")</f>
        <v/>
      </c>
      <c r="EI13" s="542" t="str">
        <f>IFERROR((_xlfn.T.DIST.2T(ABS(DC13),'X(Calculs)X'!$B$11-2)),"")</f>
        <v/>
      </c>
      <c r="EJ13" s="542" t="str">
        <f>IFERROR((_xlfn.T.DIST.2T(ABS(DD13),'X(Calculs)X'!$B$11-2)),"")</f>
        <v/>
      </c>
      <c r="EK13" s="542" t="str">
        <f>IFERROR((_xlfn.T.DIST.2T(ABS(DE13),'X(Calculs)X'!$B$11-2)),"")</f>
        <v/>
      </c>
      <c r="EL13" s="542" t="str">
        <f>IFERROR((_xlfn.T.DIST.2T(ABS(DF13),'X(Calculs)X'!$B$11-2)),"")</f>
        <v/>
      </c>
      <c r="EM13" s="542" t="str">
        <f>IFERROR((_xlfn.T.DIST.2T(ABS(DG13),'X(Calculs)X'!$B$11-2)),"")</f>
        <v/>
      </c>
      <c r="EN13" s="542" t="str">
        <f>IFERROR((_xlfn.T.DIST.2T(ABS(DH13),'X(Calculs)X'!$B$11-2)),"")</f>
        <v/>
      </c>
      <c r="EO13" s="542" t="str">
        <f>IFERROR((_xlfn.T.DIST.2T(ABS(DI13),'X(Calculs)X'!$B$11-2)),"")</f>
        <v/>
      </c>
      <c r="EP13" s="542" t="str">
        <f>IFERROR((_xlfn.T.DIST.2T(ABS(DJ13),'X(Calculs)X'!$B$11-2)),"")</f>
        <v/>
      </c>
      <c r="EQ13" s="542" t="str">
        <f>IFERROR((_xlfn.T.DIST.2T(ABS(DK13),'X(Calculs)X'!$B$11-2)),"")</f>
        <v/>
      </c>
      <c r="ER13" s="542" t="str">
        <f>IFERROR((_xlfn.T.DIST.2T(ABS(DL13),'X(Calculs)X'!$B$11-2)),"")</f>
        <v/>
      </c>
      <c r="ES13" s="542" t="str">
        <f>IFERROR((_xlfn.T.DIST.2T(ABS(DM13),'X(Calculs)X'!$B$11-2)),"")</f>
        <v/>
      </c>
      <c r="ET13" s="542" t="str">
        <f>IFERROR((_xlfn.T.DIST.2T(ABS(DN13),'X(Calculs)X'!$B$11-2)),"")</f>
        <v/>
      </c>
      <c r="EU13" s="542" t="str">
        <f>IFERROR((_xlfn.T.DIST.2T(ABS(DO13),'X(Calculs)X'!$B$11-2)),"")</f>
        <v/>
      </c>
      <c r="EV13" s="542" t="str">
        <f>IFERROR((_xlfn.T.DIST.2T(ABS(DP13),'X(Calculs)X'!$B$11-2)),"")</f>
        <v/>
      </c>
      <c r="EW13" s="542" t="str">
        <f>IFERROR((_xlfn.T.DIST.2T(ABS(DQ13),'X(Calculs)X'!$B$11-2)),"")</f>
        <v/>
      </c>
      <c r="EX13" s="542" t="str">
        <f>IFERROR((_xlfn.T.DIST.2T(ABS(DR13),'X(Calculs)X'!$B$11-2)),"")</f>
        <v/>
      </c>
      <c r="EY13" s="542" t="str">
        <f>IFERROR((_xlfn.T.DIST.2T(ABS(DS13),'X(Calculs)X'!$B$11-2)),"")</f>
        <v/>
      </c>
      <c r="EZ13" s="542" t="str">
        <f>IFERROR((_xlfn.T.DIST.2T(ABS(DT13),'X(Calculs)X'!$B$11-2)),"")</f>
        <v/>
      </c>
      <c r="FA13" s="542" t="str">
        <f>IFERROR((_xlfn.T.DIST.2T(ABS(DU13),'X(Calculs)X'!$B$11-2)),"")</f>
        <v/>
      </c>
      <c r="FB13" s="542" t="str">
        <f>IFERROR((_xlfn.T.DIST.2T(ABS(DV13),'X(Calculs)X'!$B$11-2)),"")</f>
        <v/>
      </c>
      <c r="FC13" s="542" t="str">
        <f>IFERROR((_xlfn.T.DIST.2T(ABS(DW13),'X(Calculs)X'!$B$11-2)),"")</f>
        <v/>
      </c>
      <c r="FD13" s="542" t="str">
        <f>IFERROR((_xlfn.T.DIST.2T(ABS(DX13),'X(Calculs)X'!$B$11-2)),"")</f>
        <v/>
      </c>
      <c r="FE13" s="542" t="str">
        <f>IFERROR((_xlfn.T.DIST.2T(ABS(DY13),'X(Calculs)X'!$B$11-2)),"")</f>
        <v/>
      </c>
      <c r="FF13" s="542" t="str">
        <f>IFERROR((_xlfn.T.DIST.2T(ABS(DZ13),'X(Calculs)X'!$B$11-2)),"")</f>
        <v/>
      </c>
      <c r="FG13" s="542" t="str">
        <f>IFERROR((_xlfn.T.DIST.2T(ABS(EA13),'X(Calculs)X'!$B$11-2)),"")</f>
        <v/>
      </c>
      <c r="FH13" s="542" t="str">
        <f>IFERROR((_xlfn.T.DIST.2T(ABS(EB13),'X(Calculs)X'!$B$11-2)),"")</f>
        <v/>
      </c>
      <c r="FI13" s="542" t="str">
        <f>IFERROR((_xlfn.T.DIST.2T(ABS(EC13),'X(Calculs)X'!$B$11-2)),"")</f>
        <v/>
      </c>
      <c r="FJ13" s="542" t="str">
        <f>IFERROR((_xlfn.T.DIST.2T(ABS(ED13),'X(Calculs)X'!$B$11-2)),"")</f>
        <v/>
      </c>
      <c r="FL13" s="541" t="str">
        <f t="shared" si="10"/>
        <v/>
      </c>
      <c r="FM13" s="542" t="e">
        <f t="shared" si="12"/>
        <v>#VALUE!</v>
      </c>
      <c r="FN13" s="542" t="e">
        <f t="shared" si="13"/>
        <v>#VALUE!</v>
      </c>
      <c r="FO13" s="542" t="e">
        <f t="shared" si="14"/>
        <v>#VALUE!</v>
      </c>
      <c r="FP13" s="542" t="e">
        <f t="shared" si="15"/>
        <v>#VALUE!</v>
      </c>
      <c r="FQ13" s="542" t="e">
        <f t="shared" si="16"/>
        <v>#VALUE!</v>
      </c>
      <c r="FR13" s="542" t="e">
        <f t="shared" si="17"/>
        <v>#VALUE!</v>
      </c>
      <c r="FS13" s="542" t="e">
        <f t="shared" si="18"/>
        <v>#VALUE!</v>
      </c>
      <c r="FT13" s="542" t="e">
        <f t="shared" si="19"/>
        <v>#VALUE!</v>
      </c>
      <c r="FU13" s="542" t="e">
        <f t="shared" si="20"/>
        <v>#VALUE!</v>
      </c>
      <c r="FV13" s="542" t="e">
        <f t="shared" si="21"/>
        <v>#VALUE!</v>
      </c>
      <c r="FW13" s="542" t="e">
        <f t="shared" si="22"/>
        <v>#VALUE!</v>
      </c>
      <c r="FX13" s="542" t="e">
        <f t="shared" si="23"/>
        <v>#VALUE!</v>
      </c>
      <c r="FY13" s="542" t="e">
        <f t="shared" si="24"/>
        <v>#VALUE!</v>
      </c>
      <c r="FZ13" s="542" t="e">
        <f t="shared" si="25"/>
        <v>#VALUE!</v>
      </c>
      <c r="GA13" s="542" t="e">
        <f t="shared" si="26"/>
        <v>#VALUE!</v>
      </c>
      <c r="GB13" s="542" t="e">
        <f t="shared" si="27"/>
        <v>#VALUE!</v>
      </c>
      <c r="GC13" s="542" t="e">
        <f t="shared" si="28"/>
        <v>#VALUE!</v>
      </c>
      <c r="GD13" s="542" t="e">
        <f t="shared" si="29"/>
        <v>#VALUE!</v>
      </c>
      <c r="GE13" s="542" t="e">
        <f t="shared" si="30"/>
        <v>#VALUE!</v>
      </c>
      <c r="GF13" s="542" t="e">
        <f t="shared" si="31"/>
        <v>#VALUE!</v>
      </c>
      <c r="GG13" s="542" t="e">
        <f t="shared" si="32"/>
        <v>#VALUE!</v>
      </c>
      <c r="GH13" s="542" t="e">
        <f t="shared" si="33"/>
        <v>#VALUE!</v>
      </c>
      <c r="GI13" s="542" t="e">
        <f t="shared" si="34"/>
        <v>#VALUE!</v>
      </c>
      <c r="GJ13" s="542" t="e">
        <f t="shared" si="35"/>
        <v>#VALUE!</v>
      </c>
      <c r="GK13" s="542" t="e">
        <f t="shared" si="36"/>
        <v>#VALUE!</v>
      </c>
      <c r="GL13" s="542" t="e">
        <f t="shared" si="37"/>
        <v>#VALUE!</v>
      </c>
      <c r="GM13" s="542" t="e">
        <f t="shared" si="38"/>
        <v>#VALUE!</v>
      </c>
      <c r="GN13" s="542" t="e">
        <f t="shared" si="39"/>
        <v>#VALUE!</v>
      </c>
      <c r="GO13" s="542" t="e">
        <f t="shared" si="40"/>
        <v>#VALUE!</v>
      </c>
      <c r="GP13" s="542" t="e">
        <f t="shared" si="41"/>
        <v>#VALUE!</v>
      </c>
    </row>
    <row r="14" spans="1:285" ht="23.25" customHeight="1" x14ac:dyDescent="0.3">
      <c r="A14" s="681"/>
      <c r="D14" s="568" t="str">
        <f>K7</f>
        <v/>
      </c>
      <c r="E14" s="542" t="str">
        <f>IF('X(Calculs)X'!$B$8&gt;0,IF('X(Calculs)X'!$AM31&lt;='X(Calculs)X'!$B$8,IF(ISERROR(FM14),IF('X(Calculs)X'!D$23&lt;='X(Calculs)X'!$B$8,"—",""),FM14),""),"")</f>
        <v/>
      </c>
      <c r="F14" s="542" t="str">
        <f>IF('X(Calculs)X'!$B$8&gt;0,IF('X(Calculs)X'!$AM31&lt;='X(Calculs)X'!$B$8,IF(ISERROR(FN14),IF('X(Calculs)X'!E$23&lt;='X(Calculs)X'!$B$8,"—",""),FN14),""),"")</f>
        <v/>
      </c>
      <c r="G14" s="542" t="str">
        <f>IF('X(Calculs)X'!$B$8&gt;0,IF('X(Calculs)X'!$AM31&lt;='X(Calculs)X'!$B$8,IF(ISERROR(FO14),IF('X(Calculs)X'!F$23&lt;='X(Calculs)X'!$B$8,"—",""),FO14),""),"")</f>
        <v/>
      </c>
      <c r="H14" s="542" t="str">
        <f>IF('X(Calculs)X'!$B$8&gt;0,IF('X(Calculs)X'!$AM31&lt;='X(Calculs)X'!$B$8,IF(ISERROR(FP14),IF('X(Calculs)X'!G$23&lt;='X(Calculs)X'!$B$8,"—",""),FP14),""),"")</f>
        <v/>
      </c>
      <c r="I14" s="542" t="str">
        <f>IF('X(Calculs)X'!$B$8&gt;0,IF('X(Calculs)X'!$AM31&lt;='X(Calculs)X'!$B$8,IF(ISERROR(FQ14),IF('X(Calculs)X'!H$23&lt;='X(Calculs)X'!$B$8,"—",""),FQ14),""),"")</f>
        <v/>
      </c>
      <c r="J14" s="542" t="str">
        <f>IF('X(Calculs)X'!$B$8&gt;0,IF('X(Calculs)X'!$AM31&lt;='X(Calculs)X'!$B$8,IF(ISERROR(FR14),IF('X(Calculs)X'!I$23&lt;='X(Calculs)X'!$B$8,"—",""),FR14),""),"")</f>
        <v/>
      </c>
      <c r="K14" s="542" t="str">
        <f>IF('X(Calculs)X'!$B$8&gt;0,IF('X(Calculs)X'!$AM31&lt;='X(Calculs)X'!$B$8,IF(ISERROR(FS14),IF('X(Calculs)X'!J$23&lt;='X(Calculs)X'!$B$8,"—",""),FS14),""),"")</f>
        <v/>
      </c>
      <c r="L14" s="542" t="str">
        <f>IF('X(Calculs)X'!$B$8&gt;0,IF('X(Calculs)X'!$AM31&lt;='X(Calculs)X'!$B$8,IF(ISERROR(FT14),IF('X(Calculs)X'!K$23&lt;='X(Calculs)X'!$B$8,"—",""),FT14),""),"")</f>
        <v/>
      </c>
      <c r="M14" s="542" t="str">
        <f>IF('X(Calculs)X'!$B$8&gt;0,IF('X(Calculs)X'!$AM31&lt;='X(Calculs)X'!$B$8,IF(ISERROR(FU14),IF('X(Calculs)X'!L$23&lt;='X(Calculs)X'!$B$8,"—",""),FU14),""),"")</f>
        <v/>
      </c>
      <c r="N14" s="542" t="str">
        <f>IF('X(Calculs)X'!$B$8&gt;0,IF('X(Calculs)X'!$AM31&lt;='X(Calculs)X'!$B$8,IF(ISERROR(FV14),IF('X(Calculs)X'!M$23&lt;='X(Calculs)X'!$B$8,"—",""),FV14),""),"")</f>
        <v/>
      </c>
      <c r="O14" s="542" t="str">
        <f>IF('X(Calculs)X'!$B$8&gt;0,IF('X(Calculs)X'!$AM31&lt;='X(Calculs)X'!$B$8,IF(ISERROR(FW14),IF('X(Calculs)X'!N$23&lt;='X(Calculs)X'!$B$8,"—",""),FW14),""),"")</f>
        <v/>
      </c>
      <c r="P14" s="542" t="str">
        <f>IF('X(Calculs)X'!$B$8&gt;0,IF('X(Calculs)X'!$AM31&lt;='X(Calculs)X'!$B$8,IF(ISERROR(FX14),IF('X(Calculs)X'!O$23&lt;='X(Calculs)X'!$B$8,"—",""),FX14),""),"")</f>
        <v/>
      </c>
      <c r="Q14" s="542" t="str">
        <f>IF('X(Calculs)X'!$B$8&gt;0,IF('X(Calculs)X'!$AM31&lt;='X(Calculs)X'!$B$8,IF(ISERROR(FY14),IF('X(Calculs)X'!P$23&lt;='X(Calculs)X'!$B$8,"—",""),FY14),""),"")</f>
        <v/>
      </c>
      <c r="R14" s="542" t="str">
        <f>IF('X(Calculs)X'!$B$8&gt;0,IF('X(Calculs)X'!$AM31&lt;='X(Calculs)X'!$B$8,IF(ISERROR(FZ14),IF('X(Calculs)X'!Q$23&lt;='X(Calculs)X'!$B$8,"—",""),FZ14),""),"")</f>
        <v/>
      </c>
      <c r="S14" s="542" t="str">
        <f>IF('X(Calculs)X'!$B$8&gt;0,IF('X(Calculs)X'!$AM31&lt;='X(Calculs)X'!$B$8,IF(ISERROR(GA14),IF('X(Calculs)X'!R$23&lt;='X(Calculs)X'!$B$8,"—",""),GA14),""),"")</f>
        <v/>
      </c>
      <c r="T14" s="542" t="str">
        <f>IF('X(Calculs)X'!$B$8&gt;0,IF('X(Calculs)X'!$AM31&lt;='X(Calculs)X'!$B$8,IF(ISERROR(GB14),IF('X(Calculs)X'!S$23&lt;='X(Calculs)X'!$B$8,"—",""),GB14),""),"")</f>
        <v/>
      </c>
      <c r="U14" s="542" t="str">
        <f>IF('X(Calculs)X'!$B$8&gt;0,IF('X(Calculs)X'!$AM31&lt;='X(Calculs)X'!$B$8,IF(ISERROR(GC14),IF('X(Calculs)X'!T$23&lt;='X(Calculs)X'!$B$8,"—",""),GC14),""),"")</f>
        <v/>
      </c>
      <c r="V14" s="542" t="str">
        <f>IF('X(Calculs)X'!$B$8&gt;0,IF('X(Calculs)X'!$AM31&lt;='X(Calculs)X'!$B$8,IF(ISERROR(GD14),IF('X(Calculs)X'!U$23&lt;='X(Calculs)X'!$B$8,"—",""),GD14),""),"")</f>
        <v/>
      </c>
      <c r="W14" s="542" t="str">
        <f>IF('X(Calculs)X'!$B$8&gt;0,IF('X(Calculs)X'!$AM31&lt;='X(Calculs)X'!$B$8,IF(ISERROR(GE14),IF('X(Calculs)X'!V$23&lt;='X(Calculs)X'!$B$8,"—",""),GE14),""),"")</f>
        <v/>
      </c>
      <c r="X14" s="542" t="str">
        <f>IF('X(Calculs)X'!$B$8&gt;0,IF('X(Calculs)X'!$AM31&lt;='X(Calculs)X'!$B$8,IF(ISERROR(GF14),IF('X(Calculs)X'!W$23&lt;='X(Calculs)X'!$B$8,"—",""),GF14),""),"")</f>
        <v/>
      </c>
      <c r="Y14" s="542" t="str">
        <f>IF('X(Calculs)X'!$B$8&gt;0,IF('X(Calculs)X'!$AM31&lt;='X(Calculs)X'!$B$8,IF(ISERROR(GG14),IF('X(Calculs)X'!X$23&lt;='X(Calculs)X'!$B$8,"—",""),GG14),""),"")</f>
        <v/>
      </c>
      <c r="Z14" s="542" t="str">
        <f>IF('X(Calculs)X'!$B$8&gt;0,IF('X(Calculs)X'!$AM31&lt;='X(Calculs)X'!$B$8,IF(ISERROR(GH14),IF('X(Calculs)X'!Y$23&lt;='X(Calculs)X'!$B$8,"—",""),GH14),""),"")</f>
        <v/>
      </c>
      <c r="AA14" s="542" t="str">
        <f>IF('X(Calculs)X'!$B$8&gt;0,IF('X(Calculs)X'!$AM31&lt;='X(Calculs)X'!$B$8,IF(ISERROR(GI14),IF('X(Calculs)X'!Z$23&lt;='X(Calculs)X'!$B$8,"—",""),GI14),""),"")</f>
        <v/>
      </c>
      <c r="AB14" s="542" t="str">
        <f>IF('X(Calculs)X'!$B$8&gt;0,IF('X(Calculs)X'!$AM31&lt;='X(Calculs)X'!$B$8,IF(ISERROR(GJ14),IF('X(Calculs)X'!AA$23&lt;='X(Calculs)X'!$B$8,"—",""),GJ14),""),"")</f>
        <v/>
      </c>
      <c r="AC14" s="542" t="str">
        <f>IF('X(Calculs)X'!$B$8&gt;0,IF('X(Calculs)X'!$AM31&lt;='X(Calculs)X'!$B$8,IF(ISERROR(GK14),IF('X(Calculs)X'!AB$23&lt;='X(Calculs)X'!$B$8,"—",""),GK14),""),"")</f>
        <v/>
      </c>
      <c r="AD14" s="542" t="str">
        <f>IF('X(Calculs)X'!$B$8&gt;0,IF('X(Calculs)X'!$AM31&lt;='X(Calculs)X'!$B$8,IF(ISERROR(GL14),IF('X(Calculs)X'!AC$23&lt;='X(Calculs)X'!$B$8,"—",""),GL14),""),"")</f>
        <v/>
      </c>
      <c r="AE14" s="542" t="str">
        <f>IF('X(Calculs)X'!$B$8&gt;0,IF('X(Calculs)X'!$AM31&lt;='X(Calculs)X'!$B$8,IF(ISERROR(GM14),IF('X(Calculs)X'!AD$23&lt;='X(Calculs)X'!$B$8,"—",""),GM14),""),"")</f>
        <v/>
      </c>
      <c r="AF14" s="542" t="str">
        <f>IF('X(Calculs)X'!$B$8&gt;0,IF('X(Calculs)X'!$AM31&lt;='X(Calculs)X'!$B$8,IF(ISERROR(GN14),IF('X(Calculs)X'!AE$23&lt;='X(Calculs)X'!$B$8,"—",""),GN14),""),"")</f>
        <v/>
      </c>
      <c r="AG14" s="542" t="str">
        <f>IF('X(Calculs)X'!$B$8&gt;0,IF('X(Calculs)X'!$AM31&lt;='X(Calculs)X'!$B$8,IF(ISERROR(GO14),IF('X(Calculs)X'!AF$23&lt;='X(Calculs)X'!$B$8,"—",""),GO14),""),"")</f>
        <v/>
      </c>
      <c r="AH14" s="542" t="str">
        <f>IF('X(Calculs)X'!$B$8&gt;0,IF('X(Calculs)X'!$AM31&lt;='X(Calculs)X'!$B$8,IF(ISERROR(GP14),IF('X(Calculs)X'!AG$23&lt;='X(Calculs)X'!$B$8,"—",""),GP14),""),"")</f>
        <v/>
      </c>
      <c r="AK14" s="541" t="str">
        <f t="shared" si="6"/>
        <v/>
      </c>
      <c r="AL14" s="542" t="str">
        <f>IFERROR(ROUND(CORREL('X(Calculs)X'!$J$25:$J$124,'X(Calculs)X'!D$25:D$124),2),"")</f>
        <v/>
      </c>
      <c r="AM14" s="542" t="str">
        <f>IFERROR(ROUND(CORREL('X(Calculs)X'!$J$25:$J$124,'X(Calculs)X'!E$25:E$124),2),"")</f>
        <v/>
      </c>
      <c r="AN14" s="542" t="str">
        <f>IFERROR(ROUND(CORREL('X(Calculs)X'!$J$25:$J$124,'X(Calculs)X'!F$25:F$124),2),"")</f>
        <v/>
      </c>
      <c r="AO14" s="542" t="str">
        <f>IFERROR(ROUND(CORREL('X(Calculs)X'!$J$25:$J$124,'X(Calculs)X'!G$25:G$124),2),"")</f>
        <v/>
      </c>
      <c r="AP14" s="542" t="str">
        <f>IFERROR(ROUND(CORREL('X(Calculs)X'!$J$25:$J$124,'X(Calculs)X'!H$25:H$124),2),"")</f>
        <v/>
      </c>
      <c r="AQ14" s="542" t="str">
        <f>IFERROR(ROUND(CORREL('X(Calculs)X'!$J$25:$J$124,'X(Calculs)X'!I$25:I$124),2),"")</f>
        <v/>
      </c>
      <c r="AR14" s="542" t="str">
        <f>IFERROR(ROUND(CORREL('X(Calculs)X'!$J$25:$J$124,'X(Calculs)X'!J$25:J$124),2),"")</f>
        <v/>
      </c>
      <c r="AS14" s="542" t="str">
        <f>IFERROR(ROUND(CORREL('X(Calculs)X'!$J$25:$J$124,'X(Calculs)X'!K$25:K$124),2),"")</f>
        <v/>
      </c>
      <c r="AT14" s="542" t="str">
        <f>IFERROR(ROUND(CORREL('X(Calculs)X'!$J$25:$J$124,'X(Calculs)X'!L$25:L$124),2),"")</f>
        <v/>
      </c>
      <c r="AU14" s="542" t="str">
        <f>IFERROR(ROUND(CORREL('X(Calculs)X'!$J$25:$J$124,'X(Calculs)X'!M$25:M$124),2),"")</f>
        <v/>
      </c>
      <c r="AV14" s="542" t="str">
        <f>IFERROR(ROUND(CORREL('X(Calculs)X'!$J$25:$J$124,'X(Calculs)X'!N$25:N$124),2),"")</f>
        <v/>
      </c>
      <c r="AW14" s="542" t="str">
        <f>IFERROR(ROUND(CORREL('X(Calculs)X'!$J$25:$J$124,'X(Calculs)X'!O$25:O$124),2),"")</f>
        <v/>
      </c>
      <c r="AX14" s="542" t="str">
        <f>IFERROR(ROUND(CORREL('X(Calculs)X'!$J$25:$J$124,'X(Calculs)X'!P$25:P$124),2),"")</f>
        <v/>
      </c>
      <c r="AY14" s="542" t="str">
        <f>IFERROR(ROUND(CORREL('X(Calculs)X'!$J$25:$J$124,'X(Calculs)X'!Q$25:Q$124),2),"")</f>
        <v/>
      </c>
      <c r="AZ14" s="542" t="str">
        <f>IFERROR(ROUND(CORREL('X(Calculs)X'!$J$25:$J$124,'X(Calculs)X'!R$25:R$124),2),"")</f>
        <v/>
      </c>
      <c r="BA14" s="542" t="str">
        <f>IFERROR(ROUND(CORREL('X(Calculs)X'!$J$25:$J$124,'X(Calculs)X'!S$25:S$124),2),"")</f>
        <v/>
      </c>
      <c r="BB14" s="542" t="str">
        <f>IFERROR(ROUND(CORREL('X(Calculs)X'!$J$25:$J$124,'X(Calculs)X'!T$25:T$124),2),"")</f>
        <v/>
      </c>
      <c r="BC14" s="542" t="str">
        <f>IFERROR(ROUND(CORREL('X(Calculs)X'!$J$25:$J$124,'X(Calculs)X'!U$25:U$124),2),"")</f>
        <v/>
      </c>
      <c r="BD14" s="542" t="str">
        <f>IFERROR(ROUND(CORREL('X(Calculs)X'!$J$25:$J$124,'X(Calculs)X'!V$25:V$124),2),"")</f>
        <v/>
      </c>
      <c r="BE14" s="542" t="str">
        <f>IFERROR(ROUND(CORREL('X(Calculs)X'!$J$25:$J$124,'X(Calculs)X'!W$25:W$124),2),"")</f>
        <v/>
      </c>
      <c r="BF14" s="542" t="str">
        <f>IFERROR(ROUND(CORREL('X(Calculs)X'!$J$25:$J$124,'X(Calculs)X'!X$25:X$124),2),"")</f>
        <v/>
      </c>
      <c r="BG14" s="542" t="str">
        <f>IFERROR(ROUND(CORREL('X(Calculs)X'!$J$25:$J$124,'X(Calculs)X'!Y$25:Y$124),2),"")</f>
        <v/>
      </c>
      <c r="BH14" s="542" t="str">
        <f>IFERROR(ROUND(CORREL('X(Calculs)X'!$J$25:$J$124,'X(Calculs)X'!Z$25:Z$124),2),"")</f>
        <v/>
      </c>
      <c r="BI14" s="542" t="str">
        <f>IFERROR(ROUND(CORREL('X(Calculs)X'!$J$25:$J$124,'X(Calculs)X'!AA$25:AA$124),2),"")</f>
        <v/>
      </c>
      <c r="BJ14" s="542" t="str">
        <f>IFERROR(ROUND(CORREL('X(Calculs)X'!$J$25:$J$124,'X(Calculs)X'!AB$25:AB$124),2),"")</f>
        <v/>
      </c>
      <c r="BK14" s="542" t="str">
        <f>IFERROR(ROUND(CORREL('X(Calculs)X'!$J$25:$J$124,'X(Calculs)X'!AC$25:AC$124),2),"")</f>
        <v/>
      </c>
      <c r="BL14" s="542" t="str">
        <f>IFERROR(ROUND(CORREL('X(Calculs)X'!$J$25:$J$124,'X(Calculs)X'!AD$25:AD$124),2),"")</f>
        <v/>
      </c>
      <c r="BM14" s="542" t="str">
        <f>IFERROR(ROUND(CORREL('X(Calculs)X'!$J$25:$J$124,'X(Calculs)X'!AE$25:AE$124),2),"")</f>
        <v/>
      </c>
      <c r="BN14" s="542" t="str">
        <f>IFERROR(ROUND(CORREL('X(Calculs)X'!$J$25:$J$124,'X(Calculs)X'!AF$25:AF$124),2),"")</f>
        <v/>
      </c>
      <c r="BO14" s="542" t="str">
        <f>IFERROR(ROUND(CORREL('X(Calculs)X'!$J$25:$J$124,'X(Calculs)X'!AG$25:AG$124),2),"")</f>
        <v/>
      </c>
      <c r="BT14" s="541" t="str">
        <f t="shared" si="7"/>
        <v/>
      </c>
      <c r="BU14" s="560" t="str">
        <f>IF(AL14="","",IF(AL14&lt;0,'X(Calculs)X'!$MW$141,IF(AL14&lt;0.1,'X(Calculs)X'!$MW$140,IF(AL14&lt;0.2,'X(Calculs)X'!$MW$139,IF(AL14&lt;0.3,'X(Calculs)X'!$MW$138,IF(AL14&lt;0.4,'X(Calculs)X'!$MW$137,IF(AL14&lt;0.5,'X(Calculs)X'!$MW$136,IF(AL14&lt;0.6,'X(Calculs)X'!$MW$135,IF(AL14&lt;0.7,'X(Calculs)X'!$MW$134,IF(AL14&lt;0.8,'X(Calculs)X'!$MW$133,IF(AL14&lt;0.9,'X(Calculs)X'!$MW$132,IF(AL14&lt;1,'X(Calculs)X'!$MW$131,IF(AND(AL14=1,BU$7=$BT14),0,'X(Calculs)X'!$MW$131)))))))))))))</f>
        <v/>
      </c>
      <c r="BV14" s="560" t="str">
        <f>IF(AM14="","",IF(AM14&lt;0,'X(Calculs)X'!$MW$141,IF(AM14&lt;0.1,'X(Calculs)X'!$MW$140,IF(AM14&lt;0.2,'X(Calculs)X'!$MW$139,IF(AM14&lt;0.3,'X(Calculs)X'!$MW$138,IF(AM14&lt;0.4,'X(Calculs)X'!$MW$137,IF(AM14&lt;0.5,'X(Calculs)X'!$MW$136,IF(AM14&lt;0.6,'X(Calculs)X'!$MW$135,IF(AM14&lt;0.7,'X(Calculs)X'!$MW$134,IF(AM14&lt;0.8,'X(Calculs)X'!$MW$133,IF(AM14&lt;0.9,'X(Calculs)X'!$MW$132,IF(AM14&lt;1,'X(Calculs)X'!$MW$131,IF(AND(AM14=1,BV$7=$BT14),0,'X(Calculs)X'!$MW$131)))))))))))))</f>
        <v/>
      </c>
      <c r="BW14" s="560" t="str">
        <f>IF(AN14="","",IF(AN14&lt;0,'X(Calculs)X'!$MW$141,IF(AN14&lt;0.1,'X(Calculs)X'!$MW$140,IF(AN14&lt;0.2,'X(Calculs)X'!$MW$139,IF(AN14&lt;0.3,'X(Calculs)X'!$MW$138,IF(AN14&lt;0.4,'X(Calculs)X'!$MW$137,IF(AN14&lt;0.5,'X(Calculs)X'!$MW$136,IF(AN14&lt;0.6,'X(Calculs)X'!$MW$135,IF(AN14&lt;0.7,'X(Calculs)X'!$MW$134,IF(AN14&lt;0.8,'X(Calculs)X'!$MW$133,IF(AN14&lt;0.9,'X(Calculs)X'!$MW$132,IF(AN14&lt;1,'X(Calculs)X'!$MW$131,IF(AND(AN14=1,BW$7=$BT14),0,'X(Calculs)X'!$MW$131)))))))))))))</f>
        <v/>
      </c>
      <c r="BX14" s="560" t="str">
        <f>IF(AO14="","",IF(AO14&lt;0,'X(Calculs)X'!$MW$141,IF(AO14&lt;0.1,'X(Calculs)X'!$MW$140,IF(AO14&lt;0.2,'X(Calculs)X'!$MW$139,IF(AO14&lt;0.3,'X(Calculs)X'!$MW$138,IF(AO14&lt;0.4,'X(Calculs)X'!$MW$137,IF(AO14&lt;0.5,'X(Calculs)X'!$MW$136,IF(AO14&lt;0.6,'X(Calculs)X'!$MW$135,IF(AO14&lt;0.7,'X(Calculs)X'!$MW$134,IF(AO14&lt;0.8,'X(Calculs)X'!$MW$133,IF(AO14&lt;0.9,'X(Calculs)X'!$MW$132,IF(AO14&lt;1,'X(Calculs)X'!$MW$131,IF(AND(AO14=1,BX$7=$BT14),0,'X(Calculs)X'!$MW$131)))))))))))))</f>
        <v/>
      </c>
      <c r="BY14" s="560" t="str">
        <f>IF(AP14="","",IF(AP14&lt;0,'X(Calculs)X'!$MW$141,IF(AP14&lt;0.1,'X(Calculs)X'!$MW$140,IF(AP14&lt;0.2,'X(Calculs)X'!$MW$139,IF(AP14&lt;0.3,'X(Calculs)X'!$MW$138,IF(AP14&lt;0.4,'X(Calculs)X'!$MW$137,IF(AP14&lt;0.5,'X(Calculs)X'!$MW$136,IF(AP14&lt;0.6,'X(Calculs)X'!$MW$135,IF(AP14&lt;0.7,'X(Calculs)X'!$MW$134,IF(AP14&lt;0.8,'X(Calculs)X'!$MW$133,IF(AP14&lt;0.9,'X(Calculs)X'!$MW$132,IF(AP14&lt;1,'X(Calculs)X'!$MW$131,IF(AND(AP14=1,BY$7=$BT14),0,'X(Calculs)X'!$MW$131)))))))))))))</f>
        <v/>
      </c>
      <c r="BZ14" s="560" t="str">
        <f>IF(AQ14="","",IF(AQ14&lt;0,'X(Calculs)X'!$MW$141,IF(AQ14&lt;0.1,'X(Calculs)X'!$MW$140,IF(AQ14&lt;0.2,'X(Calculs)X'!$MW$139,IF(AQ14&lt;0.3,'X(Calculs)X'!$MW$138,IF(AQ14&lt;0.4,'X(Calculs)X'!$MW$137,IF(AQ14&lt;0.5,'X(Calculs)X'!$MW$136,IF(AQ14&lt;0.6,'X(Calculs)X'!$MW$135,IF(AQ14&lt;0.7,'X(Calculs)X'!$MW$134,IF(AQ14&lt;0.8,'X(Calculs)X'!$MW$133,IF(AQ14&lt;0.9,'X(Calculs)X'!$MW$132,IF(AQ14&lt;1,'X(Calculs)X'!$MW$131,IF(AND(AQ14=1,BZ$7=$BT14),0,'X(Calculs)X'!$MW$131)))))))))))))</f>
        <v/>
      </c>
      <c r="CA14" s="560" t="str">
        <f>IF(AR14="","",IF(AR14&lt;0,'X(Calculs)X'!$MW$141,IF(AR14&lt;0.1,'X(Calculs)X'!$MW$140,IF(AR14&lt;0.2,'X(Calculs)X'!$MW$139,IF(AR14&lt;0.3,'X(Calculs)X'!$MW$138,IF(AR14&lt;0.4,'X(Calculs)X'!$MW$137,IF(AR14&lt;0.5,'X(Calculs)X'!$MW$136,IF(AR14&lt;0.6,'X(Calculs)X'!$MW$135,IF(AR14&lt;0.7,'X(Calculs)X'!$MW$134,IF(AR14&lt;0.8,'X(Calculs)X'!$MW$133,IF(AR14&lt;0.9,'X(Calculs)X'!$MW$132,IF(AR14&lt;1,'X(Calculs)X'!$MW$131,IF(AND(AR14=1,CA$7=$BT14),0,'X(Calculs)X'!$MW$131)))))))))))))</f>
        <v/>
      </c>
      <c r="CB14" s="560" t="str">
        <f>IF(AS14="","",IF(AS14&lt;0,'X(Calculs)X'!$MW$141,IF(AS14&lt;0.1,'X(Calculs)X'!$MW$140,IF(AS14&lt;0.2,'X(Calculs)X'!$MW$139,IF(AS14&lt;0.3,'X(Calculs)X'!$MW$138,IF(AS14&lt;0.4,'X(Calculs)X'!$MW$137,IF(AS14&lt;0.5,'X(Calculs)X'!$MW$136,IF(AS14&lt;0.6,'X(Calculs)X'!$MW$135,IF(AS14&lt;0.7,'X(Calculs)X'!$MW$134,IF(AS14&lt;0.8,'X(Calculs)X'!$MW$133,IF(AS14&lt;0.9,'X(Calculs)X'!$MW$132,IF(AS14&lt;1,'X(Calculs)X'!$MW$131,IF(AND(AS14=1,CB$7=$BT14),0,'X(Calculs)X'!$MW$131)))))))))))))</f>
        <v/>
      </c>
      <c r="CC14" s="560" t="str">
        <f>IF(AT14="","",IF(AT14&lt;0,'X(Calculs)X'!$MW$141,IF(AT14&lt;0.1,'X(Calculs)X'!$MW$140,IF(AT14&lt;0.2,'X(Calculs)X'!$MW$139,IF(AT14&lt;0.3,'X(Calculs)X'!$MW$138,IF(AT14&lt;0.4,'X(Calculs)X'!$MW$137,IF(AT14&lt;0.5,'X(Calculs)X'!$MW$136,IF(AT14&lt;0.6,'X(Calculs)X'!$MW$135,IF(AT14&lt;0.7,'X(Calculs)X'!$MW$134,IF(AT14&lt;0.8,'X(Calculs)X'!$MW$133,IF(AT14&lt;0.9,'X(Calculs)X'!$MW$132,IF(AT14&lt;1,'X(Calculs)X'!$MW$131,IF(AND(AT14=1,CC$7=$BT14),0,'X(Calculs)X'!$MW$131)))))))))))))</f>
        <v/>
      </c>
      <c r="CD14" s="560" t="str">
        <f>IF(AU14="","",IF(AU14&lt;0,'X(Calculs)X'!$MW$141,IF(AU14&lt;0.1,'X(Calculs)X'!$MW$140,IF(AU14&lt;0.2,'X(Calculs)X'!$MW$139,IF(AU14&lt;0.3,'X(Calculs)X'!$MW$138,IF(AU14&lt;0.4,'X(Calculs)X'!$MW$137,IF(AU14&lt;0.5,'X(Calculs)X'!$MW$136,IF(AU14&lt;0.6,'X(Calculs)X'!$MW$135,IF(AU14&lt;0.7,'X(Calculs)X'!$MW$134,IF(AU14&lt;0.8,'X(Calculs)X'!$MW$133,IF(AU14&lt;0.9,'X(Calculs)X'!$MW$132,IF(AU14&lt;1,'X(Calculs)X'!$MW$131,IF(AND(AU14=1,CD$7=$BT14),0,'X(Calculs)X'!$MW$131)))))))))))))</f>
        <v/>
      </c>
      <c r="CE14" s="560" t="str">
        <f>IF(AV14="","",IF(AV14&lt;0,'X(Calculs)X'!$MW$141,IF(AV14&lt;0.1,'X(Calculs)X'!$MW$140,IF(AV14&lt;0.2,'X(Calculs)X'!$MW$139,IF(AV14&lt;0.3,'X(Calculs)X'!$MW$138,IF(AV14&lt;0.4,'X(Calculs)X'!$MW$137,IF(AV14&lt;0.5,'X(Calculs)X'!$MW$136,IF(AV14&lt;0.6,'X(Calculs)X'!$MW$135,IF(AV14&lt;0.7,'X(Calculs)X'!$MW$134,IF(AV14&lt;0.8,'X(Calculs)X'!$MW$133,IF(AV14&lt;0.9,'X(Calculs)X'!$MW$132,IF(AV14&lt;1,'X(Calculs)X'!$MW$131,IF(AND(AV14=1,CE$7=$BT14),0,'X(Calculs)X'!$MW$131)))))))))))))</f>
        <v/>
      </c>
      <c r="CF14" s="560" t="str">
        <f>IF(AW14="","",IF(AW14&lt;0,'X(Calculs)X'!$MW$141,IF(AW14&lt;0.1,'X(Calculs)X'!$MW$140,IF(AW14&lt;0.2,'X(Calculs)X'!$MW$139,IF(AW14&lt;0.3,'X(Calculs)X'!$MW$138,IF(AW14&lt;0.4,'X(Calculs)X'!$MW$137,IF(AW14&lt;0.5,'X(Calculs)X'!$MW$136,IF(AW14&lt;0.6,'X(Calculs)X'!$MW$135,IF(AW14&lt;0.7,'X(Calculs)X'!$MW$134,IF(AW14&lt;0.8,'X(Calculs)X'!$MW$133,IF(AW14&lt;0.9,'X(Calculs)X'!$MW$132,IF(AW14&lt;1,'X(Calculs)X'!$MW$131,IF(AND(AW14=1,CF$7=$BT14),0,'X(Calculs)X'!$MW$131)))))))))))))</f>
        <v/>
      </c>
      <c r="CG14" s="560" t="str">
        <f>IF(AX14="","",IF(AX14&lt;0,'X(Calculs)X'!$MW$141,IF(AX14&lt;0.1,'X(Calculs)X'!$MW$140,IF(AX14&lt;0.2,'X(Calculs)X'!$MW$139,IF(AX14&lt;0.3,'X(Calculs)X'!$MW$138,IF(AX14&lt;0.4,'X(Calculs)X'!$MW$137,IF(AX14&lt;0.5,'X(Calculs)X'!$MW$136,IF(AX14&lt;0.6,'X(Calculs)X'!$MW$135,IF(AX14&lt;0.7,'X(Calculs)X'!$MW$134,IF(AX14&lt;0.8,'X(Calculs)X'!$MW$133,IF(AX14&lt;0.9,'X(Calculs)X'!$MW$132,IF(AX14&lt;1,'X(Calculs)X'!$MW$131,IF(AND(AX14=1,CG$7=$BT14),0,'X(Calculs)X'!$MW$131)))))))))))))</f>
        <v/>
      </c>
      <c r="CH14" s="560" t="str">
        <f>IF(AY14="","",IF(AY14&lt;0,'X(Calculs)X'!$MW$141,IF(AY14&lt;0.1,'X(Calculs)X'!$MW$140,IF(AY14&lt;0.2,'X(Calculs)X'!$MW$139,IF(AY14&lt;0.3,'X(Calculs)X'!$MW$138,IF(AY14&lt;0.4,'X(Calculs)X'!$MW$137,IF(AY14&lt;0.5,'X(Calculs)X'!$MW$136,IF(AY14&lt;0.6,'X(Calculs)X'!$MW$135,IF(AY14&lt;0.7,'X(Calculs)X'!$MW$134,IF(AY14&lt;0.8,'X(Calculs)X'!$MW$133,IF(AY14&lt;0.9,'X(Calculs)X'!$MW$132,IF(AY14&lt;1,'X(Calculs)X'!$MW$131,IF(AND(AY14=1,CH$7=$BT14),0,'X(Calculs)X'!$MW$131)))))))))))))</f>
        <v/>
      </c>
      <c r="CI14" s="560" t="str">
        <f>IF(AZ14="","",IF(AZ14&lt;0,'X(Calculs)X'!$MW$141,IF(AZ14&lt;0.1,'X(Calculs)X'!$MW$140,IF(AZ14&lt;0.2,'X(Calculs)X'!$MW$139,IF(AZ14&lt;0.3,'X(Calculs)X'!$MW$138,IF(AZ14&lt;0.4,'X(Calculs)X'!$MW$137,IF(AZ14&lt;0.5,'X(Calculs)X'!$MW$136,IF(AZ14&lt;0.6,'X(Calculs)X'!$MW$135,IF(AZ14&lt;0.7,'X(Calculs)X'!$MW$134,IF(AZ14&lt;0.8,'X(Calculs)X'!$MW$133,IF(AZ14&lt;0.9,'X(Calculs)X'!$MW$132,IF(AZ14&lt;1,'X(Calculs)X'!$MW$131,IF(AND(AZ14=1,CI$7=$BT14),0,'X(Calculs)X'!$MW$131)))))))))))))</f>
        <v/>
      </c>
      <c r="CJ14" s="560" t="str">
        <f>IF(BA14="","",IF(BA14&lt;0,'X(Calculs)X'!$MW$141,IF(BA14&lt;0.1,'X(Calculs)X'!$MW$140,IF(BA14&lt;0.2,'X(Calculs)X'!$MW$139,IF(BA14&lt;0.3,'X(Calculs)X'!$MW$138,IF(BA14&lt;0.4,'X(Calculs)X'!$MW$137,IF(BA14&lt;0.5,'X(Calculs)X'!$MW$136,IF(BA14&lt;0.6,'X(Calculs)X'!$MW$135,IF(BA14&lt;0.7,'X(Calculs)X'!$MW$134,IF(BA14&lt;0.8,'X(Calculs)X'!$MW$133,IF(BA14&lt;0.9,'X(Calculs)X'!$MW$132,IF(BA14&lt;1,'X(Calculs)X'!$MW$131,IF(AND(BA14=1,CJ$7=$BT14),0,'X(Calculs)X'!$MW$131)))))))))))))</f>
        <v/>
      </c>
      <c r="CK14" s="560" t="str">
        <f>IF(BB14="","",IF(BB14&lt;0,'X(Calculs)X'!$MW$141,IF(BB14&lt;0.1,'X(Calculs)X'!$MW$140,IF(BB14&lt;0.2,'X(Calculs)X'!$MW$139,IF(BB14&lt;0.3,'X(Calculs)X'!$MW$138,IF(BB14&lt;0.4,'X(Calculs)X'!$MW$137,IF(BB14&lt;0.5,'X(Calculs)X'!$MW$136,IF(BB14&lt;0.6,'X(Calculs)X'!$MW$135,IF(BB14&lt;0.7,'X(Calculs)X'!$MW$134,IF(BB14&lt;0.8,'X(Calculs)X'!$MW$133,IF(BB14&lt;0.9,'X(Calculs)X'!$MW$132,IF(BB14&lt;1,'X(Calculs)X'!$MW$131,IF(AND(BB14=1,CK$7=$BT14),0,'X(Calculs)X'!$MW$131)))))))))))))</f>
        <v/>
      </c>
      <c r="CL14" s="560" t="str">
        <f>IF(BC14="","",IF(BC14&lt;0,'X(Calculs)X'!$MW$141,IF(BC14&lt;0.1,'X(Calculs)X'!$MW$140,IF(BC14&lt;0.2,'X(Calculs)X'!$MW$139,IF(BC14&lt;0.3,'X(Calculs)X'!$MW$138,IF(BC14&lt;0.4,'X(Calculs)X'!$MW$137,IF(BC14&lt;0.5,'X(Calculs)X'!$MW$136,IF(BC14&lt;0.6,'X(Calculs)X'!$MW$135,IF(BC14&lt;0.7,'X(Calculs)X'!$MW$134,IF(BC14&lt;0.8,'X(Calculs)X'!$MW$133,IF(BC14&lt;0.9,'X(Calculs)X'!$MW$132,IF(BC14&lt;1,'X(Calculs)X'!$MW$131,IF(AND(BC14=1,CL$7=$BT14),0,'X(Calculs)X'!$MW$131)))))))))))))</f>
        <v/>
      </c>
      <c r="CM14" s="560" t="str">
        <f>IF(BD14="","",IF(BD14&lt;0,'X(Calculs)X'!$MW$141,IF(BD14&lt;0.1,'X(Calculs)X'!$MW$140,IF(BD14&lt;0.2,'X(Calculs)X'!$MW$139,IF(BD14&lt;0.3,'X(Calculs)X'!$MW$138,IF(BD14&lt;0.4,'X(Calculs)X'!$MW$137,IF(BD14&lt;0.5,'X(Calculs)X'!$MW$136,IF(BD14&lt;0.6,'X(Calculs)X'!$MW$135,IF(BD14&lt;0.7,'X(Calculs)X'!$MW$134,IF(BD14&lt;0.8,'X(Calculs)X'!$MW$133,IF(BD14&lt;0.9,'X(Calculs)X'!$MW$132,IF(BD14&lt;1,'X(Calculs)X'!$MW$131,IF(AND(BD14=1,CM$7=$BT14),0,'X(Calculs)X'!$MW$131)))))))))))))</f>
        <v/>
      </c>
      <c r="CN14" s="560" t="str">
        <f>IF(BE14="","",IF(BE14&lt;0,'X(Calculs)X'!$MW$141,IF(BE14&lt;0.1,'X(Calculs)X'!$MW$140,IF(BE14&lt;0.2,'X(Calculs)X'!$MW$139,IF(BE14&lt;0.3,'X(Calculs)X'!$MW$138,IF(BE14&lt;0.4,'X(Calculs)X'!$MW$137,IF(BE14&lt;0.5,'X(Calculs)X'!$MW$136,IF(BE14&lt;0.6,'X(Calculs)X'!$MW$135,IF(BE14&lt;0.7,'X(Calculs)X'!$MW$134,IF(BE14&lt;0.8,'X(Calculs)X'!$MW$133,IF(BE14&lt;0.9,'X(Calculs)X'!$MW$132,IF(BE14&lt;1,'X(Calculs)X'!$MW$131,IF(AND(BE14=1,CN$7=$BT14),0,'X(Calculs)X'!$MW$131)))))))))))))</f>
        <v/>
      </c>
      <c r="CO14" s="560" t="str">
        <f>IF(BF14="","",IF(BF14&lt;0,'X(Calculs)X'!$MW$141,IF(BF14&lt;0.1,'X(Calculs)X'!$MW$140,IF(BF14&lt;0.2,'X(Calculs)X'!$MW$139,IF(BF14&lt;0.3,'X(Calculs)X'!$MW$138,IF(BF14&lt;0.4,'X(Calculs)X'!$MW$137,IF(BF14&lt;0.5,'X(Calculs)X'!$MW$136,IF(BF14&lt;0.6,'X(Calculs)X'!$MW$135,IF(BF14&lt;0.7,'X(Calculs)X'!$MW$134,IF(BF14&lt;0.8,'X(Calculs)X'!$MW$133,IF(BF14&lt;0.9,'X(Calculs)X'!$MW$132,IF(BF14&lt;1,'X(Calculs)X'!$MW$131,IF(AND(BF14=1,CO$7=$BT14),0,'X(Calculs)X'!$MW$131)))))))))))))</f>
        <v/>
      </c>
      <c r="CP14" s="560" t="str">
        <f>IF(BG14="","",IF(BG14&lt;0,'X(Calculs)X'!$MW$141,IF(BG14&lt;0.1,'X(Calculs)X'!$MW$140,IF(BG14&lt;0.2,'X(Calculs)X'!$MW$139,IF(BG14&lt;0.3,'X(Calculs)X'!$MW$138,IF(BG14&lt;0.4,'X(Calculs)X'!$MW$137,IF(BG14&lt;0.5,'X(Calculs)X'!$MW$136,IF(BG14&lt;0.6,'X(Calculs)X'!$MW$135,IF(BG14&lt;0.7,'X(Calculs)X'!$MW$134,IF(BG14&lt;0.8,'X(Calculs)X'!$MW$133,IF(BG14&lt;0.9,'X(Calculs)X'!$MW$132,IF(BG14&lt;1,'X(Calculs)X'!$MW$131,IF(AND(BG14=1,CP$7=$BT14),0,'X(Calculs)X'!$MW$131)))))))))))))</f>
        <v/>
      </c>
      <c r="CQ14" s="560" t="str">
        <f>IF(BH14="","",IF(BH14&lt;0,'X(Calculs)X'!$MW$141,IF(BH14&lt;0.1,'X(Calculs)X'!$MW$140,IF(BH14&lt;0.2,'X(Calculs)X'!$MW$139,IF(BH14&lt;0.3,'X(Calculs)X'!$MW$138,IF(BH14&lt;0.4,'X(Calculs)X'!$MW$137,IF(BH14&lt;0.5,'X(Calculs)X'!$MW$136,IF(BH14&lt;0.6,'X(Calculs)X'!$MW$135,IF(BH14&lt;0.7,'X(Calculs)X'!$MW$134,IF(BH14&lt;0.8,'X(Calculs)X'!$MW$133,IF(BH14&lt;0.9,'X(Calculs)X'!$MW$132,IF(BH14&lt;1,'X(Calculs)X'!$MW$131,IF(AND(BH14=1,CQ$7=$BT14),0,'X(Calculs)X'!$MW$131)))))))))))))</f>
        <v/>
      </c>
      <c r="CR14" s="560" t="str">
        <f>IF(BI14="","",IF(BI14&lt;0,'X(Calculs)X'!$MW$141,IF(BI14&lt;0.1,'X(Calculs)X'!$MW$140,IF(BI14&lt;0.2,'X(Calculs)X'!$MW$139,IF(BI14&lt;0.3,'X(Calculs)X'!$MW$138,IF(BI14&lt;0.4,'X(Calculs)X'!$MW$137,IF(BI14&lt;0.5,'X(Calculs)X'!$MW$136,IF(BI14&lt;0.6,'X(Calculs)X'!$MW$135,IF(BI14&lt;0.7,'X(Calculs)X'!$MW$134,IF(BI14&lt;0.8,'X(Calculs)X'!$MW$133,IF(BI14&lt;0.9,'X(Calculs)X'!$MW$132,IF(BI14&lt;1,'X(Calculs)X'!$MW$131,IF(AND(BI14=1,CR$7=$BT14),0,'X(Calculs)X'!$MW$131)))))))))))))</f>
        <v/>
      </c>
      <c r="CS14" s="560" t="str">
        <f>IF(BJ14="","",IF(BJ14&lt;0,'X(Calculs)X'!$MW$141,IF(BJ14&lt;0.1,'X(Calculs)X'!$MW$140,IF(BJ14&lt;0.2,'X(Calculs)X'!$MW$139,IF(BJ14&lt;0.3,'X(Calculs)X'!$MW$138,IF(BJ14&lt;0.4,'X(Calculs)X'!$MW$137,IF(BJ14&lt;0.5,'X(Calculs)X'!$MW$136,IF(BJ14&lt;0.6,'X(Calculs)X'!$MW$135,IF(BJ14&lt;0.7,'X(Calculs)X'!$MW$134,IF(BJ14&lt;0.8,'X(Calculs)X'!$MW$133,IF(BJ14&lt;0.9,'X(Calculs)X'!$MW$132,IF(BJ14&lt;1,'X(Calculs)X'!$MW$131,IF(AND(BJ14=1,CS$7=$BT14),0,'X(Calculs)X'!$MW$131)))))))))))))</f>
        <v/>
      </c>
      <c r="CT14" s="560" t="str">
        <f>IF(BK14="","",IF(BK14&lt;0,'X(Calculs)X'!$MW$141,IF(BK14&lt;0.1,'X(Calculs)X'!$MW$140,IF(BK14&lt;0.2,'X(Calculs)X'!$MW$139,IF(BK14&lt;0.3,'X(Calculs)X'!$MW$138,IF(BK14&lt;0.4,'X(Calculs)X'!$MW$137,IF(BK14&lt;0.5,'X(Calculs)X'!$MW$136,IF(BK14&lt;0.6,'X(Calculs)X'!$MW$135,IF(BK14&lt;0.7,'X(Calculs)X'!$MW$134,IF(BK14&lt;0.8,'X(Calculs)X'!$MW$133,IF(BK14&lt;0.9,'X(Calculs)X'!$MW$132,IF(BK14&lt;1,'X(Calculs)X'!$MW$131,IF(AND(BK14=1,CT$7=$BT14),0,'X(Calculs)X'!$MW$131)))))))))))))</f>
        <v/>
      </c>
      <c r="CU14" s="560" t="str">
        <f>IF(BL14="","",IF(BL14&lt;0,'X(Calculs)X'!$MW$141,IF(BL14&lt;0.1,'X(Calculs)X'!$MW$140,IF(BL14&lt;0.2,'X(Calculs)X'!$MW$139,IF(BL14&lt;0.3,'X(Calculs)X'!$MW$138,IF(BL14&lt;0.4,'X(Calculs)X'!$MW$137,IF(BL14&lt;0.5,'X(Calculs)X'!$MW$136,IF(BL14&lt;0.6,'X(Calculs)X'!$MW$135,IF(BL14&lt;0.7,'X(Calculs)X'!$MW$134,IF(BL14&lt;0.8,'X(Calculs)X'!$MW$133,IF(BL14&lt;0.9,'X(Calculs)X'!$MW$132,IF(BL14&lt;1,'X(Calculs)X'!$MW$131,IF(AND(BL14=1,CU$7=$BT14),0,'X(Calculs)X'!$MW$131)))))))))))))</f>
        <v/>
      </c>
      <c r="CV14" s="560" t="str">
        <f>IF(BM14="","",IF(BM14&lt;0,'X(Calculs)X'!$MW$141,IF(BM14&lt;0.1,'X(Calculs)X'!$MW$140,IF(BM14&lt;0.2,'X(Calculs)X'!$MW$139,IF(BM14&lt;0.3,'X(Calculs)X'!$MW$138,IF(BM14&lt;0.4,'X(Calculs)X'!$MW$137,IF(BM14&lt;0.5,'X(Calculs)X'!$MW$136,IF(BM14&lt;0.6,'X(Calculs)X'!$MW$135,IF(BM14&lt;0.7,'X(Calculs)X'!$MW$134,IF(BM14&lt;0.8,'X(Calculs)X'!$MW$133,IF(BM14&lt;0.9,'X(Calculs)X'!$MW$132,IF(BM14&lt;1,'X(Calculs)X'!$MW$131,IF(AND(BM14=1,CV$7=$BT14),0,'X(Calculs)X'!$MW$131)))))))))))))</f>
        <v/>
      </c>
      <c r="CW14" s="560" t="str">
        <f>IF(BN14="","",IF(BN14&lt;0,'X(Calculs)X'!$MW$141,IF(BN14&lt;0.1,'X(Calculs)X'!$MW$140,IF(BN14&lt;0.2,'X(Calculs)X'!$MW$139,IF(BN14&lt;0.3,'X(Calculs)X'!$MW$138,IF(BN14&lt;0.4,'X(Calculs)X'!$MW$137,IF(BN14&lt;0.5,'X(Calculs)X'!$MW$136,IF(BN14&lt;0.6,'X(Calculs)X'!$MW$135,IF(BN14&lt;0.7,'X(Calculs)X'!$MW$134,IF(BN14&lt;0.8,'X(Calculs)X'!$MW$133,IF(BN14&lt;0.9,'X(Calculs)X'!$MW$132,IF(BN14&lt;1,'X(Calculs)X'!$MW$131,IF(AND(BN14=1,CW$7=$BT14),0,'X(Calculs)X'!$MW$131)))))))))))))</f>
        <v/>
      </c>
      <c r="CX14" s="560" t="str">
        <f>IF(BO14="","",IF(BO14&lt;0,'X(Calculs)X'!$MW$141,IF(BO14&lt;0.1,'X(Calculs)X'!$MW$140,IF(BO14&lt;0.2,'X(Calculs)X'!$MW$139,IF(BO14&lt;0.3,'X(Calculs)X'!$MW$138,IF(BO14&lt;0.4,'X(Calculs)X'!$MW$137,IF(BO14&lt;0.5,'X(Calculs)X'!$MW$136,IF(BO14&lt;0.6,'X(Calculs)X'!$MW$135,IF(BO14&lt;0.7,'X(Calculs)X'!$MW$134,IF(BO14&lt;0.8,'X(Calculs)X'!$MW$133,IF(BO14&lt;0.9,'X(Calculs)X'!$MW$132,IF(BO14&lt;1,'X(Calculs)X'!$MW$131,IF(AND(BO14=1,CX$7=$BT14),0,'X(Calculs)X'!$MW$131)))))))))))))</f>
        <v/>
      </c>
      <c r="CZ14" s="541" t="str">
        <f t="shared" si="8"/>
        <v/>
      </c>
      <c r="DA14" s="542" t="str">
        <f>IFERROR((AL14*SQRT(('X(Calculs)X'!$B$11-2)/(1-('5. Corr.'!AL14*'5. Corr.'!AL14)))),"")</f>
        <v/>
      </c>
      <c r="DB14" s="542" t="str">
        <f>IFERROR((AM14*SQRT(('X(Calculs)X'!$B$11-2)/(1-('5. Corr.'!AM14*'5. Corr.'!AM14)))),"")</f>
        <v/>
      </c>
      <c r="DC14" s="542" t="str">
        <f>IFERROR((AN14*SQRT(('X(Calculs)X'!$B$11-2)/(1-('5. Corr.'!AN14*'5. Corr.'!AN14)))),"")</f>
        <v/>
      </c>
      <c r="DD14" s="542" t="str">
        <f>IFERROR((AO14*SQRT(('X(Calculs)X'!$B$11-2)/(1-('5. Corr.'!AO14*'5. Corr.'!AO14)))),"")</f>
        <v/>
      </c>
      <c r="DE14" s="542" t="str">
        <f>IFERROR((AP14*SQRT(('X(Calculs)X'!$B$11-2)/(1-('5. Corr.'!AP14*'5. Corr.'!AP14)))),"")</f>
        <v/>
      </c>
      <c r="DF14" s="542" t="str">
        <f>IFERROR((AQ14*SQRT(('X(Calculs)X'!$B$11-2)/(1-('5. Corr.'!AQ14*'5. Corr.'!AQ14)))),"")</f>
        <v/>
      </c>
      <c r="DG14" s="542" t="str">
        <f>IFERROR((AR14*SQRT(('X(Calculs)X'!$B$11-2)/(1-('5. Corr.'!AR14*'5. Corr.'!AR14)))),"")</f>
        <v/>
      </c>
      <c r="DH14" s="542" t="str">
        <f>IFERROR((AS14*SQRT(('X(Calculs)X'!$B$11-2)/(1-('5. Corr.'!AS14*'5. Corr.'!AS14)))),"")</f>
        <v/>
      </c>
      <c r="DI14" s="542" t="str">
        <f>IFERROR((AT14*SQRT(('X(Calculs)X'!$B$11-2)/(1-('5. Corr.'!AT14*'5. Corr.'!AT14)))),"")</f>
        <v/>
      </c>
      <c r="DJ14" s="542" t="str">
        <f>IFERROR((AU14*SQRT(('X(Calculs)X'!$B$11-2)/(1-('5. Corr.'!AU14*'5. Corr.'!AU14)))),"")</f>
        <v/>
      </c>
      <c r="DK14" s="542" t="str">
        <f>IFERROR((AV14*SQRT(('X(Calculs)X'!$B$11-2)/(1-('5. Corr.'!AV14*'5. Corr.'!AV14)))),"")</f>
        <v/>
      </c>
      <c r="DL14" s="542" t="str">
        <f>IFERROR((AW14*SQRT(('X(Calculs)X'!$B$11-2)/(1-('5. Corr.'!AW14*'5. Corr.'!AW14)))),"")</f>
        <v/>
      </c>
      <c r="DM14" s="542" t="str">
        <f>IFERROR((AX14*SQRT(('X(Calculs)X'!$B$11-2)/(1-('5. Corr.'!AX14*'5. Corr.'!AX14)))),"")</f>
        <v/>
      </c>
      <c r="DN14" s="542" t="str">
        <f>IFERROR((AY14*SQRT(('X(Calculs)X'!$B$11-2)/(1-('5. Corr.'!AY14*'5. Corr.'!AY14)))),"")</f>
        <v/>
      </c>
      <c r="DO14" s="542" t="str">
        <f>IFERROR((AZ14*SQRT(('X(Calculs)X'!$B$11-2)/(1-('5. Corr.'!AZ14*'5. Corr.'!AZ14)))),"")</f>
        <v/>
      </c>
      <c r="DP14" s="542" t="str">
        <f>IFERROR((BA14*SQRT(('X(Calculs)X'!$B$11-2)/(1-('5. Corr.'!BA14*'5. Corr.'!BA14)))),"")</f>
        <v/>
      </c>
      <c r="DQ14" s="542" t="str">
        <f>IFERROR((BB14*SQRT(('X(Calculs)X'!$B$11-2)/(1-('5. Corr.'!BB14*'5. Corr.'!BB14)))),"")</f>
        <v/>
      </c>
      <c r="DR14" s="542" t="str">
        <f>IFERROR((BC14*SQRT(('X(Calculs)X'!$B$11-2)/(1-('5. Corr.'!BC14*'5. Corr.'!BC14)))),"")</f>
        <v/>
      </c>
      <c r="DS14" s="542" t="str">
        <f>IFERROR((BD14*SQRT(('X(Calculs)X'!$B$11-2)/(1-('5. Corr.'!BD14*'5. Corr.'!BD14)))),"")</f>
        <v/>
      </c>
      <c r="DT14" s="542" t="str">
        <f>IFERROR((BE14*SQRT(('X(Calculs)X'!$B$11-2)/(1-('5. Corr.'!BE14*'5. Corr.'!BE14)))),"")</f>
        <v/>
      </c>
      <c r="DU14" s="542" t="str">
        <f>IFERROR((BF14*SQRT(('X(Calculs)X'!$B$11-2)/(1-('5. Corr.'!BF14*'5. Corr.'!BF14)))),"")</f>
        <v/>
      </c>
      <c r="DV14" s="542" t="str">
        <f>IFERROR((BG14*SQRT(('X(Calculs)X'!$B$11-2)/(1-('5. Corr.'!BG14*'5. Corr.'!BG14)))),"")</f>
        <v/>
      </c>
      <c r="DW14" s="542" t="str">
        <f>IFERROR((BH14*SQRT(('X(Calculs)X'!$B$11-2)/(1-('5. Corr.'!BH14*'5. Corr.'!BH14)))),"")</f>
        <v/>
      </c>
      <c r="DX14" s="542" t="str">
        <f>IFERROR((BI14*SQRT(('X(Calculs)X'!$B$11-2)/(1-('5. Corr.'!BI14*'5. Corr.'!BI14)))),"")</f>
        <v/>
      </c>
      <c r="DY14" s="542" t="str">
        <f>IFERROR((BJ14*SQRT(('X(Calculs)X'!$B$11-2)/(1-('5. Corr.'!BJ14*'5. Corr.'!BJ14)))),"")</f>
        <v/>
      </c>
      <c r="DZ14" s="542" t="str">
        <f>IFERROR((BK14*SQRT(('X(Calculs)X'!$B$11-2)/(1-('5. Corr.'!BK14*'5. Corr.'!BK14)))),"")</f>
        <v/>
      </c>
      <c r="EA14" s="542" t="str">
        <f>IFERROR((BL14*SQRT(('X(Calculs)X'!$B$11-2)/(1-('5. Corr.'!BL14*'5. Corr.'!BL14)))),"")</f>
        <v/>
      </c>
      <c r="EB14" s="542" t="str">
        <f>IFERROR((BM14*SQRT(('X(Calculs)X'!$B$11-2)/(1-('5. Corr.'!BM14*'5. Corr.'!BM14)))),"")</f>
        <v/>
      </c>
      <c r="EC14" s="542" t="str">
        <f>IFERROR((BN14*SQRT(('X(Calculs)X'!$B$11-2)/(1-('5. Corr.'!BN14*'5. Corr.'!BN14)))),"")</f>
        <v/>
      </c>
      <c r="ED14" s="542" t="str">
        <f>IFERROR((BO14*SQRT(('X(Calculs)X'!$B$11-2)/(1-('5. Corr.'!BO14*'5. Corr.'!BO14)))),"")</f>
        <v/>
      </c>
      <c r="EF14" s="541" t="str">
        <f t="shared" si="9"/>
        <v/>
      </c>
      <c r="EG14" s="542" t="str">
        <f>IFERROR((_xlfn.T.DIST.2T(ABS(DA14),'X(Calculs)X'!$B$11-2)),"")</f>
        <v/>
      </c>
      <c r="EH14" s="542" t="str">
        <f>IFERROR((_xlfn.T.DIST.2T(ABS(DB14),'X(Calculs)X'!$B$11-2)),"")</f>
        <v/>
      </c>
      <c r="EI14" s="542" t="str">
        <f>IFERROR((_xlfn.T.DIST.2T(ABS(DC14),'X(Calculs)X'!$B$11-2)),"")</f>
        <v/>
      </c>
      <c r="EJ14" s="542" t="str">
        <f>IFERROR((_xlfn.T.DIST.2T(ABS(DD14),'X(Calculs)X'!$B$11-2)),"")</f>
        <v/>
      </c>
      <c r="EK14" s="542" t="str">
        <f>IFERROR((_xlfn.T.DIST.2T(ABS(DE14),'X(Calculs)X'!$B$11-2)),"")</f>
        <v/>
      </c>
      <c r="EL14" s="542" t="str">
        <f>IFERROR((_xlfn.T.DIST.2T(ABS(DF14),'X(Calculs)X'!$B$11-2)),"")</f>
        <v/>
      </c>
      <c r="EM14" s="542" t="str">
        <f>IFERROR((_xlfn.T.DIST.2T(ABS(DG14),'X(Calculs)X'!$B$11-2)),"")</f>
        <v/>
      </c>
      <c r="EN14" s="542" t="str">
        <f>IFERROR((_xlfn.T.DIST.2T(ABS(DH14),'X(Calculs)X'!$B$11-2)),"")</f>
        <v/>
      </c>
      <c r="EO14" s="542" t="str">
        <f>IFERROR((_xlfn.T.DIST.2T(ABS(DI14),'X(Calculs)X'!$B$11-2)),"")</f>
        <v/>
      </c>
      <c r="EP14" s="542" t="str">
        <f>IFERROR((_xlfn.T.DIST.2T(ABS(DJ14),'X(Calculs)X'!$B$11-2)),"")</f>
        <v/>
      </c>
      <c r="EQ14" s="542" t="str">
        <f>IFERROR((_xlfn.T.DIST.2T(ABS(DK14),'X(Calculs)X'!$B$11-2)),"")</f>
        <v/>
      </c>
      <c r="ER14" s="542" t="str">
        <f>IFERROR((_xlfn.T.DIST.2T(ABS(DL14),'X(Calculs)X'!$B$11-2)),"")</f>
        <v/>
      </c>
      <c r="ES14" s="542" t="str">
        <f>IFERROR((_xlfn.T.DIST.2T(ABS(DM14),'X(Calculs)X'!$B$11-2)),"")</f>
        <v/>
      </c>
      <c r="ET14" s="542" t="str">
        <f>IFERROR((_xlfn.T.DIST.2T(ABS(DN14),'X(Calculs)X'!$B$11-2)),"")</f>
        <v/>
      </c>
      <c r="EU14" s="542" t="str">
        <f>IFERROR((_xlfn.T.DIST.2T(ABS(DO14),'X(Calculs)X'!$B$11-2)),"")</f>
        <v/>
      </c>
      <c r="EV14" s="542" t="str">
        <f>IFERROR((_xlfn.T.DIST.2T(ABS(DP14),'X(Calculs)X'!$B$11-2)),"")</f>
        <v/>
      </c>
      <c r="EW14" s="542" t="str">
        <f>IFERROR((_xlfn.T.DIST.2T(ABS(DQ14),'X(Calculs)X'!$B$11-2)),"")</f>
        <v/>
      </c>
      <c r="EX14" s="542" t="str">
        <f>IFERROR((_xlfn.T.DIST.2T(ABS(DR14),'X(Calculs)X'!$B$11-2)),"")</f>
        <v/>
      </c>
      <c r="EY14" s="542" t="str">
        <f>IFERROR((_xlfn.T.DIST.2T(ABS(DS14),'X(Calculs)X'!$B$11-2)),"")</f>
        <v/>
      </c>
      <c r="EZ14" s="542" t="str">
        <f>IFERROR((_xlfn.T.DIST.2T(ABS(DT14),'X(Calculs)X'!$B$11-2)),"")</f>
        <v/>
      </c>
      <c r="FA14" s="542" t="str">
        <f>IFERROR((_xlfn.T.DIST.2T(ABS(DU14),'X(Calculs)X'!$B$11-2)),"")</f>
        <v/>
      </c>
      <c r="FB14" s="542" t="str">
        <f>IFERROR((_xlfn.T.DIST.2T(ABS(DV14),'X(Calculs)X'!$B$11-2)),"")</f>
        <v/>
      </c>
      <c r="FC14" s="542" t="str">
        <f>IFERROR((_xlfn.T.DIST.2T(ABS(DW14),'X(Calculs)X'!$B$11-2)),"")</f>
        <v/>
      </c>
      <c r="FD14" s="542" t="str">
        <f>IFERROR((_xlfn.T.DIST.2T(ABS(DX14),'X(Calculs)X'!$B$11-2)),"")</f>
        <v/>
      </c>
      <c r="FE14" s="542" t="str">
        <f>IFERROR((_xlfn.T.DIST.2T(ABS(DY14),'X(Calculs)X'!$B$11-2)),"")</f>
        <v/>
      </c>
      <c r="FF14" s="542" t="str">
        <f>IFERROR((_xlfn.T.DIST.2T(ABS(DZ14),'X(Calculs)X'!$B$11-2)),"")</f>
        <v/>
      </c>
      <c r="FG14" s="542" t="str">
        <f>IFERROR((_xlfn.T.DIST.2T(ABS(EA14),'X(Calculs)X'!$B$11-2)),"")</f>
        <v/>
      </c>
      <c r="FH14" s="542" t="str">
        <f>IFERROR((_xlfn.T.DIST.2T(ABS(EB14),'X(Calculs)X'!$B$11-2)),"")</f>
        <v/>
      </c>
      <c r="FI14" s="542" t="str">
        <f>IFERROR((_xlfn.T.DIST.2T(ABS(EC14),'X(Calculs)X'!$B$11-2)),"")</f>
        <v/>
      </c>
      <c r="FJ14" s="542" t="str">
        <f>IFERROR((_xlfn.T.DIST.2T(ABS(ED14),'X(Calculs)X'!$B$11-2)),"")</f>
        <v/>
      </c>
      <c r="FL14" s="541" t="str">
        <f t="shared" si="10"/>
        <v/>
      </c>
      <c r="FM14" s="542" t="e">
        <f t="shared" si="12"/>
        <v>#VALUE!</v>
      </c>
      <c r="FN14" s="542" t="e">
        <f t="shared" si="13"/>
        <v>#VALUE!</v>
      </c>
      <c r="FO14" s="542" t="e">
        <f t="shared" si="14"/>
        <v>#VALUE!</v>
      </c>
      <c r="FP14" s="542" t="e">
        <f t="shared" si="15"/>
        <v>#VALUE!</v>
      </c>
      <c r="FQ14" s="542" t="e">
        <f t="shared" si="16"/>
        <v>#VALUE!</v>
      </c>
      <c r="FR14" s="542" t="e">
        <f t="shared" si="17"/>
        <v>#VALUE!</v>
      </c>
      <c r="FS14" s="542" t="e">
        <f t="shared" si="18"/>
        <v>#VALUE!</v>
      </c>
      <c r="FT14" s="542" t="e">
        <f t="shared" si="19"/>
        <v>#VALUE!</v>
      </c>
      <c r="FU14" s="542" t="e">
        <f t="shared" si="20"/>
        <v>#VALUE!</v>
      </c>
      <c r="FV14" s="542" t="e">
        <f t="shared" si="21"/>
        <v>#VALUE!</v>
      </c>
      <c r="FW14" s="542" t="e">
        <f t="shared" si="22"/>
        <v>#VALUE!</v>
      </c>
      <c r="FX14" s="542" t="e">
        <f t="shared" si="23"/>
        <v>#VALUE!</v>
      </c>
      <c r="FY14" s="542" t="e">
        <f t="shared" si="24"/>
        <v>#VALUE!</v>
      </c>
      <c r="FZ14" s="542" t="e">
        <f t="shared" si="25"/>
        <v>#VALUE!</v>
      </c>
      <c r="GA14" s="542" t="e">
        <f t="shared" si="26"/>
        <v>#VALUE!</v>
      </c>
      <c r="GB14" s="542" t="e">
        <f t="shared" si="27"/>
        <v>#VALUE!</v>
      </c>
      <c r="GC14" s="542" t="e">
        <f t="shared" si="28"/>
        <v>#VALUE!</v>
      </c>
      <c r="GD14" s="542" t="e">
        <f t="shared" si="29"/>
        <v>#VALUE!</v>
      </c>
      <c r="GE14" s="542" t="e">
        <f t="shared" si="30"/>
        <v>#VALUE!</v>
      </c>
      <c r="GF14" s="542" t="e">
        <f t="shared" si="31"/>
        <v>#VALUE!</v>
      </c>
      <c r="GG14" s="542" t="e">
        <f t="shared" si="32"/>
        <v>#VALUE!</v>
      </c>
      <c r="GH14" s="542" t="e">
        <f t="shared" si="33"/>
        <v>#VALUE!</v>
      </c>
      <c r="GI14" s="542" t="e">
        <f t="shared" si="34"/>
        <v>#VALUE!</v>
      </c>
      <c r="GJ14" s="542" t="e">
        <f t="shared" si="35"/>
        <v>#VALUE!</v>
      </c>
      <c r="GK14" s="542" t="e">
        <f t="shared" si="36"/>
        <v>#VALUE!</v>
      </c>
      <c r="GL14" s="542" t="e">
        <f t="shared" si="37"/>
        <v>#VALUE!</v>
      </c>
      <c r="GM14" s="542" t="e">
        <f t="shared" si="38"/>
        <v>#VALUE!</v>
      </c>
      <c r="GN14" s="542" t="e">
        <f t="shared" si="39"/>
        <v>#VALUE!</v>
      </c>
      <c r="GO14" s="542" t="e">
        <f t="shared" si="40"/>
        <v>#VALUE!</v>
      </c>
      <c r="GP14" s="542" t="e">
        <f t="shared" si="41"/>
        <v>#VALUE!</v>
      </c>
    </row>
    <row r="15" spans="1:285" ht="23.25" customHeight="1" x14ac:dyDescent="0.3">
      <c r="A15" s="681"/>
      <c r="D15" s="568" t="str">
        <f>L7</f>
        <v/>
      </c>
      <c r="E15" s="542" t="str">
        <f>IF('X(Calculs)X'!$B$8&gt;0,IF('X(Calculs)X'!$AM32&lt;='X(Calculs)X'!$B$8,IF(ISERROR(FM15),IF('X(Calculs)X'!D$23&lt;='X(Calculs)X'!$B$8,"—",""),FM15),""),"")</f>
        <v/>
      </c>
      <c r="F15" s="542" t="str">
        <f>IF('X(Calculs)X'!$B$8&gt;0,IF('X(Calculs)X'!$AM32&lt;='X(Calculs)X'!$B$8,IF(ISERROR(FN15),IF('X(Calculs)X'!E$23&lt;='X(Calculs)X'!$B$8,"—",""),FN15),""),"")</f>
        <v/>
      </c>
      <c r="G15" s="542" t="str">
        <f>IF('X(Calculs)X'!$B$8&gt;0,IF('X(Calculs)X'!$AM32&lt;='X(Calculs)X'!$B$8,IF(ISERROR(FO15),IF('X(Calculs)X'!F$23&lt;='X(Calculs)X'!$B$8,"—",""),FO15),""),"")</f>
        <v/>
      </c>
      <c r="H15" s="542" t="str">
        <f>IF('X(Calculs)X'!$B$8&gt;0,IF('X(Calculs)X'!$AM32&lt;='X(Calculs)X'!$B$8,IF(ISERROR(FP15),IF('X(Calculs)X'!G$23&lt;='X(Calculs)X'!$B$8,"—",""),FP15),""),"")</f>
        <v/>
      </c>
      <c r="I15" s="542" t="str">
        <f>IF('X(Calculs)X'!$B$8&gt;0,IF('X(Calculs)X'!$AM32&lt;='X(Calculs)X'!$B$8,IF(ISERROR(FQ15),IF('X(Calculs)X'!H$23&lt;='X(Calculs)X'!$B$8,"—",""),FQ15),""),"")</f>
        <v/>
      </c>
      <c r="J15" s="542" t="str">
        <f>IF('X(Calculs)X'!$B$8&gt;0,IF('X(Calculs)X'!$AM32&lt;='X(Calculs)X'!$B$8,IF(ISERROR(FR15),IF('X(Calculs)X'!I$23&lt;='X(Calculs)X'!$B$8,"—",""),FR15),""),"")</f>
        <v/>
      </c>
      <c r="K15" s="542" t="str">
        <f>IF('X(Calculs)X'!$B$8&gt;0,IF('X(Calculs)X'!$AM32&lt;='X(Calculs)X'!$B$8,IF(ISERROR(FS15),IF('X(Calculs)X'!J$23&lt;='X(Calculs)X'!$B$8,"—",""),FS15),""),"")</f>
        <v/>
      </c>
      <c r="L15" s="542" t="str">
        <f>IF('X(Calculs)X'!$B$8&gt;0,IF('X(Calculs)X'!$AM32&lt;='X(Calculs)X'!$B$8,IF(ISERROR(FT15),IF('X(Calculs)X'!K$23&lt;='X(Calculs)X'!$B$8,"—",""),FT15),""),"")</f>
        <v/>
      </c>
      <c r="M15" s="542" t="str">
        <f>IF('X(Calculs)X'!$B$8&gt;0,IF('X(Calculs)X'!$AM32&lt;='X(Calculs)X'!$B$8,IF(ISERROR(FU15),IF('X(Calculs)X'!L$23&lt;='X(Calculs)X'!$B$8,"—",""),FU15),""),"")</f>
        <v/>
      </c>
      <c r="N15" s="542" t="str">
        <f>IF('X(Calculs)X'!$B$8&gt;0,IF('X(Calculs)X'!$AM32&lt;='X(Calculs)X'!$B$8,IF(ISERROR(FV15),IF('X(Calculs)X'!M$23&lt;='X(Calculs)X'!$B$8,"—",""),FV15),""),"")</f>
        <v/>
      </c>
      <c r="O15" s="542" t="str">
        <f>IF('X(Calculs)X'!$B$8&gt;0,IF('X(Calculs)X'!$AM32&lt;='X(Calculs)X'!$B$8,IF(ISERROR(FW15),IF('X(Calculs)X'!N$23&lt;='X(Calculs)X'!$B$8,"—",""),FW15),""),"")</f>
        <v/>
      </c>
      <c r="P15" s="542" t="str">
        <f>IF('X(Calculs)X'!$B$8&gt;0,IF('X(Calculs)X'!$AM32&lt;='X(Calculs)X'!$B$8,IF(ISERROR(FX15),IF('X(Calculs)X'!O$23&lt;='X(Calculs)X'!$B$8,"—",""),FX15),""),"")</f>
        <v/>
      </c>
      <c r="Q15" s="542" t="str">
        <f>IF('X(Calculs)X'!$B$8&gt;0,IF('X(Calculs)X'!$AM32&lt;='X(Calculs)X'!$B$8,IF(ISERROR(FY15),IF('X(Calculs)X'!P$23&lt;='X(Calculs)X'!$B$8,"—",""),FY15),""),"")</f>
        <v/>
      </c>
      <c r="R15" s="542" t="str">
        <f>IF('X(Calculs)X'!$B$8&gt;0,IF('X(Calculs)X'!$AM32&lt;='X(Calculs)X'!$B$8,IF(ISERROR(FZ15),IF('X(Calculs)X'!Q$23&lt;='X(Calculs)X'!$B$8,"—",""),FZ15),""),"")</f>
        <v/>
      </c>
      <c r="S15" s="542" t="str">
        <f>IF('X(Calculs)X'!$B$8&gt;0,IF('X(Calculs)X'!$AM32&lt;='X(Calculs)X'!$B$8,IF(ISERROR(GA15),IF('X(Calculs)X'!R$23&lt;='X(Calculs)X'!$B$8,"—",""),GA15),""),"")</f>
        <v/>
      </c>
      <c r="T15" s="542" t="str">
        <f>IF('X(Calculs)X'!$B$8&gt;0,IF('X(Calculs)X'!$AM32&lt;='X(Calculs)X'!$B$8,IF(ISERROR(GB15),IF('X(Calculs)X'!S$23&lt;='X(Calculs)X'!$B$8,"—",""),GB15),""),"")</f>
        <v/>
      </c>
      <c r="U15" s="542" t="str">
        <f>IF('X(Calculs)X'!$B$8&gt;0,IF('X(Calculs)X'!$AM32&lt;='X(Calculs)X'!$B$8,IF(ISERROR(GC15),IF('X(Calculs)X'!T$23&lt;='X(Calculs)X'!$B$8,"—",""),GC15),""),"")</f>
        <v/>
      </c>
      <c r="V15" s="542" t="str">
        <f>IF('X(Calculs)X'!$B$8&gt;0,IF('X(Calculs)X'!$AM32&lt;='X(Calculs)X'!$B$8,IF(ISERROR(GD15),IF('X(Calculs)X'!U$23&lt;='X(Calculs)X'!$B$8,"—",""),GD15),""),"")</f>
        <v/>
      </c>
      <c r="W15" s="542" t="str">
        <f>IF('X(Calculs)X'!$B$8&gt;0,IF('X(Calculs)X'!$AM32&lt;='X(Calculs)X'!$B$8,IF(ISERROR(GE15),IF('X(Calculs)X'!V$23&lt;='X(Calculs)X'!$B$8,"—",""),GE15),""),"")</f>
        <v/>
      </c>
      <c r="X15" s="542" t="str">
        <f>IF('X(Calculs)X'!$B$8&gt;0,IF('X(Calculs)X'!$AM32&lt;='X(Calculs)X'!$B$8,IF(ISERROR(GF15),IF('X(Calculs)X'!W$23&lt;='X(Calculs)X'!$B$8,"—",""),GF15),""),"")</f>
        <v/>
      </c>
      <c r="Y15" s="542" t="str">
        <f>IF('X(Calculs)X'!$B$8&gt;0,IF('X(Calculs)X'!$AM32&lt;='X(Calculs)X'!$B$8,IF(ISERROR(GG15),IF('X(Calculs)X'!X$23&lt;='X(Calculs)X'!$B$8,"—",""),GG15),""),"")</f>
        <v/>
      </c>
      <c r="Z15" s="542" t="str">
        <f>IF('X(Calculs)X'!$B$8&gt;0,IF('X(Calculs)X'!$AM32&lt;='X(Calculs)X'!$B$8,IF(ISERROR(GH15),IF('X(Calculs)X'!Y$23&lt;='X(Calculs)X'!$B$8,"—",""),GH15),""),"")</f>
        <v/>
      </c>
      <c r="AA15" s="542" t="str">
        <f>IF('X(Calculs)X'!$B$8&gt;0,IF('X(Calculs)X'!$AM32&lt;='X(Calculs)X'!$B$8,IF(ISERROR(GI15),IF('X(Calculs)X'!Z$23&lt;='X(Calculs)X'!$B$8,"—",""),GI15),""),"")</f>
        <v/>
      </c>
      <c r="AB15" s="542" t="str">
        <f>IF('X(Calculs)X'!$B$8&gt;0,IF('X(Calculs)X'!$AM32&lt;='X(Calculs)X'!$B$8,IF(ISERROR(GJ15),IF('X(Calculs)X'!AA$23&lt;='X(Calculs)X'!$B$8,"—",""),GJ15),""),"")</f>
        <v/>
      </c>
      <c r="AC15" s="542" t="str">
        <f>IF('X(Calculs)X'!$B$8&gt;0,IF('X(Calculs)X'!$AM32&lt;='X(Calculs)X'!$B$8,IF(ISERROR(GK15),IF('X(Calculs)X'!AB$23&lt;='X(Calculs)X'!$B$8,"—",""),GK15),""),"")</f>
        <v/>
      </c>
      <c r="AD15" s="542" t="str">
        <f>IF('X(Calculs)X'!$B$8&gt;0,IF('X(Calculs)X'!$AM32&lt;='X(Calculs)X'!$B$8,IF(ISERROR(GL15),IF('X(Calculs)X'!AC$23&lt;='X(Calculs)X'!$B$8,"—",""),GL15),""),"")</f>
        <v/>
      </c>
      <c r="AE15" s="542" t="str">
        <f>IF('X(Calculs)X'!$B$8&gt;0,IF('X(Calculs)X'!$AM32&lt;='X(Calculs)X'!$B$8,IF(ISERROR(GM15),IF('X(Calculs)X'!AD$23&lt;='X(Calculs)X'!$B$8,"—",""),GM15),""),"")</f>
        <v/>
      </c>
      <c r="AF15" s="542" t="str">
        <f>IF('X(Calculs)X'!$B$8&gt;0,IF('X(Calculs)X'!$AM32&lt;='X(Calculs)X'!$B$8,IF(ISERROR(GN15),IF('X(Calculs)X'!AE$23&lt;='X(Calculs)X'!$B$8,"—",""),GN15),""),"")</f>
        <v/>
      </c>
      <c r="AG15" s="542" t="str">
        <f>IF('X(Calculs)X'!$B$8&gt;0,IF('X(Calculs)X'!$AM32&lt;='X(Calculs)X'!$B$8,IF(ISERROR(GO15),IF('X(Calculs)X'!AF$23&lt;='X(Calculs)X'!$B$8,"—",""),GO15),""),"")</f>
        <v/>
      </c>
      <c r="AH15" s="542" t="str">
        <f>IF('X(Calculs)X'!$B$8&gt;0,IF('X(Calculs)X'!$AM32&lt;='X(Calculs)X'!$B$8,IF(ISERROR(GP15),IF('X(Calculs)X'!AG$23&lt;='X(Calculs)X'!$B$8,"—",""),GP15),""),"")</f>
        <v/>
      </c>
      <c r="AK15" s="541" t="str">
        <f t="shared" si="6"/>
        <v/>
      </c>
      <c r="AL15" s="542" t="str">
        <f>IFERROR(ROUND(CORREL('X(Calculs)X'!$K$25:$K$124,'X(Calculs)X'!D$25:D$124),2),"")</f>
        <v/>
      </c>
      <c r="AM15" s="542" t="str">
        <f>IFERROR(ROUND(CORREL('X(Calculs)X'!$K$25:$K$124,'X(Calculs)X'!E$25:E$124),2),"")</f>
        <v/>
      </c>
      <c r="AN15" s="542" t="str">
        <f>IFERROR(ROUND(CORREL('X(Calculs)X'!$K$25:$K$124,'X(Calculs)X'!F$25:F$124),2),"")</f>
        <v/>
      </c>
      <c r="AO15" s="542" t="str">
        <f>IFERROR(ROUND(CORREL('X(Calculs)X'!$K$25:$K$124,'X(Calculs)X'!G$25:G$124),2),"")</f>
        <v/>
      </c>
      <c r="AP15" s="542" t="str">
        <f>IFERROR(ROUND(CORREL('X(Calculs)X'!$K$25:$K$124,'X(Calculs)X'!H$25:H$124),2),"")</f>
        <v/>
      </c>
      <c r="AQ15" s="542" t="str">
        <f>IFERROR(ROUND(CORREL('X(Calculs)X'!$K$25:$K$124,'X(Calculs)X'!I$25:I$124),2),"")</f>
        <v/>
      </c>
      <c r="AR15" s="542" t="str">
        <f>IFERROR(ROUND(CORREL('X(Calculs)X'!$K$25:$K$124,'X(Calculs)X'!J$25:J$124),2),"")</f>
        <v/>
      </c>
      <c r="AS15" s="542" t="str">
        <f>IFERROR(ROUND(CORREL('X(Calculs)X'!$K$25:$K$124,'X(Calculs)X'!K$25:K$124),2),"")</f>
        <v/>
      </c>
      <c r="AT15" s="542" t="str">
        <f>IFERROR(ROUND(CORREL('X(Calculs)X'!$K$25:$K$124,'X(Calculs)X'!L$25:L$124),2),"")</f>
        <v/>
      </c>
      <c r="AU15" s="542" t="str">
        <f>IFERROR(ROUND(CORREL('X(Calculs)X'!$K$25:$K$124,'X(Calculs)X'!M$25:M$124),2),"")</f>
        <v/>
      </c>
      <c r="AV15" s="542" t="str">
        <f>IFERROR(ROUND(CORREL('X(Calculs)X'!$K$25:$K$124,'X(Calculs)X'!N$25:N$124),2),"")</f>
        <v/>
      </c>
      <c r="AW15" s="542" t="str">
        <f>IFERROR(ROUND(CORREL('X(Calculs)X'!$K$25:$K$124,'X(Calculs)X'!O$25:O$124),2),"")</f>
        <v/>
      </c>
      <c r="AX15" s="542" t="str">
        <f>IFERROR(ROUND(CORREL('X(Calculs)X'!$K$25:$K$124,'X(Calculs)X'!P$25:P$124),2),"")</f>
        <v/>
      </c>
      <c r="AY15" s="542" t="str">
        <f>IFERROR(ROUND(CORREL('X(Calculs)X'!$K$25:$K$124,'X(Calculs)X'!Q$25:Q$124),2),"")</f>
        <v/>
      </c>
      <c r="AZ15" s="542" t="str">
        <f>IFERROR(ROUND(CORREL('X(Calculs)X'!$K$25:$K$124,'X(Calculs)X'!R$25:R$124),2),"")</f>
        <v/>
      </c>
      <c r="BA15" s="542" t="str">
        <f>IFERROR(ROUND(CORREL('X(Calculs)X'!$K$25:$K$124,'X(Calculs)X'!S$25:S$124),2),"")</f>
        <v/>
      </c>
      <c r="BB15" s="542" t="str">
        <f>IFERROR(ROUND(CORREL('X(Calculs)X'!$K$25:$K$124,'X(Calculs)X'!T$25:T$124),2),"")</f>
        <v/>
      </c>
      <c r="BC15" s="542" t="str">
        <f>IFERROR(ROUND(CORREL('X(Calculs)X'!$K$25:$K$124,'X(Calculs)X'!U$25:U$124),2),"")</f>
        <v/>
      </c>
      <c r="BD15" s="542" t="str">
        <f>IFERROR(ROUND(CORREL('X(Calculs)X'!$K$25:$K$124,'X(Calculs)X'!V$25:V$124),2),"")</f>
        <v/>
      </c>
      <c r="BE15" s="542" t="str">
        <f>IFERROR(ROUND(CORREL('X(Calculs)X'!$K$25:$K$124,'X(Calculs)X'!W$25:W$124),2),"")</f>
        <v/>
      </c>
      <c r="BF15" s="542" t="str">
        <f>IFERROR(ROUND(CORREL('X(Calculs)X'!$K$25:$K$124,'X(Calculs)X'!X$25:X$124),2),"")</f>
        <v/>
      </c>
      <c r="BG15" s="542" t="str">
        <f>IFERROR(ROUND(CORREL('X(Calculs)X'!$K$25:$K$124,'X(Calculs)X'!Y$25:Y$124),2),"")</f>
        <v/>
      </c>
      <c r="BH15" s="542" t="str">
        <f>IFERROR(ROUND(CORREL('X(Calculs)X'!$K$25:$K$124,'X(Calculs)X'!Z$25:Z$124),2),"")</f>
        <v/>
      </c>
      <c r="BI15" s="542" t="str">
        <f>IFERROR(ROUND(CORREL('X(Calculs)X'!$K$25:$K$124,'X(Calculs)X'!AA$25:AA$124),2),"")</f>
        <v/>
      </c>
      <c r="BJ15" s="542" t="str">
        <f>IFERROR(ROUND(CORREL('X(Calculs)X'!$K$25:$K$124,'X(Calculs)X'!AB$25:AB$124),2),"")</f>
        <v/>
      </c>
      <c r="BK15" s="542" t="str">
        <f>IFERROR(ROUND(CORREL('X(Calculs)X'!$K$25:$K$124,'X(Calculs)X'!AC$25:AC$124),2),"")</f>
        <v/>
      </c>
      <c r="BL15" s="542" t="str">
        <f>IFERROR(ROUND(CORREL('X(Calculs)X'!$K$25:$K$124,'X(Calculs)X'!AD$25:AD$124),2),"")</f>
        <v/>
      </c>
      <c r="BM15" s="542" t="str">
        <f>IFERROR(ROUND(CORREL('X(Calculs)X'!$K$25:$K$124,'X(Calculs)X'!AE$25:AE$124),2),"")</f>
        <v/>
      </c>
      <c r="BN15" s="542" t="str">
        <f>IFERROR(ROUND(CORREL('X(Calculs)X'!$K$25:$K$124,'X(Calculs)X'!AF$25:AF$124),2),"")</f>
        <v/>
      </c>
      <c r="BO15" s="542" t="str">
        <f>IFERROR(ROUND(CORREL('X(Calculs)X'!$K$25:$K$124,'X(Calculs)X'!AG$25:AG$124),2),"")</f>
        <v/>
      </c>
      <c r="BT15" s="541" t="str">
        <f t="shared" si="7"/>
        <v/>
      </c>
      <c r="BU15" s="560" t="str">
        <f>IF(AL15="","",IF(AL15&lt;0,'X(Calculs)X'!$MW$141,IF(AL15&lt;0.1,'X(Calculs)X'!$MW$140,IF(AL15&lt;0.2,'X(Calculs)X'!$MW$139,IF(AL15&lt;0.3,'X(Calculs)X'!$MW$138,IF(AL15&lt;0.4,'X(Calculs)X'!$MW$137,IF(AL15&lt;0.5,'X(Calculs)X'!$MW$136,IF(AL15&lt;0.6,'X(Calculs)X'!$MW$135,IF(AL15&lt;0.7,'X(Calculs)X'!$MW$134,IF(AL15&lt;0.8,'X(Calculs)X'!$MW$133,IF(AL15&lt;0.9,'X(Calculs)X'!$MW$132,IF(AL15&lt;1,'X(Calculs)X'!$MW$131,IF(AND(AL15=1,BU$7=$BT15),0,'X(Calculs)X'!$MW$131)))))))))))))</f>
        <v/>
      </c>
      <c r="BV15" s="560" t="str">
        <f>IF(AM15="","",IF(AM15&lt;0,'X(Calculs)X'!$MW$141,IF(AM15&lt;0.1,'X(Calculs)X'!$MW$140,IF(AM15&lt;0.2,'X(Calculs)X'!$MW$139,IF(AM15&lt;0.3,'X(Calculs)X'!$MW$138,IF(AM15&lt;0.4,'X(Calculs)X'!$MW$137,IF(AM15&lt;0.5,'X(Calculs)X'!$MW$136,IF(AM15&lt;0.6,'X(Calculs)X'!$MW$135,IF(AM15&lt;0.7,'X(Calculs)X'!$MW$134,IF(AM15&lt;0.8,'X(Calculs)X'!$MW$133,IF(AM15&lt;0.9,'X(Calculs)X'!$MW$132,IF(AM15&lt;1,'X(Calculs)X'!$MW$131,IF(AND(AM15=1,BV$7=$BT15),0,'X(Calculs)X'!$MW$131)))))))))))))</f>
        <v/>
      </c>
      <c r="BW15" s="560" t="str">
        <f>IF(AN15="","",IF(AN15&lt;0,'X(Calculs)X'!$MW$141,IF(AN15&lt;0.1,'X(Calculs)X'!$MW$140,IF(AN15&lt;0.2,'X(Calculs)X'!$MW$139,IF(AN15&lt;0.3,'X(Calculs)X'!$MW$138,IF(AN15&lt;0.4,'X(Calculs)X'!$MW$137,IF(AN15&lt;0.5,'X(Calculs)X'!$MW$136,IF(AN15&lt;0.6,'X(Calculs)X'!$MW$135,IF(AN15&lt;0.7,'X(Calculs)X'!$MW$134,IF(AN15&lt;0.8,'X(Calculs)X'!$MW$133,IF(AN15&lt;0.9,'X(Calculs)X'!$MW$132,IF(AN15&lt;1,'X(Calculs)X'!$MW$131,IF(AND(AN15=1,BW$7=$BT15),0,'X(Calculs)X'!$MW$131)))))))))))))</f>
        <v/>
      </c>
      <c r="BX15" s="560" t="str">
        <f>IF(AO15="","",IF(AO15&lt;0,'X(Calculs)X'!$MW$141,IF(AO15&lt;0.1,'X(Calculs)X'!$MW$140,IF(AO15&lt;0.2,'X(Calculs)X'!$MW$139,IF(AO15&lt;0.3,'X(Calculs)X'!$MW$138,IF(AO15&lt;0.4,'X(Calculs)X'!$MW$137,IF(AO15&lt;0.5,'X(Calculs)X'!$MW$136,IF(AO15&lt;0.6,'X(Calculs)X'!$MW$135,IF(AO15&lt;0.7,'X(Calculs)X'!$MW$134,IF(AO15&lt;0.8,'X(Calculs)X'!$MW$133,IF(AO15&lt;0.9,'X(Calculs)X'!$MW$132,IF(AO15&lt;1,'X(Calculs)X'!$MW$131,IF(AND(AO15=1,BX$7=$BT15),0,'X(Calculs)X'!$MW$131)))))))))))))</f>
        <v/>
      </c>
      <c r="BY15" s="560" t="str">
        <f>IF(AP15="","",IF(AP15&lt;0,'X(Calculs)X'!$MW$141,IF(AP15&lt;0.1,'X(Calculs)X'!$MW$140,IF(AP15&lt;0.2,'X(Calculs)X'!$MW$139,IF(AP15&lt;0.3,'X(Calculs)X'!$MW$138,IF(AP15&lt;0.4,'X(Calculs)X'!$MW$137,IF(AP15&lt;0.5,'X(Calculs)X'!$MW$136,IF(AP15&lt;0.6,'X(Calculs)X'!$MW$135,IF(AP15&lt;0.7,'X(Calculs)X'!$MW$134,IF(AP15&lt;0.8,'X(Calculs)X'!$MW$133,IF(AP15&lt;0.9,'X(Calculs)X'!$MW$132,IF(AP15&lt;1,'X(Calculs)X'!$MW$131,IF(AND(AP15=1,BY$7=$BT15),0,'X(Calculs)X'!$MW$131)))))))))))))</f>
        <v/>
      </c>
      <c r="BZ15" s="560" t="str">
        <f>IF(AQ15="","",IF(AQ15&lt;0,'X(Calculs)X'!$MW$141,IF(AQ15&lt;0.1,'X(Calculs)X'!$MW$140,IF(AQ15&lt;0.2,'X(Calculs)X'!$MW$139,IF(AQ15&lt;0.3,'X(Calculs)X'!$MW$138,IF(AQ15&lt;0.4,'X(Calculs)X'!$MW$137,IF(AQ15&lt;0.5,'X(Calculs)X'!$MW$136,IF(AQ15&lt;0.6,'X(Calculs)X'!$MW$135,IF(AQ15&lt;0.7,'X(Calculs)X'!$MW$134,IF(AQ15&lt;0.8,'X(Calculs)X'!$MW$133,IF(AQ15&lt;0.9,'X(Calculs)X'!$MW$132,IF(AQ15&lt;1,'X(Calculs)X'!$MW$131,IF(AND(AQ15=1,BZ$7=$BT15),0,'X(Calculs)X'!$MW$131)))))))))))))</f>
        <v/>
      </c>
      <c r="CA15" s="560" t="str">
        <f>IF(AR15="","",IF(AR15&lt;0,'X(Calculs)X'!$MW$141,IF(AR15&lt;0.1,'X(Calculs)X'!$MW$140,IF(AR15&lt;0.2,'X(Calculs)X'!$MW$139,IF(AR15&lt;0.3,'X(Calculs)X'!$MW$138,IF(AR15&lt;0.4,'X(Calculs)X'!$MW$137,IF(AR15&lt;0.5,'X(Calculs)X'!$MW$136,IF(AR15&lt;0.6,'X(Calculs)X'!$MW$135,IF(AR15&lt;0.7,'X(Calculs)X'!$MW$134,IF(AR15&lt;0.8,'X(Calculs)X'!$MW$133,IF(AR15&lt;0.9,'X(Calculs)X'!$MW$132,IF(AR15&lt;1,'X(Calculs)X'!$MW$131,IF(AND(AR15=1,CA$7=$BT15),0,'X(Calculs)X'!$MW$131)))))))))))))</f>
        <v/>
      </c>
      <c r="CB15" s="560" t="str">
        <f>IF(AS15="","",IF(AS15&lt;0,'X(Calculs)X'!$MW$141,IF(AS15&lt;0.1,'X(Calculs)X'!$MW$140,IF(AS15&lt;0.2,'X(Calculs)X'!$MW$139,IF(AS15&lt;0.3,'X(Calculs)X'!$MW$138,IF(AS15&lt;0.4,'X(Calculs)X'!$MW$137,IF(AS15&lt;0.5,'X(Calculs)X'!$MW$136,IF(AS15&lt;0.6,'X(Calculs)X'!$MW$135,IF(AS15&lt;0.7,'X(Calculs)X'!$MW$134,IF(AS15&lt;0.8,'X(Calculs)X'!$MW$133,IF(AS15&lt;0.9,'X(Calculs)X'!$MW$132,IF(AS15&lt;1,'X(Calculs)X'!$MW$131,IF(AND(AS15=1,CB$7=$BT15),0,'X(Calculs)X'!$MW$131)))))))))))))</f>
        <v/>
      </c>
      <c r="CC15" s="560" t="str">
        <f>IF(AT15="","",IF(AT15&lt;0,'X(Calculs)X'!$MW$141,IF(AT15&lt;0.1,'X(Calculs)X'!$MW$140,IF(AT15&lt;0.2,'X(Calculs)X'!$MW$139,IF(AT15&lt;0.3,'X(Calculs)X'!$MW$138,IF(AT15&lt;0.4,'X(Calculs)X'!$MW$137,IF(AT15&lt;0.5,'X(Calculs)X'!$MW$136,IF(AT15&lt;0.6,'X(Calculs)X'!$MW$135,IF(AT15&lt;0.7,'X(Calculs)X'!$MW$134,IF(AT15&lt;0.8,'X(Calculs)X'!$MW$133,IF(AT15&lt;0.9,'X(Calculs)X'!$MW$132,IF(AT15&lt;1,'X(Calculs)X'!$MW$131,IF(AND(AT15=1,CC$7=$BT15),0,'X(Calculs)X'!$MW$131)))))))))))))</f>
        <v/>
      </c>
      <c r="CD15" s="560" t="str">
        <f>IF(AU15="","",IF(AU15&lt;0,'X(Calculs)X'!$MW$141,IF(AU15&lt;0.1,'X(Calculs)X'!$MW$140,IF(AU15&lt;0.2,'X(Calculs)X'!$MW$139,IF(AU15&lt;0.3,'X(Calculs)X'!$MW$138,IF(AU15&lt;0.4,'X(Calculs)X'!$MW$137,IF(AU15&lt;0.5,'X(Calculs)X'!$MW$136,IF(AU15&lt;0.6,'X(Calculs)X'!$MW$135,IF(AU15&lt;0.7,'X(Calculs)X'!$MW$134,IF(AU15&lt;0.8,'X(Calculs)X'!$MW$133,IF(AU15&lt;0.9,'X(Calculs)X'!$MW$132,IF(AU15&lt;1,'X(Calculs)X'!$MW$131,IF(AND(AU15=1,CD$7=$BT15),0,'X(Calculs)X'!$MW$131)))))))))))))</f>
        <v/>
      </c>
      <c r="CE15" s="560" t="str">
        <f>IF(AV15="","",IF(AV15&lt;0,'X(Calculs)X'!$MW$141,IF(AV15&lt;0.1,'X(Calculs)X'!$MW$140,IF(AV15&lt;0.2,'X(Calculs)X'!$MW$139,IF(AV15&lt;0.3,'X(Calculs)X'!$MW$138,IF(AV15&lt;0.4,'X(Calculs)X'!$MW$137,IF(AV15&lt;0.5,'X(Calculs)X'!$MW$136,IF(AV15&lt;0.6,'X(Calculs)X'!$MW$135,IF(AV15&lt;0.7,'X(Calculs)X'!$MW$134,IF(AV15&lt;0.8,'X(Calculs)X'!$MW$133,IF(AV15&lt;0.9,'X(Calculs)X'!$MW$132,IF(AV15&lt;1,'X(Calculs)X'!$MW$131,IF(AND(AV15=1,CE$7=$BT15),0,'X(Calculs)X'!$MW$131)))))))))))))</f>
        <v/>
      </c>
      <c r="CF15" s="560" t="str">
        <f>IF(AW15="","",IF(AW15&lt;0,'X(Calculs)X'!$MW$141,IF(AW15&lt;0.1,'X(Calculs)X'!$MW$140,IF(AW15&lt;0.2,'X(Calculs)X'!$MW$139,IF(AW15&lt;0.3,'X(Calculs)X'!$MW$138,IF(AW15&lt;0.4,'X(Calculs)X'!$MW$137,IF(AW15&lt;0.5,'X(Calculs)X'!$MW$136,IF(AW15&lt;0.6,'X(Calculs)X'!$MW$135,IF(AW15&lt;0.7,'X(Calculs)X'!$MW$134,IF(AW15&lt;0.8,'X(Calculs)X'!$MW$133,IF(AW15&lt;0.9,'X(Calculs)X'!$MW$132,IF(AW15&lt;1,'X(Calculs)X'!$MW$131,IF(AND(AW15=1,CF$7=$BT15),0,'X(Calculs)X'!$MW$131)))))))))))))</f>
        <v/>
      </c>
      <c r="CG15" s="560" t="str">
        <f>IF(AX15="","",IF(AX15&lt;0,'X(Calculs)X'!$MW$141,IF(AX15&lt;0.1,'X(Calculs)X'!$MW$140,IF(AX15&lt;0.2,'X(Calculs)X'!$MW$139,IF(AX15&lt;0.3,'X(Calculs)X'!$MW$138,IF(AX15&lt;0.4,'X(Calculs)X'!$MW$137,IF(AX15&lt;0.5,'X(Calculs)X'!$MW$136,IF(AX15&lt;0.6,'X(Calculs)X'!$MW$135,IF(AX15&lt;0.7,'X(Calculs)X'!$MW$134,IF(AX15&lt;0.8,'X(Calculs)X'!$MW$133,IF(AX15&lt;0.9,'X(Calculs)X'!$MW$132,IF(AX15&lt;1,'X(Calculs)X'!$MW$131,IF(AND(AX15=1,CG$7=$BT15),0,'X(Calculs)X'!$MW$131)))))))))))))</f>
        <v/>
      </c>
      <c r="CH15" s="560" t="str">
        <f>IF(AY15="","",IF(AY15&lt;0,'X(Calculs)X'!$MW$141,IF(AY15&lt;0.1,'X(Calculs)X'!$MW$140,IF(AY15&lt;0.2,'X(Calculs)X'!$MW$139,IF(AY15&lt;0.3,'X(Calculs)X'!$MW$138,IF(AY15&lt;0.4,'X(Calculs)X'!$MW$137,IF(AY15&lt;0.5,'X(Calculs)X'!$MW$136,IF(AY15&lt;0.6,'X(Calculs)X'!$MW$135,IF(AY15&lt;0.7,'X(Calculs)X'!$MW$134,IF(AY15&lt;0.8,'X(Calculs)X'!$MW$133,IF(AY15&lt;0.9,'X(Calculs)X'!$MW$132,IF(AY15&lt;1,'X(Calculs)X'!$MW$131,IF(AND(AY15=1,CH$7=$BT15),0,'X(Calculs)X'!$MW$131)))))))))))))</f>
        <v/>
      </c>
      <c r="CI15" s="560" t="str">
        <f>IF(AZ15="","",IF(AZ15&lt;0,'X(Calculs)X'!$MW$141,IF(AZ15&lt;0.1,'X(Calculs)X'!$MW$140,IF(AZ15&lt;0.2,'X(Calculs)X'!$MW$139,IF(AZ15&lt;0.3,'X(Calculs)X'!$MW$138,IF(AZ15&lt;0.4,'X(Calculs)X'!$MW$137,IF(AZ15&lt;0.5,'X(Calculs)X'!$MW$136,IF(AZ15&lt;0.6,'X(Calculs)X'!$MW$135,IF(AZ15&lt;0.7,'X(Calculs)X'!$MW$134,IF(AZ15&lt;0.8,'X(Calculs)X'!$MW$133,IF(AZ15&lt;0.9,'X(Calculs)X'!$MW$132,IF(AZ15&lt;1,'X(Calculs)X'!$MW$131,IF(AND(AZ15=1,CI$7=$BT15),0,'X(Calculs)X'!$MW$131)))))))))))))</f>
        <v/>
      </c>
      <c r="CJ15" s="560" t="str">
        <f>IF(BA15="","",IF(BA15&lt;0,'X(Calculs)X'!$MW$141,IF(BA15&lt;0.1,'X(Calculs)X'!$MW$140,IF(BA15&lt;0.2,'X(Calculs)X'!$MW$139,IF(BA15&lt;0.3,'X(Calculs)X'!$MW$138,IF(BA15&lt;0.4,'X(Calculs)X'!$MW$137,IF(BA15&lt;0.5,'X(Calculs)X'!$MW$136,IF(BA15&lt;0.6,'X(Calculs)X'!$MW$135,IF(BA15&lt;0.7,'X(Calculs)X'!$MW$134,IF(BA15&lt;0.8,'X(Calculs)X'!$MW$133,IF(BA15&lt;0.9,'X(Calculs)X'!$MW$132,IF(BA15&lt;1,'X(Calculs)X'!$MW$131,IF(AND(BA15=1,CJ$7=$BT15),0,'X(Calculs)X'!$MW$131)))))))))))))</f>
        <v/>
      </c>
      <c r="CK15" s="560" t="str">
        <f>IF(BB15="","",IF(BB15&lt;0,'X(Calculs)X'!$MW$141,IF(BB15&lt;0.1,'X(Calculs)X'!$MW$140,IF(BB15&lt;0.2,'X(Calculs)X'!$MW$139,IF(BB15&lt;0.3,'X(Calculs)X'!$MW$138,IF(BB15&lt;0.4,'X(Calculs)X'!$MW$137,IF(BB15&lt;0.5,'X(Calculs)X'!$MW$136,IF(BB15&lt;0.6,'X(Calculs)X'!$MW$135,IF(BB15&lt;0.7,'X(Calculs)X'!$MW$134,IF(BB15&lt;0.8,'X(Calculs)X'!$MW$133,IF(BB15&lt;0.9,'X(Calculs)X'!$MW$132,IF(BB15&lt;1,'X(Calculs)X'!$MW$131,IF(AND(BB15=1,CK$7=$BT15),0,'X(Calculs)X'!$MW$131)))))))))))))</f>
        <v/>
      </c>
      <c r="CL15" s="560" t="str">
        <f>IF(BC15="","",IF(BC15&lt;0,'X(Calculs)X'!$MW$141,IF(BC15&lt;0.1,'X(Calculs)X'!$MW$140,IF(BC15&lt;0.2,'X(Calculs)X'!$MW$139,IF(BC15&lt;0.3,'X(Calculs)X'!$MW$138,IF(BC15&lt;0.4,'X(Calculs)X'!$MW$137,IF(BC15&lt;0.5,'X(Calculs)X'!$MW$136,IF(BC15&lt;0.6,'X(Calculs)X'!$MW$135,IF(BC15&lt;0.7,'X(Calculs)X'!$MW$134,IF(BC15&lt;0.8,'X(Calculs)X'!$MW$133,IF(BC15&lt;0.9,'X(Calculs)X'!$MW$132,IF(BC15&lt;1,'X(Calculs)X'!$MW$131,IF(AND(BC15=1,CL$7=$BT15),0,'X(Calculs)X'!$MW$131)))))))))))))</f>
        <v/>
      </c>
      <c r="CM15" s="560" t="str">
        <f>IF(BD15="","",IF(BD15&lt;0,'X(Calculs)X'!$MW$141,IF(BD15&lt;0.1,'X(Calculs)X'!$MW$140,IF(BD15&lt;0.2,'X(Calculs)X'!$MW$139,IF(BD15&lt;0.3,'X(Calculs)X'!$MW$138,IF(BD15&lt;0.4,'X(Calculs)X'!$MW$137,IF(BD15&lt;0.5,'X(Calculs)X'!$MW$136,IF(BD15&lt;0.6,'X(Calculs)X'!$MW$135,IF(BD15&lt;0.7,'X(Calculs)X'!$MW$134,IF(BD15&lt;0.8,'X(Calculs)X'!$MW$133,IF(BD15&lt;0.9,'X(Calculs)X'!$MW$132,IF(BD15&lt;1,'X(Calculs)X'!$MW$131,IF(AND(BD15=1,CM$7=$BT15),0,'X(Calculs)X'!$MW$131)))))))))))))</f>
        <v/>
      </c>
      <c r="CN15" s="560" t="str">
        <f>IF(BE15="","",IF(BE15&lt;0,'X(Calculs)X'!$MW$141,IF(BE15&lt;0.1,'X(Calculs)X'!$MW$140,IF(BE15&lt;0.2,'X(Calculs)X'!$MW$139,IF(BE15&lt;0.3,'X(Calculs)X'!$MW$138,IF(BE15&lt;0.4,'X(Calculs)X'!$MW$137,IF(BE15&lt;0.5,'X(Calculs)X'!$MW$136,IF(BE15&lt;0.6,'X(Calculs)X'!$MW$135,IF(BE15&lt;0.7,'X(Calculs)X'!$MW$134,IF(BE15&lt;0.8,'X(Calculs)X'!$MW$133,IF(BE15&lt;0.9,'X(Calculs)X'!$MW$132,IF(BE15&lt;1,'X(Calculs)X'!$MW$131,IF(AND(BE15=1,CN$7=$BT15),0,'X(Calculs)X'!$MW$131)))))))))))))</f>
        <v/>
      </c>
      <c r="CO15" s="560" t="str">
        <f>IF(BF15="","",IF(BF15&lt;0,'X(Calculs)X'!$MW$141,IF(BF15&lt;0.1,'X(Calculs)X'!$MW$140,IF(BF15&lt;0.2,'X(Calculs)X'!$MW$139,IF(BF15&lt;0.3,'X(Calculs)X'!$MW$138,IF(BF15&lt;0.4,'X(Calculs)X'!$MW$137,IF(BF15&lt;0.5,'X(Calculs)X'!$MW$136,IF(BF15&lt;0.6,'X(Calculs)X'!$MW$135,IF(BF15&lt;0.7,'X(Calculs)X'!$MW$134,IF(BF15&lt;0.8,'X(Calculs)X'!$MW$133,IF(BF15&lt;0.9,'X(Calculs)X'!$MW$132,IF(BF15&lt;1,'X(Calculs)X'!$MW$131,IF(AND(BF15=1,CO$7=$BT15),0,'X(Calculs)X'!$MW$131)))))))))))))</f>
        <v/>
      </c>
      <c r="CP15" s="560" t="str">
        <f>IF(BG15="","",IF(BG15&lt;0,'X(Calculs)X'!$MW$141,IF(BG15&lt;0.1,'X(Calculs)X'!$MW$140,IF(BG15&lt;0.2,'X(Calculs)X'!$MW$139,IF(BG15&lt;0.3,'X(Calculs)X'!$MW$138,IF(BG15&lt;0.4,'X(Calculs)X'!$MW$137,IF(BG15&lt;0.5,'X(Calculs)X'!$MW$136,IF(BG15&lt;0.6,'X(Calculs)X'!$MW$135,IF(BG15&lt;0.7,'X(Calculs)X'!$MW$134,IF(BG15&lt;0.8,'X(Calculs)X'!$MW$133,IF(BG15&lt;0.9,'X(Calculs)X'!$MW$132,IF(BG15&lt;1,'X(Calculs)X'!$MW$131,IF(AND(BG15=1,CP$7=$BT15),0,'X(Calculs)X'!$MW$131)))))))))))))</f>
        <v/>
      </c>
      <c r="CQ15" s="560" t="str">
        <f>IF(BH15="","",IF(BH15&lt;0,'X(Calculs)X'!$MW$141,IF(BH15&lt;0.1,'X(Calculs)X'!$MW$140,IF(BH15&lt;0.2,'X(Calculs)X'!$MW$139,IF(BH15&lt;0.3,'X(Calculs)X'!$MW$138,IF(BH15&lt;0.4,'X(Calculs)X'!$MW$137,IF(BH15&lt;0.5,'X(Calculs)X'!$MW$136,IF(BH15&lt;0.6,'X(Calculs)X'!$MW$135,IF(BH15&lt;0.7,'X(Calculs)X'!$MW$134,IF(BH15&lt;0.8,'X(Calculs)X'!$MW$133,IF(BH15&lt;0.9,'X(Calculs)X'!$MW$132,IF(BH15&lt;1,'X(Calculs)X'!$MW$131,IF(AND(BH15=1,CQ$7=$BT15),0,'X(Calculs)X'!$MW$131)))))))))))))</f>
        <v/>
      </c>
      <c r="CR15" s="560" t="str">
        <f>IF(BI15="","",IF(BI15&lt;0,'X(Calculs)X'!$MW$141,IF(BI15&lt;0.1,'X(Calculs)X'!$MW$140,IF(BI15&lt;0.2,'X(Calculs)X'!$MW$139,IF(BI15&lt;0.3,'X(Calculs)X'!$MW$138,IF(BI15&lt;0.4,'X(Calculs)X'!$MW$137,IF(BI15&lt;0.5,'X(Calculs)X'!$MW$136,IF(BI15&lt;0.6,'X(Calculs)X'!$MW$135,IF(BI15&lt;0.7,'X(Calculs)X'!$MW$134,IF(BI15&lt;0.8,'X(Calculs)X'!$MW$133,IF(BI15&lt;0.9,'X(Calculs)X'!$MW$132,IF(BI15&lt;1,'X(Calculs)X'!$MW$131,IF(AND(BI15=1,CR$7=$BT15),0,'X(Calculs)X'!$MW$131)))))))))))))</f>
        <v/>
      </c>
      <c r="CS15" s="560" t="str">
        <f>IF(BJ15="","",IF(BJ15&lt;0,'X(Calculs)X'!$MW$141,IF(BJ15&lt;0.1,'X(Calculs)X'!$MW$140,IF(BJ15&lt;0.2,'X(Calculs)X'!$MW$139,IF(BJ15&lt;0.3,'X(Calculs)X'!$MW$138,IF(BJ15&lt;0.4,'X(Calculs)X'!$MW$137,IF(BJ15&lt;0.5,'X(Calculs)X'!$MW$136,IF(BJ15&lt;0.6,'X(Calculs)X'!$MW$135,IF(BJ15&lt;0.7,'X(Calculs)X'!$MW$134,IF(BJ15&lt;0.8,'X(Calculs)X'!$MW$133,IF(BJ15&lt;0.9,'X(Calculs)X'!$MW$132,IF(BJ15&lt;1,'X(Calculs)X'!$MW$131,IF(AND(BJ15=1,CS$7=$BT15),0,'X(Calculs)X'!$MW$131)))))))))))))</f>
        <v/>
      </c>
      <c r="CT15" s="560" t="str">
        <f>IF(BK15="","",IF(BK15&lt;0,'X(Calculs)X'!$MW$141,IF(BK15&lt;0.1,'X(Calculs)X'!$MW$140,IF(BK15&lt;0.2,'X(Calculs)X'!$MW$139,IF(BK15&lt;0.3,'X(Calculs)X'!$MW$138,IF(BK15&lt;0.4,'X(Calculs)X'!$MW$137,IF(BK15&lt;0.5,'X(Calculs)X'!$MW$136,IF(BK15&lt;0.6,'X(Calculs)X'!$MW$135,IF(BK15&lt;0.7,'X(Calculs)X'!$MW$134,IF(BK15&lt;0.8,'X(Calculs)X'!$MW$133,IF(BK15&lt;0.9,'X(Calculs)X'!$MW$132,IF(BK15&lt;1,'X(Calculs)X'!$MW$131,IF(AND(BK15=1,CT$7=$BT15),0,'X(Calculs)X'!$MW$131)))))))))))))</f>
        <v/>
      </c>
      <c r="CU15" s="560" t="str">
        <f>IF(BL15="","",IF(BL15&lt;0,'X(Calculs)X'!$MW$141,IF(BL15&lt;0.1,'X(Calculs)X'!$MW$140,IF(BL15&lt;0.2,'X(Calculs)X'!$MW$139,IF(BL15&lt;0.3,'X(Calculs)X'!$MW$138,IF(BL15&lt;0.4,'X(Calculs)X'!$MW$137,IF(BL15&lt;0.5,'X(Calculs)X'!$MW$136,IF(BL15&lt;0.6,'X(Calculs)X'!$MW$135,IF(BL15&lt;0.7,'X(Calculs)X'!$MW$134,IF(BL15&lt;0.8,'X(Calculs)X'!$MW$133,IF(BL15&lt;0.9,'X(Calculs)X'!$MW$132,IF(BL15&lt;1,'X(Calculs)X'!$MW$131,IF(AND(BL15=1,CU$7=$BT15),0,'X(Calculs)X'!$MW$131)))))))))))))</f>
        <v/>
      </c>
      <c r="CV15" s="560" t="str">
        <f>IF(BM15="","",IF(BM15&lt;0,'X(Calculs)X'!$MW$141,IF(BM15&lt;0.1,'X(Calculs)X'!$MW$140,IF(BM15&lt;0.2,'X(Calculs)X'!$MW$139,IF(BM15&lt;0.3,'X(Calculs)X'!$MW$138,IF(BM15&lt;0.4,'X(Calculs)X'!$MW$137,IF(BM15&lt;0.5,'X(Calculs)X'!$MW$136,IF(BM15&lt;0.6,'X(Calculs)X'!$MW$135,IF(BM15&lt;0.7,'X(Calculs)X'!$MW$134,IF(BM15&lt;0.8,'X(Calculs)X'!$MW$133,IF(BM15&lt;0.9,'X(Calculs)X'!$MW$132,IF(BM15&lt;1,'X(Calculs)X'!$MW$131,IF(AND(BM15=1,CV$7=$BT15),0,'X(Calculs)X'!$MW$131)))))))))))))</f>
        <v/>
      </c>
      <c r="CW15" s="560" t="str">
        <f>IF(BN15="","",IF(BN15&lt;0,'X(Calculs)X'!$MW$141,IF(BN15&lt;0.1,'X(Calculs)X'!$MW$140,IF(BN15&lt;0.2,'X(Calculs)X'!$MW$139,IF(BN15&lt;0.3,'X(Calculs)X'!$MW$138,IF(BN15&lt;0.4,'X(Calculs)X'!$MW$137,IF(BN15&lt;0.5,'X(Calculs)X'!$MW$136,IF(BN15&lt;0.6,'X(Calculs)X'!$MW$135,IF(BN15&lt;0.7,'X(Calculs)X'!$MW$134,IF(BN15&lt;0.8,'X(Calculs)X'!$MW$133,IF(BN15&lt;0.9,'X(Calculs)X'!$MW$132,IF(BN15&lt;1,'X(Calculs)X'!$MW$131,IF(AND(BN15=1,CW$7=$BT15),0,'X(Calculs)X'!$MW$131)))))))))))))</f>
        <v/>
      </c>
      <c r="CX15" s="560" t="str">
        <f>IF(BO15="","",IF(BO15&lt;0,'X(Calculs)X'!$MW$141,IF(BO15&lt;0.1,'X(Calculs)X'!$MW$140,IF(BO15&lt;0.2,'X(Calculs)X'!$MW$139,IF(BO15&lt;0.3,'X(Calculs)X'!$MW$138,IF(BO15&lt;0.4,'X(Calculs)X'!$MW$137,IF(BO15&lt;0.5,'X(Calculs)X'!$MW$136,IF(BO15&lt;0.6,'X(Calculs)X'!$MW$135,IF(BO15&lt;0.7,'X(Calculs)X'!$MW$134,IF(BO15&lt;0.8,'X(Calculs)X'!$MW$133,IF(BO15&lt;0.9,'X(Calculs)X'!$MW$132,IF(BO15&lt;1,'X(Calculs)X'!$MW$131,IF(AND(BO15=1,CX$7=$BT15),0,'X(Calculs)X'!$MW$131)))))))))))))</f>
        <v/>
      </c>
      <c r="CZ15" s="541" t="str">
        <f t="shared" si="8"/>
        <v/>
      </c>
      <c r="DA15" s="542" t="str">
        <f>IFERROR((AL15*SQRT(('X(Calculs)X'!$B$11-2)/(1-('5. Corr.'!AL15*'5. Corr.'!AL15)))),"")</f>
        <v/>
      </c>
      <c r="DB15" s="542" t="str">
        <f>IFERROR((AM15*SQRT(('X(Calculs)X'!$B$11-2)/(1-('5. Corr.'!AM15*'5. Corr.'!AM15)))),"")</f>
        <v/>
      </c>
      <c r="DC15" s="542" t="str">
        <f>IFERROR((AN15*SQRT(('X(Calculs)X'!$B$11-2)/(1-('5. Corr.'!AN15*'5. Corr.'!AN15)))),"")</f>
        <v/>
      </c>
      <c r="DD15" s="542" t="str">
        <f>IFERROR((AO15*SQRT(('X(Calculs)X'!$B$11-2)/(1-('5. Corr.'!AO15*'5. Corr.'!AO15)))),"")</f>
        <v/>
      </c>
      <c r="DE15" s="542" t="str">
        <f>IFERROR((AP15*SQRT(('X(Calculs)X'!$B$11-2)/(1-('5. Corr.'!AP15*'5. Corr.'!AP15)))),"")</f>
        <v/>
      </c>
      <c r="DF15" s="542" t="str">
        <f>IFERROR((AQ15*SQRT(('X(Calculs)X'!$B$11-2)/(1-('5. Corr.'!AQ15*'5. Corr.'!AQ15)))),"")</f>
        <v/>
      </c>
      <c r="DG15" s="542" t="str">
        <f>IFERROR((AR15*SQRT(('X(Calculs)X'!$B$11-2)/(1-('5. Corr.'!AR15*'5. Corr.'!AR15)))),"")</f>
        <v/>
      </c>
      <c r="DH15" s="542" t="str">
        <f>IFERROR((AS15*SQRT(('X(Calculs)X'!$B$11-2)/(1-('5. Corr.'!AS15*'5. Corr.'!AS15)))),"")</f>
        <v/>
      </c>
      <c r="DI15" s="542" t="str">
        <f>IFERROR((AT15*SQRT(('X(Calculs)X'!$B$11-2)/(1-('5. Corr.'!AT15*'5. Corr.'!AT15)))),"")</f>
        <v/>
      </c>
      <c r="DJ15" s="542" t="str">
        <f>IFERROR((AU15*SQRT(('X(Calculs)X'!$B$11-2)/(1-('5. Corr.'!AU15*'5. Corr.'!AU15)))),"")</f>
        <v/>
      </c>
      <c r="DK15" s="542" t="str">
        <f>IFERROR((AV15*SQRT(('X(Calculs)X'!$B$11-2)/(1-('5. Corr.'!AV15*'5. Corr.'!AV15)))),"")</f>
        <v/>
      </c>
      <c r="DL15" s="542" t="str">
        <f>IFERROR((AW15*SQRT(('X(Calculs)X'!$B$11-2)/(1-('5. Corr.'!AW15*'5. Corr.'!AW15)))),"")</f>
        <v/>
      </c>
      <c r="DM15" s="542" t="str">
        <f>IFERROR((AX15*SQRT(('X(Calculs)X'!$B$11-2)/(1-('5. Corr.'!AX15*'5. Corr.'!AX15)))),"")</f>
        <v/>
      </c>
      <c r="DN15" s="542" t="str">
        <f>IFERROR((AY15*SQRT(('X(Calculs)X'!$B$11-2)/(1-('5. Corr.'!AY15*'5. Corr.'!AY15)))),"")</f>
        <v/>
      </c>
      <c r="DO15" s="542" t="str">
        <f>IFERROR((AZ15*SQRT(('X(Calculs)X'!$B$11-2)/(1-('5. Corr.'!AZ15*'5. Corr.'!AZ15)))),"")</f>
        <v/>
      </c>
      <c r="DP15" s="542" t="str">
        <f>IFERROR((BA15*SQRT(('X(Calculs)X'!$B$11-2)/(1-('5. Corr.'!BA15*'5. Corr.'!BA15)))),"")</f>
        <v/>
      </c>
      <c r="DQ15" s="542" t="str">
        <f>IFERROR((BB15*SQRT(('X(Calculs)X'!$B$11-2)/(1-('5. Corr.'!BB15*'5. Corr.'!BB15)))),"")</f>
        <v/>
      </c>
      <c r="DR15" s="542" t="str">
        <f>IFERROR((BC15*SQRT(('X(Calculs)X'!$B$11-2)/(1-('5. Corr.'!BC15*'5. Corr.'!BC15)))),"")</f>
        <v/>
      </c>
      <c r="DS15" s="542" t="str">
        <f>IFERROR((BD15*SQRT(('X(Calculs)X'!$B$11-2)/(1-('5. Corr.'!BD15*'5. Corr.'!BD15)))),"")</f>
        <v/>
      </c>
      <c r="DT15" s="542" t="str">
        <f>IFERROR((BE15*SQRT(('X(Calculs)X'!$B$11-2)/(1-('5. Corr.'!BE15*'5. Corr.'!BE15)))),"")</f>
        <v/>
      </c>
      <c r="DU15" s="542" t="str">
        <f>IFERROR((BF15*SQRT(('X(Calculs)X'!$B$11-2)/(1-('5. Corr.'!BF15*'5. Corr.'!BF15)))),"")</f>
        <v/>
      </c>
      <c r="DV15" s="542" t="str">
        <f>IFERROR((BG15*SQRT(('X(Calculs)X'!$B$11-2)/(1-('5. Corr.'!BG15*'5. Corr.'!BG15)))),"")</f>
        <v/>
      </c>
      <c r="DW15" s="542" t="str">
        <f>IFERROR((BH15*SQRT(('X(Calculs)X'!$B$11-2)/(1-('5. Corr.'!BH15*'5. Corr.'!BH15)))),"")</f>
        <v/>
      </c>
      <c r="DX15" s="542" t="str">
        <f>IFERROR((BI15*SQRT(('X(Calculs)X'!$B$11-2)/(1-('5. Corr.'!BI15*'5. Corr.'!BI15)))),"")</f>
        <v/>
      </c>
      <c r="DY15" s="542" t="str">
        <f>IFERROR((BJ15*SQRT(('X(Calculs)X'!$B$11-2)/(1-('5. Corr.'!BJ15*'5. Corr.'!BJ15)))),"")</f>
        <v/>
      </c>
      <c r="DZ15" s="542" t="str">
        <f>IFERROR((BK15*SQRT(('X(Calculs)X'!$B$11-2)/(1-('5. Corr.'!BK15*'5. Corr.'!BK15)))),"")</f>
        <v/>
      </c>
      <c r="EA15" s="542" t="str">
        <f>IFERROR((BL15*SQRT(('X(Calculs)X'!$B$11-2)/(1-('5. Corr.'!BL15*'5. Corr.'!BL15)))),"")</f>
        <v/>
      </c>
      <c r="EB15" s="542" t="str">
        <f>IFERROR((BM15*SQRT(('X(Calculs)X'!$B$11-2)/(1-('5. Corr.'!BM15*'5. Corr.'!BM15)))),"")</f>
        <v/>
      </c>
      <c r="EC15" s="542" t="str">
        <f>IFERROR((BN15*SQRT(('X(Calculs)X'!$B$11-2)/(1-('5. Corr.'!BN15*'5. Corr.'!BN15)))),"")</f>
        <v/>
      </c>
      <c r="ED15" s="542" t="str">
        <f>IFERROR((BO15*SQRT(('X(Calculs)X'!$B$11-2)/(1-('5. Corr.'!BO15*'5. Corr.'!BO15)))),"")</f>
        <v/>
      </c>
      <c r="EF15" s="541" t="str">
        <f t="shared" si="9"/>
        <v/>
      </c>
      <c r="EG15" s="542" t="str">
        <f>IFERROR((_xlfn.T.DIST.2T(ABS(DA15),'X(Calculs)X'!$B$11-2)),"")</f>
        <v/>
      </c>
      <c r="EH15" s="542" t="str">
        <f>IFERROR((_xlfn.T.DIST.2T(ABS(DB15),'X(Calculs)X'!$B$11-2)),"")</f>
        <v/>
      </c>
      <c r="EI15" s="542" t="str">
        <f>IFERROR((_xlfn.T.DIST.2T(ABS(DC15),'X(Calculs)X'!$B$11-2)),"")</f>
        <v/>
      </c>
      <c r="EJ15" s="542" t="str">
        <f>IFERROR((_xlfn.T.DIST.2T(ABS(DD15),'X(Calculs)X'!$B$11-2)),"")</f>
        <v/>
      </c>
      <c r="EK15" s="542" t="str">
        <f>IFERROR((_xlfn.T.DIST.2T(ABS(DE15),'X(Calculs)X'!$B$11-2)),"")</f>
        <v/>
      </c>
      <c r="EL15" s="542" t="str">
        <f>IFERROR((_xlfn.T.DIST.2T(ABS(DF15),'X(Calculs)X'!$B$11-2)),"")</f>
        <v/>
      </c>
      <c r="EM15" s="542" t="str">
        <f>IFERROR((_xlfn.T.DIST.2T(ABS(DG15),'X(Calculs)X'!$B$11-2)),"")</f>
        <v/>
      </c>
      <c r="EN15" s="542" t="str">
        <f>IFERROR((_xlfn.T.DIST.2T(ABS(DH15),'X(Calculs)X'!$B$11-2)),"")</f>
        <v/>
      </c>
      <c r="EO15" s="542" t="str">
        <f>IFERROR((_xlfn.T.DIST.2T(ABS(DI15),'X(Calculs)X'!$B$11-2)),"")</f>
        <v/>
      </c>
      <c r="EP15" s="542" t="str">
        <f>IFERROR((_xlfn.T.DIST.2T(ABS(DJ15),'X(Calculs)X'!$B$11-2)),"")</f>
        <v/>
      </c>
      <c r="EQ15" s="542" t="str">
        <f>IFERROR((_xlfn.T.DIST.2T(ABS(DK15),'X(Calculs)X'!$B$11-2)),"")</f>
        <v/>
      </c>
      <c r="ER15" s="542" t="str">
        <f>IFERROR((_xlfn.T.DIST.2T(ABS(DL15),'X(Calculs)X'!$B$11-2)),"")</f>
        <v/>
      </c>
      <c r="ES15" s="542" t="str">
        <f>IFERROR((_xlfn.T.DIST.2T(ABS(DM15),'X(Calculs)X'!$B$11-2)),"")</f>
        <v/>
      </c>
      <c r="ET15" s="542" t="str">
        <f>IFERROR((_xlfn.T.DIST.2T(ABS(DN15),'X(Calculs)X'!$B$11-2)),"")</f>
        <v/>
      </c>
      <c r="EU15" s="542" t="str">
        <f>IFERROR((_xlfn.T.DIST.2T(ABS(DO15),'X(Calculs)X'!$B$11-2)),"")</f>
        <v/>
      </c>
      <c r="EV15" s="542" t="str">
        <f>IFERROR((_xlfn.T.DIST.2T(ABS(DP15),'X(Calculs)X'!$B$11-2)),"")</f>
        <v/>
      </c>
      <c r="EW15" s="542" t="str">
        <f>IFERROR((_xlfn.T.DIST.2T(ABS(DQ15),'X(Calculs)X'!$B$11-2)),"")</f>
        <v/>
      </c>
      <c r="EX15" s="542" t="str">
        <f>IFERROR((_xlfn.T.DIST.2T(ABS(DR15),'X(Calculs)X'!$B$11-2)),"")</f>
        <v/>
      </c>
      <c r="EY15" s="542" t="str">
        <f>IFERROR((_xlfn.T.DIST.2T(ABS(DS15),'X(Calculs)X'!$B$11-2)),"")</f>
        <v/>
      </c>
      <c r="EZ15" s="542" t="str">
        <f>IFERROR((_xlfn.T.DIST.2T(ABS(DT15),'X(Calculs)X'!$B$11-2)),"")</f>
        <v/>
      </c>
      <c r="FA15" s="542" t="str">
        <f>IFERROR((_xlfn.T.DIST.2T(ABS(DU15),'X(Calculs)X'!$B$11-2)),"")</f>
        <v/>
      </c>
      <c r="FB15" s="542" t="str">
        <f>IFERROR((_xlfn.T.DIST.2T(ABS(DV15),'X(Calculs)X'!$B$11-2)),"")</f>
        <v/>
      </c>
      <c r="FC15" s="542" t="str">
        <f>IFERROR((_xlfn.T.DIST.2T(ABS(DW15),'X(Calculs)X'!$B$11-2)),"")</f>
        <v/>
      </c>
      <c r="FD15" s="542" t="str">
        <f>IFERROR((_xlfn.T.DIST.2T(ABS(DX15),'X(Calculs)X'!$B$11-2)),"")</f>
        <v/>
      </c>
      <c r="FE15" s="542" t="str">
        <f>IFERROR((_xlfn.T.DIST.2T(ABS(DY15),'X(Calculs)X'!$B$11-2)),"")</f>
        <v/>
      </c>
      <c r="FF15" s="542" t="str">
        <f>IFERROR((_xlfn.T.DIST.2T(ABS(DZ15),'X(Calculs)X'!$B$11-2)),"")</f>
        <v/>
      </c>
      <c r="FG15" s="542" t="str">
        <f>IFERROR((_xlfn.T.DIST.2T(ABS(EA15),'X(Calculs)X'!$B$11-2)),"")</f>
        <v/>
      </c>
      <c r="FH15" s="542" t="str">
        <f>IFERROR((_xlfn.T.DIST.2T(ABS(EB15),'X(Calculs)X'!$B$11-2)),"")</f>
        <v/>
      </c>
      <c r="FI15" s="542" t="str">
        <f>IFERROR((_xlfn.T.DIST.2T(ABS(EC15),'X(Calculs)X'!$B$11-2)),"")</f>
        <v/>
      </c>
      <c r="FJ15" s="542" t="str">
        <f>IFERROR((_xlfn.T.DIST.2T(ABS(ED15),'X(Calculs)X'!$B$11-2)),"")</f>
        <v/>
      </c>
      <c r="FL15" s="541" t="str">
        <f t="shared" si="10"/>
        <v/>
      </c>
      <c r="FM15" s="542" t="e">
        <f t="shared" si="12"/>
        <v>#VALUE!</v>
      </c>
      <c r="FN15" s="542" t="e">
        <f t="shared" si="13"/>
        <v>#VALUE!</v>
      </c>
      <c r="FO15" s="542" t="e">
        <f t="shared" si="14"/>
        <v>#VALUE!</v>
      </c>
      <c r="FP15" s="542" t="e">
        <f t="shared" si="15"/>
        <v>#VALUE!</v>
      </c>
      <c r="FQ15" s="542" t="e">
        <f t="shared" si="16"/>
        <v>#VALUE!</v>
      </c>
      <c r="FR15" s="542" t="e">
        <f t="shared" si="17"/>
        <v>#VALUE!</v>
      </c>
      <c r="FS15" s="542" t="e">
        <f t="shared" si="18"/>
        <v>#VALUE!</v>
      </c>
      <c r="FT15" s="542" t="e">
        <f t="shared" si="19"/>
        <v>#VALUE!</v>
      </c>
      <c r="FU15" s="542" t="e">
        <f t="shared" si="20"/>
        <v>#VALUE!</v>
      </c>
      <c r="FV15" s="542" t="e">
        <f t="shared" si="21"/>
        <v>#VALUE!</v>
      </c>
      <c r="FW15" s="542" t="e">
        <f t="shared" si="22"/>
        <v>#VALUE!</v>
      </c>
      <c r="FX15" s="542" t="e">
        <f t="shared" si="23"/>
        <v>#VALUE!</v>
      </c>
      <c r="FY15" s="542" t="e">
        <f t="shared" si="24"/>
        <v>#VALUE!</v>
      </c>
      <c r="FZ15" s="542" t="e">
        <f t="shared" si="25"/>
        <v>#VALUE!</v>
      </c>
      <c r="GA15" s="542" t="e">
        <f t="shared" si="26"/>
        <v>#VALUE!</v>
      </c>
      <c r="GB15" s="542" t="e">
        <f t="shared" si="27"/>
        <v>#VALUE!</v>
      </c>
      <c r="GC15" s="542" t="e">
        <f t="shared" si="28"/>
        <v>#VALUE!</v>
      </c>
      <c r="GD15" s="542" t="e">
        <f t="shared" si="29"/>
        <v>#VALUE!</v>
      </c>
      <c r="GE15" s="542" t="e">
        <f t="shared" si="30"/>
        <v>#VALUE!</v>
      </c>
      <c r="GF15" s="542" t="e">
        <f t="shared" si="31"/>
        <v>#VALUE!</v>
      </c>
      <c r="GG15" s="542" t="e">
        <f t="shared" si="32"/>
        <v>#VALUE!</v>
      </c>
      <c r="GH15" s="542" t="e">
        <f t="shared" si="33"/>
        <v>#VALUE!</v>
      </c>
      <c r="GI15" s="542" t="e">
        <f t="shared" si="34"/>
        <v>#VALUE!</v>
      </c>
      <c r="GJ15" s="542" t="e">
        <f t="shared" si="35"/>
        <v>#VALUE!</v>
      </c>
      <c r="GK15" s="542" t="e">
        <f t="shared" si="36"/>
        <v>#VALUE!</v>
      </c>
      <c r="GL15" s="542" t="e">
        <f t="shared" si="37"/>
        <v>#VALUE!</v>
      </c>
      <c r="GM15" s="542" t="e">
        <f t="shared" si="38"/>
        <v>#VALUE!</v>
      </c>
      <c r="GN15" s="542" t="e">
        <f t="shared" si="39"/>
        <v>#VALUE!</v>
      </c>
      <c r="GO15" s="542" t="e">
        <f t="shared" si="40"/>
        <v>#VALUE!</v>
      </c>
      <c r="GP15" s="542" t="e">
        <f t="shared" si="41"/>
        <v>#VALUE!</v>
      </c>
    </row>
    <row r="16" spans="1:285" ht="23.25" customHeight="1" x14ac:dyDescent="0.3">
      <c r="A16" s="578"/>
      <c r="D16" s="568" t="str">
        <f>M7</f>
        <v/>
      </c>
      <c r="E16" s="542" t="str">
        <f>IF('X(Calculs)X'!$B$8&gt;0,IF('X(Calculs)X'!$AM33&lt;='X(Calculs)X'!$B$8,IF(ISERROR(FM16),IF('X(Calculs)X'!D$23&lt;='X(Calculs)X'!$B$8,"—",""),FM16),""),"")</f>
        <v/>
      </c>
      <c r="F16" s="542" t="str">
        <f>IF('X(Calculs)X'!$B$8&gt;0,IF('X(Calculs)X'!$AM33&lt;='X(Calculs)X'!$B$8,IF(ISERROR(FN16),IF('X(Calculs)X'!E$23&lt;='X(Calculs)X'!$B$8,"—",""),FN16),""),"")</f>
        <v/>
      </c>
      <c r="G16" s="542" t="str">
        <f>IF('X(Calculs)X'!$B$8&gt;0,IF('X(Calculs)X'!$AM33&lt;='X(Calculs)X'!$B$8,IF(ISERROR(FO16),IF('X(Calculs)X'!F$23&lt;='X(Calculs)X'!$B$8,"—",""),FO16),""),"")</f>
        <v/>
      </c>
      <c r="H16" s="542" t="str">
        <f>IF('X(Calculs)X'!$B$8&gt;0,IF('X(Calculs)X'!$AM33&lt;='X(Calculs)X'!$B$8,IF(ISERROR(FP16),IF('X(Calculs)X'!G$23&lt;='X(Calculs)X'!$B$8,"—",""),FP16),""),"")</f>
        <v/>
      </c>
      <c r="I16" s="542" t="str">
        <f>IF('X(Calculs)X'!$B$8&gt;0,IF('X(Calculs)X'!$AM33&lt;='X(Calculs)X'!$B$8,IF(ISERROR(FQ16),IF('X(Calculs)X'!H$23&lt;='X(Calculs)X'!$B$8,"—",""),FQ16),""),"")</f>
        <v/>
      </c>
      <c r="J16" s="542" t="str">
        <f>IF('X(Calculs)X'!$B$8&gt;0,IF('X(Calculs)X'!$AM33&lt;='X(Calculs)X'!$B$8,IF(ISERROR(FR16),IF('X(Calculs)X'!I$23&lt;='X(Calculs)X'!$B$8,"—",""),FR16),""),"")</f>
        <v/>
      </c>
      <c r="K16" s="542" t="str">
        <f>IF('X(Calculs)X'!$B$8&gt;0,IF('X(Calculs)X'!$AM33&lt;='X(Calculs)X'!$B$8,IF(ISERROR(FS16),IF('X(Calculs)X'!J$23&lt;='X(Calculs)X'!$B$8,"—",""),FS16),""),"")</f>
        <v/>
      </c>
      <c r="L16" s="542" t="str">
        <f>IF('X(Calculs)X'!$B$8&gt;0,IF('X(Calculs)X'!$AM33&lt;='X(Calculs)X'!$B$8,IF(ISERROR(FT16),IF('X(Calculs)X'!K$23&lt;='X(Calculs)X'!$B$8,"—",""),FT16),""),"")</f>
        <v/>
      </c>
      <c r="M16" s="542" t="str">
        <f>IF('X(Calculs)X'!$B$8&gt;0,IF('X(Calculs)X'!$AM33&lt;='X(Calculs)X'!$B$8,IF(ISERROR(FU16),IF('X(Calculs)X'!L$23&lt;='X(Calculs)X'!$B$8,"—",""),FU16),""),"")</f>
        <v/>
      </c>
      <c r="N16" s="542" t="str">
        <f>IF('X(Calculs)X'!$B$8&gt;0,IF('X(Calculs)X'!$AM33&lt;='X(Calculs)X'!$B$8,IF(ISERROR(FV16),IF('X(Calculs)X'!M$23&lt;='X(Calculs)X'!$B$8,"—",""),FV16),""),"")</f>
        <v/>
      </c>
      <c r="O16" s="542" t="str">
        <f>IF('X(Calculs)X'!$B$8&gt;0,IF('X(Calculs)X'!$AM33&lt;='X(Calculs)X'!$B$8,IF(ISERROR(FW16),IF('X(Calculs)X'!N$23&lt;='X(Calculs)X'!$B$8,"—",""),FW16),""),"")</f>
        <v/>
      </c>
      <c r="P16" s="542" t="str">
        <f>IF('X(Calculs)X'!$B$8&gt;0,IF('X(Calculs)X'!$AM33&lt;='X(Calculs)X'!$B$8,IF(ISERROR(FX16),IF('X(Calculs)X'!O$23&lt;='X(Calculs)X'!$B$8,"—",""),FX16),""),"")</f>
        <v/>
      </c>
      <c r="Q16" s="542" t="str">
        <f>IF('X(Calculs)X'!$B$8&gt;0,IF('X(Calculs)X'!$AM33&lt;='X(Calculs)X'!$B$8,IF(ISERROR(FY16),IF('X(Calculs)X'!P$23&lt;='X(Calculs)X'!$B$8,"—",""),FY16),""),"")</f>
        <v/>
      </c>
      <c r="R16" s="542" t="str">
        <f>IF('X(Calculs)X'!$B$8&gt;0,IF('X(Calculs)X'!$AM33&lt;='X(Calculs)X'!$B$8,IF(ISERROR(FZ16),IF('X(Calculs)X'!Q$23&lt;='X(Calculs)X'!$B$8,"—",""),FZ16),""),"")</f>
        <v/>
      </c>
      <c r="S16" s="542" t="str">
        <f>IF('X(Calculs)X'!$B$8&gt;0,IF('X(Calculs)X'!$AM33&lt;='X(Calculs)X'!$B$8,IF(ISERROR(GA16),IF('X(Calculs)X'!R$23&lt;='X(Calculs)X'!$B$8,"—",""),GA16),""),"")</f>
        <v/>
      </c>
      <c r="T16" s="542" t="str">
        <f>IF('X(Calculs)X'!$B$8&gt;0,IF('X(Calculs)X'!$AM33&lt;='X(Calculs)X'!$B$8,IF(ISERROR(GB16),IF('X(Calculs)X'!S$23&lt;='X(Calculs)X'!$B$8,"—",""),GB16),""),"")</f>
        <v/>
      </c>
      <c r="U16" s="542" t="str">
        <f>IF('X(Calculs)X'!$B$8&gt;0,IF('X(Calculs)X'!$AM33&lt;='X(Calculs)X'!$B$8,IF(ISERROR(GC16),IF('X(Calculs)X'!T$23&lt;='X(Calculs)X'!$B$8,"—",""),GC16),""),"")</f>
        <v/>
      </c>
      <c r="V16" s="542" t="str">
        <f>IF('X(Calculs)X'!$B$8&gt;0,IF('X(Calculs)X'!$AM33&lt;='X(Calculs)X'!$B$8,IF(ISERROR(GD16),IF('X(Calculs)X'!U$23&lt;='X(Calculs)X'!$B$8,"—",""),GD16),""),"")</f>
        <v/>
      </c>
      <c r="W16" s="542" t="str">
        <f>IF('X(Calculs)X'!$B$8&gt;0,IF('X(Calculs)X'!$AM33&lt;='X(Calculs)X'!$B$8,IF(ISERROR(GE16),IF('X(Calculs)X'!V$23&lt;='X(Calculs)X'!$B$8,"—",""),GE16),""),"")</f>
        <v/>
      </c>
      <c r="X16" s="542" t="str">
        <f>IF('X(Calculs)X'!$B$8&gt;0,IF('X(Calculs)X'!$AM33&lt;='X(Calculs)X'!$B$8,IF(ISERROR(GF16),IF('X(Calculs)X'!W$23&lt;='X(Calculs)X'!$B$8,"—",""),GF16),""),"")</f>
        <v/>
      </c>
      <c r="Y16" s="542" t="str">
        <f>IF('X(Calculs)X'!$B$8&gt;0,IF('X(Calculs)X'!$AM33&lt;='X(Calculs)X'!$B$8,IF(ISERROR(GG16),IF('X(Calculs)X'!X$23&lt;='X(Calculs)X'!$B$8,"—",""),GG16),""),"")</f>
        <v/>
      </c>
      <c r="Z16" s="542" t="str">
        <f>IF('X(Calculs)X'!$B$8&gt;0,IF('X(Calculs)X'!$AM33&lt;='X(Calculs)X'!$B$8,IF(ISERROR(GH16),IF('X(Calculs)X'!Y$23&lt;='X(Calculs)X'!$B$8,"—",""),GH16),""),"")</f>
        <v/>
      </c>
      <c r="AA16" s="542" t="str">
        <f>IF('X(Calculs)X'!$B$8&gt;0,IF('X(Calculs)X'!$AM33&lt;='X(Calculs)X'!$B$8,IF(ISERROR(GI16),IF('X(Calculs)X'!Z$23&lt;='X(Calculs)X'!$B$8,"—",""),GI16),""),"")</f>
        <v/>
      </c>
      <c r="AB16" s="542" t="str">
        <f>IF('X(Calculs)X'!$B$8&gt;0,IF('X(Calculs)X'!$AM33&lt;='X(Calculs)X'!$B$8,IF(ISERROR(GJ16),IF('X(Calculs)X'!AA$23&lt;='X(Calculs)X'!$B$8,"—",""),GJ16),""),"")</f>
        <v/>
      </c>
      <c r="AC16" s="542" t="str">
        <f>IF('X(Calculs)X'!$B$8&gt;0,IF('X(Calculs)X'!$AM33&lt;='X(Calculs)X'!$B$8,IF(ISERROR(GK16),IF('X(Calculs)X'!AB$23&lt;='X(Calculs)X'!$B$8,"—",""),GK16),""),"")</f>
        <v/>
      </c>
      <c r="AD16" s="542" t="str">
        <f>IF('X(Calculs)X'!$B$8&gt;0,IF('X(Calculs)X'!$AM33&lt;='X(Calculs)X'!$B$8,IF(ISERROR(GL16),IF('X(Calculs)X'!AC$23&lt;='X(Calculs)X'!$B$8,"—",""),GL16),""),"")</f>
        <v/>
      </c>
      <c r="AE16" s="542" t="str">
        <f>IF('X(Calculs)X'!$B$8&gt;0,IF('X(Calculs)X'!$AM33&lt;='X(Calculs)X'!$B$8,IF(ISERROR(GM16),IF('X(Calculs)X'!AD$23&lt;='X(Calculs)X'!$B$8,"—",""),GM16),""),"")</f>
        <v/>
      </c>
      <c r="AF16" s="542" t="str">
        <f>IF('X(Calculs)X'!$B$8&gt;0,IF('X(Calculs)X'!$AM33&lt;='X(Calculs)X'!$B$8,IF(ISERROR(GN16),IF('X(Calculs)X'!AE$23&lt;='X(Calculs)X'!$B$8,"—",""),GN16),""),"")</f>
        <v/>
      </c>
      <c r="AG16" s="542" t="str">
        <f>IF('X(Calculs)X'!$B$8&gt;0,IF('X(Calculs)X'!$AM33&lt;='X(Calculs)X'!$B$8,IF(ISERROR(GO16),IF('X(Calculs)X'!AF$23&lt;='X(Calculs)X'!$B$8,"—",""),GO16),""),"")</f>
        <v/>
      </c>
      <c r="AH16" s="542" t="str">
        <f>IF('X(Calculs)X'!$B$8&gt;0,IF('X(Calculs)X'!$AM33&lt;='X(Calculs)X'!$B$8,IF(ISERROR(GP16),IF('X(Calculs)X'!AG$23&lt;='X(Calculs)X'!$B$8,"—",""),GP16),""),"")</f>
        <v/>
      </c>
      <c r="AK16" s="541" t="str">
        <f t="shared" si="6"/>
        <v/>
      </c>
      <c r="AL16" s="542" t="str">
        <f>IFERROR(ROUND(CORREL('X(Calculs)X'!$L$25:$L$124,'X(Calculs)X'!D$25:D$124),2),"")</f>
        <v/>
      </c>
      <c r="AM16" s="542" t="str">
        <f>IFERROR(ROUND(CORREL('X(Calculs)X'!$L$25:$L$124,'X(Calculs)X'!E$25:E$124),2),"")</f>
        <v/>
      </c>
      <c r="AN16" s="542" t="str">
        <f>IFERROR(ROUND(CORREL('X(Calculs)X'!$L$25:$L$124,'X(Calculs)X'!F$25:F$124),2),"")</f>
        <v/>
      </c>
      <c r="AO16" s="542" t="str">
        <f>IFERROR(ROUND(CORREL('X(Calculs)X'!$L$25:$L$124,'X(Calculs)X'!G$25:G$124),2),"")</f>
        <v/>
      </c>
      <c r="AP16" s="542" t="str">
        <f>IFERROR(ROUND(CORREL('X(Calculs)X'!$L$25:$L$124,'X(Calculs)X'!H$25:H$124),2),"")</f>
        <v/>
      </c>
      <c r="AQ16" s="542" t="str">
        <f>IFERROR(ROUND(CORREL('X(Calculs)X'!$L$25:$L$124,'X(Calculs)X'!I$25:I$124),2),"")</f>
        <v/>
      </c>
      <c r="AR16" s="542" t="str">
        <f>IFERROR(ROUND(CORREL('X(Calculs)X'!$L$25:$L$124,'X(Calculs)X'!J$25:J$124),2),"")</f>
        <v/>
      </c>
      <c r="AS16" s="542" t="str">
        <f>IFERROR(ROUND(CORREL('X(Calculs)X'!$L$25:$L$124,'X(Calculs)X'!K$25:K$124),2),"")</f>
        <v/>
      </c>
      <c r="AT16" s="542" t="str">
        <f>IFERROR(ROUND(CORREL('X(Calculs)X'!$L$25:$L$124,'X(Calculs)X'!L$25:L$124),2),"")</f>
        <v/>
      </c>
      <c r="AU16" s="542" t="str">
        <f>IFERROR(ROUND(CORREL('X(Calculs)X'!$L$25:$L$124,'X(Calculs)X'!M$25:M$124),2),"")</f>
        <v/>
      </c>
      <c r="AV16" s="542" t="str">
        <f>IFERROR(ROUND(CORREL('X(Calculs)X'!$L$25:$L$124,'X(Calculs)X'!N$25:N$124),2),"")</f>
        <v/>
      </c>
      <c r="AW16" s="542" t="str">
        <f>IFERROR(ROUND(CORREL('X(Calculs)X'!$L$25:$L$124,'X(Calculs)X'!O$25:O$124),2),"")</f>
        <v/>
      </c>
      <c r="AX16" s="542" t="str">
        <f>IFERROR(ROUND(CORREL('X(Calculs)X'!$L$25:$L$124,'X(Calculs)X'!P$25:P$124),2),"")</f>
        <v/>
      </c>
      <c r="AY16" s="542" t="str">
        <f>IFERROR(ROUND(CORREL('X(Calculs)X'!$L$25:$L$124,'X(Calculs)X'!Q$25:Q$124),2),"")</f>
        <v/>
      </c>
      <c r="AZ16" s="542" t="str">
        <f>IFERROR(ROUND(CORREL('X(Calculs)X'!$L$25:$L$124,'X(Calculs)X'!R$25:R$124),2),"")</f>
        <v/>
      </c>
      <c r="BA16" s="542" t="str">
        <f>IFERROR(ROUND(CORREL('X(Calculs)X'!$L$25:$L$124,'X(Calculs)X'!S$25:S$124),2),"")</f>
        <v/>
      </c>
      <c r="BB16" s="542" t="str">
        <f>IFERROR(ROUND(CORREL('X(Calculs)X'!$L$25:$L$124,'X(Calculs)X'!T$25:T$124),2),"")</f>
        <v/>
      </c>
      <c r="BC16" s="542" t="str">
        <f>IFERROR(ROUND(CORREL('X(Calculs)X'!$L$25:$L$124,'X(Calculs)X'!U$25:U$124),2),"")</f>
        <v/>
      </c>
      <c r="BD16" s="542" t="str">
        <f>IFERROR(ROUND(CORREL('X(Calculs)X'!$L$25:$L$124,'X(Calculs)X'!V$25:V$124),2),"")</f>
        <v/>
      </c>
      <c r="BE16" s="542" t="str">
        <f>IFERROR(ROUND(CORREL('X(Calculs)X'!$L$25:$L$124,'X(Calculs)X'!W$25:W$124),2),"")</f>
        <v/>
      </c>
      <c r="BF16" s="542" t="str">
        <f>IFERROR(ROUND(CORREL('X(Calculs)X'!$L$25:$L$124,'X(Calculs)X'!X$25:X$124),2),"")</f>
        <v/>
      </c>
      <c r="BG16" s="542" t="str">
        <f>IFERROR(ROUND(CORREL('X(Calculs)X'!$L$25:$L$124,'X(Calculs)X'!Y$25:Y$124),2),"")</f>
        <v/>
      </c>
      <c r="BH16" s="542" t="str">
        <f>IFERROR(ROUND(CORREL('X(Calculs)X'!$L$25:$L$124,'X(Calculs)X'!Z$25:Z$124),2),"")</f>
        <v/>
      </c>
      <c r="BI16" s="542" t="str">
        <f>IFERROR(ROUND(CORREL('X(Calculs)X'!$L$25:$L$124,'X(Calculs)X'!AA$25:AA$124),2),"")</f>
        <v/>
      </c>
      <c r="BJ16" s="542" t="str">
        <f>IFERROR(ROUND(CORREL('X(Calculs)X'!$L$25:$L$124,'X(Calculs)X'!AB$25:AB$124),2),"")</f>
        <v/>
      </c>
      <c r="BK16" s="542" t="str">
        <f>IFERROR(ROUND(CORREL('X(Calculs)X'!$L$25:$L$124,'X(Calculs)X'!AC$25:AC$124),2),"")</f>
        <v/>
      </c>
      <c r="BL16" s="542" t="str">
        <f>IFERROR(ROUND(CORREL('X(Calculs)X'!$L$25:$L$124,'X(Calculs)X'!AD$25:AD$124),2),"")</f>
        <v/>
      </c>
      <c r="BM16" s="542" t="str">
        <f>IFERROR(ROUND(CORREL('X(Calculs)X'!$L$25:$L$124,'X(Calculs)X'!AE$25:AE$124),2),"")</f>
        <v/>
      </c>
      <c r="BN16" s="542" t="str">
        <f>IFERROR(ROUND(CORREL('X(Calculs)X'!$L$25:$L$124,'X(Calculs)X'!AF$25:AF$124),2),"")</f>
        <v/>
      </c>
      <c r="BO16" s="542" t="str">
        <f>IFERROR(ROUND(CORREL('X(Calculs)X'!$L$25:$L$124,'X(Calculs)X'!AG$25:AG$124),2),"")</f>
        <v/>
      </c>
      <c r="BT16" s="541" t="str">
        <f t="shared" si="7"/>
        <v/>
      </c>
      <c r="BU16" s="560" t="str">
        <f>IF(AL16="","",IF(AL16&lt;0,'X(Calculs)X'!$MW$141,IF(AL16&lt;0.1,'X(Calculs)X'!$MW$140,IF(AL16&lt;0.2,'X(Calculs)X'!$MW$139,IF(AL16&lt;0.3,'X(Calculs)X'!$MW$138,IF(AL16&lt;0.4,'X(Calculs)X'!$MW$137,IF(AL16&lt;0.5,'X(Calculs)X'!$MW$136,IF(AL16&lt;0.6,'X(Calculs)X'!$MW$135,IF(AL16&lt;0.7,'X(Calculs)X'!$MW$134,IF(AL16&lt;0.8,'X(Calculs)X'!$MW$133,IF(AL16&lt;0.9,'X(Calculs)X'!$MW$132,IF(AL16&lt;1,'X(Calculs)X'!$MW$131,IF(AND(AL16=1,BU$7=$BT16),0,'X(Calculs)X'!$MW$131)))))))))))))</f>
        <v/>
      </c>
      <c r="BV16" s="560" t="str">
        <f>IF(AM16="","",IF(AM16&lt;0,'X(Calculs)X'!$MW$141,IF(AM16&lt;0.1,'X(Calculs)X'!$MW$140,IF(AM16&lt;0.2,'X(Calculs)X'!$MW$139,IF(AM16&lt;0.3,'X(Calculs)X'!$MW$138,IF(AM16&lt;0.4,'X(Calculs)X'!$MW$137,IF(AM16&lt;0.5,'X(Calculs)X'!$MW$136,IF(AM16&lt;0.6,'X(Calculs)X'!$MW$135,IF(AM16&lt;0.7,'X(Calculs)X'!$MW$134,IF(AM16&lt;0.8,'X(Calculs)X'!$MW$133,IF(AM16&lt;0.9,'X(Calculs)X'!$MW$132,IF(AM16&lt;1,'X(Calculs)X'!$MW$131,IF(AND(AM16=1,BV$7=$BT16),0,'X(Calculs)X'!$MW$131)))))))))))))</f>
        <v/>
      </c>
      <c r="BW16" s="560" t="str">
        <f>IF(AN16="","",IF(AN16&lt;0,'X(Calculs)X'!$MW$141,IF(AN16&lt;0.1,'X(Calculs)X'!$MW$140,IF(AN16&lt;0.2,'X(Calculs)X'!$MW$139,IF(AN16&lt;0.3,'X(Calculs)X'!$MW$138,IF(AN16&lt;0.4,'X(Calculs)X'!$MW$137,IF(AN16&lt;0.5,'X(Calculs)X'!$MW$136,IF(AN16&lt;0.6,'X(Calculs)X'!$MW$135,IF(AN16&lt;0.7,'X(Calculs)X'!$MW$134,IF(AN16&lt;0.8,'X(Calculs)X'!$MW$133,IF(AN16&lt;0.9,'X(Calculs)X'!$MW$132,IF(AN16&lt;1,'X(Calculs)X'!$MW$131,IF(AND(AN16=1,BW$7=$BT16),0,'X(Calculs)X'!$MW$131)))))))))))))</f>
        <v/>
      </c>
      <c r="BX16" s="560" t="str">
        <f>IF(AO16="","",IF(AO16&lt;0,'X(Calculs)X'!$MW$141,IF(AO16&lt;0.1,'X(Calculs)X'!$MW$140,IF(AO16&lt;0.2,'X(Calculs)X'!$MW$139,IF(AO16&lt;0.3,'X(Calculs)X'!$MW$138,IF(AO16&lt;0.4,'X(Calculs)X'!$MW$137,IF(AO16&lt;0.5,'X(Calculs)X'!$MW$136,IF(AO16&lt;0.6,'X(Calculs)X'!$MW$135,IF(AO16&lt;0.7,'X(Calculs)X'!$MW$134,IF(AO16&lt;0.8,'X(Calculs)X'!$MW$133,IF(AO16&lt;0.9,'X(Calculs)X'!$MW$132,IF(AO16&lt;1,'X(Calculs)X'!$MW$131,IF(AND(AO16=1,BX$7=$BT16),0,'X(Calculs)X'!$MW$131)))))))))))))</f>
        <v/>
      </c>
      <c r="BY16" s="560" t="str">
        <f>IF(AP16="","",IF(AP16&lt;0,'X(Calculs)X'!$MW$141,IF(AP16&lt;0.1,'X(Calculs)X'!$MW$140,IF(AP16&lt;0.2,'X(Calculs)X'!$MW$139,IF(AP16&lt;0.3,'X(Calculs)X'!$MW$138,IF(AP16&lt;0.4,'X(Calculs)X'!$MW$137,IF(AP16&lt;0.5,'X(Calculs)X'!$MW$136,IF(AP16&lt;0.6,'X(Calculs)X'!$MW$135,IF(AP16&lt;0.7,'X(Calculs)X'!$MW$134,IF(AP16&lt;0.8,'X(Calculs)X'!$MW$133,IF(AP16&lt;0.9,'X(Calculs)X'!$MW$132,IF(AP16&lt;1,'X(Calculs)X'!$MW$131,IF(AND(AP16=1,BY$7=$BT16),0,'X(Calculs)X'!$MW$131)))))))))))))</f>
        <v/>
      </c>
      <c r="BZ16" s="560" t="str">
        <f>IF(AQ16="","",IF(AQ16&lt;0,'X(Calculs)X'!$MW$141,IF(AQ16&lt;0.1,'X(Calculs)X'!$MW$140,IF(AQ16&lt;0.2,'X(Calculs)X'!$MW$139,IF(AQ16&lt;0.3,'X(Calculs)X'!$MW$138,IF(AQ16&lt;0.4,'X(Calculs)X'!$MW$137,IF(AQ16&lt;0.5,'X(Calculs)X'!$MW$136,IF(AQ16&lt;0.6,'X(Calculs)X'!$MW$135,IF(AQ16&lt;0.7,'X(Calculs)X'!$MW$134,IF(AQ16&lt;0.8,'X(Calculs)X'!$MW$133,IF(AQ16&lt;0.9,'X(Calculs)X'!$MW$132,IF(AQ16&lt;1,'X(Calculs)X'!$MW$131,IF(AND(AQ16=1,BZ$7=$BT16),0,'X(Calculs)X'!$MW$131)))))))))))))</f>
        <v/>
      </c>
      <c r="CA16" s="560" t="str">
        <f>IF(AR16="","",IF(AR16&lt;0,'X(Calculs)X'!$MW$141,IF(AR16&lt;0.1,'X(Calculs)X'!$MW$140,IF(AR16&lt;0.2,'X(Calculs)X'!$MW$139,IF(AR16&lt;0.3,'X(Calculs)X'!$MW$138,IF(AR16&lt;0.4,'X(Calculs)X'!$MW$137,IF(AR16&lt;0.5,'X(Calculs)X'!$MW$136,IF(AR16&lt;0.6,'X(Calculs)X'!$MW$135,IF(AR16&lt;0.7,'X(Calculs)X'!$MW$134,IF(AR16&lt;0.8,'X(Calculs)X'!$MW$133,IF(AR16&lt;0.9,'X(Calculs)X'!$MW$132,IF(AR16&lt;1,'X(Calculs)X'!$MW$131,IF(AND(AR16=1,CA$7=$BT16),0,'X(Calculs)X'!$MW$131)))))))))))))</f>
        <v/>
      </c>
      <c r="CB16" s="560" t="str">
        <f>IF(AS16="","",IF(AS16&lt;0,'X(Calculs)X'!$MW$141,IF(AS16&lt;0.1,'X(Calculs)X'!$MW$140,IF(AS16&lt;0.2,'X(Calculs)X'!$MW$139,IF(AS16&lt;0.3,'X(Calculs)X'!$MW$138,IF(AS16&lt;0.4,'X(Calculs)X'!$MW$137,IF(AS16&lt;0.5,'X(Calculs)X'!$MW$136,IF(AS16&lt;0.6,'X(Calculs)X'!$MW$135,IF(AS16&lt;0.7,'X(Calculs)X'!$MW$134,IF(AS16&lt;0.8,'X(Calculs)X'!$MW$133,IF(AS16&lt;0.9,'X(Calculs)X'!$MW$132,IF(AS16&lt;1,'X(Calculs)X'!$MW$131,IF(AND(AS16=1,CB$7=$BT16),0,'X(Calculs)X'!$MW$131)))))))))))))</f>
        <v/>
      </c>
      <c r="CC16" s="560" t="str">
        <f>IF(AT16="","",IF(AT16&lt;0,'X(Calculs)X'!$MW$141,IF(AT16&lt;0.1,'X(Calculs)X'!$MW$140,IF(AT16&lt;0.2,'X(Calculs)X'!$MW$139,IF(AT16&lt;0.3,'X(Calculs)X'!$MW$138,IF(AT16&lt;0.4,'X(Calculs)X'!$MW$137,IF(AT16&lt;0.5,'X(Calculs)X'!$MW$136,IF(AT16&lt;0.6,'X(Calculs)X'!$MW$135,IF(AT16&lt;0.7,'X(Calculs)X'!$MW$134,IF(AT16&lt;0.8,'X(Calculs)X'!$MW$133,IF(AT16&lt;0.9,'X(Calculs)X'!$MW$132,IF(AT16&lt;1,'X(Calculs)X'!$MW$131,IF(AND(AT16=1,CC$7=$BT16),0,'X(Calculs)X'!$MW$131)))))))))))))</f>
        <v/>
      </c>
      <c r="CD16" s="560" t="str">
        <f>IF(AU16="","",IF(AU16&lt;0,'X(Calculs)X'!$MW$141,IF(AU16&lt;0.1,'X(Calculs)X'!$MW$140,IF(AU16&lt;0.2,'X(Calculs)X'!$MW$139,IF(AU16&lt;0.3,'X(Calculs)X'!$MW$138,IF(AU16&lt;0.4,'X(Calculs)X'!$MW$137,IF(AU16&lt;0.5,'X(Calculs)X'!$MW$136,IF(AU16&lt;0.6,'X(Calculs)X'!$MW$135,IF(AU16&lt;0.7,'X(Calculs)X'!$MW$134,IF(AU16&lt;0.8,'X(Calculs)X'!$MW$133,IF(AU16&lt;0.9,'X(Calculs)X'!$MW$132,IF(AU16&lt;1,'X(Calculs)X'!$MW$131,IF(AND(AU16=1,CD$7=$BT16),0,'X(Calculs)X'!$MW$131)))))))))))))</f>
        <v/>
      </c>
      <c r="CE16" s="560" t="str">
        <f>IF(AV16="","",IF(AV16&lt;0,'X(Calculs)X'!$MW$141,IF(AV16&lt;0.1,'X(Calculs)X'!$MW$140,IF(AV16&lt;0.2,'X(Calculs)X'!$MW$139,IF(AV16&lt;0.3,'X(Calculs)X'!$MW$138,IF(AV16&lt;0.4,'X(Calculs)X'!$MW$137,IF(AV16&lt;0.5,'X(Calculs)X'!$MW$136,IF(AV16&lt;0.6,'X(Calculs)X'!$MW$135,IF(AV16&lt;0.7,'X(Calculs)X'!$MW$134,IF(AV16&lt;0.8,'X(Calculs)X'!$MW$133,IF(AV16&lt;0.9,'X(Calculs)X'!$MW$132,IF(AV16&lt;1,'X(Calculs)X'!$MW$131,IF(AND(AV16=1,CE$7=$BT16),0,'X(Calculs)X'!$MW$131)))))))))))))</f>
        <v/>
      </c>
      <c r="CF16" s="560" t="str">
        <f>IF(AW16="","",IF(AW16&lt;0,'X(Calculs)X'!$MW$141,IF(AW16&lt;0.1,'X(Calculs)X'!$MW$140,IF(AW16&lt;0.2,'X(Calculs)X'!$MW$139,IF(AW16&lt;0.3,'X(Calculs)X'!$MW$138,IF(AW16&lt;0.4,'X(Calculs)X'!$MW$137,IF(AW16&lt;0.5,'X(Calculs)X'!$MW$136,IF(AW16&lt;0.6,'X(Calculs)X'!$MW$135,IF(AW16&lt;0.7,'X(Calculs)X'!$MW$134,IF(AW16&lt;0.8,'X(Calculs)X'!$MW$133,IF(AW16&lt;0.9,'X(Calculs)X'!$MW$132,IF(AW16&lt;1,'X(Calculs)X'!$MW$131,IF(AND(AW16=1,CF$7=$BT16),0,'X(Calculs)X'!$MW$131)))))))))))))</f>
        <v/>
      </c>
      <c r="CG16" s="560" t="str">
        <f>IF(AX16="","",IF(AX16&lt;0,'X(Calculs)X'!$MW$141,IF(AX16&lt;0.1,'X(Calculs)X'!$MW$140,IF(AX16&lt;0.2,'X(Calculs)X'!$MW$139,IF(AX16&lt;0.3,'X(Calculs)X'!$MW$138,IF(AX16&lt;0.4,'X(Calculs)X'!$MW$137,IF(AX16&lt;0.5,'X(Calculs)X'!$MW$136,IF(AX16&lt;0.6,'X(Calculs)X'!$MW$135,IF(AX16&lt;0.7,'X(Calculs)X'!$MW$134,IF(AX16&lt;0.8,'X(Calculs)X'!$MW$133,IF(AX16&lt;0.9,'X(Calculs)X'!$MW$132,IF(AX16&lt;1,'X(Calculs)X'!$MW$131,IF(AND(AX16=1,CG$7=$BT16),0,'X(Calculs)X'!$MW$131)))))))))))))</f>
        <v/>
      </c>
      <c r="CH16" s="560" t="str">
        <f>IF(AY16="","",IF(AY16&lt;0,'X(Calculs)X'!$MW$141,IF(AY16&lt;0.1,'X(Calculs)X'!$MW$140,IF(AY16&lt;0.2,'X(Calculs)X'!$MW$139,IF(AY16&lt;0.3,'X(Calculs)X'!$MW$138,IF(AY16&lt;0.4,'X(Calculs)X'!$MW$137,IF(AY16&lt;0.5,'X(Calculs)X'!$MW$136,IF(AY16&lt;0.6,'X(Calculs)X'!$MW$135,IF(AY16&lt;0.7,'X(Calculs)X'!$MW$134,IF(AY16&lt;0.8,'X(Calculs)X'!$MW$133,IF(AY16&lt;0.9,'X(Calculs)X'!$MW$132,IF(AY16&lt;1,'X(Calculs)X'!$MW$131,IF(AND(AY16=1,CH$7=$BT16),0,'X(Calculs)X'!$MW$131)))))))))))))</f>
        <v/>
      </c>
      <c r="CI16" s="560" t="str">
        <f>IF(AZ16="","",IF(AZ16&lt;0,'X(Calculs)X'!$MW$141,IF(AZ16&lt;0.1,'X(Calculs)X'!$MW$140,IF(AZ16&lt;0.2,'X(Calculs)X'!$MW$139,IF(AZ16&lt;0.3,'X(Calculs)X'!$MW$138,IF(AZ16&lt;0.4,'X(Calculs)X'!$MW$137,IF(AZ16&lt;0.5,'X(Calculs)X'!$MW$136,IF(AZ16&lt;0.6,'X(Calculs)X'!$MW$135,IF(AZ16&lt;0.7,'X(Calculs)X'!$MW$134,IF(AZ16&lt;0.8,'X(Calculs)X'!$MW$133,IF(AZ16&lt;0.9,'X(Calculs)X'!$MW$132,IF(AZ16&lt;1,'X(Calculs)X'!$MW$131,IF(AND(AZ16=1,CI$7=$BT16),0,'X(Calculs)X'!$MW$131)))))))))))))</f>
        <v/>
      </c>
      <c r="CJ16" s="560" t="str">
        <f>IF(BA16="","",IF(BA16&lt;0,'X(Calculs)X'!$MW$141,IF(BA16&lt;0.1,'X(Calculs)X'!$MW$140,IF(BA16&lt;0.2,'X(Calculs)X'!$MW$139,IF(BA16&lt;0.3,'X(Calculs)X'!$MW$138,IF(BA16&lt;0.4,'X(Calculs)X'!$MW$137,IF(BA16&lt;0.5,'X(Calculs)X'!$MW$136,IF(BA16&lt;0.6,'X(Calculs)X'!$MW$135,IF(BA16&lt;0.7,'X(Calculs)X'!$MW$134,IF(BA16&lt;0.8,'X(Calculs)X'!$MW$133,IF(BA16&lt;0.9,'X(Calculs)X'!$MW$132,IF(BA16&lt;1,'X(Calculs)X'!$MW$131,IF(AND(BA16=1,CJ$7=$BT16),0,'X(Calculs)X'!$MW$131)))))))))))))</f>
        <v/>
      </c>
      <c r="CK16" s="560" t="str">
        <f>IF(BB16="","",IF(BB16&lt;0,'X(Calculs)X'!$MW$141,IF(BB16&lt;0.1,'X(Calculs)X'!$MW$140,IF(BB16&lt;0.2,'X(Calculs)X'!$MW$139,IF(BB16&lt;0.3,'X(Calculs)X'!$MW$138,IF(BB16&lt;0.4,'X(Calculs)X'!$MW$137,IF(BB16&lt;0.5,'X(Calculs)X'!$MW$136,IF(BB16&lt;0.6,'X(Calculs)X'!$MW$135,IF(BB16&lt;0.7,'X(Calculs)X'!$MW$134,IF(BB16&lt;0.8,'X(Calculs)X'!$MW$133,IF(BB16&lt;0.9,'X(Calculs)X'!$MW$132,IF(BB16&lt;1,'X(Calculs)X'!$MW$131,IF(AND(BB16=1,CK$7=$BT16),0,'X(Calculs)X'!$MW$131)))))))))))))</f>
        <v/>
      </c>
      <c r="CL16" s="560" t="str">
        <f>IF(BC16="","",IF(BC16&lt;0,'X(Calculs)X'!$MW$141,IF(BC16&lt;0.1,'X(Calculs)X'!$MW$140,IF(BC16&lt;0.2,'X(Calculs)X'!$MW$139,IF(BC16&lt;0.3,'X(Calculs)X'!$MW$138,IF(BC16&lt;0.4,'X(Calculs)X'!$MW$137,IF(BC16&lt;0.5,'X(Calculs)X'!$MW$136,IF(BC16&lt;0.6,'X(Calculs)X'!$MW$135,IF(BC16&lt;0.7,'X(Calculs)X'!$MW$134,IF(BC16&lt;0.8,'X(Calculs)X'!$MW$133,IF(BC16&lt;0.9,'X(Calculs)X'!$MW$132,IF(BC16&lt;1,'X(Calculs)X'!$MW$131,IF(AND(BC16=1,CL$7=$BT16),0,'X(Calculs)X'!$MW$131)))))))))))))</f>
        <v/>
      </c>
      <c r="CM16" s="560" t="str">
        <f>IF(BD16="","",IF(BD16&lt;0,'X(Calculs)X'!$MW$141,IF(BD16&lt;0.1,'X(Calculs)X'!$MW$140,IF(BD16&lt;0.2,'X(Calculs)X'!$MW$139,IF(BD16&lt;0.3,'X(Calculs)X'!$MW$138,IF(BD16&lt;0.4,'X(Calculs)X'!$MW$137,IF(BD16&lt;0.5,'X(Calculs)X'!$MW$136,IF(BD16&lt;0.6,'X(Calculs)X'!$MW$135,IF(BD16&lt;0.7,'X(Calculs)X'!$MW$134,IF(BD16&lt;0.8,'X(Calculs)X'!$MW$133,IF(BD16&lt;0.9,'X(Calculs)X'!$MW$132,IF(BD16&lt;1,'X(Calculs)X'!$MW$131,IF(AND(BD16=1,CM$7=$BT16),0,'X(Calculs)X'!$MW$131)))))))))))))</f>
        <v/>
      </c>
      <c r="CN16" s="560" t="str">
        <f>IF(BE16="","",IF(BE16&lt;0,'X(Calculs)X'!$MW$141,IF(BE16&lt;0.1,'X(Calculs)X'!$MW$140,IF(BE16&lt;0.2,'X(Calculs)X'!$MW$139,IF(BE16&lt;0.3,'X(Calculs)X'!$MW$138,IF(BE16&lt;0.4,'X(Calculs)X'!$MW$137,IF(BE16&lt;0.5,'X(Calculs)X'!$MW$136,IF(BE16&lt;0.6,'X(Calculs)X'!$MW$135,IF(BE16&lt;0.7,'X(Calculs)X'!$MW$134,IF(BE16&lt;0.8,'X(Calculs)X'!$MW$133,IF(BE16&lt;0.9,'X(Calculs)X'!$MW$132,IF(BE16&lt;1,'X(Calculs)X'!$MW$131,IF(AND(BE16=1,CN$7=$BT16),0,'X(Calculs)X'!$MW$131)))))))))))))</f>
        <v/>
      </c>
      <c r="CO16" s="560" t="str">
        <f>IF(BF16="","",IF(BF16&lt;0,'X(Calculs)X'!$MW$141,IF(BF16&lt;0.1,'X(Calculs)X'!$MW$140,IF(BF16&lt;0.2,'X(Calculs)X'!$MW$139,IF(BF16&lt;0.3,'X(Calculs)X'!$MW$138,IF(BF16&lt;0.4,'X(Calculs)X'!$MW$137,IF(BF16&lt;0.5,'X(Calculs)X'!$MW$136,IF(BF16&lt;0.6,'X(Calculs)X'!$MW$135,IF(BF16&lt;0.7,'X(Calculs)X'!$MW$134,IF(BF16&lt;0.8,'X(Calculs)X'!$MW$133,IF(BF16&lt;0.9,'X(Calculs)X'!$MW$132,IF(BF16&lt;1,'X(Calculs)X'!$MW$131,IF(AND(BF16=1,CO$7=$BT16),0,'X(Calculs)X'!$MW$131)))))))))))))</f>
        <v/>
      </c>
      <c r="CP16" s="560" t="str">
        <f>IF(BG16="","",IF(BG16&lt;0,'X(Calculs)X'!$MW$141,IF(BG16&lt;0.1,'X(Calculs)X'!$MW$140,IF(BG16&lt;0.2,'X(Calculs)X'!$MW$139,IF(BG16&lt;0.3,'X(Calculs)X'!$MW$138,IF(BG16&lt;0.4,'X(Calculs)X'!$MW$137,IF(BG16&lt;0.5,'X(Calculs)X'!$MW$136,IF(BG16&lt;0.6,'X(Calculs)X'!$MW$135,IF(BG16&lt;0.7,'X(Calculs)X'!$MW$134,IF(BG16&lt;0.8,'X(Calculs)X'!$MW$133,IF(BG16&lt;0.9,'X(Calculs)X'!$MW$132,IF(BG16&lt;1,'X(Calculs)X'!$MW$131,IF(AND(BG16=1,CP$7=$BT16),0,'X(Calculs)X'!$MW$131)))))))))))))</f>
        <v/>
      </c>
      <c r="CQ16" s="560" t="str">
        <f>IF(BH16="","",IF(BH16&lt;0,'X(Calculs)X'!$MW$141,IF(BH16&lt;0.1,'X(Calculs)X'!$MW$140,IF(BH16&lt;0.2,'X(Calculs)X'!$MW$139,IF(BH16&lt;0.3,'X(Calculs)X'!$MW$138,IF(BH16&lt;0.4,'X(Calculs)X'!$MW$137,IF(BH16&lt;0.5,'X(Calculs)X'!$MW$136,IF(BH16&lt;0.6,'X(Calculs)X'!$MW$135,IF(BH16&lt;0.7,'X(Calculs)X'!$MW$134,IF(BH16&lt;0.8,'X(Calculs)X'!$MW$133,IF(BH16&lt;0.9,'X(Calculs)X'!$MW$132,IF(BH16&lt;1,'X(Calculs)X'!$MW$131,IF(AND(BH16=1,CQ$7=$BT16),0,'X(Calculs)X'!$MW$131)))))))))))))</f>
        <v/>
      </c>
      <c r="CR16" s="560" t="str">
        <f>IF(BI16="","",IF(BI16&lt;0,'X(Calculs)X'!$MW$141,IF(BI16&lt;0.1,'X(Calculs)X'!$MW$140,IF(BI16&lt;0.2,'X(Calculs)X'!$MW$139,IF(BI16&lt;0.3,'X(Calculs)X'!$MW$138,IF(BI16&lt;0.4,'X(Calculs)X'!$MW$137,IF(BI16&lt;0.5,'X(Calculs)X'!$MW$136,IF(BI16&lt;0.6,'X(Calculs)X'!$MW$135,IF(BI16&lt;0.7,'X(Calculs)X'!$MW$134,IF(BI16&lt;0.8,'X(Calculs)X'!$MW$133,IF(BI16&lt;0.9,'X(Calculs)X'!$MW$132,IF(BI16&lt;1,'X(Calculs)X'!$MW$131,IF(AND(BI16=1,CR$7=$BT16),0,'X(Calculs)X'!$MW$131)))))))))))))</f>
        <v/>
      </c>
      <c r="CS16" s="560" t="str">
        <f>IF(BJ16="","",IF(BJ16&lt;0,'X(Calculs)X'!$MW$141,IF(BJ16&lt;0.1,'X(Calculs)X'!$MW$140,IF(BJ16&lt;0.2,'X(Calculs)X'!$MW$139,IF(BJ16&lt;0.3,'X(Calculs)X'!$MW$138,IF(BJ16&lt;0.4,'X(Calculs)X'!$MW$137,IF(BJ16&lt;0.5,'X(Calculs)X'!$MW$136,IF(BJ16&lt;0.6,'X(Calculs)X'!$MW$135,IF(BJ16&lt;0.7,'X(Calculs)X'!$MW$134,IF(BJ16&lt;0.8,'X(Calculs)X'!$MW$133,IF(BJ16&lt;0.9,'X(Calculs)X'!$MW$132,IF(BJ16&lt;1,'X(Calculs)X'!$MW$131,IF(AND(BJ16=1,CS$7=$BT16),0,'X(Calculs)X'!$MW$131)))))))))))))</f>
        <v/>
      </c>
      <c r="CT16" s="560" t="str">
        <f>IF(BK16="","",IF(BK16&lt;0,'X(Calculs)X'!$MW$141,IF(BK16&lt;0.1,'X(Calculs)X'!$MW$140,IF(BK16&lt;0.2,'X(Calculs)X'!$MW$139,IF(BK16&lt;0.3,'X(Calculs)X'!$MW$138,IF(BK16&lt;0.4,'X(Calculs)X'!$MW$137,IF(BK16&lt;0.5,'X(Calculs)X'!$MW$136,IF(BK16&lt;0.6,'X(Calculs)X'!$MW$135,IF(BK16&lt;0.7,'X(Calculs)X'!$MW$134,IF(BK16&lt;0.8,'X(Calculs)X'!$MW$133,IF(BK16&lt;0.9,'X(Calculs)X'!$MW$132,IF(BK16&lt;1,'X(Calculs)X'!$MW$131,IF(AND(BK16=1,CT$7=$BT16),0,'X(Calculs)X'!$MW$131)))))))))))))</f>
        <v/>
      </c>
      <c r="CU16" s="560" t="str">
        <f>IF(BL16="","",IF(BL16&lt;0,'X(Calculs)X'!$MW$141,IF(BL16&lt;0.1,'X(Calculs)X'!$MW$140,IF(BL16&lt;0.2,'X(Calculs)X'!$MW$139,IF(BL16&lt;0.3,'X(Calculs)X'!$MW$138,IF(BL16&lt;0.4,'X(Calculs)X'!$MW$137,IF(BL16&lt;0.5,'X(Calculs)X'!$MW$136,IF(BL16&lt;0.6,'X(Calculs)X'!$MW$135,IF(BL16&lt;0.7,'X(Calculs)X'!$MW$134,IF(BL16&lt;0.8,'X(Calculs)X'!$MW$133,IF(BL16&lt;0.9,'X(Calculs)X'!$MW$132,IF(BL16&lt;1,'X(Calculs)X'!$MW$131,IF(AND(BL16=1,CU$7=$BT16),0,'X(Calculs)X'!$MW$131)))))))))))))</f>
        <v/>
      </c>
      <c r="CV16" s="560" t="str">
        <f>IF(BM16="","",IF(BM16&lt;0,'X(Calculs)X'!$MW$141,IF(BM16&lt;0.1,'X(Calculs)X'!$MW$140,IF(BM16&lt;0.2,'X(Calculs)X'!$MW$139,IF(BM16&lt;0.3,'X(Calculs)X'!$MW$138,IF(BM16&lt;0.4,'X(Calculs)X'!$MW$137,IF(BM16&lt;0.5,'X(Calculs)X'!$MW$136,IF(BM16&lt;0.6,'X(Calculs)X'!$MW$135,IF(BM16&lt;0.7,'X(Calculs)X'!$MW$134,IF(BM16&lt;0.8,'X(Calculs)X'!$MW$133,IF(BM16&lt;0.9,'X(Calculs)X'!$MW$132,IF(BM16&lt;1,'X(Calculs)X'!$MW$131,IF(AND(BM16=1,CV$7=$BT16),0,'X(Calculs)X'!$MW$131)))))))))))))</f>
        <v/>
      </c>
      <c r="CW16" s="560" t="str">
        <f>IF(BN16="","",IF(BN16&lt;0,'X(Calculs)X'!$MW$141,IF(BN16&lt;0.1,'X(Calculs)X'!$MW$140,IF(BN16&lt;0.2,'X(Calculs)X'!$MW$139,IF(BN16&lt;0.3,'X(Calculs)X'!$MW$138,IF(BN16&lt;0.4,'X(Calculs)X'!$MW$137,IF(BN16&lt;0.5,'X(Calculs)X'!$MW$136,IF(BN16&lt;0.6,'X(Calculs)X'!$MW$135,IF(BN16&lt;0.7,'X(Calculs)X'!$MW$134,IF(BN16&lt;0.8,'X(Calculs)X'!$MW$133,IF(BN16&lt;0.9,'X(Calculs)X'!$MW$132,IF(BN16&lt;1,'X(Calculs)X'!$MW$131,IF(AND(BN16=1,CW$7=$BT16),0,'X(Calculs)X'!$MW$131)))))))))))))</f>
        <v/>
      </c>
      <c r="CX16" s="560" t="str">
        <f>IF(BO16="","",IF(BO16&lt;0,'X(Calculs)X'!$MW$141,IF(BO16&lt;0.1,'X(Calculs)X'!$MW$140,IF(BO16&lt;0.2,'X(Calculs)X'!$MW$139,IF(BO16&lt;0.3,'X(Calculs)X'!$MW$138,IF(BO16&lt;0.4,'X(Calculs)X'!$MW$137,IF(BO16&lt;0.5,'X(Calculs)X'!$MW$136,IF(BO16&lt;0.6,'X(Calculs)X'!$MW$135,IF(BO16&lt;0.7,'X(Calculs)X'!$MW$134,IF(BO16&lt;0.8,'X(Calculs)X'!$MW$133,IF(BO16&lt;0.9,'X(Calculs)X'!$MW$132,IF(BO16&lt;1,'X(Calculs)X'!$MW$131,IF(AND(BO16=1,CX$7=$BT16),0,'X(Calculs)X'!$MW$131)))))))))))))</f>
        <v/>
      </c>
      <c r="CZ16" s="541" t="str">
        <f t="shared" si="8"/>
        <v/>
      </c>
      <c r="DA16" s="542" t="str">
        <f>IFERROR((AL16*SQRT(('X(Calculs)X'!$B$11-2)/(1-('5. Corr.'!AL16*'5. Corr.'!AL16)))),"")</f>
        <v/>
      </c>
      <c r="DB16" s="542" t="str">
        <f>IFERROR((AM16*SQRT(('X(Calculs)X'!$B$11-2)/(1-('5. Corr.'!AM16*'5. Corr.'!AM16)))),"")</f>
        <v/>
      </c>
      <c r="DC16" s="542" t="str">
        <f>IFERROR((AN16*SQRT(('X(Calculs)X'!$B$11-2)/(1-('5. Corr.'!AN16*'5. Corr.'!AN16)))),"")</f>
        <v/>
      </c>
      <c r="DD16" s="542" t="str">
        <f>IFERROR((AO16*SQRT(('X(Calculs)X'!$B$11-2)/(1-('5. Corr.'!AO16*'5. Corr.'!AO16)))),"")</f>
        <v/>
      </c>
      <c r="DE16" s="542" t="str">
        <f>IFERROR((AP16*SQRT(('X(Calculs)X'!$B$11-2)/(1-('5. Corr.'!AP16*'5. Corr.'!AP16)))),"")</f>
        <v/>
      </c>
      <c r="DF16" s="542" t="str">
        <f>IFERROR((AQ16*SQRT(('X(Calculs)X'!$B$11-2)/(1-('5. Corr.'!AQ16*'5. Corr.'!AQ16)))),"")</f>
        <v/>
      </c>
      <c r="DG16" s="542" t="str">
        <f>IFERROR((AR16*SQRT(('X(Calculs)X'!$B$11-2)/(1-('5. Corr.'!AR16*'5. Corr.'!AR16)))),"")</f>
        <v/>
      </c>
      <c r="DH16" s="542" t="str">
        <f>IFERROR((AS16*SQRT(('X(Calculs)X'!$B$11-2)/(1-('5. Corr.'!AS16*'5. Corr.'!AS16)))),"")</f>
        <v/>
      </c>
      <c r="DI16" s="542" t="str">
        <f>IFERROR((AT16*SQRT(('X(Calculs)X'!$B$11-2)/(1-('5. Corr.'!AT16*'5. Corr.'!AT16)))),"")</f>
        <v/>
      </c>
      <c r="DJ16" s="542" t="str">
        <f>IFERROR((AU16*SQRT(('X(Calculs)X'!$B$11-2)/(1-('5. Corr.'!AU16*'5. Corr.'!AU16)))),"")</f>
        <v/>
      </c>
      <c r="DK16" s="542" t="str">
        <f>IFERROR((AV16*SQRT(('X(Calculs)X'!$B$11-2)/(1-('5. Corr.'!AV16*'5. Corr.'!AV16)))),"")</f>
        <v/>
      </c>
      <c r="DL16" s="542" t="str">
        <f>IFERROR((AW16*SQRT(('X(Calculs)X'!$B$11-2)/(1-('5. Corr.'!AW16*'5. Corr.'!AW16)))),"")</f>
        <v/>
      </c>
      <c r="DM16" s="542" t="str">
        <f>IFERROR((AX16*SQRT(('X(Calculs)X'!$B$11-2)/(1-('5. Corr.'!AX16*'5. Corr.'!AX16)))),"")</f>
        <v/>
      </c>
      <c r="DN16" s="542" t="str">
        <f>IFERROR((AY16*SQRT(('X(Calculs)X'!$B$11-2)/(1-('5. Corr.'!AY16*'5. Corr.'!AY16)))),"")</f>
        <v/>
      </c>
      <c r="DO16" s="542" t="str">
        <f>IFERROR((AZ16*SQRT(('X(Calculs)X'!$B$11-2)/(1-('5. Corr.'!AZ16*'5. Corr.'!AZ16)))),"")</f>
        <v/>
      </c>
      <c r="DP16" s="542" t="str">
        <f>IFERROR((BA16*SQRT(('X(Calculs)X'!$B$11-2)/(1-('5. Corr.'!BA16*'5. Corr.'!BA16)))),"")</f>
        <v/>
      </c>
      <c r="DQ16" s="542" t="str">
        <f>IFERROR((BB16*SQRT(('X(Calculs)X'!$B$11-2)/(1-('5. Corr.'!BB16*'5. Corr.'!BB16)))),"")</f>
        <v/>
      </c>
      <c r="DR16" s="542" t="str">
        <f>IFERROR((BC16*SQRT(('X(Calculs)X'!$B$11-2)/(1-('5. Corr.'!BC16*'5. Corr.'!BC16)))),"")</f>
        <v/>
      </c>
      <c r="DS16" s="542" t="str">
        <f>IFERROR((BD16*SQRT(('X(Calculs)X'!$B$11-2)/(1-('5. Corr.'!BD16*'5. Corr.'!BD16)))),"")</f>
        <v/>
      </c>
      <c r="DT16" s="542" t="str">
        <f>IFERROR((BE16*SQRT(('X(Calculs)X'!$B$11-2)/(1-('5. Corr.'!BE16*'5. Corr.'!BE16)))),"")</f>
        <v/>
      </c>
      <c r="DU16" s="542" t="str">
        <f>IFERROR((BF16*SQRT(('X(Calculs)X'!$B$11-2)/(1-('5. Corr.'!BF16*'5. Corr.'!BF16)))),"")</f>
        <v/>
      </c>
      <c r="DV16" s="542" t="str">
        <f>IFERROR((BG16*SQRT(('X(Calculs)X'!$B$11-2)/(1-('5. Corr.'!BG16*'5. Corr.'!BG16)))),"")</f>
        <v/>
      </c>
      <c r="DW16" s="542" t="str">
        <f>IFERROR((BH16*SQRT(('X(Calculs)X'!$B$11-2)/(1-('5. Corr.'!BH16*'5. Corr.'!BH16)))),"")</f>
        <v/>
      </c>
      <c r="DX16" s="542" t="str">
        <f>IFERROR((BI16*SQRT(('X(Calculs)X'!$B$11-2)/(1-('5. Corr.'!BI16*'5. Corr.'!BI16)))),"")</f>
        <v/>
      </c>
      <c r="DY16" s="542" t="str">
        <f>IFERROR((BJ16*SQRT(('X(Calculs)X'!$B$11-2)/(1-('5. Corr.'!BJ16*'5. Corr.'!BJ16)))),"")</f>
        <v/>
      </c>
      <c r="DZ16" s="542" t="str">
        <f>IFERROR((BK16*SQRT(('X(Calculs)X'!$B$11-2)/(1-('5. Corr.'!BK16*'5. Corr.'!BK16)))),"")</f>
        <v/>
      </c>
      <c r="EA16" s="542" t="str">
        <f>IFERROR((BL16*SQRT(('X(Calculs)X'!$B$11-2)/(1-('5. Corr.'!BL16*'5. Corr.'!BL16)))),"")</f>
        <v/>
      </c>
      <c r="EB16" s="542" t="str">
        <f>IFERROR((BM16*SQRT(('X(Calculs)X'!$B$11-2)/(1-('5. Corr.'!BM16*'5. Corr.'!BM16)))),"")</f>
        <v/>
      </c>
      <c r="EC16" s="542" t="str">
        <f>IFERROR((BN16*SQRT(('X(Calculs)X'!$B$11-2)/(1-('5. Corr.'!BN16*'5. Corr.'!BN16)))),"")</f>
        <v/>
      </c>
      <c r="ED16" s="542" t="str">
        <f>IFERROR((BO16*SQRT(('X(Calculs)X'!$B$11-2)/(1-('5. Corr.'!BO16*'5. Corr.'!BO16)))),"")</f>
        <v/>
      </c>
      <c r="EF16" s="541" t="str">
        <f t="shared" si="9"/>
        <v/>
      </c>
      <c r="EG16" s="542" t="str">
        <f>IFERROR((_xlfn.T.DIST.2T(ABS(DA16),'X(Calculs)X'!$B$11-2)),"")</f>
        <v/>
      </c>
      <c r="EH16" s="542" t="str">
        <f>IFERROR((_xlfn.T.DIST.2T(ABS(DB16),'X(Calculs)X'!$B$11-2)),"")</f>
        <v/>
      </c>
      <c r="EI16" s="542" t="str">
        <f>IFERROR((_xlfn.T.DIST.2T(ABS(DC16),'X(Calculs)X'!$B$11-2)),"")</f>
        <v/>
      </c>
      <c r="EJ16" s="542" t="str">
        <f>IFERROR((_xlfn.T.DIST.2T(ABS(DD16),'X(Calculs)X'!$B$11-2)),"")</f>
        <v/>
      </c>
      <c r="EK16" s="542" t="str">
        <f>IFERROR((_xlfn.T.DIST.2T(ABS(DE16),'X(Calculs)X'!$B$11-2)),"")</f>
        <v/>
      </c>
      <c r="EL16" s="542" t="str">
        <f>IFERROR((_xlfn.T.DIST.2T(ABS(DF16),'X(Calculs)X'!$B$11-2)),"")</f>
        <v/>
      </c>
      <c r="EM16" s="542" t="str">
        <f>IFERROR((_xlfn.T.DIST.2T(ABS(DG16),'X(Calculs)X'!$B$11-2)),"")</f>
        <v/>
      </c>
      <c r="EN16" s="542" t="str">
        <f>IFERROR((_xlfn.T.DIST.2T(ABS(DH16),'X(Calculs)X'!$B$11-2)),"")</f>
        <v/>
      </c>
      <c r="EO16" s="542" t="str">
        <f>IFERROR((_xlfn.T.DIST.2T(ABS(DI16),'X(Calculs)X'!$B$11-2)),"")</f>
        <v/>
      </c>
      <c r="EP16" s="542" t="str">
        <f>IFERROR((_xlfn.T.DIST.2T(ABS(DJ16),'X(Calculs)X'!$B$11-2)),"")</f>
        <v/>
      </c>
      <c r="EQ16" s="542" t="str">
        <f>IFERROR((_xlfn.T.DIST.2T(ABS(DK16),'X(Calculs)X'!$B$11-2)),"")</f>
        <v/>
      </c>
      <c r="ER16" s="542" t="str">
        <f>IFERROR((_xlfn.T.DIST.2T(ABS(DL16),'X(Calculs)X'!$B$11-2)),"")</f>
        <v/>
      </c>
      <c r="ES16" s="542" t="str">
        <f>IFERROR((_xlfn.T.DIST.2T(ABS(DM16),'X(Calculs)X'!$B$11-2)),"")</f>
        <v/>
      </c>
      <c r="ET16" s="542" t="str">
        <f>IFERROR((_xlfn.T.DIST.2T(ABS(DN16),'X(Calculs)X'!$B$11-2)),"")</f>
        <v/>
      </c>
      <c r="EU16" s="542" t="str">
        <f>IFERROR((_xlfn.T.DIST.2T(ABS(DO16),'X(Calculs)X'!$B$11-2)),"")</f>
        <v/>
      </c>
      <c r="EV16" s="542" t="str">
        <f>IFERROR((_xlfn.T.DIST.2T(ABS(DP16),'X(Calculs)X'!$B$11-2)),"")</f>
        <v/>
      </c>
      <c r="EW16" s="542" t="str">
        <f>IFERROR((_xlfn.T.DIST.2T(ABS(DQ16),'X(Calculs)X'!$B$11-2)),"")</f>
        <v/>
      </c>
      <c r="EX16" s="542" t="str">
        <f>IFERROR((_xlfn.T.DIST.2T(ABS(DR16),'X(Calculs)X'!$B$11-2)),"")</f>
        <v/>
      </c>
      <c r="EY16" s="542" t="str">
        <f>IFERROR((_xlfn.T.DIST.2T(ABS(DS16),'X(Calculs)X'!$B$11-2)),"")</f>
        <v/>
      </c>
      <c r="EZ16" s="542" t="str">
        <f>IFERROR((_xlfn.T.DIST.2T(ABS(DT16),'X(Calculs)X'!$B$11-2)),"")</f>
        <v/>
      </c>
      <c r="FA16" s="542" t="str">
        <f>IFERROR((_xlfn.T.DIST.2T(ABS(DU16),'X(Calculs)X'!$B$11-2)),"")</f>
        <v/>
      </c>
      <c r="FB16" s="542" t="str">
        <f>IFERROR((_xlfn.T.DIST.2T(ABS(DV16),'X(Calculs)X'!$B$11-2)),"")</f>
        <v/>
      </c>
      <c r="FC16" s="542" t="str">
        <f>IFERROR((_xlfn.T.DIST.2T(ABS(DW16),'X(Calculs)X'!$B$11-2)),"")</f>
        <v/>
      </c>
      <c r="FD16" s="542" t="str">
        <f>IFERROR((_xlfn.T.DIST.2T(ABS(DX16),'X(Calculs)X'!$B$11-2)),"")</f>
        <v/>
      </c>
      <c r="FE16" s="542" t="str">
        <f>IFERROR((_xlfn.T.DIST.2T(ABS(DY16),'X(Calculs)X'!$B$11-2)),"")</f>
        <v/>
      </c>
      <c r="FF16" s="542" t="str">
        <f>IFERROR((_xlfn.T.DIST.2T(ABS(DZ16),'X(Calculs)X'!$B$11-2)),"")</f>
        <v/>
      </c>
      <c r="FG16" s="542" t="str">
        <f>IFERROR((_xlfn.T.DIST.2T(ABS(EA16),'X(Calculs)X'!$B$11-2)),"")</f>
        <v/>
      </c>
      <c r="FH16" s="542" t="str">
        <f>IFERROR((_xlfn.T.DIST.2T(ABS(EB16),'X(Calculs)X'!$B$11-2)),"")</f>
        <v/>
      </c>
      <c r="FI16" s="542" t="str">
        <f>IFERROR((_xlfn.T.DIST.2T(ABS(EC16),'X(Calculs)X'!$B$11-2)),"")</f>
        <v/>
      </c>
      <c r="FJ16" s="542" t="str">
        <f>IFERROR((_xlfn.T.DIST.2T(ABS(ED16),'X(Calculs)X'!$B$11-2)),"")</f>
        <v/>
      </c>
      <c r="FL16" s="541" t="str">
        <f t="shared" si="10"/>
        <v/>
      </c>
      <c r="FM16" s="542" t="e">
        <f t="shared" si="12"/>
        <v>#VALUE!</v>
      </c>
      <c r="FN16" s="542" t="e">
        <f t="shared" si="13"/>
        <v>#VALUE!</v>
      </c>
      <c r="FO16" s="542" t="e">
        <f t="shared" si="14"/>
        <v>#VALUE!</v>
      </c>
      <c r="FP16" s="542" t="e">
        <f t="shared" si="15"/>
        <v>#VALUE!</v>
      </c>
      <c r="FQ16" s="542" t="e">
        <f t="shared" si="16"/>
        <v>#VALUE!</v>
      </c>
      <c r="FR16" s="542" t="e">
        <f t="shared" si="17"/>
        <v>#VALUE!</v>
      </c>
      <c r="FS16" s="542" t="e">
        <f t="shared" si="18"/>
        <v>#VALUE!</v>
      </c>
      <c r="FT16" s="542" t="e">
        <f t="shared" si="19"/>
        <v>#VALUE!</v>
      </c>
      <c r="FU16" s="542" t="e">
        <f t="shared" si="20"/>
        <v>#VALUE!</v>
      </c>
      <c r="FV16" s="542" t="e">
        <f t="shared" si="21"/>
        <v>#VALUE!</v>
      </c>
      <c r="FW16" s="542" t="e">
        <f t="shared" si="22"/>
        <v>#VALUE!</v>
      </c>
      <c r="FX16" s="542" t="e">
        <f t="shared" si="23"/>
        <v>#VALUE!</v>
      </c>
      <c r="FY16" s="542" t="e">
        <f t="shared" si="24"/>
        <v>#VALUE!</v>
      </c>
      <c r="FZ16" s="542" t="e">
        <f t="shared" si="25"/>
        <v>#VALUE!</v>
      </c>
      <c r="GA16" s="542" t="e">
        <f t="shared" si="26"/>
        <v>#VALUE!</v>
      </c>
      <c r="GB16" s="542" t="e">
        <f t="shared" si="27"/>
        <v>#VALUE!</v>
      </c>
      <c r="GC16" s="542" t="e">
        <f t="shared" si="28"/>
        <v>#VALUE!</v>
      </c>
      <c r="GD16" s="542" t="e">
        <f t="shared" si="29"/>
        <v>#VALUE!</v>
      </c>
      <c r="GE16" s="542" t="e">
        <f t="shared" si="30"/>
        <v>#VALUE!</v>
      </c>
      <c r="GF16" s="542" t="e">
        <f t="shared" si="31"/>
        <v>#VALUE!</v>
      </c>
      <c r="GG16" s="542" t="e">
        <f t="shared" si="32"/>
        <v>#VALUE!</v>
      </c>
      <c r="GH16" s="542" t="e">
        <f t="shared" si="33"/>
        <v>#VALUE!</v>
      </c>
      <c r="GI16" s="542" t="e">
        <f t="shared" si="34"/>
        <v>#VALUE!</v>
      </c>
      <c r="GJ16" s="542" t="e">
        <f t="shared" si="35"/>
        <v>#VALUE!</v>
      </c>
      <c r="GK16" s="542" t="e">
        <f t="shared" si="36"/>
        <v>#VALUE!</v>
      </c>
      <c r="GL16" s="542" t="e">
        <f t="shared" si="37"/>
        <v>#VALUE!</v>
      </c>
      <c r="GM16" s="542" t="e">
        <f t="shared" si="38"/>
        <v>#VALUE!</v>
      </c>
      <c r="GN16" s="542" t="e">
        <f t="shared" si="39"/>
        <v>#VALUE!</v>
      </c>
      <c r="GO16" s="542" t="e">
        <f t="shared" si="40"/>
        <v>#VALUE!</v>
      </c>
      <c r="GP16" s="542" t="e">
        <f t="shared" si="41"/>
        <v>#VALUE!</v>
      </c>
    </row>
    <row r="17" spans="1:285" ht="23.25" customHeight="1" x14ac:dyDescent="0.3">
      <c r="A17" s="578"/>
      <c r="D17" s="568" t="str">
        <f>N7</f>
        <v/>
      </c>
      <c r="E17" s="542" t="str">
        <f>IF('X(Calculs)X'!$B$8&gt;0,IF('X(Calculs)X'!$AM34&lt;='X(Calculs)X'!$B$8,IF(ISERROR(FM17),IF('X(Calculs)X'!D$23&lt;='X(Calculs)X'!$B$8,"—",""),FM17),""),"")</f>
        <v/>
      </c>
      <c r="F17" s="542" t="str">
        <f>IF('X(Calculs)X'!$B$8&gt;0,IF('X(Calculs)X'!$AM34&lt;='X(Calculs)X'!$B$8,IF(ISERROR(FN17),IF('X(Calculs)X'!E$23&lt;='X(Calculs)X'!$B$8,"—",""),FN17),""),"")</f>
        <v/>
      </c>
      <c r="G17" s="542" t="str">
        <f>IF('X(Calculs)X'!$B$8&gt;0,IF('X(Calculs)X'!$AM34&lt;='X(Calculs)X'!$B$8,IF(ISERROR(FO17),IF('X(Calculs)X'!F$23&lt;='X(Calculs)X'!$B$8,"—",""),FO17),""),"")</f>
        <v/>
      </c>
      <c r="H17" s="542" t="str">
        <f>IF('X(Calculs)X'!$B$8&gt;0,IF('X(Calculs)X'!$AM34&lt;='X(Calculs)X'!$B$8,IF(ISERROR(FP17),IF('X(Calculs)X'!G$23&lt;='X(Calculs)X'!$B$8,"—",""),FP17),""),"")</f>
        <v/>
      </c>
      <c r="I17" s="542" t="str">
        <f>IF('X(Calculs)X'!$B$8&gt;0,IF('X(Calculs)X'!$AM34&lt;='X(Calculs)X'!$B$8,IF(ISERROR(FQ17),IF('X(Calculs)X'!H$23&lt;='X(Calculs)X'!$B$8,"—",""),FQ17),""),"")</f>
        <v/>
      </c>
      <c r="J17" s="542" t="str">
        <f>IF('X(Calculs)X'!$B$8&gt;0,IF('X(Calculs)X'!$AM34&lt;='X(Calculs)X'!$B$8,IF(ISERROR(FR17),IF('X(Calculs)X'!I$23&lt;='X(Calculs)X'!$B$8,"—",""),FR17),""),"")</f>
        <v/>
      </c>
      <c r="K17" s="542" t="str">
        <f>IF('X(Calculs)X'!$B$8&gt;0,IF('X(Calculs)X'!$AM34&lt;='X(Calculs)X'!$B$8,IF(ISERROR(FS17),IF('X(Calculs)X'!J$23&lt;='X(Calculs)X'!$B$8,"—",""),FS17),""),"")</f>
        <v/>
      </c>
      <c r="L17" s="542" t="str">
        <f>IF('X(Calculs)X'!$B$8&gt;0,IF('X(Calculs)X'!$AM34&lt;='X(Calculs)X'!$B$8,IF(ISERROR(FT17),IF('X(Calculs)X'!K$23&lt;='X(Calculs)X'!$B$8,"—",""),FT17),""),"")</f>
        <v/>
      </c>
      <c r="M17" s="542" t="str">
        <f>IF('X(Calculs)X'!$B$8&gt;0,IF('X(Calculs)X'!$AM34&lt;='X(Calculs)X'!$B$8,IF(ISERROR(FU17),IF('X(Calculs)X'!L$23&lt;='X(Calculs)X'!$B$8,"—",""),FU17),""),"")</f>
        <v/>
      </c>
      <c r="N17" s="542" t="str">
        <f>IF('X(Calculs)X'!$B$8&gt;0,IF('X(Calculs)X'!$AM34&lt;='X(Calculs)X'!$B$8,IF(ISERROR(FV17),IF('X(Calculs)X'!M$23&lt;='X(Calculs)X'!$B$8,"—",""),FV17),""),"")</f>
        <v/>
      </c>
      <c r="O17" s="542" t="str">
        <f>IF('X(Calculs)X'!$B$8&gt;0,IF('X(Calculs)X'!$AM34&lt;='X(Calculs)X'!$B$8,IF(ISERROR(FW17),IF('X(Calculs)X'!N$23&lt;='X(Calculs)X'!$B$8,"—",""),FW17),""),"")</f>
        <v/>
      </c>
      <c r="P17" s="542" t="str">
        <f>IF('X(Calculs)X'!$B$8&gt;0,IF('X(Calculs)X'!$AM34&lt;='X(Calculs)X'!$B$8,IF(ISERROR(FX17),IF('X(Calculs)X'!O$23&lt;='X(Calculs)X'!$B$8,"—",""),FX17),""),"")</f>
        <v/>
      </c>
      <c r="Q17" s="542" t="str">
        <f>IF('X(Calculs)X'!$B$8&gt;0,IF('X(Calculs)X'!$AM34&lt;='X(Calculs)X'!$B$8,IF(ISERROR(FY17),IF('X(Calculs)X'!P$23&lt;='X(Calculs)X'!$B$8,"—",""),FY17),""),"")</f>
        <v/>
      </c>
      <c r="R17" s="542" t="str">
        <f>IF('X(Calculs)X'!$B$8&gt;0,IF('X(Calculs)X'!$AM34&lt;='X(Calculs)X'!$B$8,IF(ISERROR(FZ17),IF('X(Calculs)X'!Q$23&lt;='X(Calculs)X'!$B$8,"—",""),FZ17),""),"")</f>
        <v/>
      </c>
      <c r="S17" s="542" t="str">
        <f>IF('X(Calculs)X'!$B$8&gt;0,IF('X(Calculs)X'!$AM34&lt;='X(Calculs)X'!$B$8,IF(ISERROR(GA17),IF('X(Calculs)X'!R$23&lt;='X(Calculs)X'!$B$8,"—",""),GA17),""),"")</f>
        <v/>
      </c>
      <c r="T17" s="542" t="str">
        <f>IF('X(Calculs)X'!$B$8&gt;0,IF('X(Calculs)X'!$AM34&lt;='X(Calculs)X'!$B$8,IF(ISERROR(GB17),IF('X(Calculs)X'!S$23&lt;='X(Calculs)X'!$B$8,"—",""),GB17),""),"")</f>
        <v/>
      </c>
      <c r="U17" s="542" t="str">
        <f>IF('X(Calculs)X'!$B$8&gt;0,IF('X(Calculs)X'!$AM34&lt;='X(Calculs)X'!$B$8,IF(ISERROR(GC17),IF('X(Calculs)X'!T$23&lt;='X(Calculs)X'!$B$8,"—",""),GC17),""),"")</f>
        <v/>
      </c>
      <c r="V17" s="542" t="str">
        <f>IF('X(Calculs)X'!$B$8&gt;0,IF('X(Calculs)X'!$AM34&lt;='X(Calculs)X'!$B$8,IF(ISERROR(GD17),IF('X(Calculs)X'!U$23&lt;='X(Calculs)X'!$B$8,"—",""),GD17),""),"")</f>
        <v/>
      </c>
      <c r="W17" s="542" t="str">
        <f>IF('X(Calculs)X'!$B$8&gt;0,IF('X(Calculs)X'!$AM34&lt;='X(Calculs)X'!$B$8,IF(ISERROR(GE17),IF('X(Calculs)X'!V$23&lt;='X(Calculs)X'!$B$8,"—",""),GE17),""),"")</f>
        <v/>
      </c>
      <c r="X17" s="542" t="str">
        <f>IF('X(Calculs)X'!$B$8&gt;0,IF('X(Calculs)X'!$AM34&lt;='X(Calculs)X'!$B$8,IF(ISERROR(GF17),IF('X(Calculs)X'!W$23&lt;='X(Calculs)X'!$B$8,"—",""),GF17),""),"")</f>
        <v/>
      </c>
      <c r="Y17" s="542" t="str">
        <f>IF('X(Calculs)X'!$B$8&gt;0,IF('X(Calculs)X'!$AM34&lt;='X(Calculs)X'!$B$8,IF(ISERROR(GG17),IF('X(Calculs)X'!X$23&lt;='X(Calculs)X'!$B$8,"—",""),GG17),""),"")</f>
        <v/>
      </c>
      <c r="Z17" s="542" t="str">
        <f>IF('X(Calculs)X'!$B$8&gt;0,IF('X(Calculs)X'!$AM34&lt;='X(Calculs)X'!$B$8,IF(ISERROR(GH17),IF('X(Calculs)X'!Y$23&lt;='X(Calculs)X'!$B$8,"—",""),GH17),""),"")</f>
        <v/>
      </c>
      <c r="AA17" s="542" t="str">
        <f>IF('X(Calculs)X'!$B$8&gt;0,IF('X(Calculs)X'!$AM34&lt;='X(Calculs)X'!$B$8,IF(ISERROR(GI17),IF('X(Calculs)X'!Z$23&lt;='X(Calculs)X'!$B$8,"—",""),GI17),""),"")</f>
        <v/>
      </c>
      <c r="AB17" s="542" t="str">
        <f>IF('X(Calculs)X'!$B$8&gt;0,IF('X(Calculs)X'!$AM34&lt;='X(Calculs)X'!$B$8,IF(ISERROR(GJ17),IF('X(Calculs)X'!AA$23&lt;='X(Calculs)X'!$B$8,"—",""),GJ17),""),"")</f>
        <v/>
      </c>
      <c r="AC17" s="542" t="str">
        <f>IF('X(Calculs)X'!$B$8&gt;0,IF('X(Calculs)X'!$AM34&lt;='X(Calculs)X'!$B$8,IF(ISERROR(GK17),IF('X(Calculs)X'!AB$23&lt;='X(Calculs)X'!$B$8,"—",""),GK17),""),"")</f>
        <v/>
      </c>
      <c r="AD17" s="542" t="str">
        <f>IF('X(Calculs)X'!$B$8&gt;0,IF('X(Calculs)X'!$AM34&lt;='X(Calculs)X'!$B$8,IF(ISERROR(GL17),IF('X(Calculs)X'!AC$23&lt;='X(Calculs)X'!$B$8,"—",""),GL17),""),"")</f>
        <v/>
      </c>
      <c r="AE17" s="542" t="str">
        <f>IF('X(Calculs)X'!$B$8&gt;0,IF('X(Calculs)X'!$AM34&lt;='X(Calculs)X'!$B$8,IF(ISERROR(GM17),IF('X(Calculs)X'!AD$23&lt;='X(Calculs)X'!$B$8,"—",""),GM17),""),"")</f>
        <v/>
      </c>
      <c r="AF17" s="542" t="str">
        <f>IF('X(Calculs)X'!$B$8&gt;0,IF('X(Calculs)X'!$AM34&lt;='X(Calculs)X'!$B$8,IF(ISERROR(GN17),IF('X(Calculs)X'!AE$23&lt;='X(Calculs)X'!$B$8,"—",""),GN17),""),"")</f>
        <v/>
      </c>
      <c r="AG17" s="542" t="str">
        <f>IF('X(Calculs)X'!$B$8&gt;0,IF('X(Calculs)X'!$AM34&lt;='X(Calculs)X'!$B$8,IF(ISERROR(GO17),IF('X(Calculs)X'!AF$23&lt;='X(Calculs)X'!$B$8,"—",""),GO17),""),"")</f>
        <v/>
      </c>
      <c r="AH17" s="542" t="str">
        <f>IF('X(Calculs)X'!$B$8&gt;0,IF('X(Calculs)X'!$AM34&lt;='X(Calculs)X'!$B$8,IF(ISERROR(GP17),IF('X(Calculs)X'!AG$23&lt;='X(Calculs)X'!$B$8,"—",""),GP17),""),"")</f>
        <v/>
      </c>
      <c r="AK17" s="541" t="str">
        <f t="shared" si="6"/>
        <v/>
      </c>
      <c r="AL17" s="542" t="str">
        <f>IFERROR(ROUND(CORREL('X(Calculs)X'!$M$25:$M$124,'X(Calculs)X'!D$25:D$124),2),"")</f>
        <v/>
      </c>
      <c r="AM17" s="542" t="str">
        <f>IFERROR(ROUND(CORREL('X(Calculs)X'!$M$25:$M$124,'X(Calculs)X'!E$25:E$124),2),"")</f>
        <v/>
      </c>
      <c r="AN17" s="542" t="str">
        <f>IFERROR(ROUND(CORREL('X(Calculs)X'!$M$25:$M$124,'X(Calculs)X'!F$25:F$124),2),"")</f>
        <v/>
      </c>
      <c r="AO17" s="542" t="str">
        <f>IFERROR(ROUND(CORREL('X(Calculs)X'!$M$25:$M$124,'X(Calculs)X'!G$25:G$124),2),"")</f>
        <v/>
      </c>
      <c r="AP17" s="542" t="str">
        <f>IFERROR(ROUND(CORREL('X(Calculs)X'!$M$25:$M$124,'X(Calculs)X'!H$25:H$124),2),"")</f>
        <v/>
      </c>
      <c r="AQ17" s="542" t="str">
        <f>IFERROR(ROUND(CORREL('X(Calculs)X'!$M$25:$M$124,'X(Calculs)X'!I$25:I$124),2),"")</f>
        <v/>
      </c>
      <c r="AR17" s="542" t="str">
        <f>IFERROR(ROUND(CORREL('X(Calculs)X'!$M$25:$M$124,'X(Calculs)X'!J$25:J$124),2),"")</f>
        <v/>
      </c>
      <c r="AS17" s="542" t="str">
        <f>IFERROR(ROUND(CORREL('X(Calculs)X'!$M$25:$M$124,'X(Calculs)X'!K$25:K$124),2),"")</f>
        <v/>
      </c>
      <c r="AT17" s="542" t="str">
        <f>IFERROR(ROUND(CORREL('X(Calculs)X'!$M$25:$M$124,'X(Calculs)X'!L$25:L$124),2),"")</f>
        <v/>
      </c>
      <c r="AU17" s="542" t="str">
        <f>IFERROR(ROUND(CORREL('X(Calculs)X'!$M$25:$M$124,'X(Calculs)X'!M$25:M$124),2),"")</f>
        <v/>
      </c>
      <c r="AV17" s="542" t="str">
        <f>IFERROR(ROUND(CORREL('X(Calculs)X'!$M$25:$M$124,'X(Calculs)X'!N$25:N$124),2),"")</f>
        <v/>
      </c>
      <c r="AW17" s="542" t="str">
        <f>IFERROR(ROUND(CORREL('X(Calculs)X'!$M$25:$M$124,'X(Calculs)X'!O$25:O$124),2),"")</f>
        <v/>
      </c>
      <c r="AX17" s="542" t="str">
        <f>IFERROR(ROUND(CORREL('X(Calculs)X'!$M$25:$M$124,'X(Calculs)X'!P$25:P$124),2),"")</f>
        <v/>
      </c>
      <c r="AY17" s="542" t="str">
        <f>IFERROR(ROUND(CORREL('X(Calculs)X'!$M$25:$M$124,'X(Calculs)X'!Q$25:Q$124),2),"")</f>
        <v/>
      </c>
      <c r="AZ17" s="542" t="str">
        <f>IFERROR(ROUND(CORREL('X(Calculs)X'!$M$25:$M$124,'X(Calculs)X'!R$25:R$124),2),"")</f>
        <v/>
      </c>
      <c r="BA17" s="542" t="str">
        <f>IFERROR(ROUND(CORREL('X(Calculs)X'!$M$25:$M$124,'X(Calculs)X'!S$25:S$124),2),"")</f>
        <v/>
      </c>
      <c r="BB17" s="542" t="str">
        <f>IFERROR(ROUND(CORREL('X(Calculs)X'!$M$25:$M$124,'X(Calculs)X'!T$25:T$124),2),"")</f>
        <v/>
      </c>
      <c r="BC17" s="542" t="str">
        <f>IFERROR(ROUND(CORREL('X(Calculs)X'!$M$25:$M$124,'X(Calculs)X'!U$25:U$124),2),"")</f>
        <v/>
      </c>
      <c r="BD17" s="542" t="str">
        <f>IFERROR(ROUND(CORREL('X(Calculs)X'!$M$25:$M$124,'X(Calculs)X'!V$25:V$124),2),"")</f>
        <v/>
      </c>
      <c r="BE17" s="542" t="str">
        <f>IFERROR(ROUND(CORREL('X(Calculs)X'!$M$25:$M$124,'X(Calculs)X'!W$25:W$124),2),"")</f>
        <v/>
      </c>
      <c r="BF17" s="542" t="str">
        <f>IFERROR(ROUND(CORREL('X(Calculs)X'!$M$25:$M$124,'X(Calculs)X'!X$25:X$124),2),"")</f>
        <v/>
      </c>
      <c r="BG17" s="542" t="str">
        <f>IFERROR(ROUND(CORREL('X(Calculs)X'!$M$25:$M$124,'X(Calculs)X'!Y$25:Y$124),2),"")</f>
        <v/>
      </c>
      <c r="BH17" s="542" t="str">
        <f>IFERROR(ROUND(CORREL('X(Calculs)X'!$M$25:$M$124,'X(Calculs)X'!Z$25:Z$124),2),"")</f>
        <v/>
      </c>
      <c r="BI17" s="542" t="str">
        <f>IFERROR(ROUND(CORREL('X(Calculs)X'!$M$25:$M$124,'X(Calculs)X'!AA$25:AA$124),2),"")</f>
        <v/>
      </c>
      <c r="BJ17" s="542" t="str">
        <f>IFERROR(ROUND(CORREL('X(Calculs)X'!$M$25:$M$124,'X(Calculs)X'!AB$25:AB$124),2),"")</f>
        <v/>
      </c>
      <c r="BK17" s="542" t="str">
        <f>IFERROR(ROUND(CORREL('X(Calculs)X'!$M$25:$M$124,'X(Calculs)X'!AC$25:AC$124),2),"")</f>
        <v/>
      </c>
      <c r="BL17" s="542" t="str">
        <f>IFERROR(ROUND(CORREL('X(Calculs)X'!$M$25:$M$124,'X(Calculs)X'!AD$25:AD$124),2),"")</f>
        <v/>
      </c>
      <c r="BM17" s="542" t="str">
        <f>IFERROR(ROUND(CORREL('X(Calculs)X'!$M$25:$M$124,'X(Calculs)X'!AE$25:AE$124),2),"")</f>
        <v/>
      </c>
      <c r="BN17" s="542" t="str">
        <f>IFERROR(ROUND(CORREL('X(Calculs)X'!$M$25:$M$124,'X(Calculs)X'!AF$25:AF$124),2),"")</f>
        <v/>
      </c>
      <c r="BO17" s="542" t="str">
        <f>IFERROR(ROUND(CORREL('X(Calculs)X'!$M$25:$M$124,'X(Calculs)X'!AG$25:AG$124),2),"")</f>
        <v/>
      </c>
      <c r="BT17" s="541" t="str">
        <f t="shared" si="7"/>
        <v/>
      </c>
      <c r="BU17" s="560" t="str">
        <f>IF(AL17="","",IF(AL17&lt;0,'X(Calculs)X'!$MW$141,IF(AL17&lt;0.1,'X(Calculs)X'!$MW$140,IF(AL17&lt;0.2,'X(Calculs)X'!$MW$139,IF(AL17&lt;0.3,'X(Calculs)X'!$MW$138,IF(AL17&lt;0.4,'X(Calculs)X'!$MW$137,IF(AL17&lt;0.5,'X(Calculs)X'!$MW$136,IF(AL17&lt;0.6,'X(Calculs)X'!$MW$135,IF(AL17&lt;0.7,'X(Calculs)X'!$MW$134,IF(AL17&lt;0.8,'X(Calculs)X'!$MW$133,IF(AL17&lt;0.9,'X(Calculs)X'!$MW$132,IF(AL17&lt;1,'X(Calculs)X'!$MW$131,IF(AND(AL17=1,BU$7=$BT17),0,'X(Calculs)X'!$MW$131)))))))))))))</f>
        <v/>
      </c>
      <c r="BV17" s="560" t="str">
        <f>IF(AM17="","",IF(AM17&lt;0,'X(Calculs)X'!$MW$141,IF(AM17&lt;0.1,'X(Calculs)X'!$MW$140,IF(AM17&lt;0.2,'X(Calculs)X'!$MW$139,IF(AM17&lt;0.3,'X(Calculs)X'!$MW$138,IF(AM17&lt;0.4,'X(Calculs)X'!$MW$137,IF(AM17&lt;0.5,'X(Calculs)X'!$MW$136,IF(AM17&lt;0.6,'X(Calculs)X'!$MW$135,IF(AM17&lt;0.7,'X(Calculs)X'!$MW$134,IF(AM17&lt;0.8,'X(Calculs)X'!$MW$133,IF(AM17&lt;0.9,'X(Calculs)X'!$MW$132,IF(AM17&lt;1,'X(Calculs)X'!$MW$131,IF(AND(AM17=1,BV$7=$BT17),0,'X(Calculs)X'!$MW$131)))))))))))))</f>
        <v/>
      </c>
      <c r="BW17" s="560" t="str">
        <f>IF(AN17="","",IF(AN17&lt;0,'X(Calculs)X'!$MW$141,IF(AN17&lt;0.1,'X(Calculs)X'!$MW$140,IF(AN17&lt;0.2,'X(Calculs)X'!$MW$139,IF(AN17&lt;0.3,'X(Calculs)X'!$MW$138,IF(AN17&lt;0.4,'X(Calculs)X'!$MW$137,IF(AN17&lt;0.5,'X(Calculs)X'!$MW$136,IF(AN17&lt;0.6,'X(Calculs)X'!$MW$135,IF(AN17&lt;0.7,'X(Calculs)X'!$MW$134,IF(AN17&lt;0.8,'X(Calculs)X'!$MW$133,IF(AN17&lt;0.9,'X(Calculs)X'!$MW$132,IF(AN17&lt;1,'X(Calculs)X'!$MW$131,IF(AND(AN17=1,BW$7=$BT17),0,'X(Calculs)X'!$MW$131)))))))))))))</f>
        <v/>
      </c>
      <c r="BX17" s="560" t="str">
        <f>IF(AO17="","",IF(AO17&lt;0,'X(Calculs)X'!$MW$141,IF(AO17&lt;0.1,'X(Calculs)X'!$MW$140,IF(AO17&lt;0.2,'X(Calculs)X'!$MW$139,IF(AO17&lt;0.3,'X(Calculs)X'!$MW$138,IF(AO17&lt;0.4,'X(Calculs)X'!$MW$137,IF(AO17&lt;0.5,'X(Calculs)X'!$MW$136,IF(AO17&lt;0.6,'X(Calculs)X'!$MW$135,IF(AO17&lt;0.7,'X(Calculs)X'!$MW$134,IF(AO17&lt;0.8,'X(Calculs)X'!$MW$133,IF(AO17&lt;0.9,'X(Calculs)X'!$MW$132,IF(AO17&lt;1,'X(Calculs)X'!$MW$131,IF(AND(AO17=1,BX$7=$BT17),0,'X(Calculs)X'!$MW$131)))))))))))))</f>
        <v/>
      </c>
      <c r="BY17" s="560" t="str">
        <f>IF(AP17="","",IF(AP17&lt;0,'X(Calculs)X'!$MW$141,IF(AP17&lt;0.1,'X(Calculs)X'!$MW$140,IF(AP17&lt;0.2,'X(Calculs)X'!$MW$139,IF(AP17&lt;0.3,'X(Calculs)X'!$MW$138,IF(AP17&lt;0.4,'X(Calculs)X'!$MW$137,IF(AP17&lt;0.5,'X(Calculs)X'!$MW$136,IF(AP17&lt;0.6,'X(Calculs)X'!$MW$135,IF(AP17&lt;0.7,'X(Calculs)X'!$MW$134,IF(AP17&lt;0.8,'X(Calculs)X'!$MW$133,IF(AP17&lt;0.9,'X(Calculs)X'!$MW$132,IF(AP17&lt;1,'X(Calculs)X'!$MW$131,IF(AND(AP17=1,BY$7=$BT17),0,'X(Calculs)X'!$MW$131)))))))))))))</f>
        <v/>
      </c>
      <c r="BZ17" s="560" t="str">
        <f>IF(AQ17="","",IF(AQ17&lt;0,'X(Calculs)X'!$MW$141,IF(AQ17&lt;0.1,'X(Calculs)X'!$MW$140,IF(AQ17&lt;0.2,'X(Calculs)X'!$MW$139,IF(AQ17&lt;0.3,'X(Calculs)X'!$MW$138,IF(AQ17&lt;0.4,'X(Calculs)X'!$MW$137,IF(AQ17&lt;0.5,'X(Calculs)X'!$MW$136,IF(AQ17&lt;0.6,'X(Calculs)X'!$MW$135,IF(AQ17&lt;0.7,'X(Calculs)X'!$MW$134,IF(AQ17&lt;0.8,'X(Calculs)X'!$MW$133,IF(AQ17&lt;0.9,'X(Calculs)X'!$MW$132,IF(AQ17&lt;1,'X(Calculs)X'!$MW$131,IF(AND(AQ17=1,BZ$7=$BT17),0,'X(Calculs)X'!$MW$131)))))))))))))</f>
        <v/>
      </c>
      <c r="CA17" s="560" t="str">
        <f>IF(AR17="","",IF(AR17&lt;0,'X(Calculs)X'!$MW$141,IF(AR17&lt;0.1,'X(Calculs)X'!$MW$140,IF(AR17&lt;0.2,'X(Calculs)X'!$MW$139,IF(AR17&lt;0.3,'X(Calculs)X'!$MW$138,IF(AR17&lt;0.4,'X(Calculs)X'!$MW$137,IF(AR17&lt;0.5,'X(Calculs)X'!$MW$136,IF(AR17&lt;0.6,'X(Calculs)X'!$MW$135,IF(AR17&lt;0.7,'X(Calculs)X'!$MW$134,IF(AR17&lt;0.8,'X(Calculs)X'!$MW$133,IF(AR17&lt;0.9,'X(Calculs)X'!$MW$132,IF(AR17&lt;1,'X(Calculs)X'!$MW$131,IF(AND(AR17=1,CA$7=$BT17),0,'X(Calculs)X'!$MW$131)))))))))))))</f>
        <v/>
      </c>
      <c r="CB17" s="560" t="str">
        <f>IF(AS17="","",IF(AS17&lt;0,'X(Calculs)X'!$MW$141,IF(AS17&lt;0.1,'X(Calculs)X'!$MW$140,IF(AS17&lt;0.2,'X(Calculs)X'!$MW$139,IF(AS17&lt;0.3,'X(Calculs)X'!$MW$138,IF(AS17&lt;0.4,'X(Calculs)X'!$MW$137,IF(AS17&lt;0.5,'X(Calculs)X'!$MW$136,IF(AS17&lt;0.6,'X(Calculs)X'!$MW$135,IF(AS17&lt;0.7,'X(Calculs)X'!$MW$134,IF(AS17&lt;0.8,'X(Calculs)X'!$MW$133,IF(AS17&lt;0.9,'X(Calculs)X'!$MW$132,IF(AS17&lt;1,'X(Calculs)X'!$MW$131,IF(AND(AS17=1,CB$7=$BT17),0,'X(Calculs)X'!$MW$131)))))))))))))</f>
        <v/>
      </c>
      <c r="CC17" s="560" t="str">
        <f>IF(AT17="","",IF(AT17&lt;0,'X(Calculs)X'!$MW$141,IF(AT17&lt;0.1,'X(Calculs)X'!$MW$140,IF(AT17&lt;0.2,'X(Calculs)X'!$MW$139,IF(AT17&lt;0.3,'X(Calculs)X'!$MW$138,IF(AT17&lt;0.4,'X(Calculs)X'!$MW$137,IF(AT17&lt;0.5,'X(Calculs)X'!$MW$136,IF(AT17&lt;0.6,'X(Calculs)X'!$MW$135,IF(AT17&lt;0.7,'X(Calculs)X'!$MW$134,IF(AT17&lt;0.8,'X(Calculs)X'!$MW$133,IF(AT17&lt;0.9,'X(Calculs)X'!$MW$132,IF(AT17&lt;1,'X(Calculs)X'!$MW$131,IF(AND(AT17=1,CC$7=$BT17),0,'X(Calculs)X'!$MW$131)))))))))))))</f>
        <v/>
      </c>
      <c r="CD17" s="560" t="str">
        <f>IF(AU17="","",IF(AU17&lt;0,'X(Calculs)X'!$MW$141,IF(AU17&lt;0.1,'X(Calculs)X'!$MW$140,IF(AU17&lt;0.2,'X(Calculs)X'!$MW$139,IF(AU17&lt;0.3,'X(Calculs)X'!$MW$138,IF(AU17&lt;0.4,'X(Calculs)X'!$MW$137,IF(AU17&lt;0.5,'X(Calculs)X'!$MW$136,IF(AU17&lt;0.6,'X(Calculs)X'!$MW$135,IF(AU17&lt;0.7,'X(Calculs)X'!$MW$134,IF(AU17&lt;0.8,'X(Calculs)X'!$MW$133,IF(AU17&lt;0.9,'X(Calculs)X'!$MW$132,IF(AU17&lt;1,'X(Calculs)X'!$MW$131,IF(AND(AU17=1,CD$7=$BT17),0,'X(Calculs)X'!$MW$131)))))))))))))</f>
        <v/>
      </c>
      <c r="CE17" s="560" t="str">
        <f>IF(AV17="","",IF(AV17&lt;0,'X(Calculs)X'!$MW$141,IF(AV17&lt;0.1,'X(Calculs)X'!$MW$140,IF(AV17&lt;0.2,'X(Calculs)X'!$MW$139,IF(AV17&lt;0.3,'X(Calculs)X'!$MW$138,IF(AV17&lt;0.4,'X(Calculs)X'!$MW$137,IF(AV17&lt;0.5,'X(Calculs)X'!$MW$136,IF(AV17&lt;0.6,'X(Calculs)X'!$MW$135,IF(AV17&lt;0.7,'X(Calculs)X'!$MW$134,IF(AV17&lt;0.8,'X(Calculs)X'!$MW$133,IF(AV17&lt;0.9,'X(Calculs)X'!$MW$132,IF(AV17&lt;1,'X(Calculs)X'!$MW$131,IF(AND(AV17=1,CE$7=$BT17),0,'X(Calculs)X'!$MW$131)))))))))))))</f>
        <v/>
      </c>
      <c r="CF17" s="560" t="str">
        <f>IF(AW17="","",IF(AW17&lt;0,'X(Calculs)X'!$MW$141,IF(AW17&lt;0.1,'X(Calculs)X'!$MW$140,IF(AW17&lt;0.2,'X(Calculs)X'!$MW$139,IF(AW17&lt;0.3,'X(Calculs)X'!$MW$138,IF(AW17&lt;0.4,'X(Calculs)X'!$MW$137,IF(AW17&lt;0.5,'X(Calculs)X'!$MW$136,IF(AW17&lt;0.6,'X(Calculs)X'!$MW$135,IF(AW17&lt;0.7,'X(Calculs)X'!$MW$134,IF(AW17&lt;0.8,'X(Calculs)X'!$MW$133,IF(AW17&lt;0.9,'X(Calculs)X'!$MW$132,IF(AW17&lt;1,'X(Calculs)X'!$MW$131,IF(AND(AW17=1,CF$7=$BT17),0,'X(Calculs)X'!$MW$131)))))))))))))</f>
        <v/>
      </c>
      <c r="CG17" s="560" t="str">
        <f>IF(AX17="","",IF(AX17&lt;0,'X(Calculs)X'!$MW$141,IF(AX17&lt;0.1,'X(Calculs)X'!$MW$140,IF(AX17&lt;0.2,'X(Calculs)X'!$MW$139,IF(AX17&lt;0.3,'X(Calculs)X'!$MW$138,IF(AX17&lt;0.4,'X(Calculs)X'!$MW$137,IF(AX17&lt;0.5,'X(Calculs)X'!$MW$136,IF(AX17&lt;0.6,'X(Calculs)X'!$MW$135,IF(AX17&lt;0.7,'X(Calculs)X'!$MW$134,IF(AX17&lt;0.8,'X(Calculs)X'!$MW$133,IF(AX17&lt;0.9,'X(Calculs)X'!$MW$132,IF(AX17&lt;1,'X(Calculs)X'!$MW$131,IF(AND(AX17=1,CG$7=$BT17),0,'X(Calculs)X'!$MW$131)))))))))))))</f>
        <v/>
      </c>
      <c r="CH17" s="560" t="str">
        <f>IF(AY17="","",IF(AY17&lt;0,'X(Calculs)X'!$MW$141,IF(AY17&lt;0.1,'X(Calculs)X'!$MW$140,IF(AY17&lt;0.2,'X(Calculs)X'!$MW$139,IF(AY17&lt;0.3,'X(Calculs)X'!$MW$138,IF(AY17&lt;0.4,'X(Calculs)X'!$MW$137,IF(AY17&lt;0.5,'X(Calculs)X'!$MW$136,IF(AY17&lt;0.6,'X(Calculs)X'!$MW$135,IF(AY17&lt;0.7,'X(Calculs)X'!$MW$134,IF(AY17&lt;0.8,'X(Calculs)X'!$MW$133,IF(AY17&lt;0.9,'X(Calculs)X'!$MW$132,IF(AY17&lt;1,'X(Calculs)X'!$MW$131,IF(AND(AY17=1,CH$7=$BT17),0,'X(Calculs)X'!$MW$131)))))))))))))</f>
        <v/>
      </c>
      <c r="CI17" s="560" t="str">
        <f>IF(AZ17="","",IF(AZ17&lt;0,'X(Calculs)X'!$MW$141,IF(AZ17&lt;0.1,'X(Calculs)X'!$MW$140,IF(AZ17&lt;0.2,'X(Calculs)X'!$MW$139,IF(AZ17&lt;0.3,'X(Calculs)X'!$MW$138,IF(AZ17&lt;0.4,'X(Calculs)X'!$MW$137,IF(AZ17&lt;0.5,'X(Calculs)X'!$MW$136,IF(AZ17&lt;0.6,'X(Calculs)X'!$MW$135,IF(AZ17&lt;0.7,'X(Calculs)X'!$MW$134,IF(AZ17&lt;0.8,'X(Calculs)X'!$MW$133,IF(AZ17&lt;0.9,'X(Calculs)X'!$MW$132,IF(AZ17&lt;1,'X(Calculs)X'!$MW$131,IF(AND(AZ17=1,CI$7=$BT17),0,'X(Calculs)X'!$MW$131)))))))))))))</f>
        <v/>
      </c>
      <c r="CJ17" s="560" t="str">
        <f>IF(BA17="","",IF(BA17&lt;0,'X(Calculs)X'!$MW$141,IF(BA17&lt;0.1,'X(Calculs)X'!$MW$140,IF(BA17&lt;0.2,'X(Calculs)X'!$MW$139,IF(BA17&lt;0.3,'X(Calculs)X'!$MW$138,IF(BA17&lt;0.4,'X(Calculs)X'!$MW$137,IF(BA17&lt;0.5,'X(Calculs)X'!$MW$136,IF(BA17&lt;0.6,'X(Calculs)X'!$MW$135,IF(BA17&lt;0.7,'X(Calculs)X'!$MW$134,IF(BA17&lt;0.8,'X(Calculs)X'!$MW$133,IF(BA17&lt;0.9,'X(Calculs)X'!$MW$132,IF(BA17&lt;1,'X(Calculs)X'!$MW$131,IF(AND(BA17=1,CJ$7=$BT17),0,'X(Calculs)X'!$MW$131)))))))))))))</f>
        <v/>
      </c>
      <c r="CK17" s="560" t="str">
        <f>IF(BB17="","",IF(BB17&lt;0,'X(Calculs)X'!$MW$141,IF(BB17&lt;0.1,'X(Calculs)X'!$MW$140,IF(BB17&lt;0.2,'X(Calculs)X'!$MW$139,IF(BB17&lt;0.3,'X(Calculs)X'!$MW$138,IF(BB17&lt;0.4,'X(Calculs)X'!$MW$137,IF(BB17&lt;0.5,'X(Calculs)X'!$MW$136,IF(BB17&lt;0.6,'X(Calculs)X'!$MW$135,IF(BB17&lt;0.7,'X(Calculs)X'!$MW$134,IF(BB17&lt;0.8,'X(Calculs)X'!$MW$133,IF(BB17&lt;0.9,'X(Calculs)X'!$MW$132,IF(BB17&lt;1,'X(Calculs)X'!$MW$131,IF(AND(BB17=1,CK$7=$BT17),0,'X(Calculs)X'!$MW$131)))))))))))))</f>
        <v/>
      </c>
      <c r="CL17" s="560" t="str">
        <f>IF(BC17="","",IF(BC17&lt;0,'X(Calculs)X'!$MW$141,IF(BC17&lt;0.1,'X(Calculs)X'!$MW$140,IF(BC17&lt;0.2,'X(Calculs)X'!$MW$139,IF(BC17&lt;0.3,'X(Calculs)X'!$MW$138,IF(BC17&lt;0.4,'X(Calculs)X'!$MW$137,IF(BC17&lt;0.5,'X(Calculs)X'!$MW$136,IF(BC17&lt;0.6,'X(Calculs)X'!$MW$135,IF(BC17&lt;0.7,'X(Calculs)X'!$MW$134,IF(BC17&lt;0.8,'X(Calculs)X'!$MW$133,IF(BC17&lt;0.9,'X(Calculs)X'!$MW$132,IF(BC17&lt;1,'X(Calculs)X'!$MW$131,IF(AND(BC17=1,CL$7=$BT17),0,'X(Calculs)X'!$MW$131)))))))))))))</f>
        <v/>
      </c>
      <c r="CM17" s="560" t="str">
        <f>IF(BD17="","",IF(BD17&lt;0,'X(Calculs)X'!$MW$141,IF(BD17&lt;0.1,'X(Calculs)X'!$MW$140,IF(BD17&lt;0.2,'X(Calculs)X'!$MW$139,IF(BD17&lt;0.3,'X(Calculs)X'!$MW$138,IF(BD17&lt;0.4,'X(Calculs)X'!$MW$137,IF(BD17&lt;0.5,'X(Calculs)X'!$MW$136,IF(BD17&lt;0.6,'X(Calculs)X'!$MW$135,IF(BD17&lt;0.7,'X(Calculs)X'!$MW$134,IF(BD17&lt;0.8,'X(Calculs)X'!$MW$133,IF(BD17&lt;0.9,'X(Calculs)X'!$MW$132,IF(BD17&lt;1,'X(Calculs)X'!$MW$131,IF(AND(BD17=1,CM$7=$BT17),0,'X(Calculs)X'!$MW$131)))))))))))))</f>
        <v/>
      </c>
      <c r="CN17" s="560" t="str">
        <f>IF(BE17="","",IF(BE17&lt;0,'X(Calculs)X'!$MW$141,IF(BE17&lt;0.1,'X(Calculs)X'!$MW$140,IF(BE17&lt;0.2,'X(Calculs)X'!$MW$139,IF(BE17&lt;0.3,'X(Calculs)X'!$MW$138,IF(BE17&lt;0.4,'X(Calculs)X'!$MW$137,IF(BE17&lt;0.5,'X(Calculs)X'!$MW$136,IF(BE17&lt;0.6,'X(Calculs)X'!$MW$135,IF(BE17&lt;0.7,'X(Calculs)X'!$MW$134,IF(BE17&lt;0.8,'X(Calculs)X'!$MW$133,IF(BE17&lt;0.9,'X(Calculs)X'!$MW$132,IF(BE17&lt;1,'X(Calculs)X'!$MW$131,IF(AND(BE17=1,CN$7=$BT17),0,'X(Calculs)X'!$MW$131)))))))))))))</f>
        <v/>
      </c>
      <c r="CO17" s="560" t="str">
        <f>IF(BF17="","",IF(BF17&lt;0,'X(Calculs)X'!$MW$141,IF(BF17&lt;0.1,'X(Calculs)X'!$MW$140,IF(BF17&lt;0.2,'X(Calculs)X'!$MW$139,IF(BF17&lt;0.3,'X(Calculs)X'!$MW$138,IF(BF17&lt;0.4,'X(Calculs)X'!$MW$137,IF(BF17&lt;0.5,'X(Calculs)X'!$MW$136,IF(BF17&lt;0.6,'X(Calculs)X'!$MW$135,IF(BF17&lt;0.7,'X(Calculs)X'!$MW$134,IF(BF17&lt;0.8,'X(Calculs)X'!$MW$133,IF(BF17&lt;0.9,'X(Calculs)X'!$MW$132,IF(BF17&lt;1,'X(Calculs)X'!$MW$131,IF(AND(BF17=1,CO$7=$BT17),0,'X(Calculs)X'!$MW$131)))))))))))))</f>
        <v/>
      </c>
      <c r="CP17" s="560" t="str">
        <f>IF(BG17="","",IF(BG17&lt;0,'X(Calculs)X'!$MW$141,IF(BG17&lt;0.1,'X(Calculs)X'!$MW$140,IF(BG17&lt;0.2,'X(Calculs)X'!$MW$139,IF(BG17&lt;0.3,'X(Calculs)X'!$MW$138,IF(BG17&lt;0.4,'X(Calculs)X'!$MW$137,IF(BG17&lt;0.5,'X(Calculs)X'!$MW$136,IF(BG17&lt;0.6,'X(Calculs)X'!$MW$135,IF(BG17&lt;0.7,'X(Calculs)X'!$MW$134,IF(BG17&lt;0.8,'X(Calculs)X'!$MW$133,IF(BG17&lt;0.9,'X(Calculs)X'!$MW$132,IF(BG17&lt;1,'X(Calculs)X'!$MW$131,IF(AND(BG17=1,CP$7=$BT17),0,'X(Calculs)X'!$MW$131)))))))))))))</f>
        <v/>
      </c>
      <c r="CQ17" s="560" t="str">
        <f>IF(BH17="","",IF(BH17&lt;0,'X(Calculs)X'!$MW$141,IF(BH17&lt;0.1,'X(Calculs)X'!$MW$140,IF(BH17&lt;0.2,'X(Calculs)X'!$MW$139,IF(BH17&lt;0.3,'X(Calculs)X'!$MW$138,IF(BH17&lt;0.4,'X(Calculs)X'!$MW$137,IF(BH17&lt;0.5,'X(Calculs)X'!$MW$136,IF(BH17&lt;0.6,'X(Calculs)X'!$MW$135,IF(BH17&lt;0.7,'X(Calculs)X'!$MW$134,IF(BH17&lt;0.8,'X(Calculs)X'!$MW$133,IF(BH17&lt;0.9,'X(Calculs)X'!$MW$132,IF(BH17&lt;1,'X(Calculs)X'!$MW$131,IF(AND(BH17=1,CQ$7=$BT17),0,'X(Calculs)X'!$MW$131)))))))))))))</f>
        <v/>
      </c>
      <c r="CR17" s="560" t="str">
        <f>IF(BI17="","",IF(BI17&lt;0,'X(Calculs)X'!$MW$141,IF(BI17&lt;0.1,'X(Calculs)X'!$MW$140,IF(BI17&lt;0.2,'X(Calculs)X'!$MW$139,IF(BI17&lt;0.3,'X(Calculs)X'!$MW$138,IF(BI17&lt;0.4,'X(Calculs)X'!$MW$137,IF(BI17&lt;0.5,'X(Calculs)X'!$MW$136,IF(BI17&lt;0.6,'X(Calculs)X'!$MW$135,IF(BI17&lt;0.7,'X(Calculs)X'!$MW$134,IF(BI17&lt;0.8,'X(Calculs)X'!$MW$133,IF(BI17&lt;0.9,'X(Calculs)X'!$MW$132,IF(BI17&lt;1,'X(Calculs)X'!$MW$131,IF(AND(BI17=1,CR$7=$BT17),0,'X(Calculs)X'!$MW$131)))))))))))))</f>
        <v/>
      </c>
      <c r="CS17" s="560" t="str">
        <f>IF(BJ17="","",IF(BJ17&lt;0,'X(Calculs)X'!$MW$141,IF(BJ17&lt;0.1,'X(Calculs)X'!$MW$140,IF(BJ17&lt;0.2,'X(Calculs)X'!$MW$139,IF(BJ17&lt;0.3,'X(Calculs)X'!$MW$138,IF(BJ17&lt;0.4,'X(Calculs)X'!$MW$137,IF(BJ17&lt;0.5,'X(Calculs)X'!$MW$136,IF(BJ17&lt;0.6,'X(Calculs)X'!$MW$135,IF(BJ17&lt;0.7,'X(Calculs)X'!$MW$134,IF(BJ17&lt;0.8,'X(Calculs)X'!$MW$133,IF(BJ17&lt;0.9,'X(Calculs)X'!$MW$132,IF(BJ17&lt;1,'X(Calculs)X'!$MW$131,IF(AND(BJ17=1,CS$7=$BT17),0,'X(Calculs)X'!$MW$131)))))))))))))</f>
        <v/>
      </c>
      <c r="CT17" s="560" t="str">
        <f>IF(BK17="","",IF(BK17&lt;0,'X(Calculs)X'!$MW$141,IF(BK17&lt;0.1,'X(Calculs)X'!$MW$140,IF(BK17&lt;0.2,'X(Calculs)X'!$MW$139,IF(BK17&lt;0.3,'X(Calculs)X'!$MW$138,IF(BK17&lt;0.4,'X(Calculs)X'!$MW$137,IF(BK17&lt;0.5,'X(Calculs)X'!$MW$136,IF(BK17&lt;0.6,'X(Calculs)X'!$MW$135,IF(BK17&lt;0.7,'X(Calculs)X'!$MW$134,IF(BK17&lt;0.8,'X(Calculs)X'!$MW$133,IF(BK17&lt;0.9,'X(Calculs)X'!$MW$132,IF(BK17&lt;1,'X(Calculs)X'!$MW$131,IF(AND(BK17=1,CT$7=$BT17),0,'X(Calculs)X'!$MW$131)))))))))))))</f>
        <v/>
      </c>
      <c r="CU17" s="560" t="str">
        <f>IF(BL17="","",IF(BL17&lt;0,'X(Calculs)X'!$MW$141,IF(BL17&lt;0.1,'X(Calculs)X'!$MW$140,IF(BL17&lt;0.2,'X(Calculs)X'!$MW$139,IF(BL17&lt;0.3,'X(Calculs)X'!$MW$138,IF(BL17&lt;0.4,'X(Calculs)X'!$MW$137,IF(BL17&lt;0.5,'X(Calculs)X'!$MW$136,IF(BL17&lt;0.6,'X(Calculs)X'!$MW$135,IF(BL17&lt;0.7,'X(Calculs)X'!$MW$134,IF(BL17&lt;0.8,'X(Calculs)X'!$MW$133,IF(BL17&lt;0.9,'X(Calculs)X'!$MW$132,IF(BL17&lt;1,'X(Calculs)X'!$MW$131,IF(AND(BL17=1,CU$7=$BT17),0,'X(Calculs)X'!$MW$131)))))))))))))</f>
        <v/>
      </c>
      <c r="CV17" s="560" t="str">
        <f>IF(BM17="","",IF(BM17&lt;0,'X(Calculs)X'!$MW$141,IF(BM17&lt;0.1,'X(Calculs)X'!$MW$140,IF(BM17&lt;0.2,'X(Calculs)X'!$MW$139,IF(BM17&lt;0.3,'X(Calculs)X'!$MW$138,IF(BM17&lt;0.4,'X(Calculs)X'!$MW$137,IF(BM17&lt;0.5,'X(Calculs)X'!$MW$136,IF(BM17&lt;0.6,'X(Calculs)X'!$MW$135,IF(BM17&lt;0.7,'X(Calculs)X'!$MW$134,IF(BM17&lt;0.8,'X(Calculs)X'!$MW$133,IF(BM17&lt;0.9,'X(Calculs)X'!$MW$132,IF(BM17&lt;1,'X(Calculs)X'!$MW$131,IF(AND(BM17=1,CV$7=$BT17),0,'X(Calculs)X'!$MW$131)))))))))))))</f>
        <v/>
      </c>
      <c r="CW17" s="560" t="str">
        <f>IF(BN17="","",IF(BN17&lt;0,'X(Calculs)X'!$MW$141,IF(BN17&lt;0.1,'X(Calculs)X'!$MW$140,IF(BN17&lt;0.2,'X(Calculs)X'!$MW$139,IF(BN17&lt;0.3,'X(Calculs)X'!$MW$138,IF(BN17&lt;0.4,'X(Calculs)X'!$MW$137,IF(BN17&lt;0.5,'X(Calculs)X'!$MW$136,IF(BN17&lt;0.6,'X(Calculs)X'!$MW$135,IF(BN17&lt;0.7,'X(Calculs)X'!$MW$134,IF(BN17&lt;0.8,'X(Calculs)X'!$MW$133,IF(BN17&lt;0.9,'X(Calculs)X'!$MW$132,IF(BN17&lt;1,'X(Calculs)X'!$MW$131,IF(AND(BN17=1,CW$7=$BT17),0,'X(Calculs)X'!$MW$131)))))))))))))</f>
        <v/>
      </c>
      <c r="CX17" s="560" t="str">
        <f>IF(BO17="","",IF(BO17&lt;0,'X(Calculs)X'!$MW$141,IF(BO17&lt;0.1,'X(Calculs)X'!$MW$140,IF(BO17&lt;0.2,'X(Calculs)X'!$MW$139,IF(BO17&lt;0.3,'X(Calculs)X'!$MW$138,IF(BO17&lt;0.4,'X(Calculs)X'!$MW$137,IF(BO17&lt;0.5,'X(Calculs)X'!$MW$136,IF(BO17&lt;0.6,'X(Calculs)X'!$MW$135,IF(BO17&lt;0.7,'X(Calculs)X'!$MW$134,IF(BO17&lt;0.8,'X(Calculs)X'!$MW$133,IF(BO17&lt;0.9,'X(Calculs)X'!$MW$132,IF(BO17&lt;1,'X(Calculs)X'!$MW$131,IF(AND(BO17=1,CX$7=$BT17),0,'X(Calculs)X'!$MW$131)))))))))))))</f>
        <v/>
      </c>
      <c r="CZ17" s="541" t="str">
        <f t="shared" si="8"/>
        <v/>
      </c>
      <c r="DA17" s="542" t="str">
        <f>IFERROR((AL17*SQRT(('X(Calculs)X'!$B$11-2)/(1-('5. Corr.'!AL17*'5. Corr.'!AL17)))),"")</f>
        <v/>
      </c>
      <c r="DB17" s="542" t="str">
        <f>IFERROR((AM17*SQRT(('X(Calculs)X'!$B$11-2)/(1-('5. Corr.'!AM17*'5. Corr.'!AM17)))),"")</f>
        <v/>
      </c>
      <c r="DC17" s="542" t="str">
        <f>IFERROR((AN17*SQRT(('X(Calculs)X'!$B$11-2)/(1-('5. Corr.'!AN17*'5. Corr.'!AN17)))),"")</f>
        <v/>
      </c>
      <c r="DD17" s="542" t="str">
        <f>IFERROR((AO17*SQRT(('X(Calculs)X'!$B$11-2)/(1-('5. Corr.'!AO17*'5. Corr.'!AO17)))),"")</f>
        <v/>
      </c>
      <c r="DE17" s="542" t="str">
        <f>IFERROR((AP17*SQRT(('X(Calculs)X'!$B$11-2)/(1-('5. Corr.'!AP17*'5. Corr.'!AP17)))),"")</f>
        <v/>
      </c>
      <c r="DF17" s="542" t="str">
        <f>IFERROR((AQ17*SQRT(('X(Calculs)X'!$B$11-2)/(1-('5. Corr.'!AQ17*'5. Corr.'!AQ17)))),"")</f>
        <v/>
      </c>
      <c r="DG17" s="542" t="str">
        <f>IFERROR((AR17*SQRT(('X(Calculs)X'!$B$11-2)/(1-('5. Corr.'!AR17*'5. Corr.'!AR17)))),"")</f>
        <v/>
      </c>
      <c r="DH17" s="542" t="str">
        <f>IFERROR((AS17*SQRT(('X(Calculs)X'!$B$11-2)/(1-('5. Corr.'!AS17*'5. Corr.'!AS17)))),"")</f>
        <v/>
      </c>
      <c r="DI17" s="542" t="str">
        <f>IFERROR((AT17*SQRT(('X(Calculs)X'!$B$11-2)/(1-('5. Corr.'!AT17*'5. Corr.'!AT17)))),"")</f>
        <v/>
      </c>
      <c r="DJ17" s="542" t="str">
        <f>IFERROR((AU17*SQRT(('X(Calculs)X'!$B$11-2)/(1-('5. Corr.'!AU17*'5. Corr.'!AU17)))),"")</f>
        <v/>
      </c>
      <c r="DK17" s="542" t="str">
        <f>IFERROR((AV17*SQRT(('X(Calculs)X'!$B$11-2)/(1-('5. Corr.'!AV17*'5. Corr.'!AV17)))),"")</f>
        <v/>
      </c>
      <c r="DL17" s="542" t="str">
        <f>IFERROR((AW17*SQRT(('X(Calculs)X'!$B$11-2)/(1-('5. Corr.'!AW17*'5. Corr.'!AW17)))),"")</f>
        <v/>
      </c>
      <c r="DM17" s="542" t="str">
        <f>IFERROR((AX17*SQRT(('X(Calculs)X'!$B$11-2)/(1-('5. Corr.'!AX17*'5. Corr.'!AX17)))),"")</f>
        <v/>
      </c>
      <c r="DN17" s="542" t="str">
        <f>IFERROR((AY17*SQRT(('X(Calculs)X'!$B$11-2)/(1-('5. Corr.'!AY17*'5. Corr.'!AY17)))),"")</f>
        <v/>
      </c>
      <c r="DO17" s="542" t="str">
        <f>IFERROR((AZ17*SQRT(('X(Calculs)X'!$B$11-2)/(1-('5. Corr.'!AZ17*'5. Corr.'!AZ17)))),"")</f>
        <v/>
      </c>
      <c r="DP17" s="542" t="str">
        <f>IFERROR((BA17*SQRT(('X(Calculs)X'!$B$11-2)/(1-('5. Corr.'!BA17*'5. Corr.'!BA17)))),"")</f>
        <v/>
      </c>
      <c r="DQ17" s="542" t="str">
        <f>IFERROR((BB17*SQRT(('X(Calculs)X'!$B$11-2)/(1-('5. Corr.'!BB17*'5. Corr.'!BB17)))),"")</f>
        <v/>
      </c>
      <c r="DR17" s="542" t="str">
        <f>IFERROR((BC17*SQRT(('X(Calculs)X'!$B$11-2)/(1-('5. Corr.'!BC17*'5. Corr.'!BC17)))),"")</f>
        <v/>
      </c>
      <c r="DS17" s="542" t="str">
        <f>IFERROR((BD17*SQRT(('X(Calculs)X'!$B$11-2)/(1-('5. Corr.'!BD17*'5. Corr.'!BD17)))),"")</f>
        <v/>
      </c>
      <c r="DT17" s="542" t="str">
        <f>IFERROR((BE17*SQRT(('X(Calculs)X'!$B$11-2)/(1-('5. Corr.'!BE17*'5. Corr.'!BE17)))),"")</f>
        <v/>
      </c>
      <c r="DU17" s="542" t="str">
        <f>IFERROR((BF17*SQRT(('X(Calculs)X'!$B$11-2)/(1-('5. Corr.'!BF17*'5. Corr.'!BF17)))),"")</f>
        <v/>
      </c>
      <c r="DV17" s="542" t="str">
        <f>IFERROR((BG17*SQRT(('X(Calculs)X'!$B$11-2)/(1-('5. Corr.'!BG17*'5. Corr.'!BG17)))),"")</f>
        <v/>
      </c>
      <c r="DW17" s="542" t="str">
        <f>IFERROR((BH17*SQRT(('X(Calculs)X'!$B$11-2)/(1-('5. Corr.'!BH17*'5. Corr.'!BH17)))),"")</f>
        <v/>
      </c>
      <c r="DX17" s="542" t="str">
        <f>IFERROR((BI17*SQRT(('X(Calculs)X'!$B$11-2)/(1-('5. Corr.'!BI17*'5. Corr.'!BI17)))),"")</f>
        <v/>
      </c>
      <c r="DY17" s="542" t="str">
        <f>IFERROR((BJ17*SQRT(('X(Calculs)X'!$B$11-2)/(1-('5. Corr.'!BJ17*'5. Corr.'!BJ17)))),"")</f>
        <v/>
      </c>
      <c r="DZ17" s="542" t="str">
        <f>IFERROR((BK17*SQRT(('X(Calculs)X'!$B$11-2)/(1-('5. Corr.'!BK17*'5. Corr.'!BK17)))),"")</f>
        <v/>
      </c>
      <c r="EA17" s="542" t="str">
        <f>IFERROR((BL17*SQRT(('X(Calculs)X'!$B$11-2)/(1-('5. Corr.'!BL17*'5. Corr.'!BL17)))),"")</f>
        <v/>
      </c>
      <c r="EB17" s="542" t="str">
        <f>IFERROR((BM17*SQRT(('X(Calculs)X'!$B$11-2)/(1-('5. Corr.'!BM17*'5. Corr.'!BM17)))),"")</f>
        <v/>
      </c>
      <c r="EC17" s="542" t="str">
        <f>IFERROR((BN17*SQRT(('X(Calculs)X'!$B$11-2)/(1-('5. Corr.'!BN17*'5. Corr.'!BN17)))),"")</f>
        <v/>
      </c>
      <c r="ED17" s="542" t="str">
        <f>IFERROR((BO17*SQRT(('X(Calculs)X'!$B$11-2)/(1-('5. Corr.'!BO17*'5. Corr.'!BO17)))),"")</f>
        <v/>
      </c>
      <c r="EF17" s="541" t="str">
        <f t="shared" si="9"/>
        <v/>
      </c>
      <c r="EG17" s="542" t="str">
        <f>IFERROR((_xlfn.T.DIST.2T(ABS(DA17),'X(Calculs)X'!$B$11-2)),"")</f>
        <v/>
      </c>
      <c r="EH17" s="542" t="str">
        <f>IFERROR((_xlfn.T.DIST.2T(ABS(DB17),'X(Calculs)X'!$B$11-2)),"")</f>
        <v/>
      </c>
      <c r="EI17" s="542" t="str">
        <f>IFERROR((_xlfn.T.DIST.2T(ABS(DC17),'X(Calculs)X'!$B$11-2)),"")</f>
        <v/>
      </c>
      <c r="EJ17" s="542" t="str">
        <f>IFERROR((_xlfn.T.DIST.2T(ABS(DD17),'X(Calculs)X'!$B$11-2)),"")</f>
        <v/>
      </c>
      <c r="EK17" s="542" t="str">
        <f>IFERROR((_xlfn.T.DIST.2T(ABS(DE17),'X(Calculs)X'!$B$11-2)),"")</f>
        <v/>
      </c>
      <c r="EL17" s="542" t="str">
        <f>IFERROR((_xlfn.T.DIST.2T(ABS(DF17),'X(Calculs)X'!$B$11-2)),"")</f>
        <v/>
      </c>
      <c r="EM17" s="542" t="str">
        <f>IFERROR((_xlfn.T.DIST.2T(ABS(DG17),'X(Calculs)X'!$B$11-2)),"")</f>
        <v/>
      </c>
      <c r="EN17" s="542" t="str">
        <f>IFERROR((_xlfn.T.DIST.2T(ABS(DH17),'X(Calculs)X'!$B$11-2)),"")</f>
        <v/>
      </c>
      <c r="EO17" s="542" t="str">
        <f>IFERROR((_xlfn.T.DIST.2T(ABS(DI17),'X(Calculs)X'!$B$11-2)),"")</f>
        <v/>
      </c>
      <c r="EP17" s="542" t="str">
        <f>IFERROR((_xlfn.T.DIST.2T(ABS(DJ17),'X(Calculs)X'!$B$11-2)),"")</f>
        <v/>
      </c>
      <c r="EQ17" s="542" t="str">
        <f>IFERROR((_xlfn.T.DIST.2T(ABS(DK17),'X(Calculs)X'!$B$11-2)),"")</f>
        <v/>
      </c>
      <c r="ER17" s="542" t="str">
        <f>IFERROR((_xlfn.T.DIST.2T(ABS(DL17),'X(Calculs)X'!$B$11-2)),"")</f>
        <v/>
      </c>
      <c r="ES17" s="542" t="str">
        <f>IFERROR((_xlfn.T.DIST.2T(ABS(DM17),'X(Calculs)X'!$B$11-2)),"")</f>
        <v/>
      </c>
      <c r="ET17" s="542" t="str">
        <f>IFERROR((_xlfn.T.DIST.2T(ABS(DN17),'X(Calculs)X'!$B$11-2)),"")</f>
        <v/>
      </c>
      <c r="EU17" s="542" t="str">
        <f>IFERROR((_xlfn.T.DIST.2T(ABS(DO17),'X(Calculs)X'!$B$11-2)),"")</f>
        <v/>
      </c>
      <c r="EV17" s="542" t="str">
        <f>IFERROR((_xlfn.T.DIST.2T(ABS(DP17),'X(Calculs)X'!$B$11-2)),"")</f>
        <v/>
      </c>
      <c r="EW17" s="542" t="str">
        <f>IFERROR((_xlfn.T.DIST.2T(ABS(DQ17),'X(Calculs)X'!$B$11-2)),"")</f>
        <v/>
      </c>
      <c r="EX17" s="542" t="str">
        <f>IFERROR((_xlfn.T.DIST.2T(ABS(DR17),'X(Calculs)X'!$B$11-2)),"")</f>
        <v/>
      </c>
      <c r="EY17" s="542" t="str">
        <f>IFERROR((_xlfn.T.DIST.2T(ABS(DS17),'X(Calculs)X'!$B$11-2)),"")</f>
        <v/>
      </c>
      <c r="EZ17" s="542" t="str">
        <f>IFERROR((_xlfn.T.DIST.2T(ABS(DT17),'X(Calculs)X'!$B$11-2)),"")</f>
        <v/>
      </c>
      <c r="FA17" s="542" t="str">
        <f>IFERROR((_xlfn.T.DIST.2T(ABS(DU17),'X(Calculs)X'!$B$11-2)),"")</f>
        <v/>
      </c>
      <c r="FB17" s="542" t="str">
        <f>IFERROR((_xlfn.T.DIST.2T(ABS(DV17),'X(Calculs)X'!$B$11-2)),"")</f>
        <v/>
      </c>
      <c r="FC17" s="542" t="str">
        <f>IFERROR((_xlfn.T.DIST.2T(ABS(DW17),'X(Calculs)X'!$B$11-2)),"")</f>
        <v/>
      </c>
      <c r="FD17" s="542" t="str">
        <f>IFERROR((_xlfn.T.DIST.2T(ABS(DX17),'X(Calculs)X'!$B$11-2)),"")</f>
        <v/>
      </c>
      <c r="FE17" s="542" t="str">
        <f>IFERROR((_xlfn.T.DIST.2T(ABS(DY17),'X(Calculs)X'!$B$11-2)),"")</f>
        <v/>
      </c>
      <c r="FF17" s="542" t="str">
        <f>IFERROR((_xlfn.T.DIST.2T(ABS(DZ17),'X(Calculs)X'!$B$11-2)),"")</f>
        <v/>
      </c>
      <c r="FG17" s="542" t="str">
        <f>IFERROR((_xlfn.T.DIST.2T(ABS(EA17),'X(Calculs)X'!$B$11-2)),"")</f>
        <v/>
      </c>
      <c r="FH17" s="542" t="str">
        <f>IFERROR((_xlfn.T.DIST.2T(ABS(EB17),'X(Calculs)X'!$B$11-2)),"")</f>
        <v/>
      </c>
      <c r="FI17" s="542" t="str">
        <f>IFERROR((_xlfn.T.DIST.2T(ABS(EC17),'X(Calculs)X'!$B$11-2)),"")</f>
        <v/>
      </c>
      <c r="FJ17" s="542" t="str">
        <f>IFERROR((_xlfn.T.DIST.2T(ABS(ED17),'X(Calculs)X'!$B$11-2)),"")</f>
        <v/>
      </c>
      <c r="FL17" s="541" t="str">
        <f t="shared" si="10"/>
        <v/>
      </c>
      <c r="FM17" s="542" t="e">
        <f t="shared" si="12"/>
        <v>#VALUE!</v>
      </c>
      <c r="FN17" s="542" t="e">
        <f t="shared" si="13"/>
        <v>#VALUE!</v>
      </c>
      <c r="FO17" s="542" t="e">
        <f t="shared" si="14"/>
        <v>#VALUE!</v>
      </c>
      <c r="FP17" s="542" t="e">
        <f t="shared" si="15"/>
        <v>#VALUE!</v>
      </c>
      <c r="FQ17" s="542" t="e">
        <f t="shared" si="16"/>
        <v>#VALUE!</v>
      </c>
      <c r="FR17" s="542" t="e">
        <f t="shared" si="17"/>
        <v>#VALUE!</v>
      </c>
      <c r="FS17" s="542" t="e">
        <f t="shared" si="18"/>
        <v>#VALUE!</v>
      </c>
      <c r="FT17" s="542" t="e">
        <f t="shared" si="19"/>
        <v>#VALUE!</v>
      </c>
      <c r="FU17" s="542" t="e">
        <f t="shared" si="20"/>
        <v>#VALUE!</v>
      </c>
      <c r="FV17" s="542" t="e">
        <f t="shared" si="21"/>
        <v>#VALUE!</v>
      </c>
      <c r="FW17" s="542" t="e">
        <f t="shared" si="22"/>
        <v>#VALUE!</v>
      </c>
      <c r="FX17" s="542" t="e">
        <f t="shared" si="23"/>
        <v>#VALUE!</v>
      </c>
      <c r="FY17" s="542" t="e">
        <f t="shared" si="24"/>
        <v>#VALUE!</v>
      </c>
      <c r="FZ17" s="542" t="e">
        <f t="shared" si="25"/>
        <v>#VALUE!</v>
      </c>
      <c r="GA17" s="542" t="e">
        <f t="shared" si="26"/>
        <v>#VALUE!</v>
      </c>
      <c r="GB17" s="542" t="e">
        <f t="shared" si="27"/>
        <v>#VALUE!</v>
      </c>
      <c r="GC17" s="542" t="e">
        <f t="shared" si="28"/>
        <v>#VALUE!</v>
      </c>
      <c r="GD17" s="542" t="e">
        <f t="shared" si="29"/>
        <v>#VALUE!</v>
      </c>
      <c r="GE17" s="542" t="e">
        <f t="shared" si="30"/>
        <v>#VALUE!</v>
      </c>
      <c r="GF17" s="542" t="e">
        <f t="shared" si="31"/>
        <v>#VALUE!</v>
      </c>
      <c r="GG17" s="542" t="e">
        <f t="shared" si="32"/>
        <v>#VALUE!</v>
      </c>
      <c r="GH17" s="542" t="e">
        <f t="shared" si="33"/>
        <v>#VALUE!</v>
      </c>
      <c r="GI17" s="542" t="e">
        <f t="shared" si="34"/>
        <v>#VALUE!</v>
      </c>
      <c r="GJ17" s="542" t="e">
        <f t="shared" si="35"/>
        <v>#VALUE!</v>
      </c>
      <c r="GK17" s="542" t="e">
        <f t="shared" si="36"/>
        <v>#VALUE!</v>
      </c>
      <c r="GL17" s="542" t="e">
        <f t="shared" si="37"/>
        <v>#VALUE!</v>
      </c>
      <c r="GM17" s="542" t="e">
        <f t="shared" si="38"/>
        <v>#VALUE!</v>
      </c>
      <c r="GN17" s="542" t="e">
        <f t="shared" si="39"/>
        <v>#VALUE!</v>
      </c>
      <c r="GO17" s="542" t="e">
        <f t="shared" si="40"/>
        <v>#VALUE!</v>
      </c>
      <c r="GP17" s="542" t="e">
        <f t="shared" si="41"/>
        <v>#VALUE!</v>
      </c>
    </row>
    <row r="18" spans="1:285" ht="23.25" customHeight="1" x14ac:dyDescent="0.3">
      <c r="A18" s="578"/>
      <c r="D18" s="568" t="str">
        <f>O7</f>
        <v/>
      </c>
      <c r="E18" s="542" t="str">
        <f>IF('X(Calculs)X'!$B$8&gt;0,IF('X(Calculs)X'!$AM35&lt;='X(Calculs)X'!$B$8,IF(ISERROR(FM18),IF('X(Calculs)X'!D$23&lt;='X(Calculs)X'!$B$8,"—",""),FM18),""),"")</f>
        <v/>
      </c>
      <c r="F18" s="542" t="str">
        <f>IF('X(Calculs)X'!$B$8&gt;0,IF('X(Calculs)X'!$AM35&lt;='X(Calculs)X'!$B$8,IF(ISERROR(FN18),IF('X(Calculs)X'!E$23&lt;='X(Calculs)X'!$B$8,"—",""),FN18),""),"")</f>
        <v/>
      </c>
      <c r="G18" s="542" t="str">
        <f>IF('X(Calculs)X'!$B$8&gt;0,IF('X(Calculs)X'!$AM35&lt;='X(Calculs)X'!$B$8,IF(ISERROR(FO18),IF('X(Calculs)X'!F$23&lt;='X(Calculs)X'!$B$8,"—",""),FO18),""),"")</f>
        <v/>
      </c>
      <c r="H18" s="542" t="str">
        <f>IF('X(Calculs)X'!$B$8&gt;0,IF('X(Calculs)X'!$AM35&lt;='X(Calculs)X'!$B$8,IF(ISERROR(FP18),IF('X(Calculs)X'!G$23&lt;='X(Calculs)X'!$B$8,"—",""),FP18),""),"")</f>
        <v/>
      </c>
      <c r="I18" s="542" t="str">
        <f>IF('X(Calculs)X'!$B$8&gt;0,IF('X(Calculs)X'!$AM35&lt;='X(Calculs)X'!$B$8,IF(ISERROR(FQ18),IF('X(Calculs)X'!H$23&lt;='X(Calculs)X'!$B$8,"—",""),FQ18),""),"")</f>
        <v/>
      </c>
      <c r="J18" s="542" t="str">
        <f>IF('X(Calculs)X'!$B$8&gt;0,IF('X(Calculs)X'!$AM35&lt;='X(Calculs)X'!$B$8,IF(ISERROR(FR18),IF('X(Calculs)X'!I$23&lt;='X(Calculs)X'!$B$8,"—",""),FR18),""),"")</f>
        <v/>
      </c>
      <c r="K18" s="542" t="str">
        <f>IF('X(Calculs)X'!$B$8&gt;0,IF('X(Calculs)X'!$AM35&lt;='X(Calculs)X'!$B$8,IF(ISERROR(FS18),IF('X(Calculs)X'!J$23&lt;='X(Calculs)X'!$B$8,"—",""),FS18),""),"")</f>
        <v/>
      </c>
      <c r="L18" s="542" t="str">
        <f>IF('X(Calculs)X'!$B$8&gt;0,IF('X(Calculs)X'!$AM35&lt;='X(Calculs)X'!$B$8,IF(ISERROR(FT18),IF('X(Calculs)X'!K$23&lt;='X(Calculs)X'!$B$8,"—",""),FT18),""),"")</f>
        <v/>
      </c>
      <c r="M18" s="542" t="str">
        <f>IF('X(Calculs)X'!$B$8&gt;0,IF('X(Calculs)X'!$AM35&lt;='X(Calculs)X'!$B$8,IF(ISERROR(FU18),IF('X(Calculs)X'!L$23&lt;='X(Calculs)X'!$B$8,"—",""),FU18),""),"")</f>
        <v/>
      </c>
      <c r="N18" s="542" t="str">
        <f>IF('X(Calculs)X'!$B$8&gt;0,IF('X(Calculs)X'!$AM35&lt;='X(Calculs)X'!$B$8,IF(ISERROR(FV18),IF('X(Calculs)X'!M$23&lt;='X(Calculs)X'!$B$8,"—",""),FV18),""),"")</f>
        <v/>
      </c>
      <c r="O18" s="542" t="str">
        <f>IF('X(Calculs)X'!$B$8&gt;0,IF('X(Calculs)X'!$AM35&lt;='X(Calculs)X'!$B$8,IF(ISERROR(FW18),IF('X(Calculs)X'!N$23&lt;='X(Calculs)X'!$B$8,"—",""),FW18),""),"")</f>
        <v/>
      </c>
      <c r="P18" s="542" t="str">
        <f>IF('X(Calculs)X'!$B$8&gt;0,IF('X(Calculs)X'!$AM35&lt;='X(Calculs)X'!$B$8,IF(ISERROR(FX18),IF('X(Calculs)X'!O$23&lt;='X(Calculs)X'!$B$8,"—",""),FX18),""),"")</f>
        <v/>
      </c>
      <c r="Q18" s="542" t="str">
        <f>IF('X(Calculs)X'!$B$8&gt;0,IF('X(Calculs)X'!$AM35&lt;='X(Calculs)X'!$B$8,IF(ISERROR(FY18),IF('X(Calculs)X'!P$23&lt;='X(Calculs)X'!$B$8,"—",""),FY18),""),"")</f>
        <v/>
      </c>
      <c r="R18" s="542" t="str">
        <f>IF('X(Calculs)X'!$B$8&gt;0,IF('X(Calculs)X'!$AM35&lt;='X(Calculs)X'!$B$8,IF(ISERROR(FZ18),IF('X(Calculs)X'!Q$23&lt;='X(Calculs)X'!$B$8,"—",""),FZ18),""),"")</f>
        <v/>
      </c>
      <c r="S18" s="542" t="str">
        <f>IF('X(Calculs)X'!$B$8&gt;0,IF('X(Calculs)X'!$AM35&lt;='X(Calculs)X'!$B$8,IF(ISERROR(GA18),IF('X(Calculs)X'!R$23&lt;='X(Calculs)X'!$B$8,"—",""),GA18),""),"")</f>
        <v/>
      </c>
      <c r="T18" s="542" t="str">
        <f>IF('X(Calculs)X'!$B$8&gt;0,IF('X(Calculs)X'!$AM35&lt;='X(Calculs)X'!$B$8,IF(ISERROR(GB18),IF('X(Calculs)X'!S$23&lt;='X(Calculs)X'!$B$8,"—",""),GB18),""),"")</f>
        <v/>
      </c>
      <c r="U18" s="542" t="str">
        <f>IF('X(Calculs)X'!$B$8&gt;0,IF('X(Calculs)X'!$AM35&lt;='X(Calculs)X'!$B$8,IF(ISERROR(GC18),IF('X(Calculs)X'!T$23&lt;='X(Calculs)X'!$B$8,"—",""),GC18),""),"")</f>
        <v/>
      </c>
      <c r="V18" s="542" t="str">
        <f>IF('X(Calculs)X'!$B$8&gt;0,IF('X(Calculs)X'!$AM35&lt;='X(Calculs)X'!$B$8,IF(ISERROR(GD18),IF('X(Calculs)X'!U$23&lt;='X(Calculs)X'!$B$8,"—",""),GD18),""),"")</f>
        <v/>
      </c>
      <c r="W18" s="542" t="str">
        <f>IF('X(Calculs)X'!$B$8&gt;0,IF('X(Calculs)X'!$AM35&lt;='X(Calculs)X'!$B$8,IF(ISERROR(GE18),IF('X(Calculs)X'!V$23&lt;='X(Calculs)X'!$B$8,"—",""),GE18),""),"")</f>
        <v/>
      </c>
      <c r="X18" s="542" t="str">
        <f>IF('X(Calculs)X'!$B$8&gt;0,IF('X(Calculs)X'!$AM35&lt;='X(Calculs)X'!$B$8,IF(ISERROR(GF18),IF('X(Calculs)X'!W$23&lt;='X(Calculs)X'!$B$8,"—",""),GF18),""),"")</f>
        <v/>
      </c>
      <c r="Y18" s="542" t="str">
        <f>IF('X(Calculs)X'!$B$8&gt;0,IF('X(Calculs)X'!$AM35&lt;='X(Calculs)X'!$B$8,IF(ISERROR(GG18),IF('X(Calculs)X'!X$23&lt;='X(Calculs)X'!$B$8,"—",""),GG18),""),"")</f>
        <v/>
      </c>
      <c r="Z18" s="542" t="str">
        <f>IF('X(Calculs)X'!$B$8&gt;0,IF('X(Calculs)X'!$AM35&lt;='X(Calculs)X'!$B$8,IF(ISERROR(GH18),IF('X(Calculs)X'!Y$23&lt;='X(Calculs)X'!$B$8,"—",""),GH18),""),"")</f>
        <v/>
      </c>
      <c r="AA18" s="542" t="str">
        <f>IF('X(Calculs)X'!$B$8&gt;0,IF('X(Calculs)X'!$AM35&lt;='X(Calculs)X'!$B$8,IF(ISERROR(GI18),IF('X(Calculs)X'!Z$23&lt;='X(Calculs)X'!$B$8,"—",""),GI18),""),"")</f>
        <v/>
      </c>
      <c r="AB18" s="542" t="str">
        <f>IF('X(Calculs)X'!$B$8&gt;0,IF('X(Calculs)X'!$AM35&lt;='X(Calculs)X'!$B$8,IF(ISERROR(GJ18),IF('X(Calculs)X'!AA$23&lt;='X(Calculs)X'!$B$8,"—",""),GJ18),""),"")</f>
        <v/>
      </c>
      <c r="AC18" s="542" t="str">
        <f>IF('X(Calculs)X'!$B$8&gt;0,IF('X(Calculs)X'!$AM35&lt;='X(Calculs)X'!$B$8,IF(ISERROR(GK18),IF('X(Calculs)X'!AB$23&lt;='X(Calculs)X'!$B$8,"—",""),GK18),""),"")</f>
        <v/>
      </c>
      <c r="AD18" s="542" t="str">
        <f>IF('X(Calculs)X'!$B$8&gt;0,IF('X(Calculs)X'!$AM35&lt;='X(Calculs)X'!$B$8,IF(ISERROR(GL18),IF('X(Calculs)X'!AC$23&lt;='X(Calculs)X'!$B$8,"—",""),GL18),""),"")</f>
        <v/>
      </c>
      <c r="AE18" s="542" t="str">
        <f>IF('X(Calculs)X'!$B$8&gt;0,IF('X(Calculs)X'!$AM35&lt;='X(Calculs)X'!$B$8,IF(ISERROR(GM18),IF('X(Calculs)X'!AD$23&lt;='X(Calculs)X'!$B$8,"—",""),GM18),""),"")</f>
        <v/>
      </c>
      <c r="AF18" s="542" t="str">
        <f>IF('X(Calculs)X'!$B$8&gt;0,IF('X(Calculs)X'!$AM35&lt;='X(Calculs)X'!$B$8,IF(ISERROR(GN18),IF('X(Calculs)X'!AE$23&lt;='X(Calculs)X'!$B$8,"—",""),GN18),""),"")</f>
        <v/>
      </c>
      <c r="AG18" s="542" t="str">
        <f>IF('X(Calculs)X'!$B$8&gt;0,IF('X(Calculs)X'!$AM35&lt;='X(Calculs)X'!$B$8,IF(ISERROR(GO18),IF('X(Calculs)X'!AF$23&lt;='X(Calculs)X'!$B$8,"—",""),GO18),""),"")</f>
        <v/>
      </c>
      <c r="AH18" s="542" t="str">
        <f>IF('X(Calculs)X'!$B$8&gt;0,IF('X(Calculs)X'!$AM35&lt;='X(Calculs)X'!$B$8,IF(ISERROR(GP18),IF('X(Calculs)X'!AG$23&lt;='X(Calculs)X'!$B$8,"—",""),GP18),""),"")</f>
        <v/>
      </c>
      <c r="AK18" s="541" t="str">
        <f t="shared" si="6"/>
        <v/>
      </c>
      <c r="AL18" s="542" t="str">
        <f>IFERROR(ROUND(CORREL('X(Calculs)X'!$N$25:$N$124,'X(Calculs)X'!D$25:D$124),2),"")</f>
        <v/>
      </c>
      <c r="AM18" s="542" t="str">
        <f>IFERROR(ROUND(CORREL('X(Calculs)X'!$N$25:$N$124,'X(Calculs)X'!E$25:E$124),2),"")</f>
        <v/>
      </c>
      <c r="AN18" s="542" t="str">
        <f>IFERROR(ROUND(CORREL('X(Calculs)X'!$N$25:$N$124,'X(Calculs)X'!F$25:F$124),2),"")</f>
        <v/>
      </c>
      <c r="AO18" s="542" t="str">
        <f>IFERROR(ROUND(CORREL('X(Calculs)X'!$N$25:$N$124,'X(Calculs)X'!G$25:G$124),2),"")</f>
        <v/>
      </c>
      <c r="AP18" s="542" t="str">
        <f>IFERROR(ROUND(CORREL('X(Calculs)X'!$N$25:$N$124,'X(Calculs)X'!H$25:H$124),2),"")</f>
        <v/>
      </c>
      <c r="AQ18" s="542" t="str">
        <f>IFERROR(ROUND(CORREL('X(Calculs)X'!$N$25:$N$124,'X(Calculs)X'!I$25:I$124),2),"")</f>
        <v/>
      </c>
      <c r="AR18" s="542" t="str">
        <f>IFERROR(ROUND(CORREL('X(Calculs)X'!$N$25:$N$124,'X(Calculs)X'!J$25:J$124),2),"")</f>
        <v/>
      </c>
      <c r="AS18" s="542" t="str">
        <f>IFERROR(ROUND(CORREL('X(Calculs)X'!$N$25:$N$124,'X(Calculs)X'!K$25:K$124),2),"")</f>
        <v/>
      </c>
      <c r="AT18" s="542" t="str">
        <f>IFERROR(ROUND(CORREL('X(Calculs)X'!$N$25:$N$124,'X(Calculs)X'!L$25:L$124),2),"")</f>
        <v/>
      </c>
      <c r="AU18" s="542" t="str">
        <f>IFERROR(ROUND(CORREL('X(Calculs)X'!$N$25:$N$124,'X(Calculs)X'!M$25:M$124),2),"")</f>
        <v/>
      </c>
      <c r="AV18" s="542" t="str">
        <f>IFERROR(ROUND(CORREL('X(Calculs)X'!$N$25:$N$124,'X(Calculs)X'!N$25:N$124),2),"")</f>
        <v/>
      </c>
      <c r="AW18" s="542" t="str">
        <f>IFERROR(ROUND(CORREL('X(Calculs)X'!$N$25:$N$124,'X(Calculs)X'!O$25:O$124),2),"")</f>
        <v/>
      </c>
      <c r="AX18" s="542" t="str">
        <f>IFERROR(ROUND(CORREL('X(Calculs)X'!$N$25:$N$124,'X(Calculs)X'!P$25:P$124),2),"")</f>
        <v/>
      </c>
      <c r="AY18" s="542" t="str">
        <f>IFERROR(ROUND(CORREL('X(Calculs)X'!$N$25:$N$124,'X(Calculs)X'!Q$25:Q$124),2),"")</f>
        <v/>
      </c>
      <c r="AZ18" s="542" t="str">
        <f>IFERROR(ROUND(CORREL('X(Calculs)X'!$N$25:$N$124,'X(Calculs)X'!R$25:R$124),2),"")</f>
        <v/>
      </c>
      <c r="BA18" s="542" t="str">
        <f>IFERROR(ROUND(CORREL('X(Calculs)X'!$N$25:$N$124,'X(Calculs)X'!S$25:S$124),2),"")</f>
        <v/>
      </c>
      <c r="BB18" s="542" t="str">
        <f>IFERROR(ROUND(CORREL('X(Calculs)X'!$N$25:$N$124,'X(Calculs)X'!T$25:T$124),2),"")</f>
        <v/>
      </c>
      <c r="BC18" s="542" t="str">
        <f>IFERROR(ROUND(CORREL('X(Calculs)X'!$N$25:$N$124,'X(Calculs)X'!U$25:U$124),2),"")</f>
        <v/>
      </c>
      <c r="BD18" s="542" t="str">
        <f>IFERROR(ROUND(CORREL('X(Calculs)X'!$N$25:$N$124,'X(Calculs)X'!V$25:V$124),2),"")</f>
        <v/>
      </c>
      <c r="BE18" s="542" t="str">
        <f>IFERROR(ROUND(CORREL('X(Calculs)X'!$N$25:$N$124,'X(Calculs)X'!W$25:W$124),2),"")</f>
        <v/>
      </c>
      <c r="BF18" s="542" t="str">
        <f>IFERROR(ROUND(CORREL('X(Calculs)X'!$N$25:$N$124,'X(Calculs)X'!X$25:X$124),2),"")</f>
        <v/>
      </c>
      <c r="BG18" s="542" t="str">
        <f>IFERROR(ROUND(CORREL('X(Calculs)X'!$N$25:$N$124,'X(Calculs)X'!Y$25:Y$124),2),"")</f>
        <v/>
      </c>
      <c r="BH18" s="542" t="str">
        <f>IFERROR(ROUND(CORREL('X(Calculs)X'!$N$25:$N$124,'X(Calculs)X'!Z$25:Z$124),2),"")</f>
        <v/>
      </c>
      <c r="BI18" s="542" t="str">
        <f>IFERROR(ROUND(CORREL('X(Calculs)X'!$N$25:$N$124,'X(Calculs)X'!AA$25:AA$124),2),"")</f>
        <v/>
      </c>
      <c r="BJ18" s="542" t="str">
        <f>IFERROR(ROUND(CORREL('X(Calculs)X'!$N$25:$N$124,'X(Calculs)X'!AB$25:AB$124),2),"")</f>
        <v/>
      </c>
      <c r="BK18" s="542" t="str">
        <f>IFERROR(ROUND(CORREL('X(Calculs)X'!$N$25:$N$124,'X(Calculs)X'!AC$25:AC$124),2),"")</f>
        <v/>
      </c>
      <c r="BL18" s="542" t="str">
        <f>IFERROR(ROUND(CORREL('X(Calculs)X'!$N$25:$N$124,'X(Calculs)X'!AD$25:AD$124),2),"")</f>
        <v/>
      </c>
      <c r="BM18" s="542" t="str">
        <f>IFERROR(ROUND(CORREL('X(Calculs)X'!$N$25:$N$124,'X(Calculs)X'!AE$25:AE$124),2),"")</f>
        <v/>
      </c>
      <c r="BN18" s="542" t="str">
        <f>IFERROR(ROUND(CORREL('X(Calculs)X'!$N$25:$N$124,'X(Calculs)X'!AF$25:AF$124),2),"")</f>
        <v/>
      </c>
      <c r="BO18" s="542" t="str">
        <f>IFERROR(ROUND(CORREL('X(Calculs)X'!$N$25:$N$124,'X(Calculs)X'!AG$25:AG$124),2),"")</f>
        <v/>
      </c>
      <c r="BT18" s="541" t="str">
        <f t="shared" si="7"/>
        <v/>
      </c>
      <c r="BU18" s="560" t="str">
        <f>IF(AL18="","",IF(AL18&lt;0,'X(Calculs)X'!$MW$141,IF(AL18&lt;0.1,'X(Calculs)X'!$MW$140,IF(AL18&lt;0.2,'X(Calculs)X'!$MW$139,IF(AL18&lt;0.3,'X(Calculs)X'!$MW$138,IF(AL18&lt;0.4,'X(Calculs)X'!$MW$137,IF(AL18&lt;0.5,'X(Calculs)X'!$MW$136,IF(AL18&lt;0.6,'X(Calculs)X'!$MW$135,IF(AL18&lt;0.7,'X(Calculs)X'!$MW$134,IF(AL18&lt;0.8,'X(Calculs)X'!$MW$133,IF(AL18&lt;0.9,'X(Calculs)X'!$MW$132,IF(AL18&lt;1,'X(Calculs)X'!$MW$131,IF(AND(AL18=1,BU$7=$BT18),0,'X(Calculs)X'!$MW$131)))))))))))))</f>
        <v/>
      </c>
      <c r="BV18" s="560" t="str">
        <f>IF(AM18="","",IF(AM18&lt;0,'X(Calculs)X'!$MW$141,IF(AM18&lt;0.1,'X(Calculs)X'!$MW$140,IF(AM18&lt;0.2,'X(Calculs)X'!$MW$139,IF(AM18&lt;0.3,'X(Calculs)X'!$MW$138,IF(AM18&lt;0.4,'X(Calculs)X'!$MW$137,IF(AM18&lt;0.5,'X(Calculs)X'!$MW$136,IF(AM18&lt;0.6,'X(Calculs)X'!$MW$135,IF(AM18&lt;0.7,'X(Calculs)X'!$MW$134,IF(AM18&lt;0.8,'X(Calculs)X'!$MW$133,IF(AM18&lt;0.9,'X(Calculs)X'!$MW$132,IF(AM18&lt;1,'X(Calculs)X'!$MW$131,IF(AND(AM18=1,BV$7=$BT18),0,'X(Calculs)X'!$MW$131)))))))))))))</f>
        <v/>
      </c>
      <c r="BW18" s="560" t="str">
        <f>IF(AN18="","",IF(AN18&lt;0,'X(Calculs)X'!$MW$141,IF(AN18&lt;0.1,'X(Calculs)X'!$MW$140,IF(AN18&lt;0.2,'X(Calculs)X'!$MW$139,IF(AN18&lt;0.3,'X(Calculs)X'!$MW$138,IF(AN18&lt;0.4,'X(Calculs)X'!$MW$137,IF(AN18&lt;0.5,'X(Calculs)X'!$MW$136,IF(AN18&lt;0.6,'X(Calculs)X'!$MW$135,IF(AN18&lt;0.7,'X(Calculs)X'!$MW$134,IF(AN18&lt;0.8,'X(Calculs)X'!$MW$133,IF(AN18&lt;0.9,'X(Calculs)X'!$MW$132,IF(AN18&lt;1,'X(Calculs)X'!$MW$131,IF(AND(AN18=1,BW$7=$BT18),0,'X(Calculs)X'!$MW$131)))))))))))))</f>
        <v/>
      </c>
      <c r="BX18" s="560" t="str">
        <f>IF(AO18="","",IF(AO18&lt;0,'X(Calculs)X'!$MW$141,IF(AO18&lt;0.1,'X(Calculs)X'!$MW$140,IF(AO18&lt;0.2,'X(Calculs)X'!$MW$139,IF(AO18&lt;0.3,'X(Calculs)X'!$MW$138,IF(AO18&lt;0.4,'X(Calculs)X'!$MW$137,IF(AO18&lt;0.5,'X(Calculs)X'!$MW$136,IF(AO18&lt;0.6,'X(Calculs)X'!$MW$135,IF(AO18&lt;0.7,'X(Calculs)X'!$MW$134,IF(AO18&lt;0.8,'X(Calculs)X'!$MW$133,IF(AO18&lt;0.9,'X(Calculs)X'!$MW$132,IF(AO18&lt;1,'X(Calculs)X'!$MW$131,IF(AND(AO18=1,BX$7=$BT18),0,'X(Calculs)X'!$MW$131)))))))))))))</f>
        <v/>
      </c>
      <c r="BY18" s="560" t="str">
        <f>IF(AP18="","",IF(AP18&lt;0,'X(Calculs)X'!$MW$141,IF(AP18&lt;0.1,'X(Calculs)X'!$MW$140,IF(AP18&lt;0.2,'X(Calculs)X'!$MW$139,IF(AP18&lt;0.3,'X(Calculs)X'!$MW$138,IF(AP18&lt;0.4,'X(Calculs)X'!$MW$137,IF(AP18&lt;0.5,'X(Calculs)X'!$MW$136,IF(AP18&lt;0.6,'X(Calculs)X'!$MW$135,IF(AP18&lt;0.7,'X(Calculs)X'!$MW$134,IF(AP18&lt;0.8,'X(Calculs)X'!$MW$133,IF(AP18&lt;0.9,'X(Calculs)X'!$MW$132,IF(AP18&lt;1,'X(Calculs)X'!$MW$131,IF(AND(AP18=1,BY$7=$BT18),0,'X(Calculs)X'!$MW$131)))))))))))))</f>
        <v/>
      </c>
      <c r="BZ18" s="560" t="str">
        <f>IF(AQ18="","",IF(AQ18&lt;0,'X(Calculs)X'!$MW$141,IF(AQ18&lt;0.1,'X(Calculs)X'!$MW$140,IF(AQ18&lt;0.2,'X(Calculs)X'!$MW$139,IF(AQ18&lt;0.3,'X(Calculs)X'!$MW$138,IF(AQ18&lt;0.4,'X(Calculs)X'!$MW$137,IF(AQ18&lt;0.5,'X(Calculs)X'!$MW$136,IF(AQ18&lt;0.6,'X(Calculs)X'!$MW$135,IF(AQ18&lt;0.7,'X(Calculs)X'!$MW$134,IF(AQ18&lt;0.8,'X(Calculs)X'!$MW$133,IF(AQ18&lt;0.9,'X(Calculs)X'!$MW$132,IF(AQ18&lt;1,'X(Calculs)X'!$MW$131,IF(AND(AQ18=1,BZ$7=$BT18),0,'X(Calculs)X'!$MW$131)))))))))))))</f>
        <v/>
      </c>
      <c r="CA18" s="560" t="str">
        <f>IF(AR18="","",IF(AR18&lt;0,'X(Calculs)X'!$MW$141,IF(AR18&lt;0.1,'X(Calculs)X'!$MW$140,IF(AR18&lt;0.2,'X(Calculs)X'!$MW$139,IF(AR18&lt;0.3,'X(Calculs)X'!$MW$138,IF(AR18&lt;0.4,'X(Calculs)X'!$MW$137,IF(AR18&lt;0.5,'X(Calculs)X'!$MW$136,IF(AR18&lt;0.6,'X(Calculs)X'!$MW$135,IF(AR18&lt;0.7,'X(Calculs)X'!$MW$134,IF(AR18&lt;0.8,'X(Calculs)X'!$MW$133,IF(AR18&lt;0.9,'X(Calculs)X'!$MW$132,IF(AR18&lt;1,'X(Calculs)X'!$MW$131,IF(AND(AR18=1,CA$7=$BT18),0,'X(Calculs)X'!$MW$131)))))))))))))</f>
        <v/>
      </c>
      <c r="CB18" s="560" t="str">
        <f>IF(AS18="","",IF(AS18&lt;0,'X(Calculs)X'!$MW$141,IF(AS18&lt;0.1,'X(Calculs)X'!$MW$140,IF(AS18&lt;0.2,'X(Calculs)X'!$MW$139,IF(AS18&lt;0.3,'X(Calculs)X'!$MW$138,IF(AS18&lt;0.4,'X(Calculs)X'!$MW$137,IF(AS18&lt;0.5,'X(Calculs)X'!$MW$136,IF(AS18&lt;0.6,'X(Calculs)X'!$MW$135,IF(AS18&lt;0.7,'X(Calculs)X'!$MW$134,IF(AS18&lt;0.8,'X(Calculs)X'!$MW$133,IF(AS18&lt;0.9,'X(Calculs)X'!$MW$132,IF(AS18&lt;1,'X(Calculs)X'!$MW$131,IF(AND(AS18=1,CB$7=$BT18),0,'X(Calculs)X'!$MW$131)))))))))))))</f>
        <v/>
      </c>
      <c r="CC18" s="560" t="str">
        <f>IF(AT18="","",IF(AT18&lt;0,'X(Calculs)X'!$MW$141,IF(AT18&lt;0.1,'X(Calculs)X'!$MW$140,IF(AT18&lt;0.2,'X(Calculs)X'!$MW$139,IF(AT18&lt;0.3,'X(Calculs)X'!$MW$138,IF(AT18&lt;0.4,'X(Calculs)X'!$MW$137,IF(AT18&lt;0.5,'X(Calculs)X'!$MW$136,IF(AT18&lt;0.6,'X(Calculs)X'!$MW$135,IF(AT18&lt;0.7,'X(Calculs)X'!$MW$134,IF(AT18&lt;0.8,'X(Calculs)X'!$MW$133,IF(AT18&lt;0.9,'X(Calculs)X'!$MW$132,IF(AT18&lt;1,'X(Calculs)X'!$MW$131,IF(AND(AT18=1,CC$7=$BT18),0,'X(Calculs)X'!$MW$131)))))))))))))</f>
        <v/>
      </c>
      <c r="CD18" s="560" t="str">
        <f>IF(AU18="","",IF(AU18&lt;0,'X(Calculs)X'!$MW$141,IF(AU18&lt;0.1,'X(Calculs)X'!$MW$140,IF(AU18&lt;0.2,'X(Calculs)X'!$MW$139,IF(AU18&lt;0.3,'X(Calculs)X'!$MW$138,IF(AU18&lt;0.4,'X(Calculs)X'!$MW$137,IF(AU18&lt;0.5,'X(Calculs)X'!$MW$136,IF(AU18&lt;0.6,'X(Calculs)X'!$MW$135,IF(AU18&lt;0.7,'X(Calculs)X'!$MW$134,IF(AU18&lt;0.8,'X(Calculs)X'!$MW$133,IF(AU18&lt;0.9,'X(Calculs)X'!$MW$132,IF(AU18&lt;1,'X(Calculs)X'!$MW$131,IF(AND(AU18=1,CD$7=$BT18),0,'X(Calculs)X'!$MW$131)))))))))))))</f>
        <v/>
      </c>
      <c r="CE18" s="560" t="str">
        <f>IF(AV18="","",IF(AV18&lt;0,'X(Calculs)X'!$MW$141,IF(AV18&lt;0.1,'X(Calculs)X'!$MW$140,IF(AV18&lt;0.2,'X(Calculs)X'!$MW$139,IF(AV18&lt;0.3,'X(Calculs)X'!$MW$138,IF(AV18&lt;0.4,'X(Calculs)X'!$MW$137,IF(AV18&lt;0.5,'X(Calculs)X'!$MW$136,IF(AV18&lt;0.6,'X(Calculs)X'!$MW$135,IF(AV18&lt;0.7,'X(Calculs)X'!$MW$134,IF(AV18&lt;0.8,'X(Calculs)X'!$MW$133,IF(AV18&lt;0.9,'X(Calculs)X'!$MW$132,IF(AV18&lt;1,'X(Calculs)X'!$MW$131,IF(AND(AV18=1,CE$7=$BT18),0,'X(Calculs)X'!$MW$131)))))))))))))</f>
        <v/>
      </c>
      <c r="CF18" s="560" t="str">
        <f>IF(AW18="","",IF(AW18&lt;0,'X(Calculs)X'!$MW$141,IF(AW18&lt;0.1,'X(Calculs)X'!$MW$140,IF(AW18&lt;0.2,'X(Calculs)X'!$MW$139,IF(AW18&lt;0.3,'X(Calculs)X'!$MW$138,IF(AW18&lt;0.4,'X(Calculs)X'!$MW$137,IF(AW18&lt;0.5,'X(Calculs)X'!$MW$136,IF(AW18&lt;0.6,'X(Calculs)X'!$MW$135,IF(AW18&lt;0.7,'X(Calculs)X'!$MW$134,IF(AW18&lt;0.8,'X(Calculs)X'!$MW$133,IF(AW18&lt;0.9,'X(Calculs)X'!$MW$132,IF(AW18&lt;1,'X(Calculs)X'!$MW$131,IF(AND(AW18=1,CF$7=$BT18),0,'X(Calculs)X'!$MW$131)))))))))))))</f>
        <v/>
      </c>
      <c r="CG18" s="560" t="str">
        <f>IF(AX18="","",IF(AX18&lt;0,'X(Calculs)X'!$MW$141,IF(AX18&lt;0.1,'X(Calculs)X'!$MW$140,IF(AX18&lt;0.2,'X(Calculs)X'!$MW$139,IF(AX18&lt;0.3,'X(Calculs)X'!$MW$138,IF(AX18&lt;0.4,'X(Calculs)X'!$MW$137,IF(AX18&lt;0.5,'X(Calculs)X'!$MW$136,IF(AX18&lt;0.6,'X(Calculs)X'!$MW$135,IF(AX18&lt;0.7,'X(Calculs)X'!$MW$134,IF(AX18&lt;0.8,'X(Calculs)X'!$MW$133,IF(AX18&lt;0.9,'X(Calculs)X'!$MW$132,IF(AX18&lt;1,'X(Calculs)X'!$MW$131,IF(AND(AX18=1,CG$7=$BT18),0,'X(Calculs)X'!$MW$131)))))))))))))</f>
        <v/>
      </c>
      <c r="CH18" s="560" t="str">
        <f>IF(AY18="","",IF(AY18&lt;0,'X(Calculs)X'!$MW$141,IF(AY18&lt;0.1,'X(Calculs)X'!$MW$140,IF(AY18&lt;0.2,'X(Calculs)X'!$MW$139,IF(AY18&lt;0.3,'X(Calculs)X'!$MW$138,IF(AY18&lt;0.4,'X(Calculs)X'!$MW$137,IF(AY18&lt;0.5,'X(Calculs)X'!$MW$136,IF(AY18&lt;0.6,'X(Calculs)X'!$MW$135,IF(AY18&lt;0.7,'X(Calculs)X'!$MW$134,IF(AY18&lt;0.8,'X(Calculs)X'!$MW$133,IF(AY18&lt;0.9,'X(Calculs)X'!$MW$132,IF(AY18&lt;1,'X(Calculs)X'!$MW$131,IF(AND(AY18=1,CH$7=$BT18),0,'X(Calculs)X'!$MW$131)))))))))))))</f>
        <v/>
      </c>
      <c r="CI18" s="560" t="str">
        <f>IF(AZ18="","",IF(AZ18&lt;0,'X(Calculs)X'!$MW$141,IF(AZ18&lt;0.1,'X(Calculs)X'!$MW$140,IF(AZ18&lt;0.2,'X(Calculs)X'!$MW$139,IF(AZ18&lt;0.3,'X(Calculs)X'!$MW$138,IF(AZ18&lt;0.4,'X(Calculs)X'!$MW$137,IF(AZ18&lt;0.5,'X(Calculs)X'!$MW$136,IF(AZ18&lt;0.6,'X(Calculs)X'!$MW$135,IF(AZ18&lt;0.7,'X(Calculs)X'!$MW$134,IF(AZ18&lt;0.8,'X(Calculs)X'!$MW$133,IF(AZ18&lt;0.9,'X(Calculs)X'!$MW$132,IF(AZ18&lt;1,'X(Calculs)X'!$MW$131,IF(AND(AZ18=1,CI$7=$BT18),0,'X(Calculs)X'!$MW$131)))))))))))))</f>
        <v/>
      </c>
      <c r="CJ18" s="560" t="str">
        <f>IF(BA18="","",IF(BA18&lt;0,'X(Calculs)X'!$MW$141,IF(BA18&lt;0.1,'X(Calculs)X'!$MW$140,IF(BA18&lt;0.2,'X(Calculs)X'!$MW$139,IF(BA18&lt;0.3,'X(Calculs)X'!$MW$138,IF(BA18&lt;0.4,'X(Calculs)X'!$MW$137,IF(BA18&lt;0.5,'X(Calculs)X'!$MW$136,IF(BA18&lt;0.6,'X(Calculs)X'!$MW$135,IF(BA18&lt;0.7,'X(Calculs)X'!$MW$134,IF(BA18&lt;0.8,'X(Calculs)X'!$MW$133,IF(BA18&lt;0.9,'X(Calculs)X'!$MW$132,IF(BA18&lt;1,'X(Calculs)X'!$MW$131,IF(AND(BA18=1,CJ$7=$BT18),0,'X(Calculs)X'!$MW$131)))))))))))))</f>
        <v/>
      </c>
      <c r="CK18" s="560" t="str">
        <f>IF(BB18="","",IF(BB18&lt;0,'X(Calculs)X'!$MW$141,IF(BB18&lt;0.1,'X(Calculs)X'!$MW$140,IF(BB18&lt;0.2,'X(Calculs)X'!$MW$139,IF(BB18&lt;0.3,'X(Calculs)X'!$MW$138,IF(BB18&lt;0.4,'X(Calculs)X'!$MW$137,IF(BB18&lt;0.5,'X(Calculs)X'!$MW$136,IF(BB18&lt;0.6,'X(Calculs)X'!$MW$135,IF(BB18&lt;0.7,'X(Calculs)X'!$MW$134,IF(BB18&lt;0.8,'X(Calculs)X'!$MW$133,IF(BB18&lt;0.9,'X(Calculs)X'!$MW$132,IF(BB18&lt;1,'X(Calculs)X'!$MW$131,IF(AND(BB18=1,CK$7=$BT18),0,'X(Calculs)X'!$MW$131)))))))))))))</f>
        <v/>
      </c>
      <c r="CL18" s="560" t="str">
        <f>IF(BC18="","",IF(BC18&lt;0,'X(Calculs)X'!$MW$141,IF(BC18&lt;0.1,'X(Calculs)X'!$MW$140,IF(BC18&lt;0.2,'X(Calculs)X'!$MW$139,IF(BC18&lt;0.3,'X(Calculs)X'!$MW$138,IF(BC18&lt;0.4,'X(Calculs)X'!$MW$137,IF(BC18&lt;0.5,'X(Calculs)X'!$MW$136,IF(BC18&lt;0.6,'X(Calculs)X'!$MW$135,IF(BC18&lt;0.7,'X(Calculs)X'!$MW$134,IF(BC18&lt;0.8,'X(Calculs)X'!$MW$133,IF(BC18&lt;0.9,'X(Calculs)X'!$MW$132,IF(BC18&lt;1,'X(Calculs)X'!$MW$131,IF(AND(BC18=1,CL$7=$BT18),0,'X(Calculs)X'!$MW$131)))))))))))))</f>
        <v/>
      </c>
      <c r="CM18" s="560" t="str">
        <f>IF(BD18="","",IF(BD18&lt;0,'X(Calculs)X'!$MW$141,IF(BD18&lt;0.1,'X(Calculs)X'!$MW$140,IF(BD18&lt;0.2,'X(Calculs)X'!$MW$139,IF(BD18&lt;0.3,'X(Calculs)X'!$MW$138,IF(BD18&lt;0.4,'X(Calculs)X'!$MW$137,IF(BD18&lt;0.5,'X(Calculs)X'!$MW$136,IF(BD18&lt;0.6,'X(Calculs)X'!$MW$135,IF(BD18&lt;0.7,'X(Calculs)X'!$MW$134,IF(BD18&lt;0.8,'X(Calculs)X'!$MW$133,IF(BD18&lt;0.9,'X(Calculs)X'!$MW$132,IF(BD18&lt;1,'X(Calculs)X'!$MW$131,IF(AND(BD18=1,CM$7=$BT18),0,'X(Calculs)X'!$MW$131)))))))))))))</f>
        <v/>
      </c>
      <c r="CN18" s="560" t="str">
        <f>IF(BE18="","",IF(BE18&lt;0,'X(Calculs)X'!$MW$141,IF(BE18&lt;0.1,'X(Calculs)X'!$MW$140,IF(BE18&lt;0.2,'X(Calculs)X'!$MW$139,IF(BE18&lt;0.3,'X(Calculs)X'!$MW$138,IF(BE18&lt;0.4,'X(Calculs)X'!$MW$137,IF(BE18&lt;0.5,'X(Calculs)X'!$MW$136,IF(BE18&lt;0.6,'X(Calculs)X'!$MW$135,IF(BE18&lt;0.7,'X(Calculs)X'!$MW$134,IF(BE18&lt;0.8,'X(Calculs)X'!$MW$133,IF(BE18&lt;0.9,'X(Calculs)X'!$MW$132,IF(BE18&lt;1,'X(Calculs)X'!$MW$131,IF(AND(BE18=1,CN$7=$BT18),0,'X(Calculs)X'!$MW$131)))))))))))))</f>
        <v/>
      </c>
      <c r="CO18" s="560" t="str">
        <f>IF(BF18="","",IF(BF18&lt;0,'X(Calculs)X'!$MW$141,IF(BF18&lt;0.1,'X(Calculs)X'!$MW$140,IF(BF18&lt;0.2,'X(Calculs)X'!$MW$139,IF(BF18&lt;0.3,'X(Calculs)X'!$MW$138,IF(BF18&lt;0.4,'X(Calculs)X'!$MW$137,IF(BF18&lt;0.5,'X(Calculs)X'!$MW$136,IF(BF18&lt;0.6,'X(Calculs)X'!$MW$135,IF(BF18&lt;0.7,'X(Calculs)X'!$MW$134,IF(BF18&lt;0.8,'X(Calculs)X'!$MW$133,IF(BF18&lt;0.9,'X(Calculs)X'!$MW$132,IF(BF18&lt;1,'X(Calculs)X'!$MW$131,IF(AND(BF18=1,CO$7=$BT18),0,'X(Calculs)X'!$MW$131)))))))))))))</f>
        <v/>
      </c>
      <c r="CP18" s="560" t="str">
        <f>IF(BG18="","",IF(BG18&lt;0,'X(Calculs)X'!$MW$141,IF(BG18&lt;0.1,'X(Calculs)X'!$MW$140,IF(BG18&lt;0.2,'X(Calculs)X'!$MW$139,IF(BG18&lt;0.3,'X(Calculs)X'!$MW$138,IF(BG18&lt;0.4,'X(Calculs)X'!$MW$137,IF(BG18&lt;0.5,'X(Calculs)X'!$MW$136,IF(BG18&lt;0.6,'X(Calculs)X'!$MW$135,IF(BG18&lt;0.7,'X(Calculs)X'!$MW$134,IF(BG18&lt;0.8,'X(Calculs)X'!$MW$133,IF(BG18&lt;0.9,'X(Calculs)X'!$MW$132,IF(BG18&lt;1,'X(Calculs)X'!$MW$131,IF(AND(BG18=1,CP$7=$BT18),0,'X(Calculs)X'!$MW$131)))))))))))))</f>
        <v/>
      </c>
      <c r="CQ18" s="560" t="str">
        <f>IF(BH18="","",IF(BH18&lt;0,'X(Calculs)X'!$MW$141,IF(BH18&lt;0.1,'X(Calculs)X'!$MW$140,IF(BH18&lt;0.2,'X(Calculs)X'!$MW$139,IF(BH18&lt;0.3,'X(Calculs)X'!$MW$138,IF(BH18&lt;0.4,'X(Calculs)X'!$MW$137,IF(BH18&lt;0.5,'X(Calculs)X'!$MW$136,IF(BH18&lt;0.6,'X(Calculs)X'!$MW$135,IF(BH18&lt;0.7,'X(Calculs)X'!$MW$134,IF(BH18&lt;0.8,'X(Calculs)X'!$MW$133,IF(BH18&lt;0.9,'X(Calculs)X'!$MW$132,IF(BH18&lt;1,'X(Calculs)X'!$MW$131,IF(AND(BH18=1,CQ$7=$BT18),0,'X(Calculs)X'!$MW$131)))))))))))))</f>
        <v/>
      </c>
      <c r="CR18" s="560" t="str">
        <f>IF(BI18="","",IF(BI18&lt;0,'X(Calculs)X'!$MW$141,IF(BI18&lt;0.1,'X(Calculs)X'!$MW$140,IF(BI18&lt;0.2,'X(Calculs)X'!$MW$139,IF(BI18&lt;0.3,'X(Calculs)X'!$MW$138,IF(BI18&lt;0.4,'X(Calculs)X'!$MW$137,IF(BI18&lt;0.5,'X(Calculs)X'!$MW$136,IF(BI18&lt;0.6,'X(Calculs)X'!$MW$135,IF(BI18&lt;0.7,'X(Calculs)X'!$MW$134,IF(BI18&lt;0.8,'X(Calculs)X'!$MW$133,IF(BI18&lt;0.9,'X(Calculs)X'!$MW$132,IF(BI18&lt;1,'X(Calculs)X'!$MW$131,IF(AND(BI18=1,CR$7=$BT18),0,'X(Calculs)X'!$MW$131)))))))))))))</f>
        <v/>
      </c>
      <c r="CS18" s="560" t="str">
        <f>IF(BJ18="","",IF(BJ18&lt;0,'X(Calculs)X'!$MW$141,IF(BJ18&lt;0.1,'X(Calculs)X'!$MW$140,IF(BJ18&lt;0.2,'X(Calculs)X'!$MW$139,IF(BJ18&lt;0.3,'X(Calculs)X'!$MW$138,IF(BJ18&lt;0.4,'X(Calculs)X'!$MW$137,IF(BJ18&lt;0.5,'X(Calculs)X'!$MW$136,IF(BJ18&lt;0.6,'X(Calculs)X'!$MW$135,IF(BJ18&lt;0.7,'X(Calculs)X'!$MW$134,IF(BJ18&lt;0.8,'X(Calculs)X'!$MW$133,IF(BJ18&lt;0.9,'X(Calculs)X'!$MW$132,IF(BJ18&lt;1,'X(Calculs)X'!$MW$131,IF(AND(BJ18=1,CS$7=$BT18),0,'X(Calculs)X'!$MW$131)))))))))))))</f>
        <v/>
      </c>
      <c r="CT18" s="560" t="str">
        <f>IF(BK18="","",IF(BK18&lt;0,'X(Calculs)X'!$MW$141,IF(BK18&lt;0.1,'X(Calculs)X'!$MW$140,IF(BK18&lt;0.2,'X(Calculs)X'!$MW$139,IF(BK18&lt;0.3,'X(Calculs)X'!$MW$138,IF(BK18&lt;0.4,'X(Calculs)X'!$MW$137,IF(BK18&lt;0.5,'X(Calculs)X'!$MW$136,IF(BK18&lt;0.6,'X(Calculs)X'!$MW$135,IF(BK18&lt;0.7,'X(Calculs)X'!$MW$134,IF(BK18&lt;0.8,'X(Calculs)X'!$MW$133,IF(BK18&lt;0.9,'X(Calculs)X'!$MW$132,IF(BK18&lt;1,'X(Calculs)X'!$MW$131,IF(AND(BK18=1,CT$7=$BT18),0,'X(Calculs)X'!$MW$131)))))))))))))</f>
        <v/>
      </c>
      <c r="CU18" s="560" t="str">
        <f>IF(BL18="","",IF(BL18&lt;0,'X(Calculs)X'!$MW$141,IF(BL18&lt;0.1,'X(Calculs)X'!$MW$140,IF(BL18&lt;0.2,'X(Calculs)X'!$MW$139,IF(BL18&lt;0.3,'X(Calculs)X'!$MW$138,IF(BL18&lt;0.4,'X(Calculs)X'!$MW$137,IF(BL18&lt;0.5,'X(Calculs)X'!$MW$136,IF(BL18&lt;0.6,'X(Calculs)X'!$MW$135,IF(BL18&lt;0.7,'X(Calculs)X'!$MW$134,IF(BL18&lt;0.8,'X(Calculs)X'!$MW$133,IF(BL18&lt;0.9,'X(Calculs)X'!$MW$132,IF(BL18&lt;1,'X(Calculs)X'!$MW$131,IF(AND(BL18=1,CU$7=$BT18),0,'X(Calculs)X'!$MW$131)))))))))))))</f>
        <v/>
      </c>
      <c r="CV18" s="560" t="str">
        <f>IF(BM18="","",IF(BM18&lt;0,'X(Calculs)X'!$MW$141,IF(BM18&lt;0.1,'X(Calculs)X'!$MW$140,IF(BM18&lt;0.2,'X(Calculs)X'!$MW$139,IF(BM18&lt;0.3,'X(Calculs)X'!$MW$138,IF(BM18&lt;0.4,'X(Calculs)X'!$MW$137,IF(BM18&lt;0.5,'X(Calculs)X'!$MW$136,IF(BM18&lt;0.6,'X(Calculs)X'!$MW$135,IF(BM18&lt;0.7,'X(Calculs)X'!$MW$134,IF(BM18&lt;0.8,'X(Calculs)X'!$MW$133,IF(BM18&lt;0.9,'X(Calculs)X'!$MW$132,IF(BM18&lt;1,'X(Calculs)X'!$MW$131,IF(AND(BM18=1,CV$7=$BT18),0,'X(Calculs)X'!$MW$131)))))))))))))</f>
        <v/>
      </c>
      <c r="CW18" s="560" t="str">
        <f>IF(BN18="","",IF(BN18&lt;0,'X(Calculs)X'!$MW$141,IF(BN18&lt;0.1,'X(Calculs)X'!$MW$140,IF(BN18&lt;0.2,'X(Calculs)X'!$MW$139,IF(BN18&lt;0.3,'X(Calculs)X'!$MW$138,IF(BN18&lt;0.4,'X(Calculs)X'!$MW$137,IF(BN18&lt;0.5,'X(Calculs)X'!$MW$136,IF(BN18&lt;0.6,'X(Calculs)X'!$MW$135,IF(BN18&lt;0.7,'X(Calculs)X'!$MW$134,IF(BN18&lt;0.8,'X(Calculs)X'!$MW$133,IF(BN18&lt;0.9,'X(Calculs)X'!$MW$132,IF(BN18&lt;1,'X(Calculs)X'!$MW$131,IF(AND(BN18=1,CW$7=$BT18),0,'X(Calculs)X'!$MW$131)))))))))))))</f>
        <v/>
      </c>
      <c r="CX18" s="560" t="str">
        <f>IF(BO18="","",IF(BO18&lt;0,'X(Calculs)X'!$MW$141,IF(BO18&lt;0.1,'X(Calculs)X'!$MW$140,IF(BO18&lt;0.2,'X(Calculs)X'!$MW$139,IF(BO18&lt;0.3,'X(Calculs)X'!$MW$138,IF(BO18&lt;0.4,'X(Calculs)X'!$MW$137,IF(BO18&lt;0.5,'X(Calculs)X'!$MW$136,IF(BO18&lt;0.6,'X(Calculs)X'!$MW$135,IF(BO18&lt;0.7,'X(Calculs)X'!$MW$134,IF(BO18&lt;0.8,'X(Calculs)X'!$MW$133,IF(BO18&lt;0.9,'X(Calculs)X'!$MW$132,IF(BO18&lt;1,'X(Calculs)X'!$MW$131,IF(AND(BO18=1,CX$7=$BT18),0,'X(Calculs)X'!$MW$131)))))))))))))</f>
        <v/>
      </c>
      <c r="CZ18" s="541" t="str">
        <f t="shared" si="8"/>
        <v/>
      </c>
      <c r="DA18" s="542" t="str">
        <f>IFERROR((AL18*SQRT(('X(Calculs)X'!$B$11-2)/(1-('5. Corr.'!AL18*'5. Corr.'!AL18)))),"")</f>
        <v/>
      </c>
      <c r="DB18" s="542" t="str">
        <f>IFERROR((AM18*SQRT(('X(Calculs)X'!$B$11-2)/(1-('5. Corr.'!AM18*'5. Corr.'!AM18)))),"")</f>
        <v/>
      </c>
      <c r="DC18" s="542" t="str">
        <f>IFERROR((AN18*SQRT(('X(Calculs)X'!$B$11-2)/(1-('5. Corr.'!AN18*'5. Corr.'!AN18)))),"")</f>
        <v/>
      </c>
      <c r="DD18" s="542" t="str">
        <f>IFERROR((AO18*SQRT(('X(Calculs)X'!$B$11-2)/(1-('5. Corr.'!AO18*'5. Corr.'!AO18)))),"")</f>
        <v/>
      </c>
      <c r="DE18" s="542" t="str">
        <f>IFERROR((AP18*SQRT(('X(Calculs)X'!$B$11-2)/(1-('5. Corr.'!AP18*'5. Corr.'!AP18)))),"")</f>
        <v/>
      </c>
      <c r="DF18" s="542" t="str">
        <f>IFERROR((AQ18*SQRT(('X(Calculs)X'!$B$11-2)/(1-('5. Corr.'!AQ18*'5. Corr.'!AQ18)))),"")</f>
        <v/>
      </c>
      <c r="DG18" s="542" t="str">
        <f>IFERROR((AR18*SQRT(('X(Calculs)X'!$B$11-2)/(1-('5. Corr.'!AR18*'5. Corr.'!AR18)))),"")</f>
        <v/>
      </c>
      <c r="DH18" s="542" t="str">
        <f>IFERROR((AS18*SQRT(('X(Calculs)X'!$B$11-2)/(1-('5. Corr.'!AS18*'5. Corr.'!AS18)))),"")</f>
        <v/>
      </c>
      <c r="DI18" s="542" t="str">
        <f>IFERROR((AT18*SQRT(('X(Calculs)X'!$B$11-2)/(1-('5. Corr.'!AT18*'5. Corr.'!AT18)))),"")</f>
        <v/>
      </c>
      <c r="DJ18" s="542" t="str">
        <f>IFERROR((AU18*SQRT(('X(Calculs)X'!$B$11-2)/(1-('5. Corr.'!AU18*'5. Corr.'!AU18)))),"")</f>
        <v/>
      </c>
      <c r="DK18" s="542" t="str">
        <f>IFERROR((AV18*SQRT(('X(Calculs)X'!$B$11-2)/(1-('5. Corr.'!AV18*'5. Corr.'!AV18)))),"")</f>
        <v/>
      </c>
      <c r="DL18" s="542" t="str">
        <f>IFERROR((AW18*SQRT(('X(Calculs)X'!$B$11-2)/(1-('5. Corr.'!AW18*'5. Corr.'!AW18)))),"")</f>
        <v/>
      </c>
      <c r="DM18" s="542" t="str">
        <f>IFERROR((AX18*SQRT(('X(Calculs)X'!$B$11-2)/(1-('5. Corr.'!AX18*'5. Corr.'!AX18)))),"")</f>
        <v/>
      </c>
      <c r="DN18" s="542" t="str">
        <f>IFERROR((AY18*SQRT(('X(Calculs)X'!$B$11-2)/(1-('5. Corr.'!AY18*'5. Corr.'!AY18)))),"")</f>
        <v/>
      </c>
      <c r="DO18" s="542" t="str">
        <f>IFERROR((AZ18*SQRT(('X(Calculs)X'!$B$11-2)/(1-('5. Corr.'!AZ18*'5. Corr.'!AZ18)))),"")</f>
        <v/>
      </c>
      <c r="DP18" s="542" t="str">
        <f>IFERROR((BA18*SQRT(('X(Calculs)X'!$B$11-2)/(1-('5. Corr.'!BA18*'5. Corr.'!BA18)))),"")</f>
        <v/>
      </c>
      <c r="DQ18" s="542" t="str">
        <f>IFERROR((BB18*SQRT(('X(Calculs)X'!$B$11-2)/(1-('5. Corr.'!BB18*'5. Corr.'!BB18)))),"")</f>
        <v/>
      </c>
      <c r="DR18" s="542" t="str">
        <f>IFERROR((BC18*SQRT(('X(Calculs)X'!$B$11-2)/(1-('5. Corr.'!BC18*'5. Corr.'!BC18)))),"")</f>
        <v/>
      </c>
      <c r="DS18" s="542" t="str">
        <f>IFERROR((BD18*SQRT(('X(Calculs)X'!$B$11-2)/(1-('5. Corr.'!BD18*'5. Corr.'!BD18)))),"")</f>
        <v/>
      </c>
      <c r="DT18" s="542" t="str">
        <f>IFERROR((BE18*SQRT(('X(Calculs)X'!$B$11-2)/(1-('5. Corr.'!BE18*'5. Corr.'!BE18)))),"")</f>
        <v/>
      </c>
      <c r="DU18" s="542" t="str">
        <f>IFERROR((BF18*SQRT(('X(Calculs)X'!$B$11-2)/(1-('5. Corr.'!BF18*'5. Corr.'!BF18)))),"")</f>
        <v/>
      </c>
      <c r="DV18" s="542" t="str">
        <f>IFERROR((BG18*SQRT(('X(Calculs)X'!$B$11-2)/(1-('5. Corr.'!BG18*'5. Corr.'!BG18)))),"")</f>
        <v/>
      </c>
      <c r="DW18" s="542" t="str">
        <f>IFERROR((BH18*SQRT(('X(Calculs)X'!$B$11-2)/(1-('5. Corr.'!BH18*'5. Corr.'!BH18)))),"")</f>
        <v/>
      </c>
      <c r="DX18" s="542" t="str">
        <f>IFERROR((BI18*SQRT(('X(Calculs)X'!$B$11-2)/(1-('5. Corr.'!BI18*'5. Corr.'!BI18)))),"")</f>
        <v/>
      </c>
      <c r="DY18" s="542" t="str">
        <f>IFERROR((BJ18*SQRT(('X(Calculs)X'!$B$11-2)/(1-('5. Corr.'!BJ18*'5. Corr.'!BJ18)))),"")</f>
        <v/>
      </c>
      <c r="DZ18" s="542" t="str">
        <f>IFERROR((BK18*SQRT(('X(Calculs)X'!$B$11-2)/(1-('5. Corr.'!BK18*'5. Corr.'!BK18)))),"")</f>
        <v/>
      </c>
      <c r="EA18" s="542" t="str">
        <f>IFERROR((BL18*SQRT(('X(Calculs)X'!$B$11-2)/(1-('5. Corr.'!BL18*'5. Corr.'!BL18)))),"")</f>
        <v/>
      </c>
      <c r="EB18" s="542" t="str">
        <f>IFERROR((BM18*SQRT(('X(Calculs)X'!$B$11-2)/(1-('5. Corr.'!BM18*'5. Corr.'!BM18)))),"")</f>
        <v/>
      </c>
      <c r="EC18" s="542" t="str">
        <f>IFERROR((BN18*SQRT(('X(Calculs)X'!$B$11-2)/(1-('5. Corr.'!BN18*'5. Corr.'!BN18)))),"")</f>
        <v/>
      </c>
      <c r="ED18" s="542" t="str">
        <f>IFERROR((BO18*SQRT(('X(Calculs)X'!$B$11-2)/(1-('5. Corr.'!BO18*'5. Corr.'!BO18)))),"")</f>
        <v/>
      </c>
      <c r="EF18" s="541" t="str">
        <f t="shared" si="9"/>
        <v/>
      </c>
      <c r="EG18" s="542" t="str">
        <f>IFERROR((_xlfn.T.DIST.2T(ABS(DA18),'X(Calculs)X'!$B$11-2)),"")</f>
        <v/>
      </c>
      <c r="EH18" s="542" t="str">
        <f>IFERROR((_xlfn.T.DIST.2T(ABS(DB18),'X(Calculs)X'!$B$11-2)),"")</f>
        <v/>
      </c>
      <c r="EI18" s="542" t="str">
        <f>IFERROR((_xlfn.T.DIST.2T(ABS(DC18),'X(Calculs)X'!$B$11-2)),"")</f>
        <v/>
      </c>
      <c r="EJ18" s="542" t="str">
        <f>IFERROR((_xlfn.T.DIST.2T(ABS(DD18),'X(Calculs)X'!$B$11-2)),"")</f>
        <v/>
      </c>
      <c r="EK18" s="542" t="str">
        <f>IFERROR((_xlfn.T.DIST.2T(ABS(DE18),'X(Calculs)X'!$B$11-2)),"")</f>
        <v/>
      </c>
      <c r="EL18" s="542" t="str">
        <f>IFERROR((_xlfn.T.DIST.2T(ABS(DF18),'X(Calculs)X'!$B$11-2)),"")</f>
        <v/>
      </c>
      <c r="EM18" s="542" t="str">
        <f>IFERROR((_xlfn.T.DIST.2T(ABS(DG18),'X(Calculs)X'!$B$11-2)),"")</f>
        <v/>
      </c>
      <c r="EN18" s="542" t="str">
        <f>IFERROR((_xlfn.T.DIST.2T(ABS(DH18),'X(Calculs)X'!$B$11-2)),"")</f>
        <v/>
      </c>
      <c r="EO18" s="542" t="str">
        <f>IFERROR((_xlfn.T.DIST.2T(ABS(DI18),'X(Calculs)X'!$B$11-2)),"")</f>
        <v/>
      </c>
      <c r="EP18" s="542" t="str">
        <f>IFERROR((_xlfn.T.DIST.2T(ABS(DJ18),'X(Calculs)X'!$B$11-2)),"")</f>
        <v/>
      </c>
      <c r="EQ18" s="542" t="str">
        <f>IFERROR((_xlfn.T.DIST.2T(ABS(DK18),'X(Calculs)X'!$B$11-2)),"")</f>
        <v/>
      </c>
      <c r="ER18" s="542" t="str">
        <f>IFERROR((_xlfn.T.DIST.2T(ABS(DL18),'X(Calculs)X'!$B$11-2)),"")</f>
        <v/>
      </c>
      <c r="ES18" s="542" t="str">
        <f>IFERROR((_xlfn.T.DIST.2T(ABS(DM18),'X(Calculs)X'!$B$11-2)),"")</f>
        <v/>
      </c>
      <c r="ET18" s="542" t="str">
        <f>IFERROR((_xlfn.T.DIST.2T(ABS(DN18),'X(Calculs)X'!$B$11-2)),"")</f>
        <v/>
      </c>
      <c r="EU18" s="542" t="str">
        <f>IFERROR((_xlfn.T.DIST.2T(ABS(DO18),'X(Calculs)X'!$B$11-2)),"")</f>
        <v/>
      </c>
      <c r="EV18" s="542" t="str">
        <f>IFERROR((_xlfn.T.DIST.2T(ABS(DP18),'X(Calculs)X'!$B$11-2)),"")</f>
        <v/>
      </c>
      <c r="EW18" s="542" t="str">
        <f>IFERROR((_xlfn.T.DIST.2T(ABS(DQ18),'X(Calculs)X'!$B$11-2)),"")</f>
        <v/>
      </c>
      <c r="EX18" s="542" t="str">
        <f>IFERROR((_xlfn.T.DIST.2T(ABS(DR18),'X(Calculs)X'!$B$11-2)),"")</f>
        <v/>
      </c>
      <c r="EY18" s="542" t="str">
        <f>IFERROR((_xlfn.T.DIST.2T(ABS(DS18),'X(Calculs)X'!$B$11-2)),"")</f>
        <v/>
      </c>
      <c r="EZ18" s="542" t="str">
        <f>IFERROR((_xlfn.T.DIST.2T(ABS(DT18),'X(Calculs)X'!$B$11-2)),"")</f>
        <v/>
      </c>
      <c r="FA18" s="542" t="str">
        <f>IFERROR((_xlfn.T.DIST.2T(ABS(DU18),'X(Calculs)X'!$B$11-2)),"")</f>
        <v/>
      </c>
      <c r="FB18" s="542" t="str">
        <f>IFERROR((_xlfn.T.DIST.2T(ABS(DV18),'X(Calculs)X'!$B$11-2)),"")</f>
        <v/>
      </c>
      <c r="FC18" s="542" t="str">
        <f>IFERROR((_xlfn.T.DIST.2T(ABS(DW18),'X(Calculs)X'!$B$11-2)),"")</f>
        <v/>
      </c>
      <c r="FD18" s="542" t="str">
        <f>IFERROR((_xlfn.T.DIST.2T(ABS(DX18),'X(Calculs)X'!$B$11-2)),"")</f>
        <v/>
      </c>
      <c r="FE18" s="542" t="str">
        <f>IFERROR((_xlfn.T.DIST.2T(ABS(DY18),'X(Calculs)X'!$B$11-2)),"")</f>
        <v/>
      </c>
      <c r="FF18" s="542" t="str">
        <f>IFERROR((_xlfn.T.DIST.2T(ABS(DZ18),'X(Calculs)X'!$B$11-2)),"")</f>
        <v/>
      </c>
      <c r="FG18" s="542" t="str">
        <f>IFERROR((_xlfn.T.DIST.2T(ABS(EA18),'X(Calculs)X'!$B$11-2)),"")</f>
        <v/>
      </c>
      <c r="FH18" s="542" t="str">
        <f>IFERROR((_xlfn.T.DIST.2T(ABS(EB18),'X(Calculs)X'!$B$11-2)),"")</f>
        <v/>
      </c>
      <c r="FI18" s="542" t="str">
        <f>IFERROR((_xlfn.T.DIST.2T(ABS(EC18),'X(Calculs)X'!$B$11-2)),"")</f>
        <v/>
      </c>
      <c r="FJ18" s="542" t="str">
        <f>IFERROR((_xlfn.T.DIST.2T(ABS(ED18),'X(Calculs)X'!$B$11-2)),"")</f>
        <v/>
      </c>
      <c r="FL18" s="541" t="str">
        <f t="shared" si="10"/>
        <v/>
      </c>
      <c r="FM18" s="542" t="e">
        <f t="shared" si="12"/>
        <v>#VALUE!</v>
      </c>
      <c r="FN18" s="542" t="e">
        <f t="shared" si="13"/>
        <v>#VALUE!</v>
      </c>
      <c r="FO18" s="542" t="e">
        <f t="shared" si="14"/>
        <v>#VALUE!</v>
      </c>
      <c r="FP18" s="542" t="e">
        <f t="shared" si="15"/>
        <v>#VALUE!</v>
      </c>
      <c r="FQ18" s="542" t="e">
        <f t="shared" si="16"/>
        <v>#VALUE!</v>
      </c>
      <c r="FR18" s="542" t="e">
        <f t="shared" si="17"/>
        <v>#VALUE!</v>
      </c>
      <c r="FS18" s="542" t="e">
        <f t="shared" si="18"/>
        <v>#VALUE!</v>
      </c>
      <c r="FT18" s="542" t="e">
        <f t="shared" si="19"/>
        <v>#VALUE!</v>
      </c>
      <c r="FU18" s="542" t="e">
        <f t="shared" si="20"/>
        <v>#VALUE!</v>
      </c>
      <c r="FV18" s="542" t="e">
        <f t="shared" si="21"/>
        <v>#VALUE!</v>
      </c>
      <c r="FW18" s="542" t="e">
        <f t="shared" si="22"/>
        <v>#VALUE!</v>
      </c>
      <c r="FX18" s="542" t="e">
        <f t="shared" si="23"/>
        <v>#VALUE!</v>
      </c>
      <c r="FY18" s="542" t="e">
        <f t="shared" si="24"/>
        <v>#VALUE!</v>
      </c>
      <c r="FZ18" s="542" t="e">
        <f t="shared" si="25"/>
        <v>#VALUE!</v>
      </c>
      <c r="GA18" s="542" t="e">
        <f t="shared" si="26"/>
        <v>#VALUE!</v>
      </c>
      <c r="GB18" s="542" t="e">
        <f t="shared" si="27"/>
        <v>#VALUE!</v>
      </c>
      <c r="GC18" s="542" t="e">
        <f t="shared" si="28"/>
        <v>#VALUE!</v>
      </c>
      <c r="GD18" s="542" t="e">
        <f t="shared" si="29"/>
        <v>#VALUE!</v>
      </c>
      <c r="GE18" s="542" t="e">
        <f t="shared" si="30"/>
        <v>#VALUE!</v>
      </c>
      <c r="GF18" s="542" t="e">
        <f t="shared" si="31"/>
        <v>#VALUE!</v>
      </c>
      <c r="GG18" s="542" t="e">
        <f t="shared" si="32"/>
        <v>#VALUE!</v>
      </c>
      <c r="GH18" s="542" t="e">
        <f t="shared" si="33"/>
        <v>#VALUE!</v>
      </c>
      <c r="GI18" s="542" t="e">
        <f t="shared" si="34"/>
        <v>#VALUE!</v>
      </c>
      <c r="GJ18" s="542" t="e">
        <f t="shared" si="35"/>
        <v>#VALUE!</v>
      </c>
      <c r="GK18" s="542" t="e">
        <f t="shared" si="36"/>
        <v>#VALUE!</v>
      </c>
      <c r="GL18" s="542" t="e">
        <f t="shared" si="37"/>
        <v>#VALUE!</v>
      </c>
      <c r="GM18" s="542" t="e">
        <f t="shared" si="38"/>
        <v>#VALUE!</v>
      </c>
      <c r="GN18" s="542" t="e">
        <f t="shared" si="39"/>
        <v>#VALUE!</v>
      </c>
      <c r="GO18" s="542" t="e">
        <f t="shared" si="40"/>
        <v>#VALUE!</v>
      </c>
      <c r="GP18" s="542" t="e">
        <f t="shared" si="41"/>
        <v>#VALUE!</v>
      </c>
    </row>
    <row r="19" spans="1:285" ht="23.25" customHeight="1" x14ac:dyDescent="0.3">
      <c r="A19" s="578"/>
      <c r="D19" s="568" t="str">
        <f>P7</f>
        <v/>
      </c>
      <c r="E19" s="542" t="str">
        <f>IF('X(Calculs)X'!$B$8&gt;0,IF('X(Calculs)X'!$AM36&lt;='X(Calculs)X'!$B$8,IF(ISERROR(FM19),IF('X(Calculs)X'!D$23&lt;='X(Calculs)X'!$B$8,"—",""),FM19),""),"")</f>
        <v/>
      </c>
      <c r="F19" s="542" t="str">
        <f>IF('X(Calculs)X'!$B$8&gt;0,IF('X(Calculs)X'!$AM36&lt;='X(Calculs)X'!$B$8,IF(ISERROR(FN19),IF('X(Calculs)X'!E$23&lt;='X(Calculs)X'!$B$8,"—",""),FN19),""),"")</f>
        <v/>
      </c>
      <c r="G19" s="542" t="str">
        <f>IF('X(Calculs)X'!$B$8&gt;0,IF('X(Calculs)X'!$AM36&lt;='X(Calculs)X'!$B$8,IF(ISERROR(FO19),IF('X(Calculs)X'!F$23&lt;='X(Calculs)X'!$B$8,"—",""),FO19),""),"")</f>
        <v/>
      </c>
      <c r="H19" s="542" t="str">
        <f>IF('X(Calculs)X'!$B$8&gt;0,IF('X(Calculs)X'!$AM36&lt;='X(Calculs)X'!$B$8,IF(ISERROR(FP19),IF('X(Calculs)X'!G$23&lt;='X(Calculs)X'!$B$8,"—",""),FP19),""),"")</f>
        <v/>
      </c>
      <c r="I19" s="542" t="str">
        <f>IF('X(Calculs)X'!$B$8&gt;0,IF('X(Calculs)X'!$AM36&lt;='X(Calculs)X'!$B$8,IF(ISERROR(FQ19),IF('X(Calculs)X'!H$23&lt;='X(Calculs)X'!$B$8,"—",""),FQ19),""),"")</f>
        <v/>
      </c>
      <c r="J19" s="542" t="str">
        <f>IF('X(Calculs)X'!$B$8&gt;0,IF('X(Calculs)X'!$AM36&lt;='X(Calculs)X'!$B$8,IF(ISERROR(FR19),IF('X(Calculs)X'!I$23&lt;='X(Calculs)X'!$B$8,"—",""),FR19),""),"")</f>
        <v/>
      </c>
      <c r="K19" s="542" t="str">
        <f>IF('X(Calculs)X'!$B$8&gt;0,IF('X(Calculs)X'!$AM36&lt;='X(Calculs)X'!$B$8,IF(ISERROR(FS19),IF('X(Calculs)X'!J$23&lt;='X(Calculs)X'!$B$8,"—",""),FS19),""),"")</f>
        <v/>
      </c>
      <c r="L19" s="542" t="str">
        <f>IF('X(Calculs)X'!$B$8&gt;0,IF('X(Calculs)X'!$AM36&lt;='X(Calculs)X'!$B$8,IF(ISERROR(FT19),IF('X(Calculs)X'!K$23&lt;='X(Calculs)X'!$B$8,"—",""),FT19),""),"")</f>
        <v/>
      </c>
      <c r="M19" s="542" t="str">
        <f>IF('X(Calculs)X'!$B$8&gt;0,IF('X(Calculs)X'!$AM36&lt;='X(Calculs)X'!$B$8,IF(ISERROR(FU19),IF('X(Calculs)X'!L$23&lt;='X(Calculs)X'!$B$8,"—",""),FU19),""),"")</f>
        <v/>
      </c>
      <c r="N19" s="542" t="str">
        <f>IF('X(Calculs)X'!$B$8&gt;0,IF('X(Calculs)X'!$AM36&lt;='X(Calculs)X'!$B$8,IF(ISERROR(FV19),IF('X(Calculs)X'!M$23&lt;='X(Calculs)X'!$B$8,"—",""),FV19),""),"")</f>
        <v/>
      </c>
      <c r="O19" s="542" t="str">
        <f>IF('X(Calculs)X'!$B$8&gt;0,IF('X(Calculs)X'!$AM36&lt;='X(Calculs)X'!$B$8,IF(ISERROR(FW19),IF('X(Calculs)X'!N$23&lt;='X(Calculs)X'!$B$8,"—",""),FW19),""),"")</f>
        <v/>
      </c>
      <c r="P19" s="542" t="str">
        <f>IF('X(Calculs)X'!$B$8&gt;0,IF('X(Calculs)X'!$AM36&lt;='X(Calculs)X'!$B$8,IF(ISERROR(FX19),IF('X(Calculs)X'!O$23&lt;='X(Calculs)X'!$B$8,"—",""),FX19),""),"")</f>
        <v/>
      </c>
      <c r="Q19" s="542" t="str">
        <f>IF('X(Calculs)X'!$B$8&gt;0,IF('X(Calculs)X'!$AM36&lt;='X(Calculs)X'!$B$8,IF(ISERROR(FY19),IF('X(Calculs)X'!P$23&lt;='X(Calculs)X'!$B$8,"—",""),FY19),""),"")</f>
        <v/>
      </c>
      <c r="R19" s="542" t="str">
        <f>IF('X(Calculs)X'!$B$8&gt;0,IF('X(Calculs)X'!$AM36&lt;='X(Calculs)X'!$B$8,IF(ISERROR(FZ19),IF('X(Calculs)X'!Q$23&lt;='X(Calculs)X'!$B$8,"—",""),FZ19),""),"")</f>
        <v/>
      </c>
      <c r="S19" s="542" t="str">
        <f>IF('X(Calculs)X'!$B$8&gt;0,IF('X(Calculs)X'!$AM36&lt;='X(Calculs)X'!$B$8,IF(ISERROR(GA19),IF('X(Calculs)X'!R$23&lt;='X(Calculs)X'!$B$8,"—",""),GA19),""),"")</f>
        <v/>
      </c>
      <c r="T19" s="542" t="str">
        <f>IF('X(Calculs)X'!$B$8&gt;0,IF('X(Calculs)X'!$AM36&lt;='X(Calculs)X'!$B$8,IF(ISERROR(GB19),IF('X(Calculs)X'!S$23&lt;='X(Calculs)X'!$B$8,"—",""),GB19),""),"")</f>
        <v/>
      </c>
      <c r="U19" s="542" t="str">
        <f>IF('X(Calculs)X'!$B$8&gt;0,IF('X(Calculs)X'!$AM36&lt;='X(Calculs)X'!$B$8,IF(ISERROR(GC19),IF('X(Calculs)X'!T$23&lt;='X(Calculs)X'!$B$8,"—",""),GC19),""),"")</f>
        <v/>
      </c>
      <c r="V19" s="542" t="str">
        <f>IF('X(Calculs)X'!$B$8&gt;0,IF('X(Calculs)X'!$AM36&lt;='X(Calculs)X'!$B$8,IF(ISERROR(GD19),IF('X(Calculs)X'!U$23&lt;='X(Calculs)X'!$B$8,"—",""),GD19),""),"")</f>
        <v/>
      </c>
      <c r="W19" s="542" t="str">
        <f>IF('X(Calculs)X'!$B$8&gt;0,IF('X(Calculs)X'!$AM36&lt;='X(Calculs)X'!$B$8,IF(ISERROR(GE19),IF('X(Calculs)X'!V$23&lt;='X(Calculs)X'!$B$8,"—",""),GE19),""),"")</f>
        <v/>
      </c>
      <c r="X19" s="542" t="str">
        <f>IF('X(Calculs)X'!$B$8&gt;0,IF('X(Calculs)X'!$AM36&lt;='X(Calculs)X'!$B$8,IF(ISERROR(GF19),IF('X(Calculs)X'!W$23&lt;='X(Calculs)X'!$B$8,"—",""),GF19),""),"")</f>
        <v/>
      </c>
      <c r="Y19" s="542" t="str">
        <f>IF('X(Calculs)X'!$B$8&gt;0,IF('X(Calculs)X'!$AM36&lt;='X(Calculs)X'!$B$8,IF(ISERROR(GG19),IF('X(Calculs)X'!X$23&lt;='X(Calculs)X'!$B$8,"—",""),GG19),""),"")</f>
        <v/>
      </c>
      <c r="Z19" s="542" t="str">
        <f>IF('X(Calculs)X'!$B$8&gt;0,IF('X(Calculs)X'!$AM36&lt;='X(Calculs)X'!$B$8,IF(ISERROR(GH19),IF('X(Calculs)X'!Y$23&lt;='X(Calculs)X'!$B$8,"—",""),GH19),""),"")</f>
        <v/>
      </c>
      <c r="AA19" s="542" t="str">
        <f>IF('X(Calculs)X'!$B$8&gt;0,IF('X(Calculs)X'!$AM36&lt;='X(Calculs)X'!$B$8,IF(ISERROR(GI19),IF('X(Calculs)X'!Z$23&lt;='X(Calculs)X'!$B$8,"—",""),GI19),""),"")</f>
        <v/>
      </c>
      <c r="AB19" s="542" t="str">
        <f>IF('X(Calculs)X'!$B$8&gt;0,IF('X(Calculs)X'!$AM36&lt;='X(Calculs)X'!$B$8,IF(ISERROR(GJ19),IF('X(Calculs)X'!AA$23&lt;='X(Calculs)X'!$B$8,"—",""),GJ19),""),"")</f>
        <v/>
      </c>
      <c r="AC19" s="542" t="str">
        <f>IF('X(Calculs)X'!$B$8&gt;0,IF('X(Calculs)X'!$AM36&lt;='X(Calculs)X'!$B$8,IF(ISERROR(GK19),IF('X(Calculs)X'!AB$23&lt;='X(Calculs)X'!$B$8,"—",""),GK19),""),"")</f>
        <v/>
      </c>
      <c r="AD19" s="542" t="str">
        <f>IF('X(Calculs)X'!$B$8&gt;0,IF('X(Calculs)X'!$AM36&lt;='X(Calculs)X'!$B$8,IF(ISERROR(GL19),IF('X(Calculs)X'!AC$23&lt;='X(Calculs)X'!$B$8,"—",""),GL19),""),"")</f>
        <v/>
      </c>
      <c r="AE19" s="542" t="str">
        <f>IF('X(Calculs)X'!$B$8&gt;0,IF('X(Calculs)X'!$AM36&lt;='X(Calculs)X'!$B$8,IF(ISERROR(GM19),IF('X(Calculs)X'!AD$23&lt;='X(Calculs)X'!$B$8,"—",""),GM19),""),"")</f>
        <v/>
      </c>
      <c r="AF19" s="542" t="str">
        <f>IF('X(Calculs)X'!$B$8&gt;0,IF('X(Calculs)X'!$AM36&lt;='X(Calculs)X'!$B$8,IF(ISERROR(GN19),IF('X(Calculs)X'!AE$23&lt;='X(Calculs)X'!$B$8,"—",""),GN19),""),"")</f>
        <v/>
      </c>
      <c r="AG19" s="542" t="str">
        <f>IF('X(Calculs)X'!$B$8&gt;0,IF('X(Calculs)X'!$AM36&lt;='X(Calculs)X'!$B$8,IF(ISERROR(GO19),IF('X(Calculs)X'!AF$23&lt;='X(Calculs)X'!$B$8,"—",""),GO19),""),"")</f>
        <v/>
      </c>
      <c r="AH19" s="542" t="str">
        <f>IF('X(Calculs)X'!$B$8&gt;0,IF('X(Calculs)X'!$AM36&lt;='X(Calculs)X'!$B$8,IF(ISERROR(GP19),IF('X(Calculs)X'!AG$23&lt;='X(Calculs)X'!$B$8,"—",""),GP19),""),"")</f>
        <v/>
      </c>
      <c r="AK19" s="541" t="str">
        <f t="shared" si="6"/>
        <v/>
      </c>
      <c r="AL19" s="542" t="str">
        <f>IFERROR(ROUND(CORREL('X(Calculs)X'!$O$25:$O$124,'X(Calculs)X'!D$25:D$124),2),"")</f>
        <v/>
      </c>
      <c r="AM19" s="542" t="str">
        <f>IFERROR(ROUND(CORREL('X(Calculs)X'!$O$25:$O$124,'X(Calculs)X'!E$25:E$124),2),"")</f>
        <v/>
      </c>
      <c r="AN19" s="542" t="str">
        <f>IFERROR(ROUND(CORREL('X(Calculs)X'!$O$25:$O$124,'X(Calculs)X'!F$25:F$124),2),"")</f>
        <v/>
      </c>
      <c r="AO19" s="542" t="str">
        <f>IFERROR(ROUND(CORREL('X(Calculs)X'!$O$25:$O$124,'X(Calculs)X'!G$25:G$124),2),"")</f>
        <v/>
      </c>
      <c r="AP19" s="542" t="str">
        <f>IFERROR(ROUND(CORREL('X(Calculs)X'!$O$25:$O$124,'X(Calculs)X'!H$25:H$124),2),"")</f>
        <v/>
      </c>
      <c r="AQ19" s="542" t="str">
        <f>IFERROR(ROUND(CORREL('X(Calculs)X'!$O$25:$O$124,'X(Calculs)X'!I$25:I$124),2),"")</f>
        <v/>
      </c>
      <c r="AR19" s="542" t="str">
        <f>IFERROR(ROUND(CORREL('X(Calculs)X'!$O$25:$O$124,'X(Calculs)X'!J$25:J$124),2),"")</f>
        <v/>
      </c>
      <c r="AS19" s="542" t="str">
        <f>IFERROR(ROUND(CORREL('X(Calculs)X'!$O$25:$O$124,'X(Calculs)X'!K$25:K$124),2),"")</f>
        <v/>
      </c>
      <c r="AT19" s="542" t="str">
        <f>IFERROR(ROUND(CORREL('X(Calculs)X'!$O$25:$O$124,'X(Calculs)X'!L$25:L$124),2),"")</f>
        <v/>
      </c>
      <c r="AU19" s="542" t="str">
        <f>IFERROR(ROUND(CORREL('X(Calculs)X'!$O$25:$O$124,'X(Calculs)X'!M$25:M$124),2),"")</f>
        <v/>
      </c>
      <c r="AV19" s="542" t="str">
        <f>IFERROR(ROUND(CORREL('X(Calculs)X'!$O$25:$O$124,'X(Calculs)X'!N$25:N$124),2),"")</f>
        <v/>
      </c>
      <c r="AW19" s="542" t="str">
        <f>IFERROR(ROUND(CORREL('X(Calculs)X'!$O$25:$O$124,'X(Calculs)X'!O$25:O$124),2),"")</f>
        <v/>
      </c>
      <c r="AX19" s="542" t="str">
        <f>IFERROR(ROUND(CORREL('X(Calculs)X'!$O$25:$O$124,'X(Calculs)X'!P$25:P$124),2),"")</f>
        <v/>
      </c>
      <c r="AY19" s="542" t="str">
        <f>IFERROR(ROUND(CORREL('X(Calculs)X'!$O$25:$O$124,'X(Calculs)X'!Q$25:Q$124),2),"")</f>
        <v/>
      </c>
      <c r="AZ19" s="542" t="str">
        <f>IFERROR(ROUND(CORREL('X(Calculs)X'!$O$25:$O$124,'X(Calculs)X'!R$25:R$124),2),"")</f>
        <v/>
      </c>
      <c r="BA19" s="542" t="str">
        <f>IFERROR(ROUND(CORREL('X(Calculs)X'!$O$25:$O$124,'X(Calculs)X'!S$25:S$124),2),"")</f>
        <v/>
      </c>
      <c r="BB19" s="542" t="str">
        <f>IFERROR(ROUND(CORREL('X(Calculs)X'!$O$25:$O$124,'X(Calculs)X'!T$25:T$124),2),"")</f>
        <v/>
      </c>
      <c r="BC19" s="542" t="str">
        <f>IFERROR(ROUND(CORREL('X(Calculs)X'!$O$25:$O$124,'X(Calculs)X'!U$25:U$124),2),"")</f>
        <v/>
      </c>
      <c r="BD19" s="542" t="str">
        <f>IFERROR(ROUND(CORREL('X(Calculs)X'!$O$25:$O$124,'X(Calculs)X'!V$25:V$124),2),"")</f>
        <v/>
      </c>
      <c r="BE19" s="542" t="str">
        <f>IFERROR(ROUND(CORREL('X(Calculs)X'!$O$25:$O$124,'X(Calculs)X'!W$25:W$124),2),"")</f>
        <v/>
      </c>
      <c r="BF19" s="542" t="str">
        <f>IFERROR(ROUND(CORREL('X(Calculs)X'!$O$25:$O$124,'X(Calculs)X'!X$25:X$124),2),"")</f>
        <v/>
      </c>
      <c r="BG19" s="542" t="str">
        <f>IFERROR(ROUND(CORREL('X(Calculs)X'!$O$25:$O$124,'X(Calculs)X'!Y$25:Y$124),2),"")</f>
        <v/>
      </c>
      <c r="BH19" s="542" t="str">
        <f>IFERROR(ROUND(CORREL('X(Calculs)X'!$O$25:$O$124,'X(Calculs)X'!Z$25:Z$124),2),"")</f>
        <v/>
      </c>
      <c r="BI19" s="542" t="str">
        <f>IFERROR(ROUND(CORREL('X(Calculs)X'!$O$25:$O$124,'X(Calculs)X'!AA$25:AA$124),2),"")</f>
        <v/>
      </c>
      <c r="BJ19" s="542" t="str">
        <f>IFERROR(ROUND(CORREL('X(Calculs)X'!$O$25:$O$124,'X(Calculs)X'!AB$25:AB$124),2),"")</f>
        <v/>
      </c>
      <c r="BK19" s="542" t="str">
        <f>IFERROR(ROUND(CORREL('X(Calculs)X'!$O$25:$O$124,'X(Calculs)X'!AC$25:AC$124),2),"")</f>
        <v/>
      </c>
      <c r="BL19" s="542" t="str">
        <f>IFERROR(ROUND(CORREL('X(Calculs)X'!$O$25:$O$124,'X(Calculs)X'!AD$25:AD$124),2),"")</f>
        <v/>
      </c>
      <c r="BM19" s="542" t="str">
        <f>IFERROR(ROUND(CORREL('X(Calculs)X'!$O$25:$O$124,'X(Calculs)X'!AE$25:AE$124),2),"")</f>
        <v/>
      </c>
      <c r="BN19" s="542" t="str">
        <f>IFERROR(ROUND(CORREL('X(Calculs)X'!$O$25:$O$124,'X(Calculs)X'!AF$25:AF$124),2),"")</f>
        <v/>
      </c>
      <c r="BO19" s="542" t="str">
        <f>IFERROR(ROUND(CORREL('X(Calculs)X'!$O$25:$O$124,'X(Calculs)X'!AG$25:AG$124),2),"")</f>
        <v/>
      </c>
      <c r="BT19" s="541" t="str">
        <f t="shared" si="7"/>
        <v/>
      </c>
      <c r="BU19" s="560" t="str">
        <f>IF(AL19="","",IF(AL19&lt;0,'X(Calculs)X'!$MW$141,IF(AL19&lt;0.1,'X(Calculs)X'!$MW$140,IF(AL19&lt;0.2,'X(Calculs)X'!$MW$139,IF(AL19&lt;0.3,'X(Calculs)X'!$MW$138,IF(AL19&lt;0.4,'X(Calculs)X'!$MW$137,IF(AL19&lt;0.5,'X(Calculs)X'!$MW$136,IF(AL19&lt;0.6,'X(Calculs)X'!$MW$135,IF(AL19&lt;0.7,'X(Calculs)X'!$MW$134,IF(AL19&lt;0.8,'X(Calculs)X'!$MW$133,IF(AL19&lt;0.9,'X(Calculs)X'!$MW$132,IF(AL19&lt;1,'X(Calculs)X'!$MW$131,IF(AND(AL19=1,BU$7=$BT19),0,'X(Calculs)X'!$MW$131)))))))))))))</f>
        <v/>
      </c>
      <c r="BV19" s="560" t="str">
        <f>IF(AM19="","",IF(AM19&lt;0,'X(Calculs)X'!$MW$141,IF(AM19&lt;0.1,'X(Calculs)X'!$MW$140,IF(AM19&lt;0.2,'X(Calculs)X'!$MW$139,IF(AM19&lt;0.3,'X(Calculs)X'!$MW$138,IF(AM19&lt;0.4,'X(Calculs)X'!$MW$137,IF(AM19&lt;0.5,'X(Calculs)X'!$MW$136,IF(AM19&lt;0.6,'X(Calculs)X'!$MW$135,IF(AM19&lt;0.7,'X(Calculs)X'!$MW$134,IF(AM19&lt;0.8,'X(Calculs)X'!$MW$133,IF(AM19&lt;0.9,'X(Calculs)X'!$MW$132,IF(AM19&lt;1,'X(Calculs)X'!$MW$131,IF(AND(AM19=1,BV$7=$BT19),0,'X(Calculs)X'!$MW$131)))))))))))))</f>
        <v/>
      </c>
      <c r="BW19" s="560" t="str">
        <f>IF(AN19="","",IF(AN19&lt;0,'X(Calculs)X'!$MW$141,IF(AN19&lt;0.1,'X(Calculs)X'!$MW$140,IF(AN19&lt;0.2,'X(Calculs)X'!$MW$139,IF(AN19&lt;0.3,'X(Calculs)X'!$MW$138,IF(AN19&lt;0.4,'X(Calculs)X'!$MW$137,IF(AN19&lt;0.5,'X(Calculs)X'!$MW$136,IF(AN19&lt;0.6,'X(Calculs)X'!$MW$135,IF(AN19&lt;0.7,'X(Calculs)X'!$MW$134,IF(AN19&lt;0.8,'X(Calculs)X'!$MW$133,IF(AN19&lt;0.9,'X(Calculs)X'!$MW$132,IF(AN19&lt;1,'X(Calculs)X'!$MW$131,IF(AND(AN19=1,BW$7=$BT19),0,'X(Calculs)X'!$MW$131)))))))))))))</f>
        <v/>
      </c>
      <c r="BX19" s="560" t="str">
        <f>IF(AO19="","",IF(AO19&lt;0,'X(Calculs)X'!$MW$141,IF(AO19&lt;0.1,'X(Calculs)X'!$MW$140,IF(AO19&lt;0.2,'X(Calculs)X'!$MW$139,IF(AO19&lt;0.3,'X(Calculs)X'!$MW$138,IF(AO19&lt;0.4,'X(Calculs)X'!$MW$137,IF(AO19&lt;0.5,'X(Calculs)X'!$MW$136,IF(AO19&lt;0.6,'X(Calculs)X'!$MW$135,IF(AO19&lt;0.7,'X(Calculs)X'!$MW$134,IF(AO19&lt;0.8,'X(Calculs)X'!$MW$133,IF(AO19&lt;0.9,'X(Calculs)X'!$MW$132,IF(AO19&lt;1,'X(Calculs)X'!$MW$131,IF(AND(AO19=1,BX$7=$BT19),0,'X(Calculs)X'!$MW$131)))))))))))))</f>
        <v/>
      </c>
      <c r="BY19" s="560" t="str">
        <f>IF(AP19="","",IF(AP19&lt;0,'X(Calculs)X'!$MW$141,IF(AP19&lt;0.1,'X(Calculs)X'!$MW$140,IF(AP19&lt;0.2,'X(Calculs)X'!$MW$139,IF(AP19&lt;0.3,'X(Calculs)X'!$MW$138,IF(AP19&lt;0.4,'X(Calculs)X'!$MW$137,IF(AP19&lt;0.5,'X(Calculs)X'!$MW$136,IF(AP19&lt;0.6,'X(Calculs)X'!$MW$135,IF(AP19&lt;0.7,'X(Calculs)X'!$MW$134,IF(AP19&lt;0.8,'X(Calculs)X'!$MW$133,IF(AP19&lt;0.9,'X(Calculs)X'!$MW$132,IF(AP19&lt;1,'X(Calculs)X'!$MW$131,IF(AND(AP19=1,BY$7=$BT19),0,'X(Calculs)X'!$MW$131)))))))))))))</f>
        <v/>
      </c>
      <c r="BZ19" s="560" t="str">
        <f>IF(AQ19="","",IF(AQ19&lt;0,'X(Calculs)X'!$MW$141,IF(AQ19&lt;0.1,'X(Calculs)X'!$MW$140,IF(AQ19&lt;0.2,'X(Calculs)X'!$MW$139,IF(AQ19&lt;0.3,'X(Calculs)X'!$MW$138,IF(AQ19&lt;0.4,'X(Calculs)X'!$MW$137,IF(AQ19&lt;0.5,'X(Calculs)X'!$MW$136,IF(AQ19&lt;0.6,'X(Calculs)X'!$MW$135,IF(AQ19&lt;0.7,'X(Calculs)X'!$MW$134,IF(AQ19&lt;0.8,'X(Calculs)X'!$MW$133,IF(AQ19&lt;0.9,'X(Calculs)X'!$MW$132,IF(AQ19&lt;1,'X(Calculs)X'!$MW$131,IF(AND(AQ19=1,BZ$7=$BT19),0,'X(Calculs)X'!$MW$131)))))))))))))</f>
        <v/>
      </c>
      <c r="CA19" s="560" t="str">
        <f>IF(AR19="","",IF(AR19&lt;0,'X(Calculs)X'!$MW$141,IF(AR19&lt;0.1,'X(Calculs)X'!$MW$140,IF(AR19&lt;0.2,'X(Calculs)X'!$MW$139,IF(AR19&lt;0.3,'X(Calculs)X'!$MW$138,IF(AR19&lt;0.4,'X(Calculs)X'!$MW$137,IF(AR19&lt;0.5,'X(Calculs)X'!$MW$136,IF(AR19&lt;0.6,'X(Calculs)X'!$MW$135,IF(AR19&lt;0.7,'X(Calculs)X'!$MW$134,IF(AR19&lt;0.8,'X(Calculs)X'!$MW$133,IF(AR19&lt;0.9,'X(Calculs)X'!$MW$132,IF(AR19&lt;1,'X(Calculs)X'!$MW$131,IF(AND(AR19=1,CA$7=$BT19),0,'X(Calculs)X'!$MW$131)))))))))))))</f>
        <v/>
      </c>
      <c r="CB19" s="560" t="str">
        <f>IF(AS19="","",IF(AS19&lt;0,'X(Calculs)X'!$MW$141,IF(AS19&lt;0.1,'X(Calculs)X'!$MW$140,IF(AS19&lt;0.2,'X(Calculs)X'!$MW$139,IF(AS19&lt;0.3,'X(Calculs)X'!$MW$138,IF(AS19&lt;0.4,'X(Calculs)X'!$MW$137,IF(AS19&lt;0.5,'X(Calculs)X'!$MW$136,IF(AS19&lt;0.6,'X(Calculs)X'!$MW$135,IF(AS19&lt;0.7,'X(Calculs)X'!$MW$134,IF(AS19&lt;0.8,'X(Calculs)X'!$MW$133,IF(AS19&lt;0.9,'X(Calculs)X'!$MW$132,IF(AS19&lt;1,'X(Calculs)X'!$MW$131,IF(AND(AS19=1,CB$7=$BT19),0,'X(Calculs)X'!$MW$131)))))))))))))</f>
        <v/>
      </c>
      <c r="CC19" s="560" t="str">
        <f>IF(AT19="","",IF(AT19&lt;0,'X(Calculs)X'!$MW$141,IF(AT19&lt;0.1,'X(Calculs)X'!$MW$140,IF(AT19&lt;0.2,'X(Calculs)X'!$MW$139,IF(AT19&lt;0.3,'X(Calculs)X'!$MW$138,IF(AT19&lt;0.4,'X(Calculs)X'!$MW$137,IF(AT19&lt;0.5,'X(Calculs)X'!$MW$136,IF(AT19&lt;0.6,'X(Calculs)X'!$MW$135,IF(AT19&lt;0.7,'X(Calculs)X'!$MW$134,IF(AT19&lt;0.8,'X(Calculs)X'!$MW$133,IF(AT19&lt;0.9,'X(Calculs)X'!$MW$132,IF(AT19&lt;1,'X(Calculs)X'!$MW$131,IF(AND(AT19=1,CC$7=$BT19),0,'X(Calculs)X'!$MW$131)))))))))))))</f>
        <v/>
      </c>
      <c r="CD19" s="560" t="str">
        <f>IF(AU19="","",IF(AU19&lt;0,'X(Calculs)X'!$MW$141,IF(AU19&lt;0.1,'X(Calculs)X'!$MW$140,IF(AU19&lt;0.2,'X(Calculs)X'!$MW$139,IF(AU19&lt;0.3,'X(Calculs)X'!$MW$138,IF(AU19&lt;0.4,'X(Calculs)X'!$MW$137,IF(AU19&lt;0.5,'X(Calculs)X'!$MW$136,IF(AU19&lt;0.6,'X(Calculs)X'!$MW$135,IF(AU19&lt;0.7,'X(Calculs)X'!$MW$134,IF(AU19&lt;0.8,'X(Calculs)X'!$MW$133,IF(AU19&lt;0.9,'X(Calculs)X'!$MW$132,IF(AU19&lt;1,'X(Calculs)X'!$MW$131,IF(AND(AU19=1,CD$7=$BT19),0,'X(Calculs)X'!$MW$131)))))))))))))</f>
        <v/>
      </c>
      <c r="CE19" s="560" t="str">
        <f>IF(AV19="","",IF(AV19&lt;0,'X(Calculs)X'!$MW$141,IF(AV19&lt;0.1,'X(Calculs)X'!$MW$140,IF(AV19&lt;0.2,'X(Calculs)X'!$MW$139,IF(AV19&lt;0.3,'X(Calculs)X'!$MW$138,IF(AV19&lt;0.4,'X(Calculs)X'!$MW$137,IF(AV19&lt;0.5,'X(Calculs)X'!$MW$136,IF(AV19&lt;0.6,'X(Calculs)X'!$MW$135,IF(AV19&lt;0.7,'X(Calculs)X'!$MW$134,IF(AV19&lt;0.8,'X(Calculs)X'!$MW$133,IF(AV19&lt;0.9,'X(Calculs)X'!$MW$132,IF(AV19&lt;1,'X(Calculs)X'!$MW$131,IF(AND(AV19=1,CE$7=$BT19),0,'X(Calculs)X'!$MW$131)))))))))))))</f>
        <v/>
      </c>
      <c r="CF19" s="560" t="str">
        <f>IF(AW19="","",IF(AW19&lt;0,'X(Calculs)X'!$MW$141,IF(AW19&lt;0.1,'X(Calculs)X'!$MW$140,IF(AW19&lt;0.2,'X(Calculs)X'!$MW$139,IF(AW19&lt;0.3,'X(Calculs)X'!$MW$138,IF(AW19&lt;0.4,'X(Calculs)X'!$MW$137,IF(AW19&lt;0.5,'X(Calculs)X'!$MW$136,IF(AW19&lt;0.6,'X(Calculs)X'!$MW$135,IF(AW19&lt;0.7,'X(Calculs)X'!$MW$134,IF(AW19&lt;0.8,'X(Calculs)X'!$MW$133,IF(AW19&lt;0.9,'X(Calculs)X'!$MW$132,IF(AW19&lt;1,'X(Calculs)X'!$MW$131,IF(AND(AW19=1,CF$7=$BT19),0,'X(Calculs)X'!$MW$131)))))))))))))</f>
        <v/>
      </c>
      <c r="CG19" s="560" t="str">
        <f>IF(AX19="","",IF(AX19&lt;0,'X(Calculs)X'!$MW$141,IF(AX19&lt;0.1,'X(Calculs)X'!$MW$140,IF(AX19&lt;0.2,'X(Calculs)X'!$MW$139,IF(AX19&lt;0.3,'X(Calculs)X'!$MW$138,IF(AX19&lt;0.4,'X(Calculs)X'!$MW$137,IF(AX19&lt;0.5,'X(Calculs)X'!$MW$136,IF(AX19&lt;0.6,'X(Calculs)X'!$MW$135,IF(AX19&lt;0.7,'X(Calculs)X'!$MW$134,IF(AX19&lt;0.8,'X(Calculs)X'!$MW$133,IF(AX19&lt;0.9,'X(Calculs)X'!$MW$132,IF(AX19&lt;1,'X(Calculs)X'!$MW$131,IF(AND(AX19=1,CG$7=$BT19),0,'X(Calculs)X'!$MW$131)))))))))))))</f>
        <v/>
      </c>
      <c r="CH19" s="560" t="str">
        <f>IF(AY19="","",IF(AY19&lt;0,'X(Calculs)X'!$MW$141,IF(AY19&lt;0.1,'X(Calculs)X'!$MW$140,IF(AY19&lt;0.2,'X(Calculs)X'!$MW$139,IF(AY19&lt;0.3,'X(Calculs)X'!$MW$138,IF(AY19&lt;0.4,'X(Calculs)X'!$MW$137,IF(AY19&lt;0.5,'X(Calculs)X'!$MW$136,IF(AY19&lt;0.6,'X(Calculs)X'!$MW$135,IF(AY19&lt;0.7,'X(Calculs)X'!$MW$134,IF(AY19&lt;0.8,'X(Calculs)X'!$MW$133,IF(AY19&lt;0.9,'X(Calculs)X'!$MW$132,IF(AY19&lt;1,'X(Calculs)X'!$MW$131,IF(AND(AY19=1,CH$7=$BT19),0,'X(Calculs)X'!$MW$131)))))))))))))</f>
        <v/>
      </c>
      <c r="CI19" s="560" t="str">
        <f>IF(AZ19="","",IF(AZ19&lt;0,'X(Calculs)X'!$MW$141,IF(AZ19&lt;0.1,'X(Calculs)X'!$MW$140,IF(AZ19&lt;0.2,'X(Calculs)X'!$MW$139,IF(AZ19&lt;0.3,'X(Calculs)X'!$MW$138,IF(AZ19&lt;0.4,'X(Calculs)X'!$MW$137,IF(AZ19&lt;0.5,'X(Calculs)X'!$MW$136,IF(AZ19&lt;0.6,'X(Calculs)X'!$MW$135,IF(AZ19&lt;0.7,'X(Calculs)X'!$MW$134,IF(AZ19&lt;0.8,'X(Calculs)X'!$MW$133,IF(AZ19&lt;0.9,'X(Calculs)X'!$MW$132,IF(AZ19&lt;1,'X(Calculs)X'!$MW$131,IF(AND(AZ19=1,CI$7=$BT19),0,'X(Calculs)X'!$MW$131)))))))))))))</f>
        <v/>
      </c>
      <c r="CJ19" s="560" t="str">
        <f>IF(BA19="","",IF(BA19&lt;0,'X(Calculs)X'!$MW$141,IF(BA19&lt;0.1,'X(Calculs)X'!$MW$140,IF(BA19&lt;0.2,'X(Calculs)X'!$MW$139,IF(BA19&lt;0.3,'X(Calculs)X'!$MW$138,IF(BA19&lt;0.4,'X(Calculs)X'!$MW$137,IF(BA19&lt;0.5,'X(Calculs)X'!$MW$136,IF(BA19&lt;0.6,'X(Calculs)X'!$MW$135,IF(BA19&lt;0.7,'X(Calculs)X'!$MW$134,IF(BA19&lt;0.8,'X(Calculs)X'!$MW$133,IF(BA19&lt;0.9,'X(Calculs)X'!$MW$132,IF(BA19&lt;1,'X(Calculs)X'!$MW$131,IF(AND(BA19=1,CJ$7=$BT19),0,'X(Calculs)X'!$MW$131)))))))))))))</f>
        <v/>
      </c>
      <c r="CK19" s="560" t="str">
        <f>IF(BB19="","",IF(BB19&lt;0,'X(Calculs)X'!$MW$141,IF(BB19&lt;0.1,'X(Calculs)X'!$MW$140,IF(BB19&lt;0.2,'X(Calculs)X'!$MW$139,IF(BB19&lt;0.3,'X(Calculs)X'!$MW$138,IF(BB19&lt;0.4,'X(Calculs)X'!$MW$137,IF(BB19&lt;0.5,'X(Calculs)X'!$MW$136,IF(BB19&lt;0.6,'X(Calculs)X'!$MW$135,IF(BB19&lt;0.7,'X(Calculs)X'!$MW$134,IF(BB19&lt;0.8,'X(Calculs)X'!$MW$133,IF(BB19&lt;0.9,'X(Calculs)X'!$MW$132,IF(BB19&lt;1,'X(Calculs)X'!$MW$131,IF(AND(BB19=1,CK$7=$BT19),0,'X(Calculs)X'!$MW$131)))))))))))))</f>
        <v/>
      </c>
      <c r="CL19" s="560" t="str">
        <f>IF(BC19="","",IF(BC19&lt;0,'X(Calculs)X'!$MW$141,IF(BC19&lt;0.1,'X(Calculs)X'!$MW$140,IF(BC19&lt;0.2,'X(Calculs)X'!$MW$139,IF(BC19&lt;0.3,'X(Calculs)X'!$MW$138,IF(BC19&lt;0.4,'X(Calculs)X'!$MW$137,IF(BC19&lt;0.5,'X(Calculs)X'!$MW$136,IF(BC19&lt;0.6,'X(Calculs)X'!$MW$135,IF(BC19&lt;0.7,'X(Calculs)X'!$MW$134,IF(BC19&lt;0.8,'X(Calculs)X'!$MW$133,IF(BC19&lt;0.9,'X(Calculs)X'!$MW$132,IF(BC19&lt;1,'X(Calculs)X'!$MW$131,IF(AND(BC19=1,CL$7=$BT19),0,'X(Calculs)X'!$MW$131)))))))))))))</f>
        <v/>
      </c>
      <c r="CM19" s="560" t="str">
        <f>IF(BD19="","",IF(BD19&lt;0,'X(Calculs)X'!$MW$141,IF(BD19&lt;0.1,'X(Calculs)X'!$MW$140,IF(BD19&lt;0.2,'X(Calculs)X'!$MW$139,IF(BD19&lt;0.3,'X(Calculs)X'!$MW$138,IF(BD19&lt;0.4,'X(Calculs)X'!$MW$137,IF(BD19&lt;0.5,'X(Calculs)X'!$MW$136,IF(BD19&lt;0.6,'X(Calculs)X'!$MW$135,IF(BD19&lt;0.7,'X(Calculs)X'!$MW$134,IF(BD19&lt;0.8,'X(Calculs)X'!$MW$133,IF(BD19&lt;0.9,'X(Calculs)X'!$MW$132,IF(BD19&lt;1,'X(Calculs)X'!$MW$131,IF(AND(BD19=1,CM$7=$BT19),0,'X(Calculs)X'!$MW$131)))))))))))))</f>
        <v/>
      </c>
      <c r="CN19" s="560" t="str">
        <f>IF(BE19="","",IF(BE19&lt;0,'X(Calculs)X'!$MW$141,IF(BE19&lt;0.1,'X(Calculs)X'!$MW$140,IF(BE19&lt;0.2,'X(Calculs)X'!$MW$139,IF(BE19&lt;0.3,'X(Calculs)X'!$MW$138,IF(BE19&lt;0.4,'X(Calculs)X'!$MW$137,IF(BE19&lt;0.5,'X(Calculs)X'!$MW$136,IF(BE19&lt;0.6,'X(Calculs)X'!$MW$135,IF(BE19&lt;0.7,'X(Calculs)X'!$MW$134,IF(BE19&lt;0.8,'X(Calculs)X'!$MW$133,IF(BE19&lt;0.9,'X(Calculs)X'!$MW$132,IF(BE19&lt;1,'X(Calculs)X'!$MW$131,IF(AND(BE19=1,CN$7=$BT19),0,'X(Calculs)X'!$MW$131)))))))))))))</f>
        <v/>
      </c>
      <c r="CO19" s="560" t="str">
        <f>IF(BF19="","",IF(BF19&lt;0,'X(Calculs)X'!$MW$141,IF(BF19&lt;0.1,'X(Calculs)X'!$MW$140,IF(BF19&lt;0.2,'X(Calculs)X'!$MW$139,IF(BF19&lt;0.3,'X(Calculs)X'!$MW$138,IF(BF19&lt;0.4,'X(Calculs)X'!$MW$137,IF(BF19&lt;0.5,'X(Calculs)X'!$MW$136,IF(BF19&lt;0.6,'X(Calculs)X'!$MW$135,IF(BF19&lt;0.7,'X(Calculs)X'!$MW$134,IF(BF19&lt;0.8,'X(Calculs)X'!$MW$133,IF(BF19&lt;0.9,'X(Calculs)X'!$MW$132,IF(BF19&lt;1,'X(Calculs)X'!$MW$131,IF(AND(BF19=1,CO$7=$BT19),0,'X(Calculs)X'!$MW$131)))))))))))))</f>
        <v/>
      </c>
      <c r="CP19" s="560" t="str">
        <f>IF(BG19="","",IF(BG19&lt;0,'X(Calculs)X'!$MW$141,IF(BG19&lt;0.1,'X(Calculs)X'!$MW$140,IF(BG19&lt;0.2,'X(Calculs)X'!$MW$139,IF(BG19&lt;0.3,'X(Calculs)X'!$MW$138,IF(BG19&lt;0.4,'X(Calculs)X'!$MW$137,IF(BG19&lt;0.5,'X(Calculs)X'!$MW$136,IF(BG19&lt;0.6,'X(Calculs)X'!$MW$135,IF(BG19&lt;0.7,'X(Calculs)X'!$MW$134,IF(BG19&lt;0.8,'X(Calculs)X'!$MW$133,IF(BG19&lt;0.9,'X(Calculs)X'!$MW$132,IF(BG19&lt;1,'X(Calculs)X'!$MW$131,IF(AND(BG19=1,CP$7=$BT19),0,'X(Calculs)X'!$MW$131)))))))))))))</f>
        <v/>
      </c>
      <c r="CQ19" s="560" t="str">
        <f>IF(BH19="","",IF(BH19&lt;0,'X(Calculs)X'!$MW$141,IF(BH19&lt;0.1,'X(Calculs)X'!$MW$140,IF(BH19&lt;0.2,'X(Calculs)X'!$MW$139,IF(BH19&lt;0.3,'X(Calculs)X'!$MW$138,IF(BH19&lt;0.4,'X(Calculs)X'!$MW$137,IF(BH19&lt;0.5,'X(Calculs)X'!$MW$136,IF(BH19&lt;0.6,'X(Calculs)X'!$MW$135,IF(BH19&lt;0.7,'X(Calculs)X'!$MW$134,IF(BH19&lt;0.8,'X(Calculs)X'!$MW$133,IF(BH19&lt;0.9,'X(Calculs)X'!$MW$132,IF(BH19&lt;1,'X(Calculs)X'!$MW$131,IF(AND(BH19=1,CQ$7=$BT19),0,'X(Calculs)X'!$MW$131)))))))))))))</f>
        <v/>
      </c>
      <c r="CR19" s="560" t="str">
        <f>IF(BI19="","",IF(BI19&lt;0,'X(Calculs)X'!$MW$141,IF(BI19&lt;0.1,'X(Calculs)X'!$MW$140,IF(BI19&lt;0.2,'X(Calculs)X'!$MW$139,IF(BI19&lt;0.3,'X(Calculs)X'!$MW$138,IF(BI19&lt;0.4,'X(Calculs)X'!$MW$137,IF(BI19&lt;0.5,'X(Calculs)X'!$MW$136,IF(BI19&lt;0.6,'X(Calculs)X'!$MW$135,IF(BI19&lt;0.7,'X(Calculs)X'!$MW$134,IF(BI19&lt;0.8,'X(Calculs)X'!$MW$133,IF(BI19&lt;0.9,'X(Calculs)X'!$MW$132,IF(BI19&lt;1,'X(Calculs)X'!$MW$131,IF(AND(BI19=1,CR$7=$BT19),0,'X(Calculs)X'!$MW$131)))))))))))))</f>
        <v/>
      </c>
      <c r="CS19" s="560" t="str">
        <f>IF(BJ19="","",IF(BJ19&lt;0,'X(Calculs)X'!$MW$141,IF(BJ19&lt;0.1,'X(Calculs)X'!$MW$140,IF(BJ19&lt;0.2,'X(Calculs)X'!$MW$139,IF(BJ19&lt;0.3,'X(Calculs)X'!$MW$138,IF(BJ19&lt;0.4,'X(Calculs)X'!$MW$137,IF(BJ19&lt;0.5,'X(Calculs)X'!$MW$136,IF(BJ19&lt;0.6,'X(Calculs)X'!$MW$135,IF(BJ19&lt;0.7,'X(Calculs)X'!$MW$134,IF(BJ19&lt;0.8,'X(Calculs)X'!$MW$133,IF(BJ19&lt;0.9,'X(Calculs)X'!$MW$132,IF(BJ19&lt;1,'X(Calculs)X'!$MW$131,IF(AND(BJ19=1,CS$7=$BT19),0,'X(Calculs)X'!$MW$131)))))))))))))</f>
        <v/>
      </c>
      <c r="CT19" s="560" t="str">
        <f>IF(BK19="","",IF(BK19&lt;0,'X(Calculs)X'!$MW$141,IF(BK19&lt;0.1,'X(Calculs)X'!$MW$140,IF(BK19&lt;0.2,'X(Calculs)X'!$MW$139,IF(BK19&lt;0.3,'X(Calculs)X'!$MW$138,IF(BK19&lt;0.4,'X(Calculs)X'!$MW$137,IF(BK19&lt;0.5,'X(Calculs)X'!$MW$136,IF(BK19&lt;0.6,'X(Calculs)X'!$MW$135,IF(BK19&lt;0.7,'X(Calculs)X'!$MW$134,IF(BK19&lt;0.8,'X(Calculs)X'!$MW$133,IF(BK19&lt;0.9,'X(Calculs)X'!$MW$132,IF(BK19&lt;1,'X(Calculs)X'!$MW$131,IF(AND(BK19=1,CT$7=$BT19),0,'X(Calculs)X'!$MW$131)))))))))))))</f>
        <v/>
      </c>
      <c r="CU19" s="560" t="str">
        <f>IF(BL19="","",IF(BL19&lt;0,'X(Calculs)X'!$MW$141,IF(BL19&lt;0.1,'X(Calculs)X'!$MW$140,IF(BL19&lt;0.2,'X(Calculs)X'!$MW$139,IF(BL19&lt;0.3,'X(Calculs)X'!$MW$138,IF(BL19&lt;0.4,'X(Calculs)X'!$MW$137,IF(BL19&lt;0.5,'X(Calculs)X'!$MW$136,IF(BL19&lt;0.6,'X(Calculs)X'!$MW$135,IF(BL19&lt;0.7,'X(Calculs)X'!$MW$134,IF(BL19&lt;0.8,'X(Calculs)X'!$MW$133,IF(BL19&lt;0.9,'X(Calculs)X'!$MW$132,IF(BL19&lt;1,'X(Calculs)X'!$MW$131,IF(AND(BL19=1,CU$7=$BT19),0,'X(Calculs)X'!$MW$131)))))))))))))</f>
        <v/>
      </c>
      <c r="CV19" s="560" t="str">
        <f>IF(BM19="","",IF(BM19&lt;0,'X(Calculs)X'!$MW$141,IF(BM19&lt;0.1,'X(Calculs)X'!$MW$140,IF(BM19&lt;0.2,'X(Calculs)X'!$MW$139,IF(BM19&lt;0.3,'X(Calculs)X'!$MW$138,IF(BM19&lt;0.4,'X(Calculs)X'!$MW$137,IF(BM19&lt;0.5,'X(Calculs)X'!$MW$136,IF(BM19&lt;0.6,'X(Calculs)X'!$MW$135,IF(BM19&lt;0.7,'X(Calculs)X'!$MW$134,IF(BM19&lt;0.8,'X(Calculs)X'!$MW$133,IF(BM19&lt;0.9,'X(Calculs)X'!$MW$132,IF(BM19&lt;1,'X(Calculs)X'!$MW$131,IF(AND(BM19=1,CV$7=$BT19),0,'X(Calculs)X'!$MW$131)))))))))))))</f>
        <v/>
      </c>
      <c r="CW19" s="560" t="str">
        <f>IF(BN19="","",IF(BN19&lt;0,'X(Calculs)X'!$MW$141,IF(BN19&lt;0.1,'X(Calculs)X'!$MW$140,IF(BN19&lt;0.2,'X(Calculs)X'!$MW$139,IF(BN19&lt;0.3,'X(Calculs)X'!$MW$138,IF(BN19&lt;0.4,'X(Calculs)X'!$MW$137,IF(BN19&lt;0.5,'X(Calculs)X'!$MW$136,IF(BN19&lt;0.6,'X(Calculs)X'!$MW$135,IF(BN19&lt;0.7,'X(Calculs)X'!$MW$134,IF(BN19&lt;0.8,'X(Calculs)X'!$MW$133,IF(BN19&lt;0.9,'X(Calculs)X'!$MW$132,IF(BN19&lt;1,'X(Calculs)X'!$MW$131,IF(AND(BN19=1,CW$7=$BT19),0,'X(Calculs)X'!$MW$131)))))))))))))</f>
        <v/>
      </c>
      <c r="CX19" s="560" t="str">
        <f>IF(BO19="","",IF(BO19&lt;0,'X(Calculs)X'!$MW$141,IF(BO19&lt;0.1,'X(Calculs)X'!$MW$140,IF(BO19&lt;0.2,'X(Calculs)X'!$MW$139,IF(BO19&lt;0.3,'X(Calculs)X'!$MW$138,IF(BO19&lt;0.4,'X(Calculs)X'!$MW$137,IF(BO19&lt;0.5,'X(Calculs)X'!$MW$136,IF(BO19&lt;0.6,'X(Calculs)X'!$MW$135,IF(BO19&lt;0.7,'X(Calculs)X'!$MW$134,IF(BO19&lt;0.8,'X(Calculs)X'!$MW$133,IF(BO19&lt;0.9,'X(Calculs)X'!$MW$132,IF(BO19&lt;1,'X(Calculs)X'!$MW$131,IF(AND(BO19=1,CX$7=$BT19),0,'X(Calculs)X'!$MW$131)))))))))))))</f>
        <v/>
      </c>
      <c r="CZ19" s="541" t="str">
        <f t="shared" si="8"/>
        <v/>
      </c>
      <c r="DA19" s="542" t="str">
        <f>IFERROR((AL19*SQRT(('X(Calculs)X'!$B$11-2)/(1-('5. Corr.'!AL19*'5. Corr.'!AL19)))),"")</f>
        <v/>
      </c>
      <c r="DB19" s="542" t="str">
        <f>IFERROR((AM19*SQRT(('X(Calculs)X'!$B$11-2)/(1-('5. Corr.'!AM19*'5. Corr.'!AM19)))),"")</f>
        <v/>
      </c>
      <c r="DC19" s="542" t="str">
        <f>IFERROR((AN19*SQRT(('X(Calculs)X'!$B$11-2)/(1-('5. Corr.'!AN19*'5. Corr.'!AN19)))),"")</f>
        <v/>
      </c>
      <c r="DD19" s="542" t="str">
        <f>IFERROR((AO19*SQRT(('X(Calculs)X'!$B$11-2)/(1-('5. Corr.'!AO19*'5. Corr.'!AO19)))),"")</f>
        <v/>
      </c>
      <c r="DE19" s="542" t="str">
        <f>IFERROR((AP19*SQRT(('X(Calculs)X'!$B$11-2)/(1-('5. Corr.'!AP19*'5. Corr.'!AP19)))),"")</f>
        <v/>
      </c>
      <c r="DF19" s="542" t="str">
        <f>IFERROR((AQ19*SQRT(('X(Calculs)X'!$B$11-2)/(1-('5. Corr.'!AQ19*'5. Corr.'!AQ19)))),"")</f>
        <v/>
      </c>
      <c r="DG19" s="542" t="str">
        <f>IFERROR((AR19*SQRT(('X(Calculs)X'!$B$11-2)/(1-('5. Corr.'!AR19*'5. Corr.'!AR19)))),"")</f>
        <v/>
      </c>
      <c r="DH19" s="542" t="str">
        <f>IFERROR((AS19*SQRT(('X(Calculs)X'!$B$11-2)/(1-('5. Corr.'!AS19*'5. Corr.'!AS19)))),"")</f>
        <v/>
      </c>
      <c r="DI19" s="542" t="str">
        <f>IFERROR((AT19*SQRT(('X(Calculs)X'!$B$11-2)/(1-('5. Corr.'!AT19*'5. Corr.'!AT19)))),"")</f>
        <v/>
      </c>
      <c r="DJ19" s="542" t="str">
        <f>IFERROR((AU19*SQRT(('X(Calculs)X'!$B$11-2)/(1-('5. Corr.'!AU19*'5. Corr.'!AU19)))),"")</f>
        <v/>
      </c>
      <c r="DK19" s="542" t="str">
        <f>IFERROR((AV19*SQRT(('X(Calculs)X'!$B$11-2)/(1-('5. Corr.'!AV19*'5. Corr.'!AV19)))),"")</f>
        <v/>
      </c>
      <c r="DL19" s="542" t="str">
        <f>IFERROR((AW19*SQRT(('X(Calculs)X'!$B$11-2)/(1-('5. Corr.'!AW19*'5. Corr.'!AW19)))),"")</f>
        <v/>
      </c>
      <c r="DM19" s="542" t="str">
        <f>IFERROR((AX19*SQRT(('X(Calculs)X'!$B$11-2)/(1-('5. Corr.'!AX19*'5. Corr.'!AX19)))),"")</f>
        <v/>
      </c>
      <c r="DN19" s="542" t="str">
        <f>IFERROR((AY19*SQRT(('X(Calculs)X'!$B$11-2)/(1-('5. Corr.'!AY19*'5. Corr.'!AY19)))),"")</f>
        <v/>
      </c>
      <c r="DO19" s="542" t="str">
        <f>IFERROR((AZ19*SQRT(('X(Calculs)X'!$B$11-2)/(1-('5. Corr.'!AZ19*'5. Corr.'!AZ19)))),"")</f>
        <v/>
      </c>
      <c r="DP19" s="542" t="str">
        <f>IFERROR((BA19*SQRT(('X(Calculs)X'!$B$11-2)/(1-('5. Corr.'!BA19*'5. Corr.'!BA19)))),"")</f>
        <v/>
      </c>
      <c r="DQ19" s="542" t="str">
        <f>IFERROR((BB19*SQRT(('X(Calculs)X'!$B$11-2)/(1-('5. Corr.'!BB19*'5. Corr.'!BB19)))),"")</f>
        <v/>
      </c>
      <c r="DR19" s="542" t="str">
        <f>IFERROR((BC19*SQRT(('X(Calculs)X'!$B$11-2)/(1-('5. Corr.'!BC19*'5. Corr.'!BC19)))),"")</f>
        <v/>
      </c>
      <c r="DS19" s="542" t="str">
        <f>IFERROR((BD19*SQRT(('X(Calculs)X'!$B$11-2)/(1-('5. Corr.'!BD19*'5. Corr.'!BD19)))),"")</f>
        <v/>
      </c>
      <c r="DT19" s="542" t="str">
        <f>IFERROR((BE19*SQRT(('X(Calculs)X'!$B$11-2)/(1-('5. Corr.'!BE19*'5. Corr.'!BE19)))),"")</f>
        <v/>
      </c>
      <c r="DU19" s="542" t="str">
        <f>IFERROR((BF19*SQRT(('X(Calculs)X'!$B$11-2)/(1-('5. Corr.'!BF19*'5. Corr.'!BF19)))),"")</f>
        <v/>
      </c>
      <c r="DV19" s="542" t="str">
        <f>IFERROR((BG19*SQRT(('X(Calculs)X'!$B$11-2)/(1-('5. Corr.'!BG19*'5. Corr.'!BG19)))),"")</f>
        <v/>
      </c>
      <c r="DW19" s="542" t="str">
        <f>IFERROR((BH19*SQRT(('X(Calculs)X'!$B$11-2)/(1-('5. Corr.'!BH19*'5. Corr.'!BH19)))),"")</f>
        <v/>
      </c>
      <c r="DX19" s="542" t="str">
        <f>IFERROR((BI19*SQRT(('X(Calculs)X'!$B$11-2)/(1-('5. Corr.'!BI19*'5. Corr.'!BI19)))),"")</f>
        <v/>
      </c>
      <c r="DY19" s="542" t="str">
        <f>IFERROR((BJ19*SQRT(('X(Calculs)X'!$B$11-2)/(1-('5. Corr.'!BJ19*'5. Corr.'!BJ19)))),"")</f>
        <v/>
      </c>
      <c r="DZ19" s="542" t="str">
        <f>IFERROR((BK19*SQRT(('X(Calculs)X'!$B$11-2)/(1-('5. Corr.'!BK19*'5. Corr.'!BK19)))),"")</f>
        <v/>
      </c>
      <c r="EA19" s="542" t="str">
        <f>IFERROR((BL19*SQRT(('X(Calculs)X'!$B$11-2)/(1-('5. Corr.'!BL19*'5. Corr.'!BL19)))),"")</f>
        <v/>
      </c>
      <c r="EB19" s="542" t="str">
        <f>IFERROR((BM19*SQRT(('X(Calculs)X'!$B$11-2)/(1-('5. Corr.'!BM19*'5. Corr.'!BM19)))),"")</f>
        <v/>
      </c>
      <c r="EC19" s="542" t="str">
        <f>IFERROR((BN19*SQRT(('X(Calculs)X'!$B$11-2)/(1-('5. Corr.'!BN19*'5. Corr.'!BN19)))),"")</f>
        <v/>
      </c>
      <c r="ED19" s="542" t="str">
        <f>IFERROR((BO19*SQRT(('X(Calculs)X'!$B$11-2)/(1-('5. Corr.'!BO19*'5. Corr.'!BO19)))),"")</f>
        <v/>
      </c>
      <c r="EF19" s="541" t="str">
        <f t="shared" si="9"/>
        <v/>
      </c>
      <c r="EG19" s="542" t="str">
        <f>IFERROR((_xlfn.T.DIST.2T(ABS(DA19),'X(Calculs)X'!$B$11-2)),"")</f>
        <v/>
      </c>
      <c r="EH19" s="542" t="str">
        <f>IFERROR((_xlfn.T.DIST.2T(ABS(DB19),'X(Calculs)X'!$B$11-2)),"")</f>
        <v/>
      </c>
      <c r="EI19" s="542" t="str">
        <f>IFERROR((_xlfn.T.DIST.2T(ABS(DC19),'X(Calculs)X'!$B$11-2)),"")</f>
        <v/>
      </c>
      <c r="EJ19" s="542" t="str">
        <f>IFERROR((_xlfn.T.DIST.2T(ABS(DD19),'X(Calculs)X'!$B$11-2)),"")</f>
        <v/>
      </c>
      <c r="EK19" s="542" t="str">
        <f>IFERROR((_xlfn.T.DIST.2T(ABS(DE19),'X(Calculs)X'!$B$11-2)),"")</f>
        <v/>
      </c>
      <c r="EL19" s="542" t="str">
        <f>IFERROR((_xlfn.T.DIST.2T(ABS(DF19),'X(Calculs)X'!$B$11-2)),"")</f>
        <v/>
      </c>
      <c r="EM19" s="542" t="str">
        <f>IFERROR((_xlfn.T.DIST.2T(ABS(DG19),'X(Calculs)X'!$B$11-2)),"")</f>
        <v/>
      </c>
      <c r="EN19" s="542" t="str">
        <f>IFERROR((_xlfn.T.DIST.2T(ABS(DH19),'X(Calculs)X'!$B$11-2)),"")</f>
        <v/>
      </c>
      <c r="EO19" s="542" t="str">
        <f>IFERROR((_xlfn.T.DIST.2T(ABS(DI19),'X(Calculs)X'!$B$11-2)),"")</f>
        <v/>
      </c>
      <c r="EP19" s="542" t="str">
        <f>IFERROR((_xlfn.T.DIST.2T(ABS(DJ19),'X(Calculs)X'!$B$11-2)),"")</f>
        <v/>
      </c>
      <c r="EQ19" s="542" t="str">
        <f>IFERROR((_xlfn.T.DIST.2T(ABS(DK19),'X(Calculs)X'!$B$11-2)),"")</f>
        <v/>
      </c>
      <c r="ER19" s="542" t="str">
        <f>IFERROR((_xlfn.T.DIST.2T(ABS(DL19),'X(Calculs)X'!$B$11-2)),"")</f>
        <v/>
      </c>
      <c r="ES19" s="542" t="str">
        <f>IFERROR((_xlfn.T.DIST.2T(ABS(DM19),'X(Calculs)X'!$B$11-2)),"")</f>
        <v/>
      </c>
      <c r="ET19" s="542" t="str">
        <f>IFERROR((_xlfn.T.DIST.2T(ABS(DN19),'X(Calculs)X'!$B$11-2)),"")</f>
        <v/>
      </c>
      <c r="EU19" s="542" t="str">
        <f>IFERROR((_xlfn.T.DIST.2T(ABS(DO19),'X(Calculs)X'!$B$11-2)),"")</f>
        <v/>
      </c>
      <c r="EV19" s="542" t="str">
        <f>IFERROR((_xlfn.T.DIST.2T(ABS(DP19),'X(Calculs)X'!$B$11-2)),"")</f>
        <v/>
      </c>
      <c r="EW19" s="542" t="str">
        <f>IFERROR((_xlfn.T.DIST.2T(ABS(DQ19),'X(Calculs)X'!$B$11-2)),"")</f>
        <v/>
      </c>
      <c r="EX19" s="542" t="str">
        <f>IFERROR((_xlfn.T.DIST.2T(ABS(DR19),'X(Calculs)X'!$B$11-2)),"")</f>
        <v/>
      </c>
      <c r="EY19" s="542" t="str">
        <f>IFERROR((_xlfn.T.DIST.2T(ABS(DS19),'X(Calculs)X'!$B$11-2)),"")</f>
        <v/>
      </c>
      <c r="EZ19" s="542" t="str">
        <f>IFERROR((_xlfn.T.DIST.2T(ABS(DT19),'X(Calculs)X'!$B$11-2)),"")</f>
        <v/>
      </c>
      <c r="FA19" s="542" t="str">
        <f>IFERROR((_xlfn.T.DIST.2T(ABS(DU19),'X(Calculs)X'!$B$11-2)),"")</f>
        <v/>
      </c>
      <c r="FB19" s="542" t="str">
        <f>IFERROR((_xlfn.T.DIST.2T(ABS(DV19),'X(Calculs)X'!$B$11-2)),"")</f>
        <v/>
      </c>
      <c r="FC19" s="542" t="str">
        <f>IFERROR((_xlfn.T.DIST.2T(ABS(DW19),'X(Calculs)X'!$B$11-2)),"")</f>
        <v/>
      </c>
      <c r="FD19" s="542" t="str">
        <f>IFERROR((_xlfn.T.DIST.2T(ABS(DX19),'X(Calculs)X'!$B$11-2)),"")</f>
        <v/>
      </c>
      <c r="FE19" s="542" t="str">
        <f>IFERROR((_xlfn.T.DIST.2T(ABS(DY19),'X(Calculs)X'!$B$11-2)),"")</f>
        <v/>
      </c>
      <c r="FF19" s="542" t="str">
        <f>IFERROR((_xlfn.T.DIST.2T(ABS(DZ19),'X(Calculs)X'!$B$11-2)),"")</f>
        <v/>
      </c>
      <c r="FG19" s="542" t="str">
        <f>IFERROR((_xlfn.T.DIST.2T(ABS(EA19),'X(Calculs)X'!$B$11-2)),"")</f>
        <v/>
      </c>
      <c r="FH19" s="542" t="str">
        <f>IFERROR((_xlfn.T.DIST.2T(ABS(EB19),'X(Calculs)X'!$B$11-2)),"")</f>
        <v/>
      </c>
      <c r="FI19" s="542" t="str">
        <f>IFERROR((_xlfn.T.DIST.2T(ABS(EC19),'X(Calculs)X'!$B$11-2)),"")</f>
        <v/>
      </c>
      <c r="FJ19" s="542" t="str">
        <f>IFERROR((_xlfn.T.DIST.2T(ABS(ED19),'X(Calculs)X'!$B$11-2)),"")</f>
        <v/>
      </c>
      <c r="FL19" s="541" t="str">
        <f t="shared" si="10"/>
        <v/>
      </c>
      <c r="FM19" s="542" t="e">
        <f t="shared" si="12"/>
        <v>#VALUE!</v>
      </c>
      <c r="FN19" s="542" t="e">
        <f t="shared" si="13"/>
        <v>#VALUE!</v>
      </c>
      <c r="FO19" s="542" t="e">
        <f t="shared" si="14"/>
        <v>#VALUE!</v>
      </c>
      <c r="FP19" s="542" t="e">
        <f t="shared" si="15"/>
        <v>#VALUE!</v>
      </c>
      <c r="FQ19" s="542" t="e">
        <f t="shared" si="16"/>
        <v>#VALUE!</v>
      </c>
      <c r="FR19" s="542" t="e">
        <f t="shared" si="17"/>
        <v>#VALUE!</v>
      </c>
      <c r="FS19" s="542" t="e">
        <f t="shared" si="18"/>
        <v>#VALUE!</v>
      </c>
      <c r="FT19" s="542" t="e">
        <f t="shared" si="19"/>
        <v>#VALUE!</v>
      </c>
      <c r="FU19" s="542" t="e">
        <f t="shared" si="20"/>
        <v>#VALUE!</v>
      </c>
      <c r="FV19" s="542" t="e">
        <f t="shared" si="21"/>
        <v>#VALUE!</v>
      </c>
      <c r="FW19" s="542" t="e">
        <f t="shared" si="22"/>
        <v>#VALUE!</v>
      </c>
      <c r="FX19" s="542" t="e">
        <f t="shared" si="23"/>
        <v>#VALUE!</v>
      </c>
      <c r="FY19" s="542" t="e">
        <f t="shared" si="24"/>
        <v>#VALUE!</v>
      </c>
      <c r="FZ19" s="542" t="e">
        <f t="shared" si="25"/>
        <v>#VALUE!</v>
      </c>
      <c r="GA19" s="542" t="e">
        <f t="shared" si="26"/>
        <v>#VALUE!</v>
      </c>
      <c r="GB19" s="542" t="e">
        <f t="shared" si="27"/>
        <v>#VALUE!</v>
      </c>
      <c r="GC19" s="542" t="e">
        <f t="shared" si="28"/>
        <v>#VALUE!</v>
      </c>
      <c r="GD19" s="542" t="e">
        <f t="shared" si="29"/>
        <v>#VALUE!</v>
      </c>
      <c r="GE19" s="542" t="e">
        <f t="shared" si="30"/>
        <v>#VALUE!</v>
      </c>
      <c r="GF19" s="542" t="e">
        <f t="shared" si="31"/>
        <v>#VALUE!</v>
      </c>
      <c r="GG19" s="542" t="e">
        <f t="shared" si="32"/>
        <v>#VALUE!</v>
      </c>
      <c r="GH19" s="542" t="e">
        <f t="shared" si="33"/>
        <v>#VALUE!</v>
      </c>
      <c r="GI19" s="542" t="e">
        <f t="shared" si="34"/>
        <v>#VALUE!</v>
      </c>
      <c r="GJ19" s="542" t="e">
        <f t="shared" si="35"/>
        <v>#VALUE!</v>
      </c>
      <c r="GK19" s="542" t="e">
        <f t="shared" si="36"/>
        <v>#VALUE!</v>
      </c>
      <c r="GL19" s="542" t="e">
        <f t="shared" si="37"/>
        <v>#VALUE!</v>
      </c>
      <c r="GM19" s="542" t="e">
        <f t="shared" si="38"/>
        <v>#VALUE!</v>
      </c>
      <c r="GN19" s="542" t="e">
        <f t="shared" si="39"/>
        <v>#VALUE!</v>
      </c>
      <c r="GO19" s="542" t="e">
        <f t="shared" si="40"/>
        <v>#VALUE!</v>
      </c>
      <c r="GP19" s="542" t="e">
        <f t="shared" si="41"/>
        <v>#VALUE!</v>
      </c>
    </row>
    <row r="20" spans="1:285" ht="23.25" customHeight="1" x14ac:dyDescent="0.3">
      <c r="A20" s="578"/>
      <c r="D20" s="568" t="str">
        <f>Q7</f>
        <v/>
      </c>
      <c r="E20" s="542" t="str">
        <f>IF('X(Calculs)X'!$B$8&gt;0,IF('X(Calculs)X'!$AM37&lt;='X(Calculs)X'!$B$8,IF(ISERROR(FM20),IF('X(Calculs)X'!D$23&lt;='X(Calculs)X'!$B$8,"—",""),FM20),""),"")</f>
        <v/>
      </c>
      <c r="F20" s="542" t="str">
        <f>IF('X(Calculs)X'!$B$8&gt;0,IF('X(Calculs)X'!$AM37&lt;='X(Calculs)X'!$B$8,IF(ISERROR(FN20),IF('X(Calculs)X'!E$23&lt;='X(Calculs)X'!$B$8,"—",""),FN20),""),"")</f>
        <v/>
      </c>
      <c r="G20" s="542" t="str">
        <f>IF('X(Calculs)X'!$B$8&gt;0,IF('X(Calculs)X'!$AM37&lt;='X(Calculs)X'!$B$8,IF(ISERROR(FO20),IF('X(Calculs)X'!F$23&lt;='X(Calculs)X'!$B$8,"—",""),FO20),""),"")</f>
        <v/>
      </c>
      <c r="H20" s="542" t="str">
        <f>IF('X(Calculs)X'!$B$8&gt;0,IF('X(Calculs)X'!$AM37&lt;='X(Calculs)X'!$B$8,IF(ISERROR(FP20),IF('X(Calculs)X'!G$23&lt;='X(Calculs)X'!$B$8,"—",""),FP20),""),"")</f>
        <v/>
      </c>
      <c r="I20" s="542" t="str">
        <f>IF('X(Calculs)X'!$B$8&gt;0,IF('X(Calculs)X'!$AM37&lt;='X(Calculs)X'!$B$8,IF(ISERROR(FQ20),IF('X(Calculs)X'!H$23&lt;='X(Calculs)X'!$B$8,"—",""),FQ20),""),"")</f>
        <v/>
      </c>
      <c r="J20" s="542" t="str">
        <f>IF('X(Calculs)X'!$B$8&gt;0,IF('X(Calculs)X'!$AM37&lt;='X(Calculs)X'!$B$8,IF(ISERROR(FR20),IF('X(Calculs)X'!I$23&lt;='X(Calculs)X'!$B$8,"—",""),FR20),""),"")</f>
        <v/>
      </c>
      <c r="K20" s="542" t="str">
        <f>IF('X(Calculs)X'!$B$8&gt;0,IF('X(Calculs)X'!$AM37&lt;='X(Calculs)X'!$B$8,IF(ISERROR(FS20),IF('X(Calculs)X'!J$23&lt;='X(Calculs)X'!$B$8,"—",""),FS20),""),"")</f>
        <v/>
      </c>
      <c r="L20" s="542" t="str">
        <f>IF('X(Calculs)X'!$B$8&gt;0,IF('X(Calculs)X'!$AM37&lt;='X(Calculs)X'!$B$8,IF(ISERROR(FT20),IF('X(Calculs)X'!K$23&lt;='X(Calculs)X'!$B$8,"—",""),FT20),""),"")</f>
        <v/>
      </c>
      <c r="M20" s="542" t="str">
        <f>IF('X(Calculs)X'!$B$8&gt;0,IF('X(Calculs)X'!$AM37&lt;='X(Calculs)X'!$B$8,IF(ISERROR(FU20),IF('X(Calculs)X'!L$23&lt;='X(Calculs)X'!$B$8,"—",""),FU20),""),"")</f>
        <v/>
      </c>
      <c r="N20" s="542" t="str">
        <f>IF('X(Calculs)X'!$B$8&gt;0,IF('X(Calculs)X'!$AM37&lt;='X(Calculs)X'!$B$8,IF(ISERROR(FV20),IF('X(Calculs)X'!M$23&lt;='X(Calculs)X'!$B$8,"—",""),FV20),""),"")</f>
        <v/>
      </c>
      <c r="O20" s="542" t="str">
        <f>IF('X(Calculs)X'!$B$8&gt;0,IF('X(Calculs)X'!$AM37&lt;='X(Calculs)X'!$B$8,IF(ISERROR(FW20),IF('X(Calculs)X'!N$23&lt;='X(Calculs)X'!$B$8,"—",""),FW20),""),"")</f>
        <v/>
      </c>
      <c r="P20" s="542" t="str">
        <f>IF('X(Calculs)X'!$B$8&gt;0,IF('X(Calculs)X'!$AM37&lt;='X(Calculs)X'!$B$8,IF(ISERROR(FX20),IF('X(Calculs)X'!O$23&lt;='X(Calculs)X'!$B$8,"—",""),FX20),""),"")</f>
        <v/>
      </c>
      <c r="Q20" s="542" t="str">
        <f>IF('X(Calculs)X'!$B$8&gt;0,IF('X(Calculs)X'!$AM37&lt;='X(Calculs)X'!$B$8,IF(ISERROR(FY20),IF('X(Calculs)X'!P$23&lt;='X(Calculs)X'!$B$8,"—",""),FY20),""),"")</f>
        <v/>
      </c>
      <c r="R20" s="542" t="str">
        <f>IF('X(Calculs)X'!$B$8&gt;0,IF('X(Calculs)X'!$AM37&lt;='X(Calculs)X'!$B$8,IF(ISERROR(FZ20),IF('X(Calculs)X'!Q$23&lt;='X(Calculs)X'!$B$8,"—",""),FZ20),""),"")</f>
        <v/>
      </c>
      <c r="S20" s="542" t="str">
        <f>IF('X(Calculs)X'!$B$8&gt;0,IF('X(Calculs)X'!$AM37&lt;='X(Calculs)X'!$B$8,IF(ISERROR(GA20),IF('X(Calculs)X'!R$23&lt;='X(Calculs)X'!$B$8,"—",""),GA20),""),"")</f>
        <v/>
      </c>
      <c r="T20" s="542" t="str">
        <f>IF('X(Calculs)X'!$B$8&gt;0,IF('X(Calculs)X'!$AM37&lt;='X(Calculs)X'!$B$8,IF(ISERROR(GB20),IF('X(Calculs)X'!S$23&lt;='X(Calculs)X'!$B$8,"—",""),GB20),""),"")</f>
        <v/>
      </c>
      <c r="U20" s="542" t="str">
        <f>IF('X(Calculs)X'!$B$8&gt;0,IF('X(Calculs)X'!$AM37&lt;='X(Calculs)X'!$B$8,IF(ISERROR(GC20),IF('X(Calculs)X'!T$23&lt;='X(Calculs)X'!$B$8,"—",""),GC20),""),"")</f>
        <v/>
      </c>
      <c r="V20" s="542" t="str">
        <f>IF('X(Calculs)X'!$B$8&gt;0,IF('X(Calculs)X'!$AM37&lt;='X(Calculs)X'!$B$8,IF(ISERROR(GD20),IF('X(Calculs)X'!U$23&lt;='X(Calculs)X'!$B$8,"—",""),GD20),""),"")</f>
        <v/>
      </c>
      <c r="W20" s="542" t="str">
        <f>IF('X(Calculs)X'!$B$8&gt;0,IF('X(Calculs)X'!$AM37&lt;='X(Calculs)X'!$B$8,IF(ISERROR(GE20),IF('X(Calculs)X'!V$23&lt;='X(Calculs)X'!$B$8,"—",""),GE20),""),"")</f>
        <v/>
      </c>
      <c r="X20" s="542" t="str">
        <f>IF('X(Calculs)X'!$B$8&gt;0,IF('X(Calculs)X'!$AM37&lt;='X(Calculs)X'!$B$8,IF(ISERROR(GF20),IF('X(Calculs)X'!W$23&lt;='X(Calculs)X'!$B$8,"—",""),GF20),""),"")</f>
        <v/>
      </c>
      <c r="Y20" s="542" t="str">
        <f>IF('X(Calculs)X'!$B$8&gt;0,IF('X(Calculs)X'!$AM37&lt;='X(Calculs)X'!$B$8,IF(ISERROR(GG20),IF('X(Calculs)X'!X$23&lt;='X(Calculs)X'!$B$8,"—",""),GG20),""),"")</f>
        <v/>
      </c>
      <c r="Z20" s="542" t="str">
        <f>IF('X(Calculs)X'!$B$8&gt;0,IF('X(Calculs)X'!$AM37&lt;='X(Calculs)X'!$B$8,IF(ISERROR(GH20),IF('X(Calculs)X'!Y$23&lt;='X(Calculs)X'!$B$8,"—",""),GH20),""),"")</f>
        <v/>
      </c>
      <c r="AA20" s="542" t="str">
        <f>IF('X(Calculs)X'!$B$8&gt;0,IF('X(Calculs)X'!$AM37&lt;='X(Calculs)X'!$B$8,IF(ISERROR(GI20),IF('X(Calculs)X'!Z$23&lt;='X(Calculs)X'!$B$8,"—",""),GI20),""),"")</f>
        <v/>
      </c>
      <c r="AB20" s="542" t="str">
        <f>IF('X(Calculs)X'!$B$8&gt;0,IF('X(Calculs)X'!$AM37&lt;='X(Calculs)X'!$B$8,IF(ISERROR(GJ20),IF('X(Calculs)X'!AA$23&lt;='X(Calculs)X'!$B$8,"—",""),GJ20),""),"")</f>
        <v/>
      </c>
      <c r="AC20" s="542" t="str">
        <f>IF('X(Calculs)X'!$B$8&gt;0,IF('X(Calculs)X'!$AM37&lt;='X(Calculs)X'!$B$8,IF(ISERROR(GK20),IF('X(Calculs)X'!AB$23&lt;='X(Calculs)X'!$B$8,"—",""),GK20),""),"")</f>
        <v/>
      </c>
      <c r="AD20" s="542" t="str">
        <f>IF('X(Calculs)X'!$B$8&gt;0,IF('X(Calculs)X'!$AM37&lt;='X(Calculs)X'!$B$8,IF(ISERROR(GL20),IF('X(Calculs)X'!AC$23&lt;='X(Calculs)X'!$B$8,"—",""),GL20),""),"")</f>
        <v/>
      </c>
      <c r="AE20" s="542" t="str">
        <f>IF('X(Calculs)X'!$B$8&gt;0,IF('X(Calculs)X'!$AM37&lt;='X(Calculs)X'!$B$8,IF(ISERROR(GM20),IF('X(Calculs)X'!AD$23&lt;='X(Calculs)X'!$B$8,"—",""),GM20),""),"")</f>
        <v/>
      </c>
      <c r="AF20" s="542" t="str">
        <f>IF('X(Calculs)X'!$B$8&gt;0,IF('X(Calculs)X'!$AM37&lt;='X(Calculs)X'!$B$8,IF(ISERROR(GN20),IF('X(Calculs)X'!AE$23&lt;='X(Calculs)X'!$B$8,"—",""),GN20),""),"")</f>
        <v/>
      </c>
      <c r="AG20" s="542" t="str">
        <f>IF('X(Calculs)X'!$B$8&gt;0,IF('X(Calculs)X'!$AM37&lt;='X(Calculs)X'!$B$8,IF(ISERROR(GO20),IF('X(Calculs)X'!AF$23&lt;='X(Calculs)X'!$B$8,"—",""),GO20),""),"")</f>
        <v/>
      </c>
      <c r="AH20" s="542" t="str">
        <f>IF('X(Calculs)X'!$B$8&gt;0,IF('X(Calculs)X'!$AM37&lt;='X(Calculs)X'!$B$8,IF(ISERROR(GP20),IF('X(Calculs)X'!AG$23&lt;='X(Calculs)X'!$B$8,"—",""),GP20),""),"")</f>
        <v/>
      </c>
      <c r="AK20" s="541" t="str">
        <f t="shared" si="6"/>
        <v/>
      </c>
      <c r="AL20" s="542" t="str">
        <f>IFERROR(ROUND(CORREL('X(Calculs)X'!$P$25:$P$124,'X(Calculs)X'!D$25:D$124),2),"")</f>
        <v/>
      </c>
      <c r="AM20" s="542" t="str">
        <f>IFERROR(ROUND(CORREL('X(Calculs)X'!$P$25:$P$124,'X(Calculs)X'!E$25:E$124),2),"")</f>
        <v/>
      </c>
      <c r="AN20" s="542" t="str">
        <f>IFERROR(ROUND(CORREL('X(Calculs)X'!$P$25:$P$124,'X(Calculs)X'!F$25:F$124),2),"")</f>
        <v/>
      </c>
      <c r="AO20" s="542" t="str">
        <f>IFERROR(ROUND(CORREL('X(Calculs)X'!$P$25:$P$124,'X(Calculs)X'!G$25:G$124),2),"")</f>
        <v/>
      </c>
      <c r="AP20" s="542" t="str">
        <f>IFERROR(ROUND(CORREL('X(Calculs)X'!$P$25:$P$124,'X(Calculs)X'!H$25:H$124),2),"")</f>
        <v/>
      </c>
      <c r="AQ20" s="542" t="str">
        <f>IFERROR(ROUND(CORREL('X(Calculs)X'!$P$25:$P$124,'X(Calculs)X'!I$25:I$124),2),"")</f>
        <v/>
      </c>
      <c r="AR20" s="542" t="str">
        <f>IFERROR(ROUND(CORREL('X(Calculs)X'!$P$25:$P$124,'X(Calculs)X'!J$25:J$124),2),"")</f>
        <v/>
      </c>
      <c r="AS20" s="542" t="str">
        <f>IFERROR(ROUND(CORREL('X(Calculs)X'!$P$25:$P$124,'X(Calculs)X'!K$25:K$124),2),"")</f>
        <v/>
      </c>
      <c r="AT20" s="542" t="str">
        <f>IFERROR(ROUND(CORREL('X(Calculs)X'!$P$25:$P$124,'X(Calculs)X'!L$25:L$124),2),"")</f>
        <v/>
      </c>
      <c r="AU20" s="542" t="str">
        <f>IFERROR(ROUND(CORREL('X(Calculs)X'!$P$25:$P$124,'X(Calculs)X'!M$25:M$124),2),"")</f>
        <v/>
      </c>
      <c r="AV20" s="542" t="str">
        <f>IFERROR(ROUND(CORREL('X(Calculs)X'!$P$25:$P$124,'X(Calculs)X'!N$25:N$124),2),"")</f>
        <v/>
      </c>
      <c r="AW20" s="542" t="str">
        <f>IFERROR(ROUND(CORREL('X(Calculs)X'!$P$25:$P$124,'X(Calculs)X'!O$25:O$124),2),"")</f>
        <v/>
      </c>
      <c r="AX20" s="542" t="str">
        <f>IFERROR(ROUND(CORREL('X(Calculs)X'!$P$25:$P$124,'X(Calculs)X'!P$25:P$124),2),"")</f>
        <v/>
      </c>
      <c r="AY20" s="542" t="str">
        <f>IFERROR(ROUND(CORREL('X(Calculs)X'!$P$25:$P$124,'X(Calculs)X'!Q$25:Q$124),2),"")</f>
        <v/>
      </c>
      <c r="AZ20" s="542" t="str">
        <f>IFERROR(ROUND(CORREL('X(Calculs)X'!$P$25:$P$124,'X(Calculs)X'!R$25:R$124),2),"")</f>
        <v/>
      </c>
      <c r="BA20" s="542" t="str">
        <f>IFERROR(ROUND(CORREL('X(Calculs)X'!$P$25:$P$124,'X(Calculs)X'!S$25:S$124),2),"")</f>
        <v/>
      </c>
      <c r="BB20" s="542" t="str">
        <f>IFERROR(ROUND(CORREL('X(Calculs)X'!$P$25:$P$124,'X(Calculs)X'!T$25:T$124),2),"")</f>
        <v/>
      </c>
      <c r="BC20" s="542" t="str">
        <f>IFERROR(ROUND(CORREL('X(Calculs)X'!$P$25:$P$124,'X(Calculs)X'!U$25:U$124),2),"")</f>
        <v/>
      </c>
      <c r="BD20" s="542" t="str">
        <f>IFERROR(ROUND(CORREL('X(Calculs)X'!$P$25:$P$124,'X(Calculs)X'!V$25:V$124),2),"")</f>
        <v/>
      </c>
      <c r="BE20" s="542" t="str">
        <f>IFERROR(ROUND(CORREL('X(Calculs)X'!$P$25:$P$124,'X(Calculs)X'!W$25:W$124),2),"")</f>
        <v/>
      </c>
      <c r="BF20" s="542" t="str">
        <f>IFERROR(ROUND(CORREL('X(Calculs)X'!$P$25:$P$124,'X(Calculs)X'!X$25:X$124),2),"")</f>
        <v/>
      </c>
      <c r="BG20" s="542" t="str">
        <f>IFERROR(ROUND(CORREL('X(Calculs)X'!$P$25:$P$124,'X(Calculs)X'!Y$25:Y$124),2),"")</f>
        <v/>
      </c>
      <c r="BH20" s="542" t="str">
        <f>IFERROR(ROUND(CORREL('X(Calculs)X'!$P$25:$P$124,'X(Calculs)X'!Z$25:Z$124),2),"")</f>
        <v/>
      </c>
      <c r="BI20" s="542" t="str">
        <f>IFERROR(ROUND(CORREL('X(Calculs)X'!$P$25:$P$124,'X(Calculs)X'!AA$25:AA$124),2),"")</f>
        <v/>
      </c>
      <c r="BJ20" s="542" t="str">
        <f>IFERROR(ROUND(CORREL('X(Calculs)X'!$P$25:$P$124,'X(Calculs)X'!AB$25:AB$124),2),"")</f>
        <v/>
      </c>
      <c r="BK20" s="542" t="str">
        <f>IFERROR(ROUND(CORREL('X(Calculs)X'!$P$25:$P$124,'X(Calculs)X'!AC$25:AC$124),2),"")</f>
        <v/>
      </c>
      <c r="BL20" s="542" t="str">
        <f>IFERROR(ROUND(CORREL('X(Calculs)X'!$P$25:$P$124,'X(Calculs)X'!AD$25:AD$124),2),"")</f>
        <v/>
      </c>
      <c r="BM20" s="542" t="str">
        <f>IFERROR(ROUND(CORREL('X(Calculs)X'!$P$25:$P$124,'X(Calculs)X'!AE$25:AE$124),2),"")</f>
        <v/>
      </c>
      <c r="BN20" s="542" t="str">
        <f>IFERROR(ROUND(CORREL('X(Calculs)X'!$P$25:$P$124,'X(Calculs)X'!AF$25:AF$124),2),"")</f>
        <v/>
      </c>
      <c r="BO20" s="542" t="str">
        <f>IFERROR(ROUND(CORREL('X(Calculs)X'!$P$25:$P$124,'X(Calculs)X'!AG$25:AG$124),2),"")</f>
        <v/>
      </c>
      <c r="BT20" s="541" t="str">
        <f t="shared" si="7"/>
        <v/>
      </c>
      <c r="BU20" s="560" t="str">
        <f>IF(AL20="","",IF(AL20&lt;0,'X(Calculs)X'!$MW$141,IF(AL20&lt;0.1,'X(Calculs)X'!$MW$140,IF(AL20&lt;0.2,'X(Calculs)X'!$MW$139,IF(AL20&lt;0.3,'X(Calculs)X'!$MW$138,IF(AL20&lt;0.4,'X(Calculs)X'!$MW$137,IF(AL20&lt;0.5,'X(Calculs)X'!$MW$136,IF(AL20&lt;0.6,'X(Calculs)X'!$MW$135,IF(AL20&lt;0.7,'X(Calculs)X'!$MW$134,IF(AL20&lt;0.8,'X(Calculs)X'!$MW$133,IF(AL20&lt;0.9,'X(Calculs)X'!$MW$132,IF(AL20&lt;1,'X(Calculs)X'!$MW$131,IF(AND(AL20=1,BU$7=$BT20),0,'X(Calculs)X'!$MW$131)))))))))))))</f>
        <v/>
      </c>
      <c r="BV20" s="560" t="str">
        <f>IF(AM20="","",IF(AM20&lt;0,'X(Calculs)X'!$MW$141,IF(AM20&lt;0.1,'X(Calculs)X'!$MW$140,IF(AM20&lt;0.2,'X(Calculs)X'!$MW$139,IF(AM20&lt;0.3,'X(Calculs)X'!$MW$138,IF(AM20&lt;0.4,'X(Calculs)X'!$MW$137,IF(AM20&lt;0.5,'X(Calculs)X'!$MW$136,IF(AM20&lt;0.6,'X(Calculs)X'!$MW$135,IF(AM20&lt;0.7,'X(Calculs)X'!$MW$134,IF(AM20&lt;0.8,'X(Calculs)X'!$MW$133,IF(AM20&lt;0.9,'X(Calculs)X'!$MW$132,IF(AM20&lt;1,'X(Calculs)X'!$MW$131,IF(AND(AM20=1,BV$7=$BT20),0,'X(Calculs)X'!$MW$131)))))))))))))</f>
        <v/>
      </c>
      <c r="BW20" s="560" t="str">
        <f>IF(AN20="","",IF(AN20&lt;0,'X(Calculs)X'!$MW$141,IF(AN20&lt;0.1,'X(Calculs)X'!$MW$140,IF(AN20&lt;0.2,'X(Calculs)X'!$MW$139,IF(AN20&lt;0.3,'X(Calculs)X'!$MW$138,IF(AN20&lt;0.4,'X(Calculs)X'!$MW$137,IF(AN20&lt;0.5,'X(Calculs)X'!$MW$136,IF(AN20&lt;0.6,'X(Calculs)X'!$MW$135,IF(AN20&lt;0.7,'X(Calculs)X'!$MW$134,IF(AN20&lt;0.8,'X(Calculs)X'!$MW$133,IF(AN20&lt;0.9,'X(Calculs)X'!$MW$132,IF(AN20&lt;1,'X(Calculs)X'!$MW$131,IF(AND(AN20=1,BW$7=$BT20),0,'X(Calculs)X'!$MW$131)))))))))))))</f>
        <v/>
      </c>
      <c r="BX20" s="560" t="str">
        <f>IF(AO20="","",IF(AO20&lt;0,'X(Calculs)X'!$MW$141,IF(AO20&lt;0.1,'X(Calculs)X'!$MW$140,IF(AO20&lt;0.2,'X(Calculs)X'!$MW$139,IF(AO20&lt;0.3,'X(Calculs)X'!$MW$138,IF(AO20&lt;0.4,'X(Calculs)X'!$MW$137,IF(AO20&lt;0.5,'X(Calculs)X'!$MW$136,IF(AO20&lt;0.6,'X(Calculs)X'!$MW$135,IF(AO20&lt;0.7,'X(Calculs)X'!$MW$134,IF(AO20&lt;0.8,'X(Calculs)X'!$MW$133,IF(AO20&lt;0.9,'X(Calculs)X'!$MW$132,IF(AO20&lt;1,'X(Calculs)X'!$MW$131,IF(AND(AO20=1,BX$7=$BT20),0,'X(Calculs)X'!$MW$131)))))))))))))</f>
        <v/>
      </c>
      <c r="BY20" s="560" t="str">
        <f>IF(AP20="","",IF(AP20&lt;0,'X(Calculs)X'!$MW$141,IF(AP20&lt;0.1,'X(Calculs)X'!$MW$140,IF(AP20&lt;0.2,'X(Calculs)X'!$MW$139,IF(AP20&lt;0.3,'X(Calculs)X'!$MW$138,IF(AP20&lt;0.4,'X(Calculs)X'!$MW$137,IF(AP20&lt;0.5,'X(Calculs)X'!$MW$136,IF(AP20&lt;0.6,'X(Calculs)X'!$MW$135,IF(AP20&lt;0.7,'X(Calculs)X'!$MW$134,IF(AP20&lt;0.8,'X(Calculs)X'!$MW$133,IF(AP20&lt;0.9,'X(Calculs)X'!$MW$132,IF(AP20&lt;1,'X(Calculs)X'!$MW$131,IF(AND(AP20=1,BY$7=$BT20),0,'X(Calculs)X'!$MW$131)))))))))))))</f>
        <v/>
      </c>
      <c r="BZ20" s="560" t="str">
        <f>IF(AQ20="","",IF(AQ20&lt;0,'X(Calculs)X'!$MW$141,IF(AQ20&lt;0.1,'X(Calculs)X'!$MW$140,IF(AQ20&lt;0.2,'X(Calculs)X'!$MW$139,IF(AQ20&lt;0.3,'X(Calculs)X'!$MW$138,IF(AQ20&lt;0.4,'X(Calculs)X'!$MW$137,IF(AQ20&lt;0.5,'X(Calculs)X'!$MW$136,IF(AQ20&lt;0.6,'X(Calculs)X'!$MW$135,IF(AQ20&lt;0.7,'X(Calculs)X'!$MW$134,IF(AQ20&lt;0.8,'X(Calculs)X'!$MW$133,IF(AQ20&lt;0.9,'X(Calculs)X'!$MW$132,IF(AQ20&lt;1,'X(Calculs)X'!$MW$131,IF(AND(AQ20=1,BZ$7=$BT20),0,'X(Calculs)X'!$MW$131)))))))))))))</f>
        <v/>
      </c>
      <c r="CA20" s="560" t="str">
        <f>IF(AR20="","",IF(AR20&lt;0,'X(Calculs)X'!$MW$141,IF(AR20&lt;0.1,'X(Calculs)X'!$MW$140,IF(AR20&lt;0.2,'X(Calculs)X'!$MW$139,IF(AR20&lt;0.3,'X(Calculs)X'!$MW$138,IF(AR20&lt;0.4,'X(Calculs)X'!$MW$137,IF(AR20&lt;0.5,'X(Calculs)X'!$MW$136,IF(AR20&lt;0.6,'X(Calculs)X'!$MW$135,IF(AR20&lt;0.7,'X(Calculs)X'!$MW$134,IF(AR20&lt;0.8,'X(Calculs)X'!$MW$133,IF(AR20&lt;0.9,'X(Calculs)X'!$MW$132,IF(AR20&lt;1,'X(Calculs)X'!$MW$131,IF(AND(AR20=1,CA$7=$BT20),0,'X(Calculs)X'!$MW$131)))))))))))))</f>
        <v/>
      </c>
      <c r="CB20" s="560" t="str">
        <f>IF(AS20="","",IF(AS20&lt;0,'X(Calculs)X'!$MW$141,IF(AS20&lt;0.1,'X(Calculs)X'!$MW$140,IF(AS20&lt;0.2,'X(Calculs)X'!$MW$139,IF(AS20&lt;0.3,'X(Calculs)X'!$MW$138,IF(AS20&lt;0.4,'X(Calculs)X'!$MW$137,IF(AS20&lt;0.5,'X(Calculs)X'!$MW$136,IF(AS20&lt;0.6,'X(Calculs)X'!$MW$135,IF(AS20&lt;0.7,'X(Calculs)X'!$MW$134,IF(AS20&lt;0.8,'X(Calculs)X'!$MW$133,IF(AS20&lt;0.9,'X(Calculs)X'!$MW$132,IF(AS20&lt;1,'X(Calculs)X'!$MW$131,IF(AND(AS20=1,CB$7=$BT20),0,'X(Calculs)X'!$MW$131)))))))))))))</f>
        <v/>
      </c>
      <c r="CC20" s="560" t="str">
        <f>IF(AT20="","",IF(AT20&lt;0,'X(Calculs)X'!$MW$141,IF(AT20&lt;0.1,'X(Calculs)X'!$MW$140,IF(AT20&lt;0.2,'X(Calculs)X'!$MW$139,IF(AT20&lt;0.3,'X(Calculs)X'!$MW$138,IF(AT20&lt;0.4,'X(Calculs)X'!$MW$137,IF(AT20&lt;0.5,'X(Calculs)X'!$MW$136,IF(AT20&lt;0.6,'X(Calculs)X'!$MW$135,IF(AT20&lt;0.7,'X(Calculs)X'!$MW$134,IF(AT20&lt;0.8,'X(Calculs)X'!$MW$133,IF(AT20&lt;0.9,'X(Calculs)X'!$MW$132,IF(AT20&lt;1,'X(Calculs)X'!$MW$131,IF(AND(AT20=1,CC$7=$BT20),0,'X(Calculs)X'!$MW$131)))))))))))))</f>
        <v/>
      </c>
      <c r="CD20" s="560" t="str">
        <f>IF(AU20="","",IF(AU20&lt;0,'X(Calculs)X'!$MW$141,IF(AU20&lt;0.1,'X(Calculs)X'!$MW$140,IF(AU20&lt;0.2,'X(Calculs)X'!$MW$139,IF(AU20&lt;0.3,'X(Calculs)X'!$MW$138,IF(AU20&lt;0.4,'X(Calculs)X'!$MW$137,IF(AU20&lt;0.5,'X(Calculs)X'!$MW$136,IF(AU20&lt;0.6,'X(Calculs)X'!$MW$135,IF(AU20&lt;0.7,'X(Calculs)X'!$MW$134,IF(AU20&lt;0.8,'X(Calculs)X'!$MW$133,IF(AU20&lt;0.9,'X(Calculs)X'!$MW$132,IF(AU20&lt;1,'X(Calculs)X'!$MW$131,IF(AND(AU20=1,CD$7=$BT20),0,'X(Calculs)X'!$MW$131)))))))))))))</f>
        <v/>
      </c>
      <c r="CE20" s="560" t="str">
        <f>IF(AV20="","",IF(AV20&lt;0,'X(Calculs)X'!$MW$141,IF(AV20&lt;0.1,'X(Calculs)X'!$MW$140,IF(AV20&lt;0.2,'X(Calculs)X'!$MW$139,IF(AV20&lt;0.3,'X(Calculs)X'!$MW$138,IF(AV20&lt;0.4,'X(Calculs)X'!$MW$137,IF(AV20&lt;0.5,'X(Calculs)X'!$MW$136,IF(AV20&lt;0.6,'X(Calculs)X'!$MW$135,IF(AV20&lt;0.7,'X(Calculs)X'!$MW$134,IF(AV20&lt;0.8,'X(Calculs)X'!$MW$133,IF(AV20&lt;0.9,'X(Calculs)X'!$MW$132,IF(AV20&lt;1,'X(Calculs)X'!$MW$131,IF(AND(AV20=1,CE$7=$BT20),0,'X(Calculs)X'!$MW$131)))))))))))))</f>
        <v/>
      </c>
      <c r="CF20" s="560" t="str">
        <f>IF(AW20="","",IF(AW20&lt;0,'X(Calculs)X'!$MW$141,IF(AW20&lt;0.1,'X(Calculs)X'!$MW$140,IF(AW20&lt;0.2,'X(Calculs)X'!$MW$139,IF(AW20&lt;0.3,'X(Calculs)X'!$MW$138,IF(AW20&lt;0.4,'X(Calculs)X'!$MW$137,IF(AW20&lt;0.5,'X(Calculs)X'!$MW$136,IF(AW20&lt;0.6,'X(Calculs)X'!$MW$135,IF(AW20&lt;0.7,'X(Calculs)X'!$MW$134,IF(AW20&lt;0.8,'X(Calculs)X'!$MW$133,IF(AW20&lt;0.9,'X(Calculs)X'!$MW$132,IF(AW20&lt;1,'X(Calculs)X'!$MW$131,IF(AND(AW20=1,CF$7=$BT20),0,'X(Calculs)X'!$MW$131)))))))))))))</f>
        <v/>
      </c>
      <c r="CG20" s="560" t="str">
        <f>IF(AX20="","",IF(AX20&lt;0,'X(Calculs)X'!$MW$141,IF(AX20&lt;0.1,'X(Calculs)X'!$MW$140,IF(AX20&lt;0.2,'X(Calculs)X'!$MW$139,IF(AX20&lt;0.3,'X(Calculs)X'!$MW$138,IF(AX20&lt;0.4,'X(Calculs)X'!$MW$137,IF(AX20&lt;0.5,'X(Calculs)X'!$MW$136,IF(AX20&lt;0.6,'X(Calculs)X'!$MW$135,IF(AX20&lt;0.7,'X(Calculs)X'!$MW$134,IF(AX20&lt;0.8,'X(Calculs)X'!$MW$133,IF(AX20&lt;0.9,'X(Calculs)X'!$MW$132,IF(AX20&lt;1,'X(Calculs)X'!$MW$131,IF(AND(AX20=1,CG$7=$BT20),0,'X(Calculs)X'!$MW$131)))))))))))))</f>
        <v/>
      </c>
      <c r="CH20" s="560" t="str">
        <f>IF(AY20="","",IF(AY20&lt;0,'X(Calculs)X'!$MW$141,IF(AY20&lt;0.1,'X(Calculs)X'!$MW$140,IF(AY20&lt;0.2,'X(Calculs)X'!$MW$139,IF(AY20&lt;0.3,'X(Calculs)X'!$MW$138,IF(AY20&lt;0.4,'X(Calculs)X'!$MW$137,IF(AY20&lt;0.5,'X(Calculs)X'!$MW$136,IF(AY20&lt;0.6,'X(Calculs)X'!$MW$135,IF(AY20&lt;0.7,'X(Calculs)X'!$MW$134,IF(AY20&lt;0.8,'X(Calculs)X'!$MW$133,IF(AY20&lt;0.9,'X(Calculs)X'!$MW$132,IF(AY20&lt;1,'X(Calculs)X'!$MW$131,IF(AND(AY20=1,CH$7=$BT20),0,'X(Calculs)X'!$MW$131)))))))))))))</f>
        <v/>
      </c>
      <c r="CI20" s="560" t="str">
        <f>IF(AZ20="","",IF(AZ20&lt;0,'X(Calculs)X'!$MW$141,IF(AZ20&lt;0.1,'X(Calculs)X'!$MW$140,IF(AZ20&lt;0.2,'X(Calculs)X'!$MW$139,IF(AZ20&lt;0.3,'X(Calculs)X'!$MW$138,IF(AZ20&lt;0.4,'X(Calculs)X'!$MW$137,IF(AZ20&lt;0.5,'X(Calculs)X'!$MW$136,IF(AZ20&lt;0.6,'X(Calculs)X'!$MW$135,IF(AZ20&lt;0.7,'X(Calculs)X'!$MW$134,IF(AZ20&lt;0.8,'X(Calculs)X'!$MW$133,IF(AZ20&lt;0.9,'X(Calculs)X'!$MW$132,IF(AZ20&lt;1,'X(Calculs)X'!$MW$131,IF(AND(AZ20=1,CI$7=$BT20),0,'X(Calculs)X'!$MW$131)))))))))))))</f>
        <v/>
      </c>
      <c r="CJ20" s="560" t="str">
        <f>IF(BA20="","",IF(BA20&lt;0,'X(Calculs)X'!$MW$141,IF(BA20&lt;0.1,'X(Calculs)X'!$MW$140,IF(BA20&lt;0.2,'X(Calculs)X'!$MW$139,IF(BA20&lt;0.3,'X(Calculs)X'!$MW$138,IF(BA20&lt;0.4,'X(Calculs)X'!$MW$137,IF(BA20&lt;0.5,'X(Calculs)X'!$MW$136,IF(BA20&lt;0.6,'X(Calculs)X'!$MW$135,IF(BA20&lt;0.7,'X(Calculs)X'!$MW$134,IF(BA20&lt;0.8,'X(Calculs)X'!$MW$133,IF(BA20&lt;0.9,'X(Calculs)X'!$MW$132,IF(BA20&lt;1,'X(Calculs)X'!$MW$131,IF(AND(BA20=1,CJ$7=$BT20),0,'X(Calculs)X'!$MW$131)))))))))))))</f>
        <v/>
      </c>
      <c r="CK20" s="560" t="str">
        <f>IF(BB20="","",IF(BB20&lt;0,'X(Calculs)X'!$MW$141,IF(BB20&lt;0.1,'X(Calculs)X'!$MW$140,IF(BB20&lt;0.2,'X(Calculs)X'!$MW$139,IF(BB20&lt;0.3,'X(Calculs)X'!$MW$138,IF(BB20&lt;0.4,'X(Calculs)X'!$MW$137,IF(BB20&lt;0.5,'X(Calculs)X'!$MW$136,IF(BB20&lt;0.6,'X(Calculs)X'!$MW$135,IF(BB20&lt;0.7,'X(Calculs)X'!$MW$134,IF(BB20&lt;0.8,'X(Calculs)X'!$MW$133,IF(BB20&lt;0.9,'X(Calculs)X'!$MW$132,IF(BB20&lt;1,'X(Calculs)X'!$MW$131,IF(AND(BB20=1,CK$7=$BT20),0,'X(Calculs)X'!$MW$131)))))))))))))</f>
        <v/>
      </c>
      <c r="CL20" s="560" t="str">
        <f>IF(BC20="","",IF(BC20&lt;0,'X(Calculs)X'!$MW$141,IF(BC20&lt;0.1,'X(Calculs)X'!$MW$140,IF(BC20&lt;0.2,'X(Calculs)X'!$MW$139,IF(BC20&lt;0.3,'X(Calculs)X'!$MW$138,IF(BC20&lt;0.4,'X(Calculs)X'!$MW$137,IF(BC20&lt;0.5,'X(Calculs)X'!$MW$136,IF(BC20&lt;0.6,'X(Calculs)X'!$MW$135,IF(BC20&lt;0.7,'X(Calculs)X'!$MW$134,IF(BC20&lt;0.8,'X(Calculs)X'!$MW$133,IF(BC20&lt;0.9,'X(Calculs)X'!$MW$132,IF(BC20&lt;1,'X(Calculs)X'!$MW$131,IF(AND(BC20=1,CL$7=$BT20),0,'X(Calculs)X'!$MW$131)))))))))))))</f>
        <v/>
      </c>
      <c r="CM20" s="560" t="str">
        <f>IF(BD20="","",IF(BD20&lt;0,'X(Calculs)X'!$MW$141,IF(BD20&lt;0.1,'X(Calculs)X'!$MW$140,IF(BD20&lt;0.2,'X(Calculs)X'!$MW$139,IF(BD20&lt;0.3,'X(Calculs)X'!$MW$138,IF(BD20&lt;0.4,'X(Calculs)X'!$MW$137,IF(BD20&lt;0.5,'X(Calculs)X'!$MW$136,IF(BD20&lt;0.6,'X(Calculs)X'!$MW$135,IF(BD20&lt;0.7,'X(Calculs)X'!$MW$134,IF(BD20&lt;0.8,'X(Calculs)X'!$MW$133,IF(BD20&lt;0.9,'X(Calculs)X'!$MW$132,IF(BD20&lt;1,'X(Calculs)X'!$MW$131,IF(AND(BD20=1,CM$7=$BT20),0,'X(Calculs)X'!$MW$131)))))))))))))</f>
        <v/>
      </c>
      <c r="CN20" s="560" t="str">
        <f>IF(BE20="","",IF(BE20&lt;0,'X(Calculs)X'!$MW$141,IF(BE20&lt;0.1,'X(Calculs)X'!$MW$140,IF(BE20&lt;0.2,'X(Calculs)X'!$MW$139,IF(BE20&lt;0.3,'X(Calculs)X'!$MW$138,IF(BE20&lt;0.4,'X(Calculs)X'!$MW$137,IF(BE20&lt;0.5,'X(Calculs)X'!$MW$136,IF(BE20&lt;0.6,'X(Calculs)X'!$MW$135,IF(BE20&lt;0.7,'X(Calculs)X'!$MW$134,IF(BE20&lt;0.8,'X(Calculs)X'!$MW$133,IF(BE20&lt;0.9,'X(Calculs)X'!$MW$132,IF(BE20&lt;1,'X(Calculs)X'!$MW$131,IF(AND(BE20=1,CN$7=$BT20),0,'X(Calculs)X'!$MW$131)))))))))))))</f>
        <v/>
      </c>
      <c r="CO20" s="560" t="str">
        <f>IF(BF20="","",IF(BF20&lt;0,'X(Calculs)X'!$MW$141,IF(BF20&lt;0.1,'X(Calculs)X'!$MW$140,IF(BF20&lt;0.2,'X(Calculs)X'!$MW$139,IF(BF20&lt;0.3,'X(Calculs)X'!$MW$138,IF(BF20&lt;0.4,'X(Calculs)X'!$MW$137,IF(BF20&lt;0.5,'X(Calculs)X'!$MW$136,IF(BF20&lt;0.6,'X(Calculs)X'!$MW$135,IF(BF20&lt;0.7,'X(Calculs)X'!$MW$134,IF(BF20&lt;0.8,'X(Calculs)X'!$MW$133,IF(BF20&lt;0.9,'X(Calculs)X'!$MW$132,IF(BF20&lt;1,'X(Calculs)X'!$MW$131,IF(AND(BF20=1,CO$7=$BT20),0,'X(Calculs)X'!$MW$131)))))))))))))</f>
        <v/>
      </c>
      <c r="CP20" s="560" t="str">
        <f>IF(BG20="","",IF(BG20&lt;0,'X(Calculs)X'!$MW$141,IF(BG20&lt;0.1,'X(Calculs)X'!$MW$140,IF(BG20&lt;0.2,'X(Calculs)X'!$MW$139,IF(BG20&lt;0.3,'X(Calculs)X'!$MW$138,IF(BG20&lt;0.4,'X(Calculs)X'!$MW$137,IF(BG20&lt;0.5,'X(Calculs)X'!$MW$136,IF(BG20&lt;0.6,'X(Calculs)X'!$MW$135,IF(BG20&lt;0.7,'X(Calculs)X'!$MW$134,IF(BG20&lt;0.8,'X(Calculs)X'!$MW$133,IF(BG20&lt;0.9,'X(Calculs)X'!$MW$132,IF(BG20&lt;1,'X(Calculs)X'!$MW$131,IF(AND(BG20=1,CP$7=$BT20),0,'X(Calculs)X'!$MW$131)))))))))))))</f>
        <v/>
      </c>
      <c r="CQ20" s="560" t="str">
        <f>IF(BH20="","",IF(BH20&lt;0,'X(Calculs)X'!$MW$141,IF(BH20&lt;0.1,'X(Calculs)X'!$MW$140,IF(BH20&lt;0.2,'X(Calculs)X'!$MW$139,IF(BH20&lt;0.3,'X(Calculs)X'!$MW$138,IF(BH20&lt;0.4,'X(Calculs)X'!$MW$137,IF(BH20&lt;0.5,'X(Calculs)X'!$MW$136,IF(BH20&lt;0.6,'X(Calculs)X'!$MW$135,IF(BH20&lt;0.7,'X(Calculs)X'!$MW$134,IF(BH20&lt;0.8,'X(Calculs)X'!$MW$133,IF(BH20&lt;0.9,'X(Calculs)X'!$MW$132,IF(BH20&lt;1,'X(Calculs)X'!$MW$131,IF(AND(BH20=1,CQ$7=$BT20),0,'X(Calculs)X'!$MW$131)))))))))))))</f>
        <v/>
      </c>
      <c r="CR20" s="560" t="str">
        <f>IF(BI20="","",IF(BI20&lt;0,'X(Calculs)X'!$MW$141,IF(BI20&lt;0.1,'X(Calculs)X'!$MW$140,IF(BI20&lt;0.2,'X(Calculs)X'!$MW$139,IF(BI20&lt;0.3,'X(Calculs)X'!$MW$138,IF(BI20&lt;0.4,'X(Calculs)X'!$MW$137,IF(BI20&lt;0.5,'X(Calculs)X'!$MW$136,IF(BI20&lt;0.6,'X(Calculs)X'!$MW$135,IF(BI20&lt;0.7,'X(Calculs)X'!$MW$134,IF(BI20&lt;0.8,'X(Calculs)X'!$MW$133,IF(BI20&lt;0.9,'X(Calculs)X'!$MW$132,IF(BI20&lt;1,'X(Calculs)X'!$MW$131,IF(AND(BI20=1,CR$7=$BT20),0,'X(Calculs)X'!$MW$131)))))))))))))</f>
        <v/>
      </c>
      <c r="CS20" s="560" t="str">
        <f>IF(BJ20="","",IF(BJ20&lt;0,'X(Calculs)X'!$MW$141,IF(BJ20&lt;0.1,'X(Calculs)X'!$MW$140,IF(BJ20&lt;0.2,'X(Calculs)X'!$MW$139,IF(BJ20&lt;0.3,'X(Calculs)X'!$MW$138,IF(BJ20&lt;0.4,'X(Calculs)X'!$MW$137,IF(BJ20&lt;0.5,'X(Calculs)X'!$MW$136,IF(BJ20&lt;0.6,'X(Calculs)X'!$MW$135,IF(BJ20&lt;0.7,'X(Calculs)X'!$MW$134,IF(BJ20&lt;0.8,'X(Calculs)X'!$MW$133,IF(BJ20&lt;0.9,'X(Calculs)X'!$MW$132,IF(BJ20&lt;1,'X(Calculs)X'!$MW$131,IF(AND(BJ20=1,CS$7=$BT20),0,'X(Calculs)X'!$MW$131)))))))))))))</f>
        <v/>
      </c>
      <c r="CT20" s="560" t="str">
        <f>IF(BK20="","",IF(BK20&lt;0,'X(Calculs)X'!$MW$141,IF(BK20&lt;0.1,'X(Calculs)X'!$MW$140,IF(BK20&lt;0.2,'X(Calculs)X'!$MW$139,IF(BK20&lt;0.3,'X(Calculs)X'!$MW$138,IF(BK20&lt;0.4,'X(Calculs)X'!$MW$137,IF(BK20&lt;0.5,'X(Calculs)X'!$MW$136,IF(BK20&lt;0.6,'X(Calculs)X'!$MW$135,IF(BK20&lt;0.7,'X(Calculs)X'!$MW$134,IF(BK20&lt;0.8,'X(Calculs)X'!$MW$133,IF(BK20&lt;0.9,'X(Calculs)X'!$MW$132,IF(BK20&lt;1,'X(Calculs)X'!$MW$131,IF(AND(BK20=1,CT$7=$BT20),0,'X(Calculs)X'!$MW$131)))))))))))))</f>
        <v/>
      </c>
      <c r="CU20" s="560" t="str">
        <f>IF(BL20="","",IF(BL20&lt;0,'X(Calculs)X'!$MW$141,IF(BL20&lt;0.1,'X(Calculs)X'!$MW$140,IF(BL20&lt;0.2,'X(Calculs)X'!$MW$139,IF(BL20&lt;0.3,'X(Calculs)X'!$MW$138,IF(BL20&lt;0.4,'X(Calculs)X'!$MW$137,IF(BL20&lt;0.5,'X(Calculs)X'!$MW$136,IF(BL20&lt;0.6,'X(Calculs)X'!$MW$135,IF(BL20&lt;0.7,'X(Calculs)X'!$MW$134,IF(BL20&lt;0.8,'X(Calculs)X'!$MW$133,IF(BL20&lt;0.9,'X(Calculs)X'!$MW$132,IF(BL20&lt;1,'X(Calculs)X'!$MW$131,IF(AND(BL20=1,CU$7=$BT20),0,'X(Calculs)X'!$MW$131)))))))))))))</f>
        <v/>
      </c>
      <c r="CV20" s="560" t="str">
        <f>IF(BM20="","",IF(BM20&lt;0,'X(Calculs)X'!$MW$141,IF(BM20&lt;0.1,'X(Calculs)X'!$MW$140,IF(BM20&lt;0.2,'X(Calculs)X'!$MW$139,IF(BM20&lt;0.3,'X(Calculs)X'!$MW$138,IF(BM20&lt;0.4,'X(Calculs)X'!$MW$137,IF(BM20&lt;0.5,'X(Calculs)X'!$MW$136,IF(BM20&lt;0.6,'X(Calculs)X'!$MW$135,IF(BM20&lt;0.7,'X(Calculs)X'!$MW$134,IF(BM20&lt;0.8,'X(Calculs)X'!$MW$133,IF(BM20&lt;0.9,'X(Calculs)X'!$MW$132,IF(BM20&lt;1,'X(Calculs)X'!$MW$131,IF(AND(BM20=1,CV$7=$BT20),0,'X(Calculs)X'!$MW$131)))))))))))))</f>
        <v/>
      </c>
      <c r="CW20" s="560" t="str">
        <f>IF(BN20="","",IF(BN20&lt;0,'X(Calculs)X'!$MW$141,IF(BN20&lt;0.1,'X(Calculs)X'!$MW$140,IF(BN20&lt;0.2,'X(Calculs)X'!$MW$139,IF(BN20&lt;0.3,'X(Calculs)X'!$MW$138,IF(BN20&lt;0.4,'X(Calculs)X'!$MW$137,IF(BN20&lt;0.5,'X(Calculs)X'!$MW$136,IF(BN20&lt;0.6,'X(Calculs)X'!$MW$135,IF(BN20&lt;0.7,'X(Calculs)X'!$MW$134,IF(BN20&lt;0.8,'X(Calculs)X'!$MW$133,IF(BN20&lt;0.9,'X(Calculs)X'!$MW$132,IF(BN20&lt;1,'X(Calculs)X'!$MW$131,IF(AND(BN20=1,CW$7=$BT20),0,'X(Calculs)X'!$MW$131)))))))))))))</f>
        <v/>
      </c>
      <c r="CX20" s="560" t="str">
        <f>IF(BO20="","",IF(BO20&lt;0,'X(Calculs)X'!$MW$141,IF(BO20&lt;0.1,'X(Calculs)X'!$MW$140,IF(BO20&lt;0.2,'X(Calculs)X'!$MW$139,IF(BO20&lt;0.3,'X(Calculs)X'!$MW$138,IF(BO20&lt;0.4,'X(Calculs)X'!$MW$137,IF(BO20&lt;0.5,'X(Calculs)X'!$MW$136,IF(BO20&lt;0.6,'X(Calculs)X'!$MW$135,IF(BO20&lt;0.7,'X(Calculs)X'!$MW$134,IF(BO20&lt;0.8,'X(Calculs)X'!$MW$133,IF(BO20&lt;0.9,'X(Calculs)X'!$MW$132,IF(BO20&lt;1,'X(Calculs)X'!$MW$131,IF(AND(BO20=1,CX$7=$BT20),0,'X(Calculs)X'!$MW$131)))))))))))))</f>
        <v/>
      </c>
      <c r="CZ20" s="541" t="str">
        <f t="shared" si="8"/>
        <v/>
      </c>
      <c r="DA20" s="542" t="str">
        <f>IFERROR((AL20*SQRT(('X(Calculs)X'!$B$11-2)/(1-('5. Corr.'!AL20*'5. Corr.'!AL20)))),"")</f>
        <v/>
      </c>
      <c r="DB20" s="542" t="str">
        <f>IFERROR((AM20*SQRT(('X(Calculs)X'!$B$11-2)/(1-('5. Corr.'!AM20*'5. Corr.'!AM20)))),"")</f>
        <v/>
      </c>
      <c r="DC20" s="542" t="str">
        <f>IFERROR((AN20*SQRT(('X(Calculs)X'!$B$11-2)/(1-('5. Corr.'!AN20*'5. Corr.'!AN20)))),"")</f>
        <v/>
      </c>
      <c r="DD20" s="542" t="str">
        <f>IFERROR((AO20*SQRT(('X(Calculs)X'!$B$11-2)/(1-('5. Corr.'!AO20*'5. Corr.'!AO20)))),"")</f>
        <v/>
      </c>
      <c r="DE20" s="542" t="str">
        <f>IFERROR((AP20*SQRT(('X(Calculs)X'!$B$11-2)/(1-('5. Corr.'!AP20*'5. Corr.'!AP20)))),"")</f>
        <v/>
      </c>
      <c r="DF20" s="542" t="str">
        <f>IFERROR((AQ20*SQRT(('X(Calculs)X'!$B$11-2)/(1-('5. Corr.'!AQ20*'5. Corr.'!AQ20)))),"")</f>
        <v/>
      </c>
      <c r="DG20" s="542" t="str">
        <f>IFERROR((AR20*SQRT(('X(Calculs)X'!$B$11-2)/(1-('5. Corr.'!AR20*'5. Corr.'!AR20)))),"")</f>
        <v/>
      </c>
      <c r="DH20" s="542" t="str">
        <f>IFERROR((AS20*SQRT(('X(Calculs)X'!$B$11-2)/(1-('5. Corr.'!AS20*'5. Corr.'!AS20)))),"")</f>
        <v/>
      </c>
      <c r="DI20" s="542" t="str">
        <f>IFERROR((AT20*SQRT(('X(Calculs)X'!$B$11-2)/(1-('5. Corr.'!AT20*'5. Corr.'!AT20)))),"")</f>
        <v/>
      </c>
      <c r="DJ20" s="542" t="str">
        <f>IFERROR((AU20*SQRT(('X(Calculs)X'!$B$11-2)/(1-('5. Corr.'!AU20*'5. Corr.'!AU20)))),"")</f>
        <v/>
      </c>
      <c r="DK20" s="542" t="str">
        <f>IFERROR((AV20*SQRT(('X(Calculs)X'!$B$11-2)/(1-('5. Corr.'!AV20*'5. Corr.'!AV20)))),"")</f>
        <v/>
      </c>
      <c r="DL20" s="542" t="str">
        <f>IFERROR((AW20*SQRT(('X(Calculs)X'!$B$11-2)/(1-('5. Corr.'!AW20*'5. Corr.'!AW20)))),"")</f>
        <v/>
      </c>
      <c r="DM20" s="542" t="str">
        <f>IFERROR((AX20*SQRT(('X(Calculs)X'!$B$11-2)/(1-('5. Corr.'!AX20*'5. Corr.'!AX20)))),"")</f>
        <v/>
      </c>
      <c r="DN20" s="542" t="str">
        <f>IFERROR((AY20*SQRT(('X(Calculs)X'!$B$11-2)/(1-('5. Corr.'!AY20*'5. Corr.'!AY20)))),"")</f>
        <v/>
      </c>
      <c r="DO20" s="542" t="str">
        <f>IFERROR((AZ20*SQRT(('X(Calculs)X'!$B$11-2)/(1-('5. Corr.'!AZ20*'5. Corr.'!AZ20)))),"")</f>
        <v/>
      </c>
      <c r="DP20" s="542" t="str">
        <f>IFERROR((BA20*SQRT(('X(Calculs)X'!$B$11-2)/(1-('5. Corr.'!BA20*'5. Corr.'!BA20)))),"")</f>
        <v/>
      </c>
      <c r="DQ20" s="542" t="str">
        <f>IFERROR((BB20*SQRT(('X(Calculs)X'!$B$11-2)/(1-('5. Corr.'!BB20*'5. Corr.'!BB20)))),"")</f>
        <v/>
      </c>
      <c r="DR20" s="542" t="str">
        <f>IFERROR((BC20*SQRT(('X(Calculs)X'!$B$11-2)/(1-('5. Corr.'!BC20*'5. Corr.'!BC20)))),"")</f>
        <v/>
      </c>
      <c r="DS20" s="542" t="str">
        <f>IFERROR((BD20*SQRT(('X(Calculs)X'!$B$11-2)/(1-('5. Corr.'!BD20*'5. Corr.'!BD20)))),"")</f>
        <v/>
      </c>
      <c r="DT20" s="542" t="str">
        <f>IFERROR((BE20*SQRT(('X(Calculs)X'!$B$11-2)/(1-('5. Corr.'!BE20*'5. Corr.'!BE20)))),"")</f>
        <v/>
      </c>
      <c r="DU20" s="542" t="str">
        <f>IFERROR((BF20*SQRT(('X(Calculs)X'!$B$11-2)/(1-('5. Corr.'!BF20*'5. Corr.'!BF20)))),"")</f>
        <v/>
      </c>
      <c r="DV20" s="542" t="str">
        <f>IFERROR((BG20*SQRT(('X(Calculs)X'!$B$11-2)/(1-('5. Corr.'!BG20*'5. Corr.'!BG20)))),"")</f>
        <v/>
      </c>
      <c r="DW20" s="542" t="str">
        <f>IFERROR((BH20*SQRT(('X(Calculs)X'!$B$11-2)/(1-('5. Corr.'!BH20*'5. Corr.'!BH20)))),"")</f>
        <v/>
      </c>
      <c r="DX20" s="542" t="str">
        <f>IFERROR((BI20*SQRT(('X(Calculs)X'!$B$11-2)/(1-('5. Corr.'!BI20*'5. Corr.'!BI20)))),"")</f>
        <v/>
      </c>
      <c r="DY20" s="542" t="str">
        <f>IFERROR((BJ20*SQRT(('X(Calculs)X'!$B$11-2)/(1-('5. Corr.'!BJ20*'5. Corr.'!BJ20)))),"")</f>
        <v/>
      </c>
      <c r="DZ20" s="542" t="str">
        <f>IFERROR((BK20*SQRT(('X(Calculs)X'!$B$11-2)/(1-('5. Corr.'!BK20*'5. Corr.'!BK20)))),"")</f>
        <v/>
      </c>
      <c r="EA20" s="542" t="str">
        <f>IFERROR((BL20*SQRT(('X(Calculs)X'!$B$11-2)/(1-('5. Corr.'!BL20*'5. Corr.'!BL20)))),"")</f>
        <v/>
      </c>
      <c r="EB20" s="542" t="str">
        <f>IFERROR((BM20*SQRT(('X(Calculs)X'!$B$11-2)/(1-('5. Corr.'!BM20*'5. Corr.'!BM20)))),"")</f>
        <v/>
      </c>
      <c r="EC20" s="542" t="str">
        <f>IFERROR((BN20*SQRT(('X(Calculs)X'!$B$11-2)/(1-('5. Corr.'!BN20*'5. Corr.'!BN20)))),"")</f>
        <v/>
      </c>
      <c r="ED20" s="542" t="str">
        <f>IFERROR((BO20*SQRT(('X(Calculs)X'!$B$11-2)/(1-('5. Corr.'!BO20*'5. Corr.'!BO20)))),"")</f>
        <v/>
      </c>
      <c r="EF20" s="541" t="str">
        <f t="shared" si="9"/>
        <v/>
      </c>
      <c r="EG20" s="542" t="str">
        <f>IFERROR((_xlfn.T.DIST.2T(ABS(DA20),'X(Calculs)X'!$B$11-2)),"")</f>
        <v/>
      </c>
      <c r="EH20" s="542" t="str">
        <f>IFERROR((_xlfn.T.DIST.2T(ABS(DB20),'X(Calculs)X'!$B$11-2)),"")</f>
        <v/>
      </c>
      <c r="EI20" s="542" t="str">
        <f>IFERROR((_xlfn.T.DIST.2T(ABS(DC20),'X(Calculs)X'!$B$11-2)),"")</f>
        <v/>
      </c>
      <c r="EJ20" s="542" t="str">
        <f>IFERROR((_xlfn.T.DIST.2T(ABS(DD20),'X(Calculs)X'!$B$11-2)),"")</f>
        <v/>
      </c>
      <c r="EK20" s="542" t="str">
        <f>IFERROR((_xlfn.T.DIST.2T(ABS(DE20),'X(Calculs)X'!$B$11-2)),"")</f>
        <v/>
      </c>
      <c r="EL20" s="542" t="str">
        <f>IFERROR((_xlfn.T.DIST.2T(ABS(DF20),'X(Calculs)X'!$B$11-2)),"")</f>
        <v/>
      </c>
      <c r="EM20" s="542" t="str">
        <f>IFERROR((_xlfn.T.DIST.2T(ABS(DG20),'X(Calculs)X'!$B$11-2)),"")</f>
        <v/>
      </c>
      <c r="EN20" s="542" t="str">
        <f>IFERROR((_xlfn.T.DIST.2T(ABS(DH20),'X(Calculs)X'!$B$11-2)),"")</f>
        <v/>
      </c>
      <c r="EO20" s="542" t="str">
        <f>IFERROR((_xlfn.T.DIST.2T(ABS(DI20),'X(Calculs)X'!$B$11-2)),"")</f>
        <v/>
      </c>
      <c r="EP20" s="542" t="str">
        <f>IFERROR((_xlfn.T.DIST.2T(ABS(DJ20),'X(Calculs)X'!$B$11-2)),"")</f>
        <v/>
      </c>
      <c r="EQ20" s="542" t="str">
        <f>IFERROR((_xlfn.T.DIST.2T(ABS(DK20),'X(Calculs)X'!$B$11-2)),"")</f>
        <v/>
      </c>
      <c r="ER20" s="542" t="str">
        <f>IFERROR((_xlfn.T.DIST.2T(ABS(DL20),'X(Calculs)X'!$B$11-2)),"")</f>
        <v/>
      </c>
      <c r="ES20" s="542" t="str">
        <f>IFERROR((_xlfn.T.DIST.2T(ABS(DM20),'X(Calculs)X'!$B$11-2)),"")</f>
        <v/>
      </c>
      <c r="ET20" s="542" t="str">
        <f>IFERROR((_xlfn.T.DIST.2T(ABS(DN20),'X(Calculs)X'!$B$11-2)),"")</f>
        <v/>
      </c>
      <c r="EU20" s="542" t="str">
        <f>IFERROR((_xlfn.T.DIST.2T(ABS(DO20),'X(Calculs)X'!$B$11-2)),"")</f>
        <v/>
      </c>
      <c r="EV20" s="542" t="str">
        <f>IFERROR((_xlfn.T.DIST.2T(ABS(DP20),'X(Calculs)X'!$B$11-2)),"")</f>
        <v/>
      </c>
      <c r="EW20" s="542" t="str">
        <f>IFERROR((_xlfn.T.DIST.2T(ABS(DQ20),'X(Calculs)X'!$B$11-2)),"")</f>
        <v/>
      </c>
      <c r="EX20" s="542" t="str">
        <f>IFERROR((_xlfn.T.DIST.2T(ABS(DR20),'X(Calculs)X'!$B$11-2)),"")</f>
        <v/>
      </c>
      <c r="EY20" s="542" t="str">
        <f>IFERROR((_xlfn.T.DIST.2T(ABS(DS20),'X(Calculs)X'!$B$11-2)),"")</f>
        <v/>
      </c>
      <c r="EZ20" s="542" t="str">
        <f>IFERROR((_xlfn.T.DIST.2T(ABS(DT20),'X(Calculs)X'!$B$11-2)),"")</f>
        <v/>
      </c>
      <c r="FA20" s="542" t="str">
        <f>IFERROR((_xlfn.T.DIST.2T(ABS(DU20),'X(Calculs)X'!$B$11-2)),"")</f>
        <v/>
      </c>
      <c r="FB20" s="542" t="str">
        <f>IFERROR((_xlfn.T.DIST.2T(ABS(DV20),'X(Calculs)X'!$B$11-2)),"")</f>
        <v/>
      </c>
      <c r="FC20" s="542" t="str">
        <f>IFERROR((_xlfn.T.DIST.2T(ABS(DW20),'X(Calculs)X'!$B$11-2)),"")</f>
        <v/>
      </c>
      <c r="FD20" s="542" t="str">
        <f>IFERROR((_xlfn.T.DIST.2T(ABS(DX20),'X(Calculs)X'!$B$11-2)),"")</f>
        <v/>
      </c>
      <c r="FE20" s="542" t="str">
        <f>IFERROR((_xlfn.T.DIST.2T(ABS(DY20),'X(Calculs)X'!$B$11-2)),"")</f>
        <v/>
      </c>
      <c r="FF20" s="542" t="str">
        <f>IFERROR((_xlfn.T.DIST.2T(ABS(DZ20),'X(Calculs)X'!$B$11-2)),"")</f>
        <v/>
      </c>
      <c r="FG20" s="542" t="str">
        <f>IFERROR((_xlfn.T.DIST.2T(ABS(EA20),'X(Calculs)X'!$B$11-2)),"")</f>
        <v/>
      </c>
      <c r="FH20" s="542" t="str">
        <f>IFERROR((_xlfn.T.DIST.2T(ABS(EB20),'X(Calculs)X'!$B$11-2)),"")</f>
        <v/>
      </c>
      <c r="FI20" s="542" t="str">
        <f>IFERROR((_xlfn.T.DIST.2T(ABS(EC20),'X(Calculs)X'!$B$11-2)),"")</f>
        <v/>
      </c>
      <c r="FJ20" s="542" t="str">
        <f>IFERROR((_xlfn.T.DIST.2T(ABS(ED20),'X(Calculs)X'!$B$11-2)),"")</f>
        <v/>
      </c>
      <c r="FL20" s="541" t="str">
        <f t="shared" si="10"/>
        <v/>
      </c>
      <c r="FM20" s="542" t="e">
        <f t="shared" si="12"/>
        <v>#VALUE!</v>
      </c>
      <c r="FN20" s="542" t="e">
        <f t="shared" si="13"/>
        <v>#VALUE!</v>
      </c>
      <c r="FO20" s="542" t="e">
        <f t="shared" si="14"/>
        <v>#VALUE!</v>
      </c>
      <c r="FP20" s="542" t="e">
        <f t="shared" si="15"/>
        <v>#VALUE!</v>
      </c>
      <c r="FQ20" s="542" t="e">
        <f t="shared" si="16"/>
        <v>#VALUE!</v>
      </c>
      <c r="FR20" s="542" t="e">
        <f t="shared" si="17"/>
        <v>#VALUE!</v>
      </c>
      <c r="FS20" s="542" t="e">
        <f t="shared" si="18"/>
        <v>#VALUE!</v>
      </c>
      <c r="FT20" s="542" t="e">
        <f t="shared" si="19"/>
        <v>#VALUE!</v>
      </c>
      <c r="FU20" s="542" t="e">
        <f t="shared" si="20"/>
        <v>#VALUE!</v>
      </c>
      <c r="FV20" s="542" t="e">
        <f t="shared" si="21"/>
        <v>#VALUE!</v>
      </c>
      <c r="FW20" s="542" t="e">
        <f t="shared" si="22"/>
        <v>#VALUE!</v>
      </c>
      <c r="FX20" s="542" t="e">
        <f t="shared" si="23"/>
        <v>#VALUE!</v>
      </c>
      <c r="FY20" s="542" t="e">
        <f t="shared" si="24"/>
        <v>#VALUE!</v>
      </c>
      <c r="FZ20" s="542" t="e">
        <f t="shared" si="25"/>
        <v>#VALUE!</v>
      </c>
      <c r="GA20" s="542" t="e">
        <f t="shared" si="26"/>
        <v>#VALUE!</v>
      </c>
      <c r="GB20" s="542" t="e">
        <f t="shared" si="27"/>
        <v>#VALUE!</v>
      </c>
      <c r="GC20" s="542" t="e">
        <f t="shared" si="28"/>
        <v>#VALUE!</v>
      </c>
      <c r="GD20" s="542" t="e">
        <f t="shared" si="29"/>
        <v>#VALUE!</v>
      </c>
      <c r="GE20" s="542" t="e">
        <f t="shared" si="30"/>
        <v>#VALUE!</v>
      </c>
      <c r="GF20" s="542" t="e">
        <f t="shared" si="31"/>
        <v>#VALUE!</v>
      </c>
      <c r="GG20" s="542" t="e">
        <f t="shared" si="32"/>
        <v>#VALUE!</v>
      </c>
      <c r="GH20" s="542" t="e">
        <f t="shared" si="33"/>
        <v>#VALUE!</v>
      </c>
      <c r="GI20" s="542" t="e">
        <f t="shared" si="34"/>
        <v>#VALUE!</v>
      </c>
      <c r="GJ20" s="542" t="e">
        <f t="shared" si="35"/>
        <v>#VALUE!</v>
      </c>
      <c r="GK20" s="542" t="e">
        <f t="shared" si="36"/>
        <v>#VALUE!</v>
      </c>
      <c r="GL20" s="542" t="e">
        <f t="shared" si="37"/>
        <v>#VALUE!</v>
      </c>
      <c r="GM20" s="542" t="e">
        <f t="shared" si="38"/>
        <v>#VALUE!</v>
      </c>
      <c r="GN20" s="542" t="e">
        <f t="shared" si="39"/>
        <v>#VALUE!</v>
      </c>
      <c r="GO20" s="542" t="e">
        <f t="shared" si="40"/>
        <v>#VALUE!</v>
      </c>
      <c r="GP20" s="542" t="e">
        <f t="shared" si="41"/>
        <v>#VALUE!</v>
      </c>
    </row>
    <row r="21" spans="1:285" ht="23.25" customHeight="1" x14ac:dyDescent="0.3">
      <c r="A21" s="578"/>
      <c r="D21" s="568" t="str">
        <f>R7</f>
        <v/>
      </c>
      <c r="E21" s="542" t="str">
        <f>IF('X(Calculs)X'!$B$8&gt;0,IF('X(Calculs)X'!$AM38&lt;='X(Calculs)X'!$B$8,IF(ISERROR(FM21),IF('X(Calculs)X'!D$23&lt;='X(Calculs)X'!$B$8,"—",""),FM21),""),"")</f>
        <v/>
      </c>
      <c r="F21" s="542" t="str">
        <f>IF('X(Calculs)X'!$B$8&gt;0,IF('X(Calculs)X'!$AM38&lt;='X(Calculs)X'!$B$8,IF(ISERROR(FN21),IF('X(Calculs)X'!E$23&lt;='X(Calculs)X'!$B$8,"—",""),FN21),""),"")</f>
        <v/>
      </c>
      <c r="G21" s="542" t="str">
        <f>IF('X(Calculs)X'!$B$8&gt;0,IF('X(Calculs)X'!$AM38&lt;='X(Calculs)X'!$B$8,IF(ISERROR(FO21),IF('X(Calculs)X'!F$23&lt;='X(Calculs)X'!$B$8,"—",""),FO21),""),"")</f>
        <v/>
      </c>
      <c r="H21" s="542" t="str">
        <f>IF('X(Calculs)X'!$B$8&gt;0,IF('X(Calculs)X'!$AM38&lt;='X(Calculs)X'!$B$8,IF(ISERROR(FP21),IF('X(Calculs)X'!G$23&lt;='X(Calculs)X'!$B$8,"—",""),FP21),""),"")</f>
        <v/>
      </c>
      <c r="I21" s="542" t="str">
        <f>IF('X(Calculs)X'!$B$8&gt;0,IF('X(Calculs)X'!$AM38&lt;='X(Calculs)X'!$B$8,IF(ISERROR(FQ21),IF('X(Calculs)X'!H$23&lt;='X(Calculs)X'!$B$8,"—",""),FQ21),""),"")</f>
        <v/>
      </c>
      <c r="J21" s="542" t="str">
        <f>IF('X(Calculs)X'!$B$8&gt;0,IF('X(Calculs)X'!$AM38&lt;='X(Calculs)X'!$B$8,IF(ISERROR(FR21),IF('X(Calculs)X'!I$23&lt;='X(Calculs)X'!$B$8,"—",""),FR21),""),"")</f>
        <v/>
      </c>
      <c r="K21" s="542" t="str">
        <f>IF('X(Calculs)X'!$B$8&gt;0,IF('X(Calculs)X'!$AM38&lt;='X(Calculs)X'!$B$8,IF(ISERROR(FS21),IF('X(Calculs)X'!J$23&lt;='X(Calculs)X'!$B$8,"—",""),FS21),""),"")</f>
        <v/>
      </c>
      <c r="L21" s="542" t="str">
        <f>IF('X(Calculs)X'!$B$8&gt;0,IF('X(Calculs)X'!$AM38&lt;='X(Calculs)X'!$B$8,IF(ISERROR(FT21),IF('X(Calculs)X'!K$23&lt;='X(Calculs)X'!$B$8,"—",""),FT21),""),"")</f>
        <v/>
      </c>
      <c r="M21" s="542" t="str">
        <f>IF('X(Calculs)X'!$B$8&gt;0,IF('X(Calculs)X'!$AM38&lt;='X(Calculs)X'!$B$8,IF(ISERROR(FU21),IF('X(Calculs)X'!L$23&lt;='X(Calculs)X'!$B$8,"—",""),FU21),""),"")</f>
        <v/>
      </c>
      <c r="N21" s="542" t="str">
        <f>IF('X(Calculs)X'!$B$8&gt;0,IF('X(Calculs)X'!$AM38&lt;='X(Calculs)X'!$B$8,IF(ISERROR(FV21),IF('X(Calculs)X'!M$23&lt;='X(Calculs)X'!$B$8,"—",""),FV21),""),"")</f>
        <v/>
      </c>
      <c r="O21" s="542" t="str">
        <f>IF('X(Calculs)X'!$B$8&gt;0,IF('X(Calculs)X'!$AM38&lt;='X(Calculs)X'!$B$8,IF(ISERROR(FW21),IF('X(Calculs)X'!N$23&lt;='X(Calculs)X'!$B$8,"—",""),FW21),""),"")</f>
        <v/>
      </c>
      <c r="P21" s="542" t="str">
        <f>IF('X(Calculs)X'!$B$8&gt;0,IF('X(Calculs)X'!$AM38&lt;='X(Calculs)X'!$B$8,IF(ISERROR(FX21),IF('X(Calculs)X'!O$23&lt;='X(Calculs)X'!$B$8,"—",""),FX21),""),"")</f>
        <v/>
      </c>
      <c r="Q21" s="542" t="str">
        <f>IF('X(Calculs)X'!$B$8&gt;0,IF('X(Calculs)X'!$AM38&lt;='X(Calculs)X'!$B$8,IF(ISERROR(FY21),IF('X(Calculs)X'!P$23&lt;='X(Calculs)X'!$B$8,"—",""),FY21),""),"")</f>
        <v/>
      </c>
      <c r="R21" s="542" t="str">
        <f>IF('X(Calculs)X'!$B$8&gt;0,IF('X(Calculs)X'!$AM38&lt;='X(Calculs)X'!$B$8,IF(ISERROR(FZ21),IF('X(Calculs)X'!Q$23&lt;='X(Calculs)X'!$B$8,"—",""),FZ21),""),"")</f>
        <v/>
      </c>
      <c r="S21" s="542" t="str">
        <f>IF('X(Calculs)X'!$B$8&gt;0,IF('X(Calculs)X'!$AM38&lt;='X(Calculs)X'!$B$8,IF(ISERROR(GA21),IF('X(Calculs)X'!R$23&lt;='X(Calculs)X'!$B$8,"—",""),GA21),""),"")</f>
        <v/>
      </c>
      <c r="T21" s="542" t="str">
        <f>IF('X(Calculs)X'!$B$8&gt;0,IF('X(Calculs)X'!$AM38&lt;='X(Calculs)X'!$B$8,IF(ISERROR(GB21),IF('X(Calculs)X'!S$23&lt;='X(Calculs)X'!$B$8,"—",""),GB21),""),"")</f>
        <v/>
      </c>
      <c r="U21" s="542" t="str">
        <f>IF('X(Calculs)X'!$B$8&gt;0,IF('X(Calculs)X'!$AM38&lt;='X(Calculs)X'!$B$8,IF(ISERROR(GC21),IF('X(Calculs)X'!T$23&lt;='X(Calculs)X'!$B$8,"—",""),GC21),""),"")</f>
        <v/>
      </c>
      <c r="V21" s="542" t="str">
        <f>IF('X(Calculs)X'!$B$8&gt;0,IF('X(Calculs)X'!$AM38&lt;='X(Calculs)X'!$B$8,IF(ISERROR(GD21),IF('X(Calculs)X'!U$23&lt;='X(Calculs)X'!$B$8,"—",""),GD21),""),"")</f>
        <v/>
      </c>
      <c r="W21" s="542" t="str">
        <f>IF('X(Calculs)X'!$B$8&gt;0,IF('X(Calculs)X'!$AM38&lt;='X(Calculs)X'!$B$8,IF(ISERROR(GE21),IF('X(Calculs)X'!V$23&lt;='X(Calculs)X'!$B$8,"—",""),GE21),""),"")</f>
        <v/>
      </c>
      <c r="X21" s="542" t="str">
        <f>IF('X(Calculs)X'!$B$8&gt;0,IF('X(Calculs)X'!$AM38&lt;='X(Calculs)X'!$B$8,IF(ISERROR(GF21),IF('X(Calculs)X'!W$23&lt;='X(Calculs)X'!$B$8,"—",""),GF21),""),"")</f>
        <v/>
      </c>
      <c r="Y21" s="542" t="str">
        <f>IF('X(Calculs)X'!$B$8&gt;0,IF('X(Calculs)X'!$AM38&lt;='X(Calculs)X'!$B$8,IF(ISERROR(GG21),IF('X(Calculs)X'!X$23&lt;='X(Calculs)X'!$B$8,"—",""),GG21),""),"")</f>
        <v/>
      </c>
      <c r="Z21" s="542" t="str">
        <f>IF('X(Calculs)X'!$B$8&gt;0,IF('X(Calculs)X'!$AM38&lt;='X(Calculs)X'!$B$8,IF(ISERROR(GH21),IF('X(Calculs)X'!Y$23&lt;='X(Calculs)X'!$B$8,"—",""),GH21),""),"")</f>
        <v/>
      </c>
      <c r="AA21" s="542" t="str">
        <f>IF('X(Calculs)X'!$B$8&gt;0,IF('X(Calculs)X'!$AM38&lt;='X(Calculs)X'!$B$8,IF(ISERROR(GI21),IF('X(Calculs)X'!Z$23&lt;='X(Calculs)X'!$B$8,"—",""),GI21),""),"")</f>
        <v/>
      </c>
      <c r="AB21" s="542" t="str">
        <f>IF('X(Calculs)X'!$B$8&gt;0,IF('X(Calculs)X'!$AM38&lt;='X(Calculs)X'!$B$8,IF(ISERROR(GJ21),IF('X(Calculs)X'!AA$23&lt;='X(Calculs)X'!$B$8,"—",""),GJ21),""),"")</f>
        <v/>
      </c>
      <c r="AC21" s="542" t="str">
        <f>IF('X(Calculs)X'!$B$8&gt;0,IF('X(Calculs)X'!$AM38&lt;='X(Calculs)X'!$B$8,IF(ISERROR(GK21),IF('X(Calculs)X'!AB$23&lt;='X(Calculs)X'!$B$8,"—",""),GK21),""),"")</f>
        <v/>
      </c>
      <c r="AD21" s="542" t="str">
        <f>IF('X(Calculs)X'!$B$8&gt;0,IF('X(Calculs)X'!$AM38&lt;='X(Calculs)X'!$B$8,IF(ISERROR(GL21),IF('X(Calculs)X'!AC$23&lt;='X(Calculs)X'!$B$8,"—",""),GL21),""),"")</f>
        <v/>
      </c>
      <c r="AE21" s="542" t="str">
        <f>IF('X(Calculs)X'!$B$8&gt;0,IF('X(Calculs)X'!$AM38&lt;='X(Calculs)X'!$B$8,IF(ISERROR(GM21),IF('X(Calculs)X'!AD$23&lt;='X(Calculs)X'!$B$8,"—",""),GM21),""),"")</f>
        <v/>
      </c>
      <c r="AF21" s="542" t="str">
        <f>IF('X(Calculs)X'!$B$8&gt;0,IF('X(Calculs)X'!$AM38&lt;='X(Calculs)X'!$B$8,IF(ISERROR(GN21),IF('X(Calculs)X'!AE$23&lt;='X(Calculs)X'!$B$8,"—",""),GN21),""),"")</f>
        <v/>
      </c>
      <c r="AG21" s="542" t="str">
        <f>IF('X(Calculs)X'!$B$8&gt;0,IF('X(Calculs)X'!$AM38&lt;='X(Calculs)X'!$B$8,IF(ISERROR(GO21),IF('X(Calculs)X'!AF$23&lt;='X(Calculs)X'!$B$8,"—",""),GO21),""),"")</f>
        <v/>
      </c>
      <c r="AH21" s="542" t="str">
        <f>IF('X(Calculs)X'!$B$8&gt;0,IF('X(Calculs)X'!$AM38&lt;='X(Calculs)X'!$B$8,IF(ISERROR(GP21),IF('X(Calculs)X'!AG$23&lt;='X(Calculs)X'!$B$8,"—",""),GP21),""),"")</f>
        <v/>
      </c>
      <c r="AK21" s="541" t="str">
        <f t="shared" si="6"/>
        <v/>
      </c>
      <c r="AL21" s="542" t="str">
        <f>IFERROR(ROUND(CORREL('X(Calculs)X'!$Q$25:$Q$124,'X(Calculs)X'!D$25:D$124),2),"")</f>
        <v/>
      </c>
      <c r="AM21" s="542" t="str">
        <f>IFERROR(ROUND(CORREL('X(Calculs)X'!$Q$25:$Q$124,'X(Calculs)X'!E$25:E$124),2),"")</f>
        <v/>
      </c>
      <c r="AN21" s="542" t="str">
        <f>IFERROR(ROUND(CORREL('X(Calculs)X'!$Q$25:$Q$124,'X(Calculs)X'!F$25:F$124),2),"")</f>
        <v/>
      </c>
      <c r="AO21" s="542" t="str">
        <f>IFERROR(ROUND(CORREL('X(Calculs)X'!$Q$25:$Q$124,'X(Calculs)X'!G$25:G$124),2),"")</f>
        <v/>
      </c>
      <c r="AP21" s="542" t="str">
        <f>IFERROR(ROUND(CORREL('X(Calculs)X'!$Q$25:$Q$124,'X(Calculs)X'!H$25:H$124),2),"")</f>
        <v/>
      </c>
      <c r="AQ21" s="542" t="str">
        <f>IFERROR(ROUND(CORREL('X(Calculs)X'!$Q$25:$Q$124,'X(Calculs)X'!I$25:I$124),2),"")</f>
        <v/>
      </c>
      <c r="AR21" s="542" t="str">
        <f>IFERROR(ROUND(CORREL('X(Calculs)X'!$Q$25:$Q$124,'X(Calculs)X'!J$25:J$124),2),"")</f>
        <v/>
      </c>
      <c r="AS21" s="542" t="str">
        <f>IFERROR(ROUND(CORREL('X(Calculs)X'!$Q$25:$Q$124,'X(Calculs)X'!K$25:K$124),2),"")</f>
        <v/>
      </c>
      <c r="AT21" s="542" t="str">
        <f>IFERROR(ROUND(CORREL('X(Calculs)X'!$Q$25:$Q$124,'X(Calculs)X'!L$25:L$124),2),"")</f>
        <v/>
      </c>
      <c r="AU21" s="542" t="str">
        <f>IFERROR(ROUND(CORREL('X(Calculs)X'!$Q$25:$Q$124,'X(Calculs)X'!M$25:M$124),2),"")</f>
        <v/>
      </c>
      <c r="AV21" s="542" t="str">
        <f>IFERROR(ROUND(CORREL('X(Calculs)X'!$Q$25:$Q$124,'X(Calculs)X'!N$25:N$124),2),"")</f>
        <v/>
      </c>
      <c r="AW21" s="542" t="str">
        <f>IFERROR(ROUND(CORREL('X(Calculs)X'!$Q$25:$Q$124,'X(Calculs)X'!O$25:O$124),2),"")</f>
        <v/>
      </c>
      <c r="AX21" s="542" t="str">
        <f>IFERROR(ROUND(CORREL('X(Calculs)X'!$Q$25:$Q$124,'X(Calculs)X'!P$25:P$124),2),"")</f>
        <v/>
      </c>
      <c r="AY21" s="542" t="str">
        <f>IFERROR(ROUND(CORREL('X(Calculs)X'!$Q$25:$Q$124,'X(Calculs)X'!Q$25:Q$124),2),"")</f>
        <v/>
      </c>
      <c r="AZ21" s="542" t="str">
        <f>IFERROR(ROUND(CORREL('X(Calculs)X'!$Q$25:$Q$124,'X(Calculs)X'!R$25:R$124),2),"")</f>
        <v/>
      </c>
      <c r="BA21" s="542" t="str">
        <f>IFERROR(ROUND(CORREL('X(Calculs)X'!$Q$25:$Q$124,'X(Calculs)X'!S$25:S$124),2),"")</f>
        <v/>
      </c>
      <c r="BB21" s="542" t="str">
        <f>IFERROR(ROUND(CORREL('X(Calculs)X'!$Q$25:$Q$124,'X(Calculs)X'!T$25:T$124),2),"")</f>
        <v/>
      </c>
      <c r="BC21" s="542" t="str">
        <f>IFERROR(ROUND(CORREL('X(Calculs)X'!$Q$25:$Q$124,'X(Calculs)X'!U$25:U$124),2),"")</f>
        <v/>
      </c>
      <c r="BD21" s="542" t="str">
        <f>IFERROR(ROUND(CORREL('X(Calculs)X'!$Q$25:$Q$124,'X(Calculs)X'!V$25:V$124),2),"")</f>
        <v/>
      </c>
      <c r="BE21" s="542" t="str">
        <f>IFERROR(ROUND(CORREL('X(Calculs)X'!$Q$25:$Q$124,'X(Calculs)X'!W$25:W$124),2),"")</f>
        <v/>
      </c>
      <c r="BF21" s="542" t="str">
        <f>IFERROR(ROUND(CORREL('X(Calculs)X'!$Q$25:$Q$124,'X(Calculs)X'!X$25:X$124),2),"")</f>
        <v/>
      </c>
      <c r="BG21" s="542" t="str">
        <f>IFERROR(ROUND(CORREL('X(Calculs)X'!$Q$25:$Q$124,'X(Calculs)X'!Y$25:Y$124),2),"")</f>
        <v/>
      </c>
      <c r="BH21" s="542" t="str">
        <f>IFERROR(ROUND(CORREL('X(Calculs)X'!$Q$25:$Q$124,'X(Calculs)X'!Z$25:Z$124),2),"")</f>
        <v/>
      </c>
      <c r="BI21" s="542" t="str">
        <f>IFERROR(ROUND(CORREL('X(Calculs)X'!$Q$25:$Q$124,'X(Calculs)X'!AA$25:AA$124),2),"")</f>
        <v/>
      </c>
      <c r="BJ21" s="542" t="str">
        <f>IFERROR(ROUND(CORREL('X(Calculs)X'!$Q$25:$Q$124,'X(Calculs)X'!AB$25:AB$124),2),"")</f>
        <v/>
      </c>
      <c r="BK21" s="542" t="str">
        <f>IFERROR(ROUND(CORREL('X(Calculs)X'!$Q$25:$Q$124,'X(Calculs)X'!AC$25:AC$124),2),"")</f>
        <v/>
      </c>
      <c r="BL21" s="542" t="str">
        <f>IFERROR(ROUND(CORREL('X(Calculs)X'!$Q$25:$Q$124,'X(Calculs)X'!AD$25:AD$124),2),"")</f>
        <v/>
      </c>
      <c r="BM21" s="542" t="str">
        <f>IFERROR(ROUND(CORREL('X(Calculs)X'!$Q$25:$Q$124,'X(Calculs)X'!AE$25:AE$124),2),"")</f>
        <v/>
      </c>
      <c r="BN21" s="542" t="str">
        <f>IFERROR(ROUND(CORREL('X(Calculs)X'!$Q$25:$Q$124,'X(Calculs)X'!AF$25:AF$124),2),"")</f>
        <v/>
      </c>
      <c r="BO21" s="542" t="str">
        <f>IFERROR(ROUND(CORREL('X(Calculs)X'!$Q$25:$Q$124,'X(Calculs)X'!AG$25:AG$124),2),"")</f>
        <v/>
      </c>
      <c r="BT21" s="541" t="str">
        <f t="shared" si="7"/>
        <v/>
      </c>
      <c r="BU21" s="560" t="str">
        <f>IF(AL21="","",IF(AL21&lt;0,'X(Calculs)X'!$MW$141,IF(AL21&lt;0.1,'X(Calculs)X'!$MW$140,IF(AL21&lt;0.2,'X(Calculs)X'!$MW$139,IF(AL21&lt;0.3,'X(Calculs)X'!$MW$138,IF(AL21&lt;0.4,'X(Calculs)X'!$MW$137,IF(AL21&lt;0.5,'X(Calculs)X'!$MW$136,IF(AL21&lt;0.6,'X(Calculs)X'!$MW$135,IF(AL21&lt;0.7,'X(Calculs)X'!$MW$134,IF(AL21&lt;0.8,'X(Calculs)X'!$MW$133,IF(AL21&lt;0.9,'X(Calculs)X'!$MW$132,IF(AL21&lt;1,'X(Calculs)X'!$MW$131,IF(AND(AL21=1,BU$7=$BT21),0,'X(Calculs)X'!$MW$131)))))))))))))</f>
        <v/>
      </c>
      <c r="BV21" s="560" t="str">
        <f>IF(AM21="","",IF(AM21&lt;0,'X(Calculs)X'!$MW$141,IF(AM21&lt;0.1,'X(Calculs)X'!$MW$140,IF(AM21&lt;0.2,'X(Calculs)X'!$MW$139,IF(AM21&lt;0.3,'X(Calculs)X'!$MW$138,IF(AM21&lt;0.4,'X(Calculs)X'!$MW$137,IF(AM21&lt;0.5,'X(Calculs)X'!$MW$136,IF(AM21&lt;0.6,'X(Calculs)X'!$MW$135,IF(AM21&lt;0.7,'X(Calculs)X'!$MW$134,IF(AM21&lt;0.8,'X(Calculs)X'!$MW$133,IF(AM21&lt;0.9,'X(Calculs)X'!$MW$132,IF(AM21&lt;1,'X(Calculs)X'!$MW$131,IF(AND(AM21=1,BV$7=$BT21),0,'X(Calculs)X'!$MW$131)))))))))))))</f>
        <v/>
      </c>
      <c r="BW21" s="560" t="str">
        <f>IF(AN21="","",IF(AN21&lt;0,'X(Calculs)X'!$MW$141,IF(AN21&lt;0.1,'X(Calculs)X'!$MW$140,IF(AN21&lt;0.2,'X(Calculs)X'!$MW$139,IF(AN21&lt;0.3,'X(Calculs)X'!$MW$138,IF(AN21&lt;0.4,'X(Calculs)X'!$MW$137,IF(AN21&lt;0.5,'X(Calculs)X'!$MW$136,IF(AN21&lt;0.6,'X(Calculs)X'!$MW$135,IF(AN21&lt;0.7,'X(Calculs)X'!$MW$134,IF(AN21&lt;0.8,'X(Calculs)X'!$MW$133,IF(AN21&lt;0.9,'X(Calculs)X'!$MW$132,IF(AN21&lt;1,'X(Calculs)X'!$MW$131,IF(AND(AN21=1,BW$7=$BT21),0,'X(Calculs)X'!$MW$131)))))))))))))</f>
        <v/>
      </c>
      <c r="BX21" s="560" t="str">
        <f>IF(AO21="","",IF(AO21&lt;0,'X(Calculs)X'!$MW$141,IF(AO21&lt;0.1,'X(Calculs)X'!$MW$140,IF(AO21&lt;0.2,'X(Calculs)X'!$MW$139,IF(AO21&lt;0.3,'X(Calculs)X'!$MW$138,IF(AO21&lt;0.4,'X(Calculs)X'!$MW$137,IF(AO21&lt;0.5,'X(Calculs)X'!$MW$136,IF(AO21&lt;0.6,'X(Calculs)X'!$MW$135,IF(AO21&lt;0.7,'X(Calculs)X'!$MW$134,IF(AO21&lt;0.8,'X(Calculs)X'!$MW$133,IF(AO21&lt;0.9,'X(Calculs)X'!$MW$132,IF(AO21&lt;1,'X(Calculs)X'!$MW$131,IF(AND(AO21=1,BX$7=$BT21),0,'X(Calculs)X'!$MW$131)))))))))))))</f>
        <v/>
      </c>
      <c r="BY21" s="560" t="str">
        <f>IF(AP21="","",IF(AP21&lt;0,'X(Calculs)X'!$MW$141,IF(AP21&lt;0.1,'X(Calculs)X'!$MW$140,IF(AP21&lt;0.2,'X(Calculs)X'!$MW$139,IF(AP21&lt;0.3,'X(Calculs)X'!$MW$138,IF(AP21&lt;0.4,'X(Calculs)X'!$MW$137,IF(AP21&lt;0.5,'X(Calculs)X'!$MW$136,IF(AP21&lt;0.6,'X(Calculs)X'!$MW$135,IF(AP21&lt;0.7,'X(Calculs)X'!$MW$134,IF(AP21&lt;0.8,'X(Calculs)X'!$MW$133,IF(AP21&lt;0.9,'X(Calculs)X'!$MW$132,IF(AP21&lt;1,'X(Calculs)X'!$MW$131,IF(AND(AP21=1,BY$7=$BT21),0,'X(Calculs)X'!$MW$131)))))))))))))</f>
        <v/>
      </c>
      <c r="BZ21" s="560" t="str">
        <f>IF(AQ21="","",IF(AQ21&lt;0,'X(Calculs)X'!$MW$141,IF(AQ21&lt;0.1,'X(Calculs)X'!$MW$140,IF(AQ21&lt;0.2,'X(Calculs)X'!$MW$139,IF(AQ21&lt;0.3,'X(Calculs)X'!$MW$138,IF(AQ21&lt;0.4,'X(Calculs)X'!$MW$137,IF(AQ21&lt;0.5,'X(Calculs)X'!$MW$136,IF(AQ21&lt;0.6,'X(Calculs)X'!$MW$135,IF(AQ21&lt;0.7,'X(Calculs)X'!$MW$134,IF(AQ21&lt;0.8,'X(Calculs)X'!$MW$133,IF(AQ21&lt;0.9,'X(Calculs)X'!$MW$132,IF(AQ21&lt;1,'X(Calculs)X'!$MW$131,IF(AND(AQ21=1,BZ$7=$BT21),0,'X(Calculs)X'!$MW$131)))))))))))))</f>
        <v/>
      </c>
      <c r="CA21" s="560" t="str">
        <f>IF(AR21="","",IF(AR21&lt;0,'X(Calculs)X'!$MW$141,IF(AR21&lt;0.1,'X(Calculs)X'!$MW$140,IF(AR21&lt;0.2,'X(Calculs)X'!$MW$139,IF(AR21&lt;0.3,'X(Calculs)X'!$MW$138,IF(AR21&lt;0.4,'X(Calculs)X'!$MW$137,IF(AR21&lt;0.5,'X(Calculs)X'!$MW$136,IF(AR21&lt;0.6,'X(Calculs)X'!$MW$135,IF(AR21&lt;0.7,'X(Calculs)X'!$MW$134,IF(AR21&lt;0.8,'X(Calculs)X'!$MW$133,IF(AR21&lt;0.9,'X(Calculs)X'!$MW$132,IF(AR21&lt;1,'X(Calculs)X'!$MW$131,IF(AND(AR21=1,CA$7=$BT21),0,'X(Calculs)X'!$MW$131)))))))))))))</f>
        <v/>
      </c>
      <c r="CB21" s="560" t="str">
        <f>IF(AS21="","",IF(AS21&lt;0,'X(Calculs)X'!$MW$141,IF(AS21&lt;0.1,'X(Calculs)X'!$MW$140,IF(AS21&lt;0.2,'X(Calculs)X'!$MW$139,IF(AS21&lt;0.3,'X(Calculs)X'!$MW$138,IF(AS21&lt;0.4,'X(Calculs)X'!$MW$137,IF(AS21&lt;0.5,'X(Calculs)X'!$MW$136,IF(AS21&lt;0.6,'X(Calculs)X'!$MW$135,IF(AS21&lt;0.7,'X(Calculs)X'!$MW$134,IF(AS21&lt;0.8,'X(Calculs)X'!$MW$133,IF(AS21&lt;0.9,'X(Calculs)X'!$MW$132,IF(AS21&lt;1,'X(Calculs)X'!$MW$131,IF(AND(AS21=1,CB$7=$BT21),0,'X(Calculs)X'!$MW$131)))))))))))))</f>
        <v/>
      </c>
      <c r="CC21" s="560" t="str">
        <f>IF(AT21="","",IF(AT21&lt;0,'X(Calculs)X'!$MW$141,IF(AT21&lt;0.1,'X(Calculs)X'!$MW$140,IF(AT21&lt;0.2,'X(Calculs)X'!$MW$139,IF(AT21&lt;0.3,'X(Calculs)X'!$MW$138,IF(AT21&lt;0.4,'X(Calculs)X'!$MW$137,IF(AT21&lt;0.5,'X(Calculs)X'!$MW$136,IF(AT21&lt;0.6,'X(Calculs)X'!$MW$135,IF(AT21&lt;0.7,'X(Calculs)X'!$MW$134,IF(AT21&lt;0.8,'X(Calculs)X'!$MW$133,IF(AT21&lt;0.9,'X(Calculs)X'!$MW$132,IF(AT21&lt;1,'X(Calculs)X'!$MW$131,IF(AND(AT21=1,CC$7=$BT21),0,'X(Calculs)X'!$MW$131)))))))))))))</f>
        <v/>
      </c>
      <c r="CD21" s="560" t="str">
        <f>IF(AU21="","",IF(AU21&lt;0,'X(Calculs)X'!$MW$141,IF(AU21&lt;0.1,'X(Calculs)X'!$MW$140,IF(AU21&lt;0.2,'X(Calculs)X'!$MW$139,IF(AU21&lt;0.3,'X(Calculs)X'!$MW$138,IF(AU21&lt;0.4,'X(Calculs)X'!$MW$137,IF(AU21&lt;0.5,'X(Calculs)X'!$MW$136,IF(AU21&lt;0.6,'X(Calculs)X'!$MW$135,IF(AU21&lt;0.7,'X(Calculs)X'!$MW$134,IF(AU21&lt;0.8,'X(Calculs)X'!$MW$133,IF(AU21&lt;0.9,'X(Calculs)X'!$MW$132,IF(AU21&lt;1,'X(Calculs)X'!$MW$131,IF(AND(AU21=1,CD$7=$BT21),0,'X(Calculs)X'!$MW$131)))))))))))))</f>
        <v/>
      </c>
      <c r="CE21" s="560" t="str">
        <f>IF(AV21="","",IF(AV21&lt;0,'X(Calculs)X'!$MW$141,IF(AV21&lt;0.1,'X(Calculs)X'!$MW$140,IF(AV21&lt;0.2,'X(Calculs)X'!$MW$139,IF(AV21&lt;0.3,'X(Calculs)X'!$MW$138,IF(AV21&lt;0.4,'X(Calculs)X'!$MW$137,IF(AV21&lt;0.5,'X(Calculs)X'!$MW$136,IF(AV21&lt;0.6,'X(Calculs)X'!$MW$135,IF(AV21&lt;0.7,'X(Calculs)X'!$MW$134,IF(AV21&lt;0.8,'X(Calculs)X'!$MW$133,IF(AV21&lt;0.9,'X(Calculs)X'!$MW$132,IF(AV21&lt;1,'X(Calculs)X'!$MW$131,IF(AND(AV21=1,CE$7=$BT21),0,'X(Calculs)X'!$MW$131)))))))))))))</f>
        <v/>
      </c>
      <c r="CF21" s="560" t="str">
        <f>IF(AW21="","",IF(AW21&lt;0,'X(Calculs)X'!$MW$141,IF(AW21&lt;0.1,'X(Calculs)X'!$MW$140,IF(AW21&lt;0.2,'X(Calculs)X'!$MW$139,IF(AW21&lt;0.3,'X(Calculs)X'!$MW$138,IF(AW21&lt;0.4,'X(Calculs)X'!$MW$137,IF(AW21&lt;0.5,'X(Calculs)X'!$MW$136,IF(AW21&lt;0.6,'X(Calculs)X'!$MW$135,IF(AW21&lt;0.7,'X(Calculs)X'!$MW$134,IF(AW21&lt;0.8,'X(Calculs)X'!$MW$133,IF(AW21&lt;0.9,'X(Calculs)X'!$MW$132,IF(AW21&lt;1,'X(Calculs)X'!$MW$131,IF(AND(AW21=1,CF$7=$BT21),0,'X(Calculs)X'!$MW$131)))))))))))))</f>
        <v/>
      </c>
      <c r="CG21" s="560" t="str">
        <f>IF(AX21="","",IF(AX21&lt;0,'X(Calculs)X'!$MW$141,IF(AX21&lt;0.1,'X(Calculs)X'!$MW$140,IF(AX21&lt;0.2,'X(Calculs)X'!$MW$139,IF(AX21&lt;0.3,'X(Calculs)X'!$MW$138,IF(AX21&lt;0.4,'X(Calculs)X'!$MW$137,IF(AX21&lt;0.5,'X(Calculs)X'!$MW$136,IF(AX21&lt;0.6,'X(Calculs)X'!$MW$135,IF(AX21&lt;0.7,'X(Calculs)X'!$MW$134,IF(AX21&lt;0.8,'X(Calculs)X'!$MW$133,IF(AX21&lt;0.9,'X(Calculs)X'!$MW$132,IF(AX21&lt;1,'X(Calculs)X'!$MW$131,IF(AND(AX21=1,CG$7=$BT21),0,'X(Calculs)X'!$MW$131)))))))))))))</f>
        <v/>
      </c>
      <c r="CH21" s="560" t="str">
        <f>IF(AY21="","",IF(AY21&lt;0,'X(Calculs)X'!$MW$141,IF(AY21&lt;0.1,'X(Calculs)X'!$MW$140,IF(AY21&lt;0.2,'X(Calculs)X'!$MW$139,IF(AY21&lt;0.3,'X(Calculs)X'!$MW$138,IF(AY21&lt;0.4,'X(Calculs)X'!$MW$137,IF(AY21&lt;0.5,'X(Calculs)X'!$MW$136,IF(AY21&lt;0.6,'X(Calculs)X'!$MW$135,IF(AY21&lt;0.7,'X(Calculs)X'!$MW$134,IF(AY21&lt;0.8,'X(Calculs)X'!$MW$133,IF(AY21&lt;0.9,'X(Calculs)X'!$MW$132,IF(AY21&lt;1,'X(Calculs)X'!$MW$131,IF(AND(AY21=1,CH$7=$BT21),0,'X(Calculs)X'!$MW$131)))))))))))))</f>
        <v/>
      </c>
      <c r="CI21" s="560" t="str">
        <f>IF(AZ21="","",IF(AZ21&lt;0,'X(Calculs)X'!$MW$141,IF(AZ21&lt;0.1,'X(Calculs)X'!$MW$140,IF(AZ21&lt;0.2,'X(Calculs)X'!$MW$139,IF(AZ21&lt;0.3,'X(Calculs)X'!$MW$138,IF(AZ21&lt;0.4,'X(Calculs)X'!$MW$137,IF(AZ21&lt;0.5,'X(Calculs)X'!$MW$136,IF(AZ21&lt;0.6,'X(Calculs)X'!$MW$135,IF(AZ21&lt;0.7,'X(Calculs)X'!$MW$134,IF(AZ21&lt;0.8,'X(Calculs)X'!$MW$133,IF(AZ21&lt;0.9,'X(Calculs)X'!$MW$132,IF(AZ21&lt;1,'X(Calculs)X'!$MW$131,IF(AND(AZ21=1,CI$7=$BT21),0,'X(Calculs)X'!$MW$131)))))))))))))</f>
        <v/>
      </c>
      <c r="CJ21" s="560" t="str">
        <f>IF(BA21="","",IF(BA21&lt;0,'X(Calculs)X'!$MW$141,IF(BA21&lt;0.1,'X(Calculs)X'!$MW$140,IF(BA21&lt;0.2,'X(Calculs)X'!$MW$139,IF(BA21&lt;0.3,'X(Calculs)X'!$MW$138,IF(BA21&lt;0.4,'X(Calculs)X'!$MW$137,IF(BA21&lt;0.5,'X(Calculs)X'!$MW$136,IF(BA21&lt;0.6,'X(Calculs)X'!$MW$135,IF(BA21&lt;0.7,'X(Calculs)X'!$MW$134,IF(BA21&lt;0.8,'X(Calculs)X'!$MW$133,IF(BA21&lt;0.9,'X(Calculs)X'!$MW$132,IF(BA21&lt;1,'X(Calculs)X'!$MW$131,IF(AND(BA21=1,CJ$7=$BT21),0,'X(Calculs)X'!$MW$131)))))))))))))</f>
        <v/>
      </c>
      <c r="CK21" s="560" t="str">
        <f>IF(BB21="","",IF(BB21&lt;0,'X(Calculs)X'!$MW$141,IF(BB21&lt;0.1,'X(Calculs)X'!$MW$140,IF(BB21&lt;0.2,'X(Calculs)X'!$MW$139,IF(BB21&lt;0.3,'X(Calculs)X'!$MW$138,IF(BB21&lt;0.4,'X(Calculs)X'!$MW$137,IF(BB21&lt;0.5,'X(Calculs)X'!$MW$136,IF(BB21&lt;0.6,'X(Calculs)X'!$MW$135,IF(BB21&lt;0.7,'X(Calculs)X'!$MW$134,IF(BB21&lt;0.8,'X(Calculs)X'!$MW$133,IF(BB21&lt;0.9,'X(Calculs)X'!$MW$132,IF(BB21&lt;1,'X(Calculs)X'!$MW$131,IF(AND(BB21=1,CK$7=$BT21),0,'X(Calculs)X'!$MW$131)))))))))))))</f>
        <v/>
      </c>
      <c r="CL21" s="560" t="str">
        <f>IF(BC21="","",IF(BC21&lt;0,'X(Calculs)X'!$MW$141,IF(BC21&lt;0.1,'X(Calculs)X'!$MW$140,IF(BC21&lt;0.2,'X(Calculs)X'!$MW$139,IF(BC21&lt;0.3,'X(Calculs)X'!$MW$138,IF(BC21&lt;0.4,'X(Calculs)X'!$MW$137,IF(BC21&lt;0.5,'X(Calculs)X'!$MW$136,IF(BC21&lt;0.6,'X(Calculs)X'!$MW$135,IF(BC21&lt;0.7,'X(Calculs)X'!$MW$134,IF(BC21&lt;0.8,'X(Calculs)X'!$MW$133,IF(BC21&lt;0.9,'X(Calculs)X'!$MW$132,IF(BC21&lt;1,'X(Calculs)X'!$MW$131,IF(AND(BC21=1,CL$7=$BT21),0,'X(Calculs)X'!$MW$131)))))))))))))</f>
        <v/>
      </c>
      <c r="CM21" s="560" t="str">
        <f>IF(BD21="","",IF(BD21&lt;0,'X(Calculs)X'!$MW$141,IF(BD21&lt;0.1,'X(Calculs)X'!$MW$140,IF(BD21&lt;0.2,'X(Calculs)X'!$MW$139,IF(BD21&lt;0.3,'X(Calculs)X'!$MW$138,IF(BD21&lt;0.4,'X(Calculs)X'!$MW$137,IF(BD21&lt;0.5,'X(Calculs)X'!$MW$136,IF(BD21&lt;0.6,'X(Calculs)X'!$MW$135,IF(BD21&lt;0.7,'X(Calculs)X'!$MW$134,IF(BD21&lt;0.8,'X(Calculs)X'!$MW$133,IF(BD21&lt;0.9,'X(Calculs)X'!$MW$132,IF(BD21&lt;1,'X(Calculs)X'!$MW$131,IF(AND(BD21=1,CM$7=$BT21),0,'X(Calculs)X'!$MW$131)))))))))))))</f>
        <v/>
      </c>
      <c r="CN21" s="560" t="str">
        <f>IF(BE21="","",IF(BE21&lt;0,'X(Calculs)X'!$MW$141,IF(BE21&lt;0.1,'X(Calculs)X'!$MW$140,IF(BE21&lt;0.2,'X(Calculs)X'!$MW$139,IF(BE21&lt;0.3,'X(Calculs)X'!$MW$138,IF(BE21&lt;0.4,'X(Calculs)X'!$MW$137,IF(BE21&lt;0.5,'X(Calculs)X'!$MW$136,IF(BE21&lt;0.6,'X(Calculs)X'!$MW$135,IF(BE21&lt;0.7,'X(Calculs)X'!$MW$134,IF(BE21&lt;0.8,'X(Calculs)X'!$MW$133,IF(BE21&lt;0.9,'X(Calculs)X'!$MW$132,IF(BE21&lt;1,'X(Calculs)X'!$MW$131,IF(AND(BE21=1,CN$7=$BT21),0,'X(Calculs)X'!$MW$131)))))))))))))</f>
        <v/>
      </c>
      <c r="CO21" s="560" t="str">
        <f>IF(BF21="","",IF(BF21&lt;0,'X(Calculs)X'!$MW$141,IF(BF21&lt;0.1,'X(Calculs)X'!$MW$140,IF(BF21&lt;0.2,'X(Calculs)X'!$MW$139,IF(BF21&lt;0.3,'X(Calculs)X'!$MW$138,IF(BF21&lt;0.4,'X(Calculs)X'!$MW$137,IF(BF21&lt;0.5,'X(Calculs)X'!$MW$136,IF(BF21&lt;0.6,'X(Calculs)X'!$MW$135,IF(BF21&lt;0.7,'X(Calculs)X'!$MW$134,IF(BF21&lt;0.8,'X(Calculs)X'!$MW$133,IF(BF21&lt;0.9,'X(Calculs)X'!$MW$132,IF(BF21&lt;1,'X(Calculs)X'!$MW$131,IF(AND(BF21=1,CO$7=$BT21),0,'X(Calculs)X'!$MW$131)))))))))))))</f>
        <v/>
      </c>
      <c r="CP21" s="560" t="str">
        <f>IF(BG21="","",IF(BG21&lt;0,'X(Calculs)X'!$MW$141,IF(BG21&lt;0.1,'X(Calculs)X'!$MW$140,IF(BG21&lt;0.2,'X(Calculs)X'!$MW$139,IF(BG21&lt;0.3,'X(Calculs)X'!$MW$138,IF(BG21&lt;0.4,'X(Calculs)X'!$MW$137,IF(BG21&lt;0.5,'X(Calculs)X'!$MW$136,IF(BG21&lt;0.6,'X(Calculs)X'!$MW$135,IF(BG21&lt;0.7,'X(Calculs)X'!$MW$134,IF(BG21&lt;0.8,'X(Calculs)X'!$MW$133,IF(BG21&lt;0.9,'X(Calculs)X'!$MW$132,IF(BG21&lt;1,'X(Calculs)X'!$MW$131,IF(AND(BG21=1,CP$7=$BT21),0,'X(Calculs)X'!$MW$131)))))))))))))</f>
        <v/>
      </c>
      <c r="CQ21" s="560" t="str">
        <f>IF(BH21="","",IF(BH21&lt;0,'X(Calculs)X'!$MW$141,IF(BH21&lt;0.1,'X(Calculs)X'!$MW$140,IF(BH21&lt;0.2,'X(Calculs)X'!$MW$139,IF(BH21&lt;0.3,'X(Calculs)X'!$MW$138,IF(BH21&lt;0.4,'X(Calculs)X'!$MW$137,IF(BH21&lt;0.5,'X(Calculs)X'!$MW$136,IF(BH21&lt;0.6,'X(Calculs)X'!$MW$135,IF(BH21&lt;0.7,'X(Calculs)X'!$MW$134,IF(BH21&lt;0.8,'X(Calculs)X'!$MW$133,IF(BH21&lt;0.9,'X(Calculs)X'!$MW$132,IF(BH21&lt;1,'X(Calculs)X'!$MW$131,IF(AND(BH21=1,CQ$7=$BT21),0,'X(Calculs)X'!$MW$131)))))))))))))</f>
        <v/>
      </c>
      <c r="CR21" s="560" t="str">
        <f>IF(BI21="","",IF(BI21&lt;0,'X(Calculs)X'!$MW$141,IF(BI21&lt;0.1,'X(Calculs)X'!$MW$140,IF(BI21&lt;0.2,'X(Calculs)X'!$MW$139,IF(BI21&lt;0.3,'X(Calculs)X'!$MW$138,IF(BI21&lt;0.4,'X(Calculs)X'!$MW$137,IF(BI21&lt;0.5,'X(Calculs)X'!$MW$136,IF(BI21&lt;0.6,'X(Calculs)X'!$MW$135,IF(BI21&lt;0.7,'X(Calculs)X'!$MW$134,IF(BI21&lt;0.8,'X(Calculs)X'!$MW$133,IF(BI21&lt;0.9,'X(Calculs)X'!$MW$132,IF(BI21&lt;1,'X(Calculs)X'!$MW$131,IF(AND(BI21=1,CR$7=$BT21),0,'X(Calculs)X'!$MW$131)))))))))))))</f>
        <v/>
      </c>
      <c r="CS21" s="560" t="str">
        <f>IF(BJ21="","",IF(BJ21&lt;0,'X(Calculs)X'!$MW$141,IF(BJ21&lt;0.1,'X(Calculs)X'!$MW$140,IF(BJ21&lt;0.2,'X(Calculs)X'!$MW$139,IF(BJ21&lt;0.3,'X(Calculs)X'!$MW$138,IF(BJ21&lt;0.4,'X(Calculs)X'!$MW$137,IF(BJ21&lt;0.5,'X(Calculs)X'!$MW$136,IF(BJ21&lt;0.6,'X(Calculs)X'!$MW$135,IF(BJ21&lt;0.7,'X(Calculs)X'!$MW$134,IF(BJ21&lt;0.8,'X(Calculs)X'!$MW$133,IF(BJ21&lt;0.9,'X(Calculs)X'!$MW$132,IF(BJ21&lt;1,'X(Calculs)X'!$MW$131,IF(AND(BJ21=1,CS$7=$BT21),0,'X(Calculs)X'!$MW$131)))))))))))))</f>
        <v/>
      </c>
      <c r="CT21" s="560" t="str">
        <f>IF(BK21="","",IF(BK21&lt;0,'X(Calculs)X'!$MW$141,IF(BK21&lt;0.1,'X(Calculs)X'!$MW$140,IF(BK21&lt;0.2,'X(Calculs)X'!$MW$139,IF(BK21&lt;0.3,'X(Calculs)X'!$MW$138,IF(BK21&lt;0.4,'X(Calculs)X'!$MW$137,IF(BK21&lt;0.5,'X(Calculs)X'!$MW$136,IF(BK21&lt;0.6,'X(Calculs)X'!$MW$135,IF(BK21&lt;0.7,'X(Calculs)X'!$MW$134,IF(BK21&lt;0.8,'X(Calculs)X'!$MW$133,IF(BK21&lt;0.9,'X(Calculs)X'!$MW$132,IF(BK21&lt;1,'X(Calculs)X'!$MW$131,IF(AND(BK21=1,CT$7=$BT21),0,'X(Calculs)X'!$MW$131)))))))))))))</f>
        <v/>
      </c>
      <c r="CU21" s="560" t="str">
        <f>IF(BL21="","",IF(BL21&lt;0,'X(Calculs)X'!$MW$141,IF(BL21&lt;0.1,'X(Calculs)X'!$MW$140,IF(BL21&lt;0.2,'X(Calculs)X'!$MW$139,IF(BL21&lt;0.3,'X(Calculs)X'!$MW$138,IF(BL21&lt;0.4,'X(Calculs)X'!$MW$137,IF(BL21&lt;0.5,'X(Calculs)X'!$MW$136,IF(BL21&lt;0.6,'X(Calculs)X'!$MW$135,IF(BL21&lt;0.7,'X(Calculs)X'!$MW$134,IF(BL21&lt;0.8,'X(Calculs)X'!$MW$133,IF(BL21&lt;0.9,'X(Calculs)X'!$MW$132,IF(BL21&lt;1,'X(Calculs)X'!$MW$131,IF(AND(BL21=1,CU$7=$BT21),0,'X(Calculs)X'!$MW$131)))))))))))))</f>
        <v/>
      </c>
      <c r="CV21" s="560" t="str">
        <f>IF(BM21="","",IF(BM21&lt;0,'X(Calculs)X'!$MW$141,IF(BM21&lt;0.1,'X(Calculs)X'!$MW$140,IF(BM21&lt;0.2,'X(Calculs)X'!$MW$139,IF(BM21&lt;0.3,'X(Calculs)X'!$MW$138,IF(BM21&lt;0.4,'X(Calculs)X'!$MW$137,IF(BM21&lt;0.5,'X(Calculs)X'!$MW$136,IF(BM21&lt;0.6,'X(Calculs)X'!$MW$135,IF(BM21&lt;0.7,'X(Calculs)X'!$MW$134,IF(BM21&lt;0.8,'X(Calculs)X'!$MW$133,IF(BM21&lt;0.9,'X(Calculs)X'!$MW$132,IF(BM21&lt;1,'X(Calculs)X'!$MW$131,IF(AND(BM21=1,CV$7=$BT21),0,'X(Calculs)X'!$MW$131)))))))))))))</f>
        <v/>
      </c>
      <c r="CW21" s="560" t="str">
        <f>IF(BN21="","",IF(BN21&lt;0,'X(Calculs)X'!$MW$141,IF(BN21&lt;0.1,'X(Calculs)X'!$MW$140,IF(BN21&lt;0.2,'X(Calculs)X'!$MW$139,IF(BN21&lt;0.3,'X(Calculs)X'!$MW$138,IF(BN21&lt;0.4,'X(Calculs)X'!$MW$137,IF(BN21&lt;0.5,'X(Calculs)X'!$MW$136,IF(BN21&lt;0.6,'X(Calculs)X'!$MW$135,IF(BN21&lt;0.7,'X(Calculs)X'!$MW$134,IF(BN21&lt;0.8,'X(Calculs)X'!$MW$133,IF(BN21&lt;0.9,'X(Calculs)X'!$MW$132,IF(BN21&lt;1,'X(Calculs)X'!$MW$131,IF(AND(BN21=1,CW$7=$BT21),0,'X(Calculs)X'!$MW$131)))))))))))))</f>
        <v/>
      </c>
      <c r="CX21" s="560" t="str">
        <f>IF(BO21="","",IF(BO21&lt;0,'X(Calculs)X'!$MW$141,IF(BO21&lt;0.1,'X(Calculs)X'!$MW$140,IF(BO21&lt;0.2,'X(Calculs)X'!$MW$139,IF(BO21&lt;0.3,'X(Calculs)X'!$MW$138,IF(BO21&lt;0.4,'X(Calculs)X'!$MW$137,IF(BO21&lt;0.5,'X(Calculs)X'!$MW$136,IF(BO21&lt;0.6,'X(Calculs)X'!$MW$135,IF(BO21&lt;0.7,'X(Calculs)X'!$MW$134,IF(BO21&lt;0.8,'X(Calculs)X'!$MW$133,IF(BO21&lt;0.9,'X(Calculs)X'!$MW$132,IF(BO21&lt;1,'X(Calculs)X'!$MW$131,IF(AND(BO21=1,CX$7=$BT21),0,'X(Calculs)X'!$MW$131)))))))))))))</f>
        <v/>
      </c>
      <c r="CZ21" s="541" t="str">
        <f t="shared" si="8"/>
        <v/>
      </c>
      <c r="DA21" s="542" t="str">
        <f>IFERROR((AL21*SQRT(('X(Calculs)X'!$B$11-2)/(1-('5. Corr.'!AL21*'5. Corr.'!AL21)))),"")</f>
        <v/>
      </c>
      <c r="DB21" s="542" t="str">
        <f>IFERROR((AM21*SQRT(('X(Calculs)X'!$B$11-2)/(1-('5. Corr.'!AM21*'5. Corr.'!AM21)))),"")</f>
        <v/>
      </c>
      <c r="DC21" s="542" t="str">
        <f>IFERROR((AN21*SQRT(('X(Calculs)X'!$B$11-2)/(1-('5. Corr.'!AN21*'5. Corr.'!AN21)))),"")</f>
        <v/>
      </c>
      <c r="DD21" s="542" t="str">
        <f>IFERROR((AO21*SQRT(('X(Calculs)X'!$B$11-2)/(1-('5. Corr.'!AO21*'5. Corr.'!AO21)))),"")</f>
        <v/>
      </c>
      <c r="DE21" s="542" t="str">
        <f>IFERROR((AP21*SQRT(('X(Calculs)X'!$B$11-2)/(1-('5. Corr.'!AP21*'5. Corr.'!AP21)))),"")</f>
        <v/>
      </c>
      <c r="DF21" s="542" t="str">
        <f>IFERROR((AQ21*SQRT(('X(Calculs)X'!$B$11-2)/(1-('5. Corr.'!AQ21*'5. Corr.'!AQ21)))),"")</f>
        <v/>
      </c>
      <c r="DG21" s="542" t="str">
        <f>IFERROR((AR21*SQRT(('X(Calculs)X'!$B$11-2)/(1-('5. Corr.'!AR21*'5. Corr.'!AR21)))),"")</f>
        <v/>
      </c>
      <c r="DH21" s="542" t="str">
        <f>IFERROR((AS21*SQRT(('X(Calculs)X'!$B$11-2)/(1-('5. Corr.'!AS21*'5. Corr.'!AS21)))),"")</f>
        <v/>
      </c>
      <c r="DI21" s="542" t="str">
        <f>IFERROR((AT21*SQRT(('X(Calculs)X'!$B$11-2)/(1-('5. Corr.'!AT21*'5. Corr.'!AT21)))),"")</f>
        <v/>
      </c>
      <c r="DJ21" s="542" t="str">
        <f>IFERROR((AU21*SQRT(('X(Calculs)X'!$B$11-2)/(1-('5. Corr.'!AU21*'5. Corr.'!AU21)))),"")</f>
        <v/>
      </c>
      <c r="DK21" s="542" t="str">
        <f>IFERROR((AV21*SQRT(('X(Calculs)X'!$B$11-2)/(1-('5. Corr.'!AV21*'5. Corr.'!AV21)))),"")</f>
        <v/>
      </c>
      <c r="DL21" s="542" t="str">
        <f>IFERROR((AW21*SQRT(('X(Calculs)X'!$B$11-2)/(1-('5. Corr.'!AW21*'5. Corr.'!AW21)))),"")</f>
        <v/>
      </c>
      <c r="DM21" s="542" t="str">
        <f>IFERROR((AX21*SQRT(('X(Calculs)X'!$B$11-2)/(1-('5. Corr.'!AX21*'5. Corr.'!AX21)))),"")</f>
        <v/>
      </c>
      <c r="DN21" s="542" t="str">
        <f>IFERROR((AY21*SQRT(('X(Calculs)X'!$B$11-2)/(1-('5. Corr.'!AY21*'5. Corr.'!AY21)))),"")</f>
        <v/>
      </c>
      <c r="DO21" s="542" t="str">
        <f>IFERROR((AZ21*SQRT(('X(Calculs)X'!$B$11-2)/(1-('5. Corr.'!AZ21*'5. Corr.'!AZ21)))),"")</f>
        <v/>
      </c>
      <c r="DP21" s="542" t="str">
        <f>IFERROR((BA21*SQRT(('X(Calculs)X'!$B$11-2)/(1-('5. Corr.'!BA21*'5. Corr.'!BA21)))),"")</f>
        <v/>
      </c>
      <c r="DQ21" s="542" t="str">
        <f>IFERROR((BB21*SQRT(('X(Calculs)X'!$B$11-2)/(1-('5. Corr.'!BB21*'5. Corr.'!BB21)))),"")</f>
        <v/>
      </c>
      <c r="DR21" s="542" t="str">
        <f>IFERROR((BC21*SQRT(('X(Calculs)X'!$B$11-2)/(1-('5. Corr.'!BC21*'5. Corr.'!BC21)))),"")</f>
        <v/>
      </c>
      <c r="DS21" s="542" t="str">
        <f>IFERROR((BD21*SQRT(('X(Calculs)X'!$B$11-2)/(1-('5. Corr.'!BD21*'5. Corr.'!BD21)))),"")</f>
        <v/>
      </c>
      <c r="DT21" s="542" t="str">
        <f>IFERROR((BE21*SQRT(('X(Calculs)X'!$B$11-2)/(1-('5. Corr.'!BE21*'5. Corr.'!BE21)))),"")</f>
        <v/>
      </c>
      <c r="DU21" s="542" t="str">
        <f>IFERROR((BF21*SQRT(('X(Calculs)X'!$B$11-2)/(1-('5. Corr.'!BF21*'5. Corr.'!BF21)))),"")</f>
        <v/>
      </c>
      <c r="DV21" s="542" t="str">
        <f>IFERROR((BG21*SQRT(('X(Calculs)X'!$B$11-2)/(1-('5. Corr.'!BG21*'5. Corr.'!BG21)))),"")</f>
        <v/>
      </c>
      <c r="DW21" s="542" t="str">
        <f>IFERROR((BH21*SQRT(('X(Calculs)X'!$B$11-2)/(1-('5. Corr.'!BH21*'5. Corr.'!BH21)))),"")</f>
        <v/>
      </c>
      <c r="DX21" s="542" t="str">
        <f>IFERROR((BI21*SQRT(('X(Calculs)X'!$B$11-2)/(1-('5. Corr.'!BI21*'5. Corr.'!BI21)))),"")</f>
        <v/>
      </c>
      <c r="DY21" s="542" t="str">
        <f>IFERROR((BJ21*SQRT(('X(Calculs)X'!$B$11-2)/(1-('5. Corr.'!BJ21*'5. Corr.'!BJ21)))),"")</f>
        <v/>
      </c>
      <c r="DZ21" s="542" t="str">
        <f>IFERROR((BK21*SQRT(('X(Calculs)X'!$B$11-2)/(1-('5. Corr.'!BK21*'5. Corr.'!BK21)))),"")</f>
        <v/>
      </c>
      <c r="EA21" s="542" t="str">
        <f>IFERROR((BL21*SQRT(('X(Calculs)X'!$B$11-2)/(1-('5. Corr.'!BL21*'5. Corr.'!BL21)))),"")</f>
        <v/>
      </c>
      <c r="EB21" s="542" t="str">
        <f>IFERROR((BM21*SQRT(('X(Calculs)X'!$B$11-2)/(1-('5. Corr.'!BM21*'5. Corr.'!BM21)))),"")</f>
        <v/>
      </c>
      <c r="EC21" s="542" t="str">
        <f>IFERROR((BN21*SQRT(('X(Calculs)X'!$B$11-2)/(1-('5. Corr.'!BN21*'5. Corr.'!BN21)))),"")</f>
        <v/>
      </c>
      <c r="ED21" s="542" t="str">
        <f>IFERROR((BO21*SQRT(('X(Calculs)X'!$B$11-2)/(1-('5. Corr.'!BO21*'5. Corr.'!BO21)))),"")</f>
        <v/>
      </c>
      <c r="EF21" s="541" t="str">
        <f t="shared" si="9"/>
        <v/>
      </c>
      <c r="EG21" s="542" t="str">
        <f>IFERROR((_xlfn.T.DIST.2T(ABS(DA21),'X(Calculs)X'!$B$11-2)),"")</f>
        <v/>
      </c>
      <c r="EH21" s="542" t="str">
        <f>IFERROR((_xlfn.T.DIST.2T(ABS(DB21),'X(Calculs)X'!$B$11-2)),"")</f>
        <v/>
      </c>
      <c r="EI21" s="542" t="str">
        <f>IFERROR((_xlfn.T.DIST.2T(ABS(DC21),'X(Calculs)X'!$B$11-2)),"")</f>
        <v/>
      </c>
      <c r="EJ21" s="542" t="str">
        <f>IFERROR((_xlfn.T.DIST.2T(ABS(DD21),'X(Calculs)X'!$B$11-2)),"")</f>
        <v/>
      </c>
      <c r="EK21" s="542" t="str">
        <f>IFERROR((_xlfn.T.DIST.2T(ABS(DE21),'X(Calculs)X'!$B$11-2)),"")</f>
        <v/>
      </c>
      <c r="EL21" s="542" t="str">
        <f>IFERROR((_xlfn.T.DIST.2T(ABS(DF21),'X(Calculs)X'!$B$11-2)),"")</f>
        <v/>
      </c>
      <c r="EM21" s="542" t="str">
        <f>IFERROR((_xlfn.T.DIST.2T(ABS(DG21),'X(Calculs)X'!$B$11-2)),"")</f>
        <v/>
      </c>
      <c r="EN21" s="542" t="str">
        <f>IFERROR((_xlfn.T.DIST.2T(ABS(DH21),'X(Calculs)X'!$B$11-2)),"")</f>
        <v/>
      </c>
      <c r="EO21" s="542" t="str">
        <f>IFERROR((_xlfn.T.DIST.2T(ABS(DI21),'X(Calculs)X'!$B$11-2)),"")</f>
        <v/>
      </c>
      <c r="EP21" s="542" t="str">
        <f>IFERROR((_xlfn.T.DIST.2T(ABS(DJ21),'X(Calculs)X'!$B$11-2)),"")</f>
        <v/>
      </c>
      <c r="EQ21" s="542" t="str">
        <f>IFERROR((_xlfn.T.DIST.2T(ABS(DK21),'X(Calculs)X'!$B$11-2)),"")</f>
        <v/>
      </c>
      <c r="ER21" s="542" t="str">
        <f>IFERROR((_xlfn.T.DIST.2T(ABS(DL21),'X(Calculs)X'!$B$11-2)),"")</f>
        <v/>
      </c>
      <c r="ES21" s="542" t="str">
        <f>IFERROR((_xlfn.T.DIST.2T(ABS(DM21),'X(Calculs)X'!$B$11-2)),"")</f>
        <v/>
      </c>
      <c r="ET21" s="542" t="str">
        <f>IFERROR((_xlfn.T.DIST.2T(ABS(DN21),'X(Calculs)X'!$B$11-2)),"")</f>
        <v/>
      </c>
      <c r="EU21" s="542" t="str">
        <f>IFERROR((_xlfn.T.DIST.2T(ABS(DO21),'X(Calculs)X'!$B$11-2)),"")</f>
        <v/>
      </c>
      <c r="EV21" s="542" t="str">
        <f>IFERROR((_xlfn.T.DIST.2T(ABS(DP21),'X(Calculs)X'!$B$11-2)),"")</f>
        <v/>
      </c>
      <c r="EW21" s="542" t="str">
        <f>IFERROR((_xlfn.T.DIST.2T(ABS(DQ21),'X(Calculs)X'!$B$11-2)),"")</f>
        <v/>
      </c>
      <c r="EX21" s="542" t="str">
        <f>IFERROR((_xlfn.T.DIST.2T(ABS(DR21),'X(Calculs)X'!$B$11-2)),"")</f>
        <v/>
      </c>
      <c r="EY21" s="542" t="str">
        <f>IFERROR((_xlfn.T.DIST.2T(ABS(DS21),'X(Calculs)X'!$B$11-2)),"")</f>
        <v/>
      </c>
      <c r="EZ21" s="542" t="str">
        <f>IFERROR((_xlfn.T.DIST.2T(ABS(DT21),'X(Calculs)X'!$B$11-2)),"")</f>
        <v/>
      </c>
      <c r="FA21" s="542" t="str">
        <f>IFERROR((_xlfn.T.DIST.2T(ABS(DU21),'X(Calculs)X'!$B$11-2)),"")</f>
        <v/>
      </c>
      <c r="FB21" s="542" t="str">
        <f>IFERROR((_xlfn.T.DIST.2T(ABS(DV21),'X(Calculs)X'!$B$11-2)),"")</f>
        <v/>
      </c>
      <c r="FC21" s="542" t="str">
        <f>IFERROR((_xlfn.T.DIST.2T(ABS(DW21),'X(Calculs)X'!$B$11-2)),"")</f>
        <v/>
      </c>
      <c r="FD21" s="542" t="str">
        <f>IFERROR((_xlfn.T.DIST.2T(ABS(DX21),'X(Calculs)X'!$B$11-2)),"")</f>
        <v/>
      </c>
      <c r="FE21" s="542" t="str">
        <f>IFERROR((_xlfn.T.DIST.2T(ABS(DY21),'X(Calculs)X'!$B$11-2)),"")</f>
        <v/>
      </c>
      <c r="FF21" s="542" t="str">
        <f>IFERROR((_xlfn.T.DIST.2T(ABS(DZ21),'X(Calculs)X'!$B$11-2)),"")</f>
        <v/>
      </c>
      <c r="FG21" s="542" t="str">
        <f>IFERROR((_xlfn.T.DIST.2T(ABS(EA21),'X(Calculs)X'!$B$11-2)),"")</f>
        <v/>
      </c>
      <c r="FH21" s="542" t="str">
        <f>IFERROR((_xlfn.T.DIST.2T(ABS(EB21),'X(Calculs)X'!$B$11-2)),"")</f>
        <v/>
      </c>
      <c r="FI21" s="542" t="str">
        <f>IFERROR((_xlfn.T.DIST.2T(ABS(EC21),'X(Calculs)X'!$B$11-2)),"")</f>
        <v/>
      </c>
      <c r="FJ21" s="542" t="str">
        <f>IFERROR((_xlfn.T.DIST.2T(ABS(ED21),'X(Calculs)X'!$B$11-2)),"")</f>
        <v/>
      </c>
      <c r="FL21" s="541" t="str">
        <f t="shared" si="10"/>
        <v/>
      </c>
      <c r="FM21" s="542" t="e">
        <f t="shared" si="12"/>
        <v>#VALUE!</v>
      </c>
      <c r="FN21" s="542" t="e">
        <f t="shared" si="13"/>
        <v>#VALUE!</v>
      </c>
      <c r="FO21" s="542" t="e">
        <f t="shared" si="14"/>
        <v>#VALUE!</v>
      </c>
      <c r="FP21" s="542" t="e">
        <f t="shared" si="15"/>
        <v>#VALUE!</v>
      </c>
      <c r="FQ21" s="542" t="e">
        <f t="shared" si="16"/>
        <v>#VALUE!</v>
      </c>
      <c r="FR21" s="542" t="e">
        <f t="shared" si="17"/>
        <v>#VALUE!</v>
      </c>
      <c r="FS21" s="542" t="e">
        <f t="shared" si="18"/>
        <v>#VALUE!</v>
      </c>
      <c r="FT21" s="542" t="e">
        <f t="shared" si="19"/>
        <v>#VALUE!</v>
      </c>
      <c r="FU21" s="542" t="e">
        <f t="shared" si="20"/>
        <v>#VALUE!</v>
      </c>
      <c r="FV21" s="542" t="e">
        <f t="shared" si="21"/>
        <v>#VALUE!</v>
      </c>
      <c r="FW21" s="542" t="e">
        <f t="shared" si="22"/>
        <v>#VALUE!</v>
      </c>
      <c r="FX21" s="542" t="e">
        <f t="shared" si="23"/>
        <v>#VALUE!</v>
      </c>
      <c r="FY21" s="542" t="e">
        <f t="shared" si="24"/>
        <v>#VALUE!</v>
      </c>
      <c r="FZ21" s="542" t="e">
        <f t="shared" si="25"/>
        <v>#VALUE!</v>
      </c>
      <c r="GA21" s="542" t="e">
        <f t="shared" si="26"/>
        <v>#VALUE!</v>
      </c>
      <c r="GB21" s="542" t="e">
        <f t="shared" si="27"/>
        <v>#VALUE!</v>
      </c>
      <c r="GC21" s="542" t="e">
        <f t="shared" si="28"/>
        <v>#VALUE!</v>
      </c>
      <c r="GD21" s="542" t="e">
        <f t="shared" si="29"/>
        <v>#VALUE!</v>
      </c>
      <c r="GE21" s="542" t="e">
        <f t="shared" si="30"/>
        <v>#VALUE!</v>
      </c>
      <c r="GF21" s="542" t="e">
        <f t="shared" si="31"/>
        <v>#VALUE!</v>
      </c>
      <c r="GG21" s="542" t="e">
        <f t="shared" si="32"/>
        <v>#VALUE!</v>
      </c>
      <c r="GH21" s="542" t="e">
        <f t="shared" si="33"/>
        <v>#VALUE!</v>
      </c>
      <c r="GI21" s="542" t="e">
        <f t="shared" si="34"/>
        <v>#VALUE!</v>
      </c>
      <c r="GJ21" s="542" t="e">
        <f t="shared" si="35"/>
        <v>#VALUE!</v>
      </c>
      <c r="GK21" s="542" t="e">
        <f t="shared" si="36"/>
        <v>#VALUE!</v>
      </c>
      <c r="GL21" s="542" t="e">
        <f t="shared" si="37"/>
        <v>#VALUE!</v>
      </c>
      <c r="GM21" s="542" t="e">
        <f t="shared" si="38"/>
        <v>#VALUE!</v>
      </c>
      <c r="GN21" s="542" t="e">
        <f t="shared" si="39"/>
        <v>#VALUE!</v>
      </c>
      <c r="GO21" s="542" t="e">
        <f t="shared" si="40"/>
        <v>#VALUE!</v>
      </c>
      <c r="GP21" s="542" t="e">
        <f t="shared" si="41"/>
        <v>#VALUE!</v>
      </c>
    </row>
    <row r="22" spans="1:285" s="90" customFormat="1" ht="23.25" customHeight="1" x14ac:dyDescent="0.45">
      <c r="A22" s="578"/>
      <c r="B22" s="91"/>
      <c r="C22" s="91"/>
      <c r="D22" s="568" t="str">
        <f>S7</f>
        <v/>
      </c>
      <c r="E22" s="542" t="str">
        <f>IF('X(Calculs)X'!$B$8&gt;0,IF('X(Calculs)X'!$AM39&lt;='X(Calculs)X'!$B$8,IF(ISERROR(FM22),IF('X(Calculs)X'!D$23&lt;='X(Calculs)X'!$B$8,"—",""),FM22),""),"")</f>
        <v/>
      </c>
      <c r="F22" s="542" t="str">
        <f>IF('X(Calculs)X'!$B$8&gt;0,IF('X(Calculs)X'!$AM39&lt;='X(Calculs)X'!$B$8,IF(ISERROR(FN22),IF('X(Calculs)X'!E$23&lt;='X(Calculs)X'!$B$8,"—",""),FN22),""),"")</f>
        <v/>
      </c>
      <c r="G22" s="542" t="str">
        <f>IF('X(Calculs)X'!$B$8&gt;0,IF('X(Calculs)X'!$AM39&lt;='X(Calculs)X'!$B$8,IF(ISERROR(FO22),IF('X(Calculs)X'!F$23&lt;='X(Calculs)X'!$B$8,"—",""),FO22),""),"")</f>
        <v/>
      </c>
      <c r="H22" s="542" t="str">
        <f>IF('X(Calculs)X'!$B$8&gt;0,IF('X(Calculs)X'!$AM39&lt;='X(Calculs)X'!$B$8,IF(ISERROR(FP22),IF('X(Calculs)X'!G$23&lt;='X(Calculs)X'!$B$8,"—",""),FP22),""),"")</f>
        <v/>
      </c>
      <c r="I22" s="542" t="str">
        <f>IF('X(Calculs)X'!$B$8&gt;0,IF('X(Calculs)X'!$AM39&lt;='X(Calculs)X'!$B$8,IF(ISERROR(FQ22),IF('X(Calculs)X'!H$23&lt;='X(Calculs)X'!$B$8,"—",""),FQ22),""),"")</f>
        <v/>
      </c>
      <c r="J22" s="542" t="str">
        <f>IF('X(Calculs)X'!$B$8&gt;0,IF('X(Calculs)X'!$AM39&lt;='X(Calculs)X'!$B$8,IF(ISERROR(FR22),IF('X(Calculs)X'!I$23&lt;='X(Calculs)X'!$B$8,"—",""),FR22),""),"")</f>
        <v/>
      </c>
      <c r="K22" s="542" t="str">
        <f>IF('X(Calculs)X'!$B$8&gt;0,IF('X(Calculs)X'!$AM39&lt;='X(Calculs)X'!$B$8,IF(ISERROR(FS22),IF('X(Calculs)X'!J$23&lt;='X(Calculs)X'!$B$8,"—",""),FS22),""),"")</f>
        <v/>
      </c>
      <c r="L22" s="542" t="str">
        <f>IF('X(Calculs)X'!$B$8&gt;0,IF('X(Calculs)X'!$AM39&lt;='X(Calculs)X'!$B$8,IF(ISERROR(FT22),IF('X(Calculs)X'!K$23&lt;='X(Calculs)X'!$B$8,"—",""),FT22),""),"")</f>
        <v/>
      </c>
      <c r="M22" s="542" t="str">
        <f>IF('X(Calculs)X'!$B$8&gt;0,IF('X(Calculs)X'!$AM39&lt;='X(Calculs)X'!$B$8,IF(ISERROR(FU22),IF('X(Calculs)X'!L$23&lt;='X(Calculs)X'!$B$8,"—",""),FU22),""),"")</f>
        <v/>
      </c>
      <c r="N22" s="542" t="str">
        <f>IF('X(Calculs)X'!$B$8&gt;0,IF('X(Calculs)X'!$AM39&lt;='X(Calculs)X'!$B$8,IF(ISERROR(FV22),IF('X(Calculs)X'!M$23&lt;='X(Calculs)X'!$B$8,"—",""),FV22),""),"")</f>
        <v/>
      </c>
      <c r="O22" s="542" t="str">
        <f>IF('X(Calculs)X'!$B$8&gt;0,IF('X(Calculs)X'!$AM39&lt;='X(Calculs)X'!$B$8,IF(ISERROR(FW22),IF('X(Calculs)X'!N$23&lt;='X(Calculs)X'!$B$8,"—",""),FW22),""),"")</f>
        <v/>
      </c>
      <c r="P22" s="542" t="str">
        <f>IF('X(Calculs)X'!$B$8&gt;0,IF('X(Calculs)X'!$AM39&lt;='X(Calculs)X'!$B$8,IF(ISERROR(FX22),IF('X(Calculs)X'!O$23&lt;='X(Calculs)X'!$B$8,"—",""),FX22),""),"")</f>
        <v/>
      </c>
      <c r="Q22" s="542" t="str">
        <f>IF('X(Calculs)X'!$B$8&gt;0,IF('X(Calculs)X'!$AM39&lt;='X(Calculs)X'!$B$8,IF(ISERROR(FY22),IF('X(Calculs)X'!P$23&lt;='X(Calculs)X'!$B$8,"—",""),FY22),""),"")</f>
        <v/>
      </c>
      <c r="R22" s="542" t="str">
        <f>IF('X(Calculs)X'!$B$8&gt;0,IF('X(Calculs)X'!$AM39&lt;='X(Calculs)X'!$B$8,IF(ISERROR(FZ22),IF('X(Calculs)X'!Q$23&lt;='X(Calculs)X'!$B$8,"—",""),FZ22),""),"")</f>
        <v/>
      </c>
      <c r="S22" s="542" t="str">
        <f>IF('X(Calculs)X'!$B$8&gt;0,IF('X(Calculs)X'!$AM39&lt;='X(Calculs)X'!$B$8,IF(ISERROR(GA22),IF('X(Calculs)X'!R$23&lt;='X(Calculs)X'!$B$8,"—",""),GA22),""),"")</f>
        <v/>
      </c>
      <c r="T22" s="542" t="str">
        <f>IF('X(Calculs)X'!$B$8&gt;0,IF('X(Calculs)X'!$AM39&lt;='X(Calculs)X'!$B$8,IF(ISERROR(GB22),IF('X(Calculs)X'!S$23&lt;='X(Calculs)X'!$B$8,"—",""),GB22),""),"")</f>
        <v/>
      </c>
      <c r="U22" s="542" t="str">
        <f>IF('X(Calculs)X'!$B$8&gt;0,IF('X(Calculs)X'!$AM39&lt;='X(Calculs)X'!$B$8,IF(ISERROR(GC22),IF('X(Calculs)X'!T$23&lt;='X(Calculs)X'!$B$8,"—",""),GC22),""),"")</f>
        <v/>
      </c>
      <c r="V22" s="542" t="str">
        <f>IF('X(Calculs)X'!$B$8&gt;0,IF('X(Calculs)X'!$AM39&lt;='X(Calculs)X'!$B$8,IF(ISERROR(GD22),IF('X(Calculs)X'!U$23&lt;='X(Calculs)X'!$B$8,"—",""),GD22),""),"")</f>
        <v/>
      </c>
      <c r="W22" s="542" t="str">
        <f>IF('X(Calculs)X'!$B$8&gt;0,IF('X(Calculs)X'!$AM39&lt;='X(Calculs)X'!$B$8,IF(ISERROR(GE22),IF('X(Calculs)X'!V$23&lt;='X(Calculs)X'!$B$8,"—",""),GE22),""),"")</f>
        <v/>
      </c>
      <c r="X22" s="542" t="str">
        <f>IF('X(Calculs)X'!$B$8&gt;0,IF('X(Calculs)X'!$AM39&lt;='X(Calculs)X'!$B$8,IF(ISERROR(GF22),IF('X(Calculs)X'!W$23&lt;='X(Calculs)X'!$B$8,"—",""),GF22),""),"")</f>
        <v/>
      </c>
      <c r="Y22" s="542" t="str">
        <f>IF('X(Calculs)X'!$B$8&gt;0,IF('X(Calculs)X'!$AM39&lt;='X(Calculs)X'!$B$8,IF(ISERROR(GG22),IF('X(Calculs)X'!X$23&lt;='X(Calculs)X'!$B$8,"—",""),GG22),""),"")</f>
        <v/>
      </c>
      <c r="Z22" s="542" t="str">
        <f>IF('X(Calculs)X'!$B$8&gt;0,IF('X(Calculs)X'!$AM39&lt;='X(Calculs)X'!$B$8,IF(ISERROR(GH22),IF('X(Calculs)X'!Y$23&lt;='X(Calculs)X'!$B$8,"—",""),GH22),""),"")</f>
        <v/>
      </c>
      <c r="AA22" s="542" t="str">
        <f>IF('X(Calculs)X'!$B$8&gt;0,IF('X(Calculs)X'!$AM39&lt;='X(Calculs)X'!$B$8,IF(ISERROR(GI22),IF('X(Calculs)X'!Z$23&lt;='X(Calculs)X'!$B$8,"—",""),GI22),""),"")</f>
        <v/>
      </c>
      <c r="AB22" s="542" t="str">
        <f>IF('X(Calculs)X'!$B$8&gt;0,IF('X(Calculs)X'!$AM39&lt;='X(Calculs)X'!$B$8,IF(ISERROR(GJ22),IF('X(Calculs)X'!AA$23&lt;='X(Calculs)X'!$B$8,"—",""),GJ22),""),"")</f>
        <v/>
      </c>
      <c r="AC22" s="542" t="str">
        <f>IF('X(Calculs)X'!$B$8&gt;0,IF('X(Calculs)X'!$AM39&lt;='X(Calculs)X'!$B$8,IF(ISERROR(GK22),IF('X(Calculs)X'!AB$23&lt;='X(Calculs)X'!$B$8,"—",""),GK22),""),"")</f>
        <v/>
      </c>
      <c r="AD22" s="542" t="str">
        <f>IF('X(Calculs)X'!$B$8&gt;0,IF('X(Calculs)X'!$AM39&lt;='X(Calculs)X'!$B$8,IF(ISERROR(GL22),IF('X(Calculs)X'!AC$23&lt;='X(Calculs)X'!$B$8,"—",""),GL22),""),"")</f>
        <v/>
      </c>
      <c r="AE22" s="542" t="str">
        <f>IF('X(Calculs)X'!$B$8&gt;0,IF('X(Calculs)X'!$AM39&lt;='X(Calculs)X'!$B$8,IF(ISERROR(GM22),IF('X(Calculs)X'!AD$23&lt;='X(Calculs)X'!$B$8,"—",""),GM22),""),"")</f>
        <v/>
      </c>
      <c r="AF22" s="542" t="str">
        <f>IF('X(Calculs)X'!$B$8&gt;0,IF('X(Calculs)X'!$AM39&lt;='X(Calculs)X'!$B$8,IF(ISERROR(GN22),IF('X(Calculs)X'!AE$23&lt;='X(Calculs)X'!$B$8,"—",""),GN22),""),"")</f>
        <v/>
      </c>
      <c r="AG22" s="542" t="str">
        <f>IF('X(Calculs)X'!$B$8&gt;0,IF('X(Calculs)X'!$AM39&lt;='X(Calculs)X'!$B$8,IF(ISERROR(GO22),IF('X(Calculs)X'!AF$23&lt;='X(Calculs)X'!$B$8,"—",""),GO22),""),"")</f>
        <v/>
      </c>
      <c r="AH22" s="542" t="str">
        <f>IF('X(Calculs)X'!$B$8&gt;0,IF('X(Calculs)X'!$AM39&lt;='X(Calculs)X'!$B$8,IF(ISERROR(GP22),IF('X(Calculs)X'!AG$23&lt;='X(Calculs)X'!$B$8,"—",""),GP22),""),"")</f>
        <v/>
      </c>
      <c r="AI22" s="5"/>
      <c r="AJ22" s="5"/>
      <c r="AK22" s="541" t="str">
        <f t="shared" si="6"/>
        <v/>
      </c>
      <c r="AL22" s="542" t="str">
        <f>IFERROR(ROUND(CORREL('X(Calculs)X'!$R$25:$R$124,'X(Calculs)X'!D$25:D$124),2),"")</f>
        <v/>
      </c>
      <c r="AM22" s="542" t="str">
        <f>IFERROR(ROUND(CORREL('X(Calculs)X'!$R$25:$R$124,'X(Calculs)X'!E$25:E$124),2),"")</f>
        <v/>
      </c>
      <c r="AN22" s="542" t="str">
        <f>IFERROR(ROUND(CORREL('X(Calculs)X'!$R$25:$R$124,'X(Calculs)X'!F$25:F$124),2),"")</f>
        <v/>
      </c>
      <c r="AO22" s="542" t="str">
        <f>IFERROR(ROUND(CORREL('X(Calculs)X'!$R$25:$R$124,'X(Calculs)X'!G$25:G$124),2),"")</f>
        <v/>
      </c>
      <c r="AP22" s="542" t="str">
        <f>IFERROR(ROUND(CORREL('X(Calculs)X'!$R$25:$R$124,'X(Calculs)X'!H$25:H$124),2),"")</f>
        <v/>
      </c>
      <c r="AQ22" s="542" t="str">
        <f>IFERROR(ROUND(CORREL('X(Calculs)X'!$R$25:$R$124,'X(Calculs)X'!I$25:I$124),2),"")</f>
        <v/>
      </c>
      <c r="AR22" s="542" t="str">
        <f>IFERROR(ROUND(CORREL('X(Calculs)X'!$R$25:$R$124,'X(Calculs)X'!J$25:J$124),2),"")</f>
        <v/>
      </c>
      <c r="AS22" s="542" t="str">
        <f>IFERROR(ROUND(CORREL('X(Calculs)X'!$R$25:$R$124,'X(Calculs)X'!K$25:K$124),2),"")</f>
        <v/>
      </c>
      <c r="AT22" s="542" t="str">
        <f>IFERROR(ROUND(CORREL('X(Calculs)X'!$R$25:$R$124,'X(Calculs)X'!L$25:L$124),2),"")</f>
        <v/>
      </c>
      <c r="AU22" s="542" t="str">
        <f>IFERROR(ROUND(CORREL('X(Calculs)X'!$R$25:$R$124,'X(Calculs)X'!M$25:M$124),2),"")</f>
        <v/>
      </c>
      <c r="AV22" s="542" t="str">
        <f>IFERROR(ROUND(CORREL('X(Calculs)X'!$R$25:$R$124,'X(Calculs)X'!N$25:N$124),2),"")</f>
        <v/>
      </c>
      <c r="AW22" s="542" t="str">
        <f>IFERROR(ROUND(CORREL('X(Calculs)X'!$R$25:$R$124,'X(Calculs)X'!O$25:O$124),2),"")</f>
        <v/>
      </c>
      <c r="AX22" s="542" t="str">
        <f>IFERROR(ROUND(CORREL('X(Calculs)X'!$R$25:$R$124,'X(Calculs)X'!P$25:P$124),2),"")</f>
        <v/>
      </c>
      <c r="AY22" s="542" t="str">
        <f>IFERROR(ROUND(CORREL('X(Calculs)X'!$R$25:$R$124,'X(Calculs)X'!Q$25:Q$124),2),"")</f>
        <v/>
      </c>
      <c r="AZ22" s="542" t="str">
        <f>IFERROR(ROUND(CORREL('X(Calculs)X'!$R$25:$R$124,'X(Calculs)X'!R$25:R$124),2),"")</f>
        <v/>
      </c>
      <c r="BA22" s="542" t="str">
        <f>IFERROR(ROUND(CORREL('X(Calculs)X'!$R$25:$R$124,'X(Calculs)X'!S$25:S$124),2),"")</f>
        <v/>
      </c>
      <c r="BB22" s="542" t="str">
        <f>IFERROR(ROUND(CORREL('X(Calculs)X'!$R$25:$R$124,'X(Calculs)X'!T$25:T$124),2),"")</f>
        <v/>
      </c>
      <c r="BC22" s="542" t="str">
        <f>IFERROR(ROUND(CORREL('X(Calculs)X'!$R$25:$R$124,'X(Calculs)X'!U$25:U$124),2),"")</f>
        <v/>
      </c>
      <c r="BD22" s="542" t="str">
        <f>IFERROR(ROUND(CORREL('X(Calculs)X'!$R$25:$R$124,'X(Calculs)X'!V$25:V$124),2),"")</f>
        <v/>
      </c>
      <c r="BE22" s="542" t="str">
        <f>IFERROR(ROUND(CORREL('X(Calculs)X'!$R$25:$R$124,'X(Calculs)X'!W$25:W$124),2),"")</f>
        <v/>
      </c>
      <c r="BF22" s="542" t="str">
        <f>IFERROR(ROUND(CORREL('X(Calculs)X'!$R$25:$R$124,'X(Calculs)X'!X$25:X$124),2),"")</f>
        <v/>
      </c>
      <c r="BG22" s="542" t="str">
        <f>IFERROR(ROUND(CORREL('X(Calculs)X'!$R$25:$R$124,'X(Calculs)X'!Y$25:Y$124),2),"")</f>
        <v/>
      </c>
      <c r="BH22" s="542" t="str">
        <f>IFERROR(ROUND(CORREL('X(Calculs)X'!$R$25:$R$124,'X(Calculs)X'!Z$25:Z$124),2),"")</f>
        <v/>
      </c>
      <c r="BI22" s="542" t="str">
        <f>IFERROR(ROUND(CORREL('X(Calculs)X'!$R$25:$R$124,'X(Calculs)X'!AA$25:AA$124),2),"")</f>
        <v/>
      </c>
      <c r="BJ22" s="542" t="str">
        <f>IFERROR(ROUND(CORREL('X(Calculs)X'!$R$25:$R$124,'X(Calculs)X'!AB$25:AB$124),2),"")</f>
        <v/>
      </c>
      <c r="BK22" s="542" t="str">
        <f>IFERROR(ROUND(CORREL('X(Calculs)X'!$R$25:$R$124,'X(Calculs)X'!AC$25:AC$124),2),"")</f>
        <v/>
      </c>
      <c r="BL22" s="542" t="str">
        <f>IFERROR(ROUND(CORREL('X(Calculs)X'!$R$25:$R$124,'X(Calculs)X'!AD$25:AD$124),2),"")</f>
        <v/>
      </c>
      <c r="BM22" s="542" t="str">
        <f>IFERROR(ROUND(CORREL('X(Calculs)X'!$R$25:$R$124,'X(Calculs)X'!AE$25:AE$124),2),"")</f>
        <v/>
      </c>
      <c r="BN22" s="542" t="str">
        <f>IFERROR(ROUND(CORREL('X(Calculs)X'!$R$25:$R$124,'X(Calculs)X'!AF$25:AF$124),2),"")</f>
        <v/>
      </c>
      <c r="BO22" s="542" t="str">
        <f>IFERROR(ROUND(CORREL('X(Calculs)X'!$R$25:$R$124,'X(Calculs)X'!AG$25:AG$124),2),"")</f>
        <v/>
      </c>
      <c r="BP22" s="5"/>
      <c r="BQ22" s="5"/>
      <c r="BR22" s="5"/>
      <c r="BS22" s="5"/>
      <c r="BT22" s="541" t="str">
        <f t="shared" si="7"/>
        <v/>
      </c>
      <c r="BU22" s="560" t="str">
        <f>IF(AL22="","",IF(AL22&lt;0,'X(Calculs)X'!$MW$141,IF(AL22&lt;0.1,'X(Calculs)X'!$MW$140,IF(AL22&lt;0.2,'X(Calculs)X'!$MW$139,IF(AL22&lt;0.3,'X(Calculs)X'!$MW$138,IF(AL22&lt;0.4,'X(Calculs)X'!$MW$137,IF(AL22&lt;0.5,'X(Calculs)X'!$MW$136,IF(AL22&lt;0.6,'X(Calculs)X'!$MW$135,IF(AL22&lt;0.7,'X(Calculs)X'!$MW$134,IF(AL22&lt;0.8,'X(Calculs)X'!$MW$133,IF(AL22&lt;0.9,'X(Calculs)X'!$MW$132,IF(AL22&lt;1,'X(Calculs)X'!$MW$131,IF(AND(AL22=1,BU$7=$BT22),0,'X(Calculs)X'!$MW$131)))))))))))))</f>
        <v/>
      </c>
      <c r="BV22" s="560" t="str">
        <f>IF(AM22="","",IF(AM22&lt;0,'X(Calculs)X'!$MW$141,IF(AM22&lt;0.1,'X(Calculs)X'!$MW$140,IF(AM22&lt;0.2,'X(Calculs)X'!$MW$139,IF(AM22&lt;0.3,'X(Calculs)X'!$MW$138,IF(AM22&lt;0.4,'X(Calculs)X'!$MW$137,IF(AM22&lt;0.5,'X(Calculs)X'!$MW$136,IF(AM22&lt;0.6,'X(Calculs)X'!$MW$135,IF(AM22&lt;0.7,'X(Calculs)X'!$MW$134,IF(AM22&lt;0.8,'X(Calculs)X'!$MW$133,IF(AM22&lt;0.9,'X(Calculs)X'!$MW$132,IF(AM22&lt;1,'X(Calculs)X'!$MW$131,IF(AND(AM22=1,BV$7=$BT22),0,'X(Calculs)X'!$MW$131)))))))))))))</f>
        <v/>
      </c>
      <c r="BW22" s="560" t="str">
        <f>IF(AN22="","",IF(AN22&lt;0,'X(Calculs)X'!$MW$141,IF(AN22&lt;0.1,'X(Calculs)X'!$MW$140,IF(AN22&lt;0.2,'X(Calculs)X'!$MW$139,IF(AN22&lt;0.3,'X(Calculs)X'!$MW$138,IF(AN22&lt;0.4,'X(Calculs)X'!$MW$137,IF(AN22&lt;0.5,'X(Calculs)X'!$MW$136,IF(AN22&lt;0.6,'X(Calculs)X'!$MW$135,IF(AN22&lt;0.7,'X(Calculs)X'!$MW$134,IF(AN22&lt;0.8,'X(Calculs)X'!$MW$133,IF(AN22&lt;0.9,'X(Calculs)X'!$MW$132,IF(AN22&lt;1,'X(Calculs)X'!$MW$131,IF(AND(AN22=1,BW$7=$BT22),0,'X(Calculs)X'!$MW$131)))))))))))))</f>
        <v/>
      </c>
      <c r="BX22" s="560" t="str">
        <f>IF(AO22="","",IF(AO22&lt;0,'X(Calculs)X'!$MW$141,IF(AO22&lt;0.1,'X(Calculs)X'!$MW$140,IF(AO22&lt;0.2,'X(Calculs)X'!$MW$139,IF(AO22&lt;0.3,'X(Calculs)X'!$MW$138,IF(AO22&lt;0.4,'X(Calculs)X'!$MW$137,IF(AO22&lt;0.5,'X(Calculs)X'!$MW$136,IF(AO22&lt;0.6,'X(Calculs)X'!$MW$135,IF(AO22&lt;0.7,'X(Calculs)X'!$MW$134,IF(AO22&lt;0.8,'X(Calculs)X'!$MW$133,IF(AO22&lt;0.9,'X(Calculs)X'!$MW$132,IF(AO22&lt;1,'X(Calculs)X'!$MW$131,IF(AND(AO22=1,BX$7=$BT22),0,'X(Calculs)X'!$MW$131)))))))))))))</f>
        <v/>
      </c>
      <c r="BY22" s="560" t="str">
        <f>IF(AP22="","",IF(AP22&lt;0,'X(Calculs)X'!$MW$141,IF(AP22&lt;0.1,'X(Calculs)X'!$MW$140,IF(AP22&lt;0.2,'X(Calculs)X'!$MW$139,IF(AP22&lt;0.3,'X(Calculs)X'!$MW$138,IF(AP22&lt;0.4,'X(Calculs)X'!$MW$137,IF(AP22&lt;0.5,'X(Calculs)X'!$MW$136,IF(AP22&lt;0.6,'X(Calculs)X'!$MW$135,IF(AP22&lt;0.7,'X(Calculs)X'!$MW$134,IF(AP22&lt;0.8,'X(Calculs)X'!$MW$133,IF(AP22&lt;0.9,'X(Calculs)X'!$MW$132,IF(AP22&lt;1,'X(Calculs)X'!$MW$131,IF(AND(AP22=1,BY$7=$BT22),0,'X(Calculs)X'!$MW$131)))))))))))))</f>
        <v/>
      </c>
      <c r="BZ22" s="560" t="str">
        <f>IF(AQ22="","",IF(AQ22&lt;0,'X(Calculs)X'!$MW$141,IF(AQ22&lt;0.1,'X(Calculs)X'!$MW$140,IF(AQ22&lt;0.2,'X(Calculs)X'!$MW$139,IF(AQ22&lt;0.3,'X(Calculs)X'!$MW$138,IF(AQ22&lt;0.4,'X(Calculs)X'!$MW$137,IF(AQ22&lt;0.5,'X(Calculs)X'!$MW$136,IF(AQ22&lt;0.6,'X(Calculs)X'!$MW$135,IF(AQ22&lt;0.7,'X(Calculs)X'!$MW$134,IF(AQ22&lt;0.8,'X(Calculs)X'!$MW$133,IF(AQ22&lt;0.9,'X(Calculs)X'!$MW$132,IF(AQ22&lt;1,'X(Calculs)X'!$MW$131,IF(AND(AQ22=1,BZ$7=$BT22),0,'X(Calculs)X'!$MW$131)))))))))))))</f>
        <v/>
      </c>
      <c r="CA22" s="560" t="str">
        <f>IF(AR22="","",IF(AR22&lt;0,'X(Calculs)X'!$MW$141,IF(AR22&lt;0.1,'X(Calculs)X'!$MW$140,IF(AR22&lt;0.2,'X(Calculs)X'!$MW$139,IF(AR22&lt;0.3,'X(Calculs)X'!$MW$138,IF(AR22&lt;0.4,'X(Calculs)X'!$MW$137,IF(AR22&lt;0.5,'X(Calculs)X'!$MW$136,IF(AR22&lt;0.6,'X(Calculs)X'!$MW$135,IF(AR22&lt;0.7,'X(Calculs)X'!$MW$134,IF(AR22&lt;0.8,'X(Calculs)X'!$MW$133,IF(AR22&lt;0.9,'X(Calculs)X'!$MW$132,IF(AR22&lt;1,'X(Calculs)X'!$MW$131,IF(AND(AR22=1,CA$7=$BT22),0,'X(Calculs)X'!$MW$131)))))))))))))</f>
        <v/>
      </c>
      <c r="CB22" s="560" t="str">
        <f>IF(AS22="","",IF(AS22&lt;0,'X(Calculs)X'!$MW$141,IF(AS22&lt;0.1,'X(Calculs)X'!$MW$140,IF(AS22&lt;0.2,'X(Calculs)X'!$MW$139,IF(AS22&lt;0.3,'X(Calculs)X'!$MW$138,IF(AS22&lt;0.4,'X(Calculs)X'!$MW$137,IF(AS22&lt;0.5,'X(Calculs)X'!$MW$136,IF(AS22&lt;0.6,'X(Calculs)X'!$MW$135,IF(AS22&lt;0.7,'X(Calculs)X'!$MW$134,IF(AS22&lt;0.8,'X(Calculs)X'!$MW$133,IF(AS22&lt;0.9,'X(Calculs)X'!$MW$132,IF(AS22&lt;1,'X(Calculs)X'!$MW$131,IF(AND(AS22=1,CB$7=$BT22),0,'X(Calculs)X'!$MW$131)))))))))))))</f>
        <v/>
      </c>
      <c r="CC22" s="560" t="str">
        <f>IF(AT22="","",IF(AT22&lt;0,'X(Calculs)X'!$MW$141,IF(AT22&lt;0.1,'X(Calculs)X'!$MW$140,IF(AT22&lt;0.2,'X(Calculs)X'!$MW$139,IF(AT22&lt;0.3,'X(Calculs)X'!$MW$138,IF(AT22&lt;0.4,'X(Calculs)X'!$MW$137,IF(AT22&lt;0.5,'X(Calculs)X'!$MW$136,IF(AT22&lt;0.6,'X(Calculs)X'!$MW$135,IF(AT22&lt;0.7,'X(Calculs)X'!$MW$134,IF(AT22&lt;0.8,'X(Calculs)X'!$MW$133,IF(AT22&lt;0.9,'X(Calculs)X'!$MW$132,IF(AT22&lt;1,'X(Calculs)X'!$MW$131,IF(AND(AT22=1,CC$7=$BT22),0,'X(Calculs)X'!$MW$131)))))))))))))</f>
        <v/>
      </c>
      <c r="CD22" s="560" t="str">
        <f>IF(AU22="","",IF(AU22&lt;0,'X(Calculs)X'!$MW$141,IF(AU22&lt;0.1,'X(Calculs)X'!$MW$140,IF(AU22&lt;0.2,'X(Calculs)X'!$MW$139,IF(AU22&lt;0.3,'X(Calculs)X'!$MW$138,IF(AU22&lt;0.4,'X(Calculs)X'!$MW$137,IF(AU22&lt;0.5,'X(Calculs)X'!$MW$136,IF(AU22&lt;0.6,'X(Calculs)X'!$MW$135,IF(AU22&lt;0.7,'X(Calculs)X'!$MW$134,IF(AU22&lt;0.8,'X(Calculs)X'!$MW$133,IF(AU22&lt;0.9,'X(Calculs)X'!$MW$132,IF(AU22&lt;1,'X(Calculs)X'!$MW$131,IF(AND(AU22=1,CD$7=$BT22),0,'X(Calculs)X'!$MW$131)))))))))))))</f>
        <v/>
      </c>
      <c r="CE22" s="560" t="str">
        <f>IF(AV22="","",IF(AV22&lt;0,'X(Calculs)X'!$MW$141,IF(AV22&lt;0.1,'X(Calculs)X'!$MW$140,IF(AV22&lt;0.2,'X(Calculs)X'!$MW$139,IF(AV22&lt;0.3,'X(Calculs)X'!$MW$138,IF(AV22&lt;0.4,'X(Calculs)X'!$MW$137,IF(AV22&lt;0.5,'X(Calculs)X'!$MW$136,IF(AV22&lt;0.6,'X(Calculs)X'!$MW$135,IF(AV22&lt;0.7,'X(Calculs)X'!$MW$134,IF(AV22&lt;0.8,'X(Calculs)X'!$MW$133,IF(AV22&lt;0.9,'X(Calculs)X'!$MW$132,IF(AV22&lt;1,'X(Calculs)X'!$MW$131,IF(AND(AV22=1,CE$7=$BT22),0,'X(Calculs)X'!$MW$131)))))))))))))</f>
        <v/>
      </c>
      <c r="CF22" s="560" t="str">
        <f>IF(AW22="","",IF(AW22&lt;0,'X(Calculs)X'!$MW$141,IF(AW22&lt;0.1,'X(Calculs)X'!$MW$140,IF(AW22&lt;0.2,'X(Calculs)X'!$MW$139,IF(AW22&lt;0.3,'X(Calculs)X'!$MW$138,IF(AW22&lt;0.4,'X(Calculs)X'!$MW$137,IF(AW22&lt;0.5,'X(Calculs)X'!$MW$136,IF(AW22&lt;0.6,'X(Calculs)X'!$MW$135,IF(AW22&lt;0.7,'X(Calculs)X'!$MW$134,IF(AW22&lt;0.8,'X(Calculs)X'!$MW$133,IF(AW22&lt;0.9,'X(Calculs)X'!$MW$132,IF(AW22&lt;1,'X(Calculs)X'!$MW$131,IF(AND(AW22=1,CF$7=$BT22),0,'X(Calculs)X'!$MW$131)))))))))))))</f>
        <v/>
      </c>
      <c r="CG22" s="560" t="str">
        <f>IF(AX22="","",IF(AX22&lt;0,'X(Calculs)X'!$MW$141,IF(AX22&lt;0.1,'X(Calculs)X'!$MW$140,IF(AX22&lt;0.2,'X(Calculs)X'!$MW$139,IF(AX22&lt;0.3,'X(Calculs)X'!$MW$138,IF(AX22&lt;0.4,'X(Calculs)X'!$MW$137,IF(AX22&lt;0.5,'X(Calculs)X'!$MW$136,IF(AX22&lt;0.6,'X(Calculs)X'!$MW$135,IF(AX22&lt;0.7,'X(Calculs)X'!$MW$134,IF(AX22&lt;0.8,'X(Calculs)X'!$MW$133,IF(AX22&lt;0.9,'X(Calculs)X'!$MW$132,IF(AX22&lt;1,'X(Calculs)X'!$MW$131,IF(AND(AX22=1,CG$7=$BT22),0,'X(Calculs)X'!$MW$131)))))))))))))</f>
        <v/>
      </c>
      <c r="CH22" s="560" t="str">
        <f>IF(AY22="","",IF(AY22&lt;0,'X(Calculs)X'!$MW$141,IF(AY22&lt;0.1,'X(Calculs)X'!$MW$140,IF(AY22&lt;0.2,'X(Calculs)X'!$MW$139,IF(AY22&lt;0.3,'X(Calculs)X'!$MW$138,IF(AY22&lt;0.4,'X(Calculs)X'!$MW$137,IF(AY22&lt;0.5,'X(Calculs)X'!$MW$136,IF(AY22&lt;0.6,'X(Calculs)X'!$MW$135,IF(AY22&lt;0.7,'X(Calculs)X'!$MW$134,IF(AY22&lt;0.8,'X(Calculs)X'!$MW$133,IF(AY22&lt;0.9,'X(Calculs)X'!$MW$132,IF(AY22&lt;1,'X(Calculs)X'!$MW$131,IF(AND(AY22=1,CH$7=$BT22),0,'X(Calculs)X'!$MW$131)))))))))))))</f>
        <v/>
      </c>
      <c r="CI22" s="560" t="str">
        <f>IF(AZ22="","",IF(AZ22&lt;0,'X(Calculs)X'!$MW$141,IF(AZ22&lt;0.1,'X(Calculs)X'!$MW$140,IF(AZ22&lt;0.2,'X(Calculs)X'!$MW$139,IF(AZ22&lt;0.3,'X(Calculs)X'!$MW$138,IF(AZ22&lt;0.4,'X(Calculs)X'!$MW$137,IF(AZ22&lt;0.5,'X(Calculs)X'!$MW$136,IF(AZ22&lt;0.6,'X(Calculs)X'!$MW$135,IF(AZ22&lt;0.7,'X(Calculs)X'!$MW$134,IF(AZ22&lt;0.8,'X(Calculs)X'!$MW$133,IF(AZ22&lt;0.9,'X(Calculs)X'!$MW$132,IF(AZ22&lt;1,'X(Calculs)X'!$MW$131,IF(AND(AZ22=1,CI$7=$BT22),0,'X(Calculs)X'!$MW$131)))))))))))))</f>
        <v/>
      </c>
      <c r="CJ22" s="560" t="str">
        <f>IF(BA22="","",IF(BA22&lt;0,'X(Calculs)X'!$MW$141,IF(BA22&lt;0.1,'X(Calculs)X'!$MW$140,IF(BA22&lt;0.2,'X(Calculs)X'!$MW$139,IF(BA22&lt;0.3,'X(Calculs)X'!$MW$138,IF(BA22&lt;0.4,'X(Calculs)X'!$MW$137,IF(BA22&lt;0.5,'X(Calculs)X'!$MW$136,IF(BA22&lt;0.6,'X(Calculs)X'!$MW$135,IF(BA22&lt;0.7,'X(Calculs)X'!$MW$134,IF(BA22&lt;0.8,'X(Calculs)X'!$MW$133,IF(BA22&lt;0.9,'X(Calculs)X'!$MW$132,IF(BA22&lt;1,'X(Calculs)X'!$MW$131,IF(AND(BA22=1,CJ$7=$BT22),0,'X(Calculs)X'!$MW$131)))))))))))))</f>
        <v/>
      </c>
      <c r="CK22" s="560" t="str">
        <f>IF(BB22="","",IF(BB22&lt;0,'X(Calculs)X'!$MW$141,IF(BB22&lt;0.1,'X(Calculs)X'!$MW$140,IF(BB22&lt;0.2,'X(Calculs)X'!$MW$139,IF(BB22&lt;0.3,'X(Calculs)X'!$MW$138,IF(BB22&lt;0.4,'X(Calculs)X'!$MW$137,IF(BB22&lt;0.5,'X(Calculs)X'!$MW$136,IF(BB22&lt;0.6,'X(Calculs)X'!$MW$135,IF(BB22&lt;0.7,'X(Calculs)X'!$MW$134,IF(BB22&lt;0.8,'X(Calculs)X'!$MW$133,IF(BB22&lt;0.9,'X(Calculs)X'!$MW$132,IF(BB22&lt;1,'X(Calculs)X'!$MW$131,IF(AND(BB22=1,CK$7=$BT22),0,'X(Calculs)X'!$MW$131)))))))))))))</f>
        <v/>
      </c>
      <c r="CL22" s="560" t="str">
        <f>IF(BC22="","",IF(BC22&lt;0,'X(Calculs)X'!$MW$141,IF(BC22&lt;0.1,'X(Calculs)X'!$MW$140,IF(BC22&lt;0.2,'X(Calculs)X'!$MW$139,IF(BC22&lt;0.3,'X(Calculs)X'!$MW$138,IF(BC22&lt;0.4,'X(Calculs)X'!$MW$137,IF(BC22&lt;0.5,'X(Calculs)X'!$MW$136,IF(BC22&lt;0.6,'X(Calculs)X'!$MW$135,IF(BC22&lt;0.7,'X(Calculs)X'!$MW$134,IF(BC22&lt;0.8,'X(Calculs)X'!$MW$133,IF(BC22&lt;0.9,'X(Calculs)X'!$MW$132,IF(BC22&lt;1,'X(Calculs)X'!$MW$131,IF(AND(BC22=1,CL$7=$BT22),0,'X(Calculs)X'!$MW$131)))))))))))))</f>
        <v/>
      </c>
      <c r="CM22" s="560" t="str">
        <f>IF(BD22="","",IF(BD22&lt;0,'X(Calculs)X'!$MW$141,IF(BD22&lt;0.1,'X(Calculs)X'!$MW$140,IF(BD22&lt;0.2,'X(Calculs)X'!$MW$139,IF(BD22&lt;0.3,'X(Calculs)X'!$MW$138,IF(BD22&lt;0.4,'X(Calculs)X'!$MW$137,IF(BD22&lt;0.5,'X(Calculs)X'!$MW$136,IF(BD22&lt;0.6,'X(Calculs)X'!$MW$135,IF(BD22&lt;0.7,'X(Calculs)X'!$MW$134,IF(BD22&lt;0.8,'X(Calculs)X'!$MW$133,IF(BD22&lt;0.9,'X(Calculs)X'!$MW$132,IF(BD22&lt;1,'X(Calculs)X'!$MW$131,IF(AND(BD22=1,CM$7=$BT22),0,'X(Calculs)X'!$MW$131)))))))))))))</f>
        <v/>
      </c>
      <c r="CN22" s="560" t="str">
        <f>IF(BE22="","",IF(BE22&lt;0,'X(Calculs)X'!$MW$141,IF(BE22&lt;0.1,'X(Calculs)X'!$MW$140,IF(BE22&lt;0.2,'X(Calculs)X'!$MW$139,IF(BE22&lt;0.3,'X(Calculs)X'!$MW$138,IF(BE22&lt;0.4,'X(Calculs)X'!$MW$137,IF(BE22&lt;0.5,'X(Calculs)X'!$MW$136,IF(BE22&lt;0.6,'X(Calculs)X'!$MW$135,IF(BE22&lt;0.7,'X(Calculs)X'!$MW$134,IF(BE22&lt;0.8,'X(Calculs)X'!$MW$133,IF(BE22&lt;0.9,'X(Calculs)X'!$MW$132,IF(BE22&lt;1,'X(Calculs)X'!$MW$131,IF(AND(BE22=1,CN$7=$BT22),0,'X(Calculs)X'!$MW$131)))))))))))))</f>
        <v/>
      </c>
      <c r="CO22" s="560" t="str">
        <f>IF(BF22="","",IF(BF22&lt;0,'X(Calculs)X'!$MW$141,IF(BF22&lt;0.1,'X(Calculs)X'!$MW$140,IF(BF22&lt;0.2,'X(Calculs)X'!$MW$139,IF(BF22&lt;0.3,'X(Calculs)X'!$MW$138,IF(BF22&lt;0.4,'X(Calculs)X'!$MW$137,IF(BF22&lt;0.5,'X(Calculs)X'!$MW$136,IF(BF22&lt;0.6,'X(Calculs)X'!$MW$135,IF(BF22&lt;0.7,'X(Calculs)X'!$MW$134,IF(BF22&lt;0.8,'X(Calculs)X'!$MW$133,IF(BF22&lt;0.9,'X(Calculs)X'!$MW$132,IF(BF22&lt;1,'X(Calculs)X'!$MW$131,IF(AND(BF22=1,CO$7=$BT22),0,'X(Calculs)X'!$MW$131)))))))))))))</f>
        <v/>
      </c>
      <c r="CP22" s="560" t="str">
        <f>IF(BG22="","",IF(BG22&lt;0,'X(Calculs)X'!$MW$141,IF(BG22&lt;0.1,'X(Calculs)X'!$MW$140,IF(BG22&lt;0.2,'X(Calculs)X'!$MW$139,IF(BG22&lt;0.3,'X(Calculs)X'!$MW$138,IF(BG22&lt;0.4,'X(Calculs)X'!$MW$137,IF(BG22&lt;0.5,'X(Calculs)X'!$MW$136,IF(BG22&lt;0.6,'X(Calculs)X'!$MW$135,IF(BG22&lt;0.7,'X(Calculs)X'!$MW$134,IF(BG22&lt;0.8,'X(Calculs)X'!$MW$133,IF(BG22&lt;0.9,'X(Calculs)X'!$MW$132,IF(BG22&lt;1,'X(Calculs)X'!$MW$131,IF(AND(BG22=1,CP$7=$BT22),0,'X(Calculs)X'!$MW$131)))))))))))))</f>
        <v/>
      </c>
      <c r="CQ22" s="560" t="str">
        <f>IF(BH22="","",IF(BH22&lt;0,'X(Calculs)X'!$MW$141,IF(BH22&lt;0.1,'X(Calculs)X'!$MW$140,IF(BH22&lt;0.2,'X(Calculs)X'!$MW$139,IF(BH22&lt;0.3,'X(Calculs)X'!$MW$138,IF(BH22&lt;0.4,'X(Calculs)X'!$MW$137,IF(BH22&lt;0.5,'X(Calculs)X'!$MW$136,IF(BH22&lt;0.6,'X(Calculs)X'!$MW$135,IF(BH22&lt;0.7,'X(Calculs)X'!$MW$134,IF(BH22&lt;0.8,'X(Calculs)X'!$MW$133,IF(BH22&lt;0.9,'X(Calculs)X'!$MW$132,IF(BH22&lt;1,'X(Calculs)X'!$MW$131,IF(AND(BH22=1,CQ$7=$BT22),0,'X(Calculs)X'!$MW$131)))))))))))))</f>
        <v/>
      </c>
      <c r="CR22" s="560" t="str">
        <f>IF(BI22="","",IF(BI22&lt;0,'X(Calculs)X'!$MW$141,IF(BI22&lt;0.1,'X(Calculs)X'!$MW$140,IF(BI22&lt;0.2,'X(Calculs)X'!$MW$139,IF(BI22&lt;0.3,'X(Calculs)X'!$MW$138,IF(BI22&lt;0.4,'X(Calculs)X'!$MW$137,IF(BI22&lt;0.5,'X(Calculs)X'!$MW$136,IF(BI22&lt;0.6,'X(Calculs)X'!$MW$135,IF(BI22&lt;0.7,'X(Calculs)X'!$MW$134,IF(BI22&lt;0.8,'X(Calculs)X'!$MW$133,IF(BI22&lt;0.9,'X(Calculs)X'!$MW$132,IF(BI22&lt;1,'X(Calculs)X'!$MW$131,IF(AND(BI22=1,CR$7=$BT22),0,'X(Calculs)X'!$MW$131)))))))))))))</f>
        <v/>
      </c>
      <c r="CS22" s="560" t="str">
        <f>IF(BJ22="","",IF(BJ22&lt;0,'X(Calculs)X'!$MW$141,IF(BJ22&lt;0.1,'X(Calculs)X'!$MW$140,IF(BJ22&lt;0.2,'X(Calculs)X'!$MW$139,IF(BJ22&lt;0.3,'X(Calculs)X'!$MW$138,IF(BJ22&lt;0.4,'X(Calculs)X'!$MW$137,IF(BJ22&lt;0.5,'X(Calculs)X'!$MW$136,IF(BJ22&lt;0.6,'X(Calculs)X'!$MW$135,IF(BJ22&lt;0.7,'X(Calculs)X'!$MW$134,IF(BJ22&lt;0.8,'X(Calculs)X'!$MW$133,IF(BJ22&lt;0.9,'X(Calculs)X'!$MW$132,IF(BJ22&lt;1,'X(Calculs)X'!$MW$131,IF(AND(BJ22=1,CS$7=$BT22),0,'X(Calculs)X'!$MW$131)))))))))))))</f>
        <v/>
      </c>
      <c r="CT22" s="560" t="str">
        <f>IF(BK22="","",IF(BK22&lt;0,'X(Calculs)X'!$MW$141,IF(BK22&lt;0.1,'X(Calculs)X'!$MW$140,IF(BK22&lt;0.2,'X(Calculs)X'!$MW$139,IF(BK22&lt;0.3,'X(Calculs)X'!$MW$138,IF(BK22&lt;0.4,'X(Calculs)X'!$MW$137,IF(BK22&lt;0.5,'X(Calculs)X'!$MW$136,IF(BK22&lt;0.6,'X(Calculs)X'!$MW$135,IF(BK22&lt;0.7,'X(Calculs)X'!$MW$134,IF(BK22&lt;0.8,'X(Calculs)X'!$MW$133,IF(BK22&lt;0.9,'X(Calculs)X'!$MW$132,IF(BK22&lt;1,'X(Calculs)X'!$MW$131,IF(AND(BK22=1,CT$7=$BT22),0,'X(Calculs)X'!$MW$131)))))))))))))</f>
        <v/>
      </c>
      <c r="CU22" s="560" t="str">
        <f>IF(BL22="","",IF(BL22&lt;0,'X(Calculs)X'!$MW$141,IF(BL22&lt;0.1,'X(Calculs)X'!$MW$140,IF(BL22&lt;0.2,'X(Calculs)X'!$MW$139,IF(BL22&lt;0.3,'X(Calculs)X'!$MW$138,IF(BL22&lt;0.4,'X(Calculs)X'!$MW$137,IF(BL22&lt;0.5,'X(Calculs)X'!$MW$136,IF(BL22&lt;0.6,'X(Calculs)X'!$MW$135,IF(BL22&lt;0.7,'X(Calculs)X'!$MW$134,IF(BL22&lt;0.8,'X(Calculs)X'!$MW$133,IF(BL22&lt;0.9,'X(Calculs)X'!$MW$132,IF(BL22&lt;1,'X(Calculs)X'!$MW$131,IF(AND(BL22=1,CU$7=$BT22),0,'X(Calculs)X'!$MW$131)))))))))))))</f>
        <v/>
      </c>
      <c r="CV22" s="560" t="str">
        <f>IF(BM22="","",IF(BM22&lt;0,'X(Calculs)X'!$MW$141,IF(BM22&lt;0.1,'X(Calculs)X'!$MW$140,IF(BM22&lt;0.2,'X(Calculs)X'!$MW$139,IF(BM22&lt;0.3,'X(Calculs)X'!$MW$138,IF(BM22&lt;0.4,'X(Calculs)X'!$MW$137,IF(BM22&lt;0.5,'X(Calculs)X'!$MW$136,IF(BM22&lt;0.6,'X(Calculs)X'!$MW$135,IF(BM22&lt;0.7,'X(Calculs)X'!$MW$134,IF(BM22&lt;0.8,'X(Calculs)X'!$MW$133,IF(BM22&lt;0.9,'X(Calculs)X'!$MW$132,IF(BM22&lt;1,'X(Calculs)X'!$MW$131,IF(AND(BM22=1,CV$7=$BT22),0,'X(Calculs)X'!$MW$131)))))))))))))</f>
        <v/>
      </c>
      <c r="CW22" s="560" t="str">
        <f>IF(BN22="","",IF(BN22&lt;0,'X(Calculs)X'!$MW$141,IF(BN22&lt;0.1,'X(Calculs)X'!$MW$140,IF(BN22&lt;0.2,'X(Calculs)X'!$MW$139,IF(BN22&lt;0.3,'X(Calculs)X'!$MW$138,IF(BN22&lt;0.4,'X(Calculs)X'!$MW$137,IF(BN22&lt;0.5,'X(Calculs)X'!$MW$136,IF(BN22&lt;0.6,'X(Calculs)X'!$MW$135,IF(BN22&lt;0.7,'X(Calculs)X'!$MW$134,IF(BN22&lt;0.8,'X(Calculs)X'!$MW$133,IF(BN22&lt;0.9,'X(Calculs)X'!$MW$132,IF(BN22&lt;1,'X(Calculs)X'!$MW$131,IF(AND(BN22=1,CW$7=$BT22),0,'X(Calculs)X'!$MW$131)))))))))))))</f>
        <v/>
      </c>
      <c r="CX22" s="560" t="str">
        <f>IF(BO22="","",IF(BO22&lt;0,'X(Calculs)X'!$MW$141,IF(BO22&lt;0.1,'X(Calculs)X'!$MW$140,IF(BO22&lt;0.2,'X(Calculs)X'!$MW$139,IF(BO22&lt;0.3,'X(Calculs)X'!$MW$138,IF(BO22&lt;0.4,'X(Calculs)X'!$MW$137,IF(BO22&lt;0.5,'X(Calculs)X'!$MW$136,IF(BO22&lt;0.6,'X(Calculs)X'!$MW$135,IF(BO22&lt;0.7,'X(Calculs)X'!$MW$134,IF(BO22&lt;0.8,'X(Calculs)X'!$MW$133,IF(BO22&lt;0.9,'X(Calculs)X'!$MW$132,IF(BO22&lt;1,'X(Calculs)X'!$MW$131,IF(AND(BO22=1,CX$7=$BT22),0,'X(Calculs)X'!$MW$131)))))))))))))</f>
        <v/>
      </c>
      <c r="CY22" s="5"/>
      <c r="CZ22" s="541" t="str">
        <f t="shared" si="8"/>
        <v/>
      </c>
      <c r="DA22" s="542" t="str">
        <f>IFERROR((AL22*SQRT(('X(Calculs)X'!$B$11-2)/(1-('5. Corr.'!AL22*'5. Corr.'!AL22)))),"")</f>
        <v/>
      </c>
      <c r="DB22" s="542" t="str">
        <f>IFERROR((AM22*SQRT(('X(Calculs)X'!$B$11-2)/(1-('5. Corr.'!AM22*'5. Corr.'!AM22)))),"")</f>
        <v/>
      </c>
      <c r="DC22" s="542" t="str">
        <f>IFERROR((AN22*SQRT(('X(Calculs)X'!$B$11-2)/(1-('5. Corr.'!AN22*'5. Corr.'!AN22)))),"")</f>
        <v/>
      </c>
      <c r="DD22" s="542" t="str">
        <f>IFERROR((AO22*SQRT(('X(Calculs)X'!$B$11-2)/(1-('5. Corr.'!AO22*'5. Corr.'!AO22)))),"")</f>
        <v/>
      </c>
      <c r="DE22" s="542" t="str">
        <f>IFERROR((AP22*SQRT(('X(Calculs)X'!$B$11-2)/(1-('5. Corr.'!AP22*'5. Corr.'!AP22)))),"")</f>
        <v/>
      </c>
      <c r="DF22" s="542" t="str">
        <f>IFERROR((AQ22*SQRT(('X(Calculs)X'!$B$11-2)/(1-('5. Corr.'!AQ22*'5. Corr.'!AQ22)))),"")</f>
        <v/>
      </c>
      <c r="DG22" s="542" t="str">
        <f>IFERROR((AR22*SQRT(('X(Calculs)X'!$B$11-2)/(1-('5. Corr.'!AR22*'5. Corr.'!AR22)))),"")</f>
        <v/>
      </c>
      <c r="DH22" s="542" t="str">
        <f>IFERROR((AS22*SQRT(('X(Calculs)X'!$B$11-2)/(1-('5. Corr.'!AS22*'5. Corr.'!AS22)))),"")</f>
        <v/>
      </c>
      <c r="DI22" s="542" t="str">
        <f>IFERROR((AT22*SQRT(('X(Calculs)X'!$B$11-2)/(1-('5. Corr.'!AT22*'5. Corr.'!AT22)))),"")</f>
        <v/>
      </c>
      <c r="DJ22" s="542" t="str">
        <f>IFERROR((AU22*SQRT(('X(Calculs)X'!$B$11-2)/(1-('5. Corr.'!AU22*'5. Corr.'!AU22)))),"")</f>
        <v/>
      </c>
      <c r="DK22" s="542" t="str">
        <f>IFERROR((AV22*SQRT(('X(Calculs)X'!$B$11-2)/(1-('5. Corr.'!AV22*'5. Corr.'!AV22)))),"")</f>
        <v/>
      </c>
      <c r="DL22" s="542" t="str">
        <f>IFERROR((AW22*SQRT(('X(Calculs)X'!$B$11-2)/(1-('5. Corr.'!AW22*'5. Corr.'!AW22)))),"")</f>
        <v/>
      </c>
      <c r="DM22" s="542" t="str">
        <f>IFERROR((AX22*SQRT(('X(Calculs)X'!$B$11-2)/(1-('5. Corr.'!AX22*'5. Corr.'!AX22)))),"")</f>
        <v/>
      </c>
      <c r="DN22" s="542" t="str">
        <f>IFERROR((AY22*SQRT(('X(Calculs)X'!$B$11-2)/(1-('5. Corr.'!AY22*'5. Corr.'!AY22)))),"")</f>
        <v/>
      </c>
      <c r="DO22" s="542" t="str">
        <f>IFERROR((AZ22*SQRT(('X(Calculs)X'!$B$11-2)/(1-('5. Corr.'!AZ22*'5. Corr.'!AZ22)))),"")</f>
        <v/>
      </c>
      <c r="DP22" s="542" t="str">
        <f>IFERROR((BA22*SQRT(('X(Calculs)X'!$B$11-2)/(1-('5. Corr.'!BA22*'5. Corr.'!BA22)))),"")</f>
        <v/>
      </c>
      <c r="DQ22" s="542" t="str">
        <f>IFERROR((BB22*SQRT(('X(Calculs)X'!$B$11-2)/(1-('5. Corr.'!BB22*'5. Corr.'!BB22)))),"")</f>
        <v/>
      </c>
      <c r="DR22" s="542" t="str">
        <f>IFERROR((BC22*SQRT(('X(Calculs)X'!$B$11-2)/(1-('5. Corr.'!BC22*'5. Corr.'!BC22)))),"")</f>
        <v/>
      </c>
      <c r="DS22" s="542" t="str">
        <f>IFERROR((BD22*SQRT(('X(Calculs)X'!$B$11-2)/(1-('5. Corr.'!BD22*'5. Corr.'!BD22)))),"")</f>
        <v/>
      </c>
      <c r="DT22" s="542" t="str">
        <f>IFERROR((BE22*SQRT(('X(Calculs)X'!$B$11-2)/(1-('5. Corr.'!BE22*'5. Corr.'!BE22)))),"")</f>
        <v/>
      </c>
      <c r="DU22" s="542" t="str">
        <f>IFERROR((BF22*SQRT(('X(Calculs)X'!$B$11-2)/(1-('5. Corr.'!BF22*'5. Corr.'!BF22)))),"")</f>
        <v/>
      </c>
      <c r="DV22" s="542" t="str">
        <f>IFERROR((BG22*SQRT(('X(Calculs)X'!$B$11-2)/(1-('5. Corr.'!BG22*'5. Corr.'!BG22)))),"")</f>
        <v/>
      </c>
      <c r="DW22" s="542" t="str">
        <f>IFERROR((BH22*SQRT(('X(Calculs)X'!$B$11-2)/(1-('5. Corr.'!BH22*'5. Corr.'!BH22)))),"")</f>
        <v/>
      </c>
      <c r="DX22" s="542" t="str">
        <f>IFERROR((BI22*SQRT(('X(Calculs)X'!$B$11-2)/(1-('5. Corr.'!BI22*'5. Corr.'!BI22)))),"")</f>
        <v/>
      </c>
      <c r="DY22" s="542" t="str">
        <f>IFERROR((BJ22*SQRT(('X(Calculs)X'!$B$11-2)/(1-('5. Corr.'!BJ22*'5. Corr.'!BJ22)))),"")</f>
        <v/>
      </c>
      <c r="DZ22" s="542" t="str">
        <f>IFERROR((BK22*SQRT(('X(Calculs)X'!$B$11-2)/(1-('5. Corr.'!BK22*'5. Corr.'!BK22)))),"")</f>
        <v/>
      </c>
      <c r="EA22" s="542" t="str">
        <f>IFERROR((BL22*SQRT(('X(Calculs)X'!$B$11-2)/(1-('5. Corr.'!BL22*'5. Corr.'!BL22)))),"")</f>
        <v/>
      </c>
      <c r="EB22" s="542" t="str">
        <f>IFERROR((BM22*SQRT(('X(Calculs)X'!$B$11-2)/(1-('5. Corr.'!BM22*'5. Corr.'!BM22)))),"")</f>
        <v/>
      </c>
      <c r="EC22" s="542" t="str">
        <f>IFERROR((BN22*SQRT(('X(Calculs)X'!$B$11-2)/(1-('5. Corr.'!BN22*'5. Corr.'!BN22)))),"")</f>
        <v/>
      </c>
      <c r="ED22" s="542" t="str">
        <f>IFERROR((BO22*SQRT(('X(Calculs)X'!$B$11-2)/(1-('5. Corr.'!BO22*'5. Corr.'!BO22)))),"")</f>
        <v/>
      </c>
      <c r="EE22" s="3"/>
      <c r="EF22" s="541" t="str">
        <f t="shared" si="9"/>
        <v/>
      </c>
      <c r="EG22" s="542" t="str">
        <f>IFERROR((_xlfn.T.DIST.2T(ABS(DA22),'X(Calculs)X'!$B$11-2)),"")</f>
        <v/>
      </c>
      <c r="EH22" s="542" t="str">
        <f>IFERROR((_xlfn.T.DIST.2T(ABS(DB22),'X(Calculs)X'!$B$11-2)),"")</f>
        <v/>
      </c>
      <c r="EI22" s="542" t="str">
        <f>IFERROR((_xlfn.T.DIST.2T(ABS(DC22),'X(Calculs)X'!$B$11-2)),"")</f>
        <v/>
      </c>
      <c r="EJ22" s="542" t="str">
        <f>IFERROR((_xlfn.T.DIST.2T(ABS(DD22),'X(Calculs)X'!$B$11-2)),"")</f>
        <v/>
      </c>
      <c r="EK22" s="542" t="str">
        <f>IFERROR((_xlfn.T.DIST.2T(ABS(DE22),'X(Calculs)X'!$B$11-2)),"")</f>
        <v/>
      </c>
      <c r="EL22" s="542" t="str">
        <f>IFERROR((_xlfn.T.DIST.2T(ABS(DF22),'X(Calculs)X'!$B$11-2)),"")</f>
        <v/>
      </c>
      <c r="EM22" s="542" t="str">
        <f>IFERROR((_xlfn.T.DIST.2T(ABS(DG22),'X(Calculs)X'!$B$11-2)),"")</f>
        <v/>
      </c>
      <c r="EN22" s="542" t="str">
        <f>IFERROR((_xlfn.T.DIST.2T(ABS(DH22),'X(Calculs)X'!$B$11-2)),"")</f>
        <v/>
      </c>
      <c r="EO22" s="542" t="str">
        <f>IFERROR((_xlfn.T.DIST.2T(ABS(DI22),'X(Calculs)X'!$B$11-2)),"")</f>
        <v/>
      </c>
      <c r="EP22" s="542" t="str">
        <f>IFERROR((_xlfn.T.DIST.2T(ABS(DJ22),'X(Calculs)X'!$B$11-2)),"")</f>
        <v/>
      </c>
      <c r="EQ22" s="542" t="str">
        <f>IFERROR((_xlfn.T.DIST.2T(ABS(DK22),'X(Calculs)X'!$B$11-2)),"")</f>
        <v/>
      </c>
      <c r="ER22" s="542" t="str">
        <f>IFERROR((_xlfn.T.DIST.2T(ABS(DL22),'X(Calculs)X'!$B$11-2)),"")</f>
        <v/>
      </c>
      <c r="ES22" s="542" t="str">
        <f>IFERROR((_xlfn.T.DIST.2T(ABS(DM22),'X(Calculs)X'!$B$11-2)),"")</f>
        <v/>
      </c>
      <c r="ET22" s="542" t="str">
        <f>IFERROR((_xlfn.T.DIST.2T(ABS(DN22),'X(Calculs)X'!$B$11-2)),"")</f>
        <v/>
      </c>
      <c r="EU22" s="542" t="str">
        <f>IFERROR((_xlfn.T.DIST.2T(ABS(DO22),'X(Calculs)X'!$B$11-2)),"")</f>
        <v/>
      </c>
      <c r="EV22" s="542" t="str">
        <f>IFERROR((_xlfn.T.DIST.2T(ABS(DP22),'X(Calculs)X'!$B$11-2)),"")</f>
        <v/>
      </c>
      <c r="EW22" s="542" t="str">
        <f>IFERROR((_xlfn.T.DIST.2T(ABS(DQ22),'X(Calculs)X'!$B$11-2)),"")</f>
        <v/>
      </c>
      <c r="EX22" s="542" t="str">
        <f>IFERROR((_xlfn.T.DIST.2T(ABS(DR22),'X(Calculs)X'!$B$11-2)),"")</f>
        <v/>
      </c>
      <c r="EY22" s="542" t="str">
        <f>IFERROR((_xlfn.T.DIST.2T(ABS(DS22),'X(Calculs)X'!$B$11-2)),"")</f>
        <v/>
      </c>
      <c r="EZ22" s="542" t="str">
        <f>IFERROR((_xlfn.T.DIST.2T(ABS(DT22),'X(Calculs)X'!$B$11-2)),"")</f>
        <v/>
      </c>
      <c r="FA22" s="542" t="str">
        <f>IFERROR((_xlfn.T.DIST.2T(ABS(DU22),'X(Calculs)X'!$B$11-2)),"")</f>
        <v/>
      </c>
      <c r="FB22" s="542" t="str">
        <f>IFERROR((_xlfn.T.DIST.2T(ABS(DV22),'X(Calculs)X'!$B$11-2)),"")</f>
        <v/>
      </c>
      <c r="FC22" s="542" t="str">
        <f>IFERROR((_xlfn.T.DIST.2T(ABS(DW22),'X(Calculs)X'!$B$11-2)),"")</f>
        <v/>
      </c>
      <c r="FD22" s="542" t="str">
        <f>IFERROR((_xlfn.T.DIST.2T(ABS(DX22),'X(Calculs)X'!$B$11-2)),"")</f>
        <v/>
      </c>
      <c r="FE22" s="542" t="str">
        <f>IFERROR((_xlfn.T.DIST.2T(ABS(DY22),'X(Calculs)X'!$B$11-2)),"")</f>
        <v/>
      </c>
      <c r="FF22" s="542" t="str">
        <f>IFERROR((_xlfn.T.DIST.2T(ABS(DZ22),'X(Calculs)X'!$B$11-2)),"")</f>
        <v/>
      </c>
      <c r="FG22" s="542" t="str">
        <f>IFERROR((_xlfn.T.DIST.2T(ABS(EA22),'X(Calculs)X'!$B$11-2)),"")</f>
        <v/>
      </c>
      <c r="FH22" s="542" t="str">
        <f>IFERROR((_xlfn.T.DIST.2T(ABS(EB22),'X(Calculs)X'!$B$11-2)),"")</f>
        <v/>
      </c>
      <c r="FI22" s="542" t="str">
        <f>IFERROR((_xlfn.T.DIST.2T(ABS(EC22),'X(Calculs)X'!$B$11-2)),"")</f>
        <v/>
      </c>
      <c r="FJ22" s="542" t="str">
        <f>IFERROR((_xlfn.T.DIST.2T(ABS(ED22),'X(Calculs)X'!$B$11-2)),"")</f>
        <v/>
      </c>
      <c r="FK22" s="5"/>
      <c r="FL22" s="541" t="str">
        <f t="shared" si="10"/>
        <v/>
      </c>
      <c r="FM22" s="542" t="e">
        <f t="shared" si="12"/>
        <v>#VALUE!</v>
      </c>
      <c r="FN22" s="542" t="e">
        <f t="shared" si="13"/>
        <v>#VALUE!</v>
      </c>
      <c r="FO22" s="542" t="e">
        <f t="shared" si="14"/>
        <v>#VALUE!</v>
      </c>
      <c r="FP22" s="542" t="e">
        <f t="shared" si="15"/>
        <v>#VALUE!</v>
      </c>
      <c r="FQ22" s="542" t="e">
        <f t="shared" si="16"/>
        <v>#VALUE!</v>
      </c>
      <c r="FR22" s="542" t="e">
        <f t="shared" si="17"/>
        <v>#VALUE!</v>
      </c>
      <c r="FS22" s="542" t="e">
        <f t="shared" si="18"/>
        <v>#VALUE!</v>
      </c>
      <c r="FT22" s="542" t="e">
        <f t="shared" si="19"/>
        <v>#VALUE!</v>
      </c>
      <c r="FU22" s="542" t="e">
        <f t="shared" si="20"/>
        <v>#VALUE!</v>
      </c>
      <c r="FV22" s="542" t="e">
        <f t="shared" si="21"/>
        <v>#VALUE!</v>
      </c>
      <c r="FW22" s="542" t="e">
        <f t="shared" si="22"/>
        <v>#VALUE!</v>
      </c>
      <c r="FX22" s="542" t="e">
        <f t="shared" si="23"/>
        <v>#VALUE!</v>
      </c>
      <c r="FY22" s="542" t="e">
        <f t="shared" si="24"/>
        <v>#VALUE!</v>
      </c>
      <c r="FZ22" s="542" t="e">
        <f t="shared" si="25"/>
        <v>#VALUE!</v>
      </c>
      <c r="GA22" s="542" t="e">
        <f t="shared" si="26"/>
        <v>#VALUE!</v>
      </c>
      <c r="GB22" s="542" t="e">
        <f t="shared" si="27"/>
        <v>#VALUE!</v>
      </c>
      <c r="GC22" s="542" t="e">
        <f t="shared" si="28"/>
        <v>#VALUE!</v>
      </c>
      <c r="GD22" s="542" t="e">
        <f t="shared" si="29"/>
        <v>#VALUE!</v>
      </c>
      <c r="GE22" s="542" t="e">
        <f t="shared" si="30"/>
        <v>#VALUE!</v>
      </c>
      <c r="GF22" s="542" t="e">
        <f t="shared" si="31"/>
        <v>#VALUE!</v>
      </c>
      <c r="GG22" s="542" t="e">
        <f t="shared" si="32"/>
        <v>#VALUE!</v>
      </c>
      <c r="GH22" s="542" t="e">
        <f t="shared" si="33"/>
        <v>#VALUE!</v>
      </c>
      <c r="GI22" s="542" t="e">
        <f t="shared" si="34"/>
        <v>#VALUE!</v>
      </c>
      <c r="GJ22" s="542" t="e">
        <f t="shared" si="35"/>
        <v>#VALUE!</v>
      </c>
      <c r="GK22" s="542" t="e">
        <f t="shared" si="36"/>
        <v>#VALUE!</v>
      </c>
      <c r="GL22" s="542" t="e">
        <f t="shared" si="37"/>
        <v>#VALUE!</v>
      </c>
      <c r="GM22" s="542" t="e">
        <f t="shared" si="38"/>
        <v>#VALUE!</v>
      </c>
      <c r="GN22" s="542" t="e">
        <f t="shared" si="39"/>
        <v>#VALUE!</v>
      </c>
      <c r="GO22" s="542" t="e">
        <f t="shared" si="40"/>
        <v>#VALUE!</v>
      </c>
      <c r="GP22" s="542" t="e">
        <f t="shared" si="41"/>
        <v>#VALUE!</v>
      </c>
      <c r="GQ22" s="5"/>
      <c r="GR22" s="5"/>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c r="IW22" s="91"/>
      <c r="IX22" s="91"/>
      <c r="IY22" s="91"/>
      <c r="IZ22" s="91"/>
      <c r="JA22" s="91"/>
      <c r="JB22" s="91"/>
      <c r="JC22" s="91"/>
      <c r="JD22" s="91"/>
      <c r="JE22" s="91"/>
      <c r="JF22" s="91"/>
      <c r="JG22" s="91"/>
      <c r="JH22" s="91"/>
      <c r="JI22" s="91"/>
      <c r="JJ22" s="91"/>
      <c r="JK22" s="91"/>
      <c r="JL22" s="91"/>
      <c r="JM22" s="91"/>
      <c r="JN22" s="91"/>
      <c r="JO22" s="91"/>
      <c r="JP22" s="91"/>
      <c r="JQ22" s="91"/>
      <c r="JR22" s="91"/>
      <c r="JS22" s="91"/>
      <c r="JT22" s="91"/>
      <c r="JU22" s="91"/>
      <c r="JV22" s="91"/>
      <c r="JW22" s="91"/>
      <c r="JX22" s="91"/>
      <c r="JY22" s="91"/>
    </row>
    <row r="23" spans="1:285" ht="23.25" customHeight="1" x14ac:dyDescent="0.3">
      <c r="A23" s="578"/>
      <c r="D23" s="568" t="str">
        <f>T7</f>
        <v/>
      </c>
      <c r="E23" s="542" t="str">
        <f>IF('X(Calculs)X'!$B$8&gt;0,IF('X(Calculs)X'!$AM40&lt;='X(Calculs)X'!$B$8,IF(ISERROR(FM23),IF('X(Calculs)X'!D$23&lt;='X(Calculs)X'!$B$8,"—",""),FM23),""),"")</f>
        <v/>
      </c>
      <c r="F23" s="542" t="str">
        <f>IF('X(Calculs)X'!$B$8&gt;0,IF('X(Calculs)X'!$AM40&lt;='X(Calculs)X'!$B$8,IF(ISERROR(FN23),IF('X(Calculs)X'!E$23&lt;='X(Calculs)X'!$B$8,"—",""),FN23),""),"")</f>
        <v/>
      </c>
      <c r="G23" s="542" t="str">
        <f>IF('X(Calculs)X'!$B$8&gt;0,IF('X(Calculs)X'!$AM40&lt;='X(Calculs)X'!$B$8,IF(ISERROR(FO23),IF('X(Calculs)X'!F$23&lt;='X(Calculs)X'!$B$8,"—",""),FO23),""),"")</f>
        <v/>
      </c>
      <c r="H23" s="542" t="str">
        <f>IF('X(Calculs)X'!$B$8&gt;0,IF('X(Calculs)X'!$AM40&lt;='X(Calculs)X'!$B$8,IF(ISERROR(FP23),IF('X(Calculs)X'!G$23&lt;='X(Calculs)X'!$B$8,"—",""),FP23),""),"")</f>
        <v/>
      </c>
      <c r="I23" s="542" t="str">
        <f>IF('X(Calculs)X'!$B$8&gt;0,IF('X(Calculs)X'!$AM40&lt;='X(Calculs)X'!$B$8,IF(ISERROR(FQ23),IF('X(Calculs)X'!H$23&lt;='X(Calculs)X'!$B$8,"—",""),FQ23),""),"")</f>
        <v/>
      </c>
      <c r="J23" s="542" t="str">
        <f>IF('X(Calculs)X'!$B$8&gt;0,IF('X(Calculs)X'!$AM40&lt;='X(Calculs)X'!$B$8,IF(ISERROR(FR23),IF('X(Calculs)X'!I$23&lt;='X(Calculs)X'!$B$8,"—",""),FR23),""),"")</f>
        <v/>
      </c>
      <c r="K23" s="542" t="str">
        <f>IF('X(Calculs)X'!$B$8&gt;0,IF('X(Calculs)X'!$AM40&lt;='X(Calculs)X'!$B$8,IF(ISERROR(FS23),IF('X(Calculs)X'!J$23&lt;='X(Calculs)X'!$B$8,"—",""),FS23),""),"")</f>
        <v/>
      </c>
      <c r="L23" s="542" t="str">
        <f>IF('X(Calculs)X'!$B$8&gt;0,IF('X(Calculs)X'!$AM40&lt;='X(Calculs)X'!$B$8,IF(ISERROR(FT23),IF('X(Calculs)X'!K$23&lt;='X(Calculs)X'!$B$8,"—",""),FT23),""),"")</f>
        <v/>
      </c>
      <c r="M23" s="542" t="str">
        <f>IF('X(Calculs)X'!$B$8&gt;0,IF('X(Calculs)X'!$AM40&lt;='X(Calculs)X'!$B$8,IF(ISERROR(FU23),IF('X(Calculs)X'!L$23&lt;='X(Calculs)X'!$B$8,"—",""),FU23),""),"")</f>
        <v/>
      </c>
      <c r="N23" s="542" t="str">
        <f>IF('X(Calculs)X'!$B$8&gt;0,IF('X(Calculs)X'!$AM40&lt;='X(Calculs)X'!$B$8,IF(ISERROR(FV23),IF('X(Calculs)X'!M$23&lt;='X(Calculs)X'!$B$8,"—",""),FV23),""),"")</f>
        <v/>
      </c>
      <c r="O23" s="542" t="str">
        <f>IF('X(Calculs)X'!$B$8&gt;0,IF('X(Calculs)X'!$AM40&lt;='X(Calculs)X'!$B$8,IF(ISERROR(FW23),IF('X(Calculs)X'!N$23&lt;='X(Calculs)X'!$B$8,"—",""),FW23),""),"")</f>
        <v/>
      </c>
      <c r="P23" s="542" t="str">
        <f>IF('X(Calculs)X'!$B$8&gt;0,IF('X(Calculs)X'!$AM40&lt;='X(Calculs)X'!$B$8,IF(ISERROR(FX23),IF('X(Calculs)X'!O$23&lt;='X(Calculs)X'!$B$8,"—",""),FX23),""),"")</f>
        <v/>
      </c>
      <c r="Q23" s="542" t="str">
        <f>IF('X(Calculs)X'!$B$8&gt;0,IF('X(Calculs)X'!$AM40&lt;='X(Calculs)X'!$B$8,IF(ISERROR(FY23),IF('X(Calculs)X'!P$23&lt;='X(Calculs)X'!$B$8,"—",""),FY23),""),"")</f>
        <v/>
      </c>
      <c r="R23" s="542" t="str">
        <f>IF('X(Calculs)X'!$B$8&gt;0,IF('X(Calculs)X'!$AM40&lt;='X(Calculs)X'!$B$8,IF(ISERROR(FZ23),IF('X(Calculs)X'!Q$23&lt;='X(Calculs)X'!$B$8,"—",""),FZ23),""),"")</f>
        <v/>
      </c>
      <c r="S23" s="542" t="str">
        <f>IF('X(Calculs)X'!$B$8&gt;0,IF('X(Calculs)X'!$AM40&lt;='X(Calculs)X'!$B$8,IF(ISERROR(GA23),IF('X(Calculs)X'!R$23&lt;='X(Calculs)X'!$B$8,"—",""),GA23),""),"")</f>
        <v/>
      </c>
      <c r="T23" s="542" t="str">
        <f>IF('X(Calculs)X'!$B$8&gt;0,IF('X(Calculs)X'!$AM40&lt;='X(Calculs)X'!$B$8,IF(ISERROR(GB23),IF('X(Calculs)X'!S$23&lt;='X(Calculs)X'!$B$8,"—",""),GB23),""),"")</f>
        <v/>
      </c>
      <c r="U23" s="542" t="str">
        <f>IF('X(Calculs)X'!$B$8&gt;0,IF('X(Calculs)X'!$AM40&lt;='X(Calculs)X'!$B$8,IF(ISERROR(GC23),IF('X(Calculs)X'!T$23&lt;='X(Calculs)X'!$B$8,"—",""),GC23),""),"")</f>
        <v/>
      </c>
      <c r="V23" s="542" t="str">
        <f>IF('X(Calculs)X'!$B$8&gt;0,IF('X(Calculs)X'!$AM40&lt;='X(Calculs)X'!$B$8,IF(ISERROR(GD23),IF('X(Calculs)X'!U$23&lt;='X(Calculs)X'!$B$8,"—",""),GD23),""),"")</f>
        <v/>
      </c>
      <c r="W23" s="542" t="str">
        <f>IF('X(Calculs)X'!$B$8&gt;0,IF('X(Calculs)X'!$AM40&lt;='X(Calculs)X'!$B$8,IF(ISERROR(GE23),IF('X(Calculs)X'!V$23&lt;='X(Calculs)X'!$B$8,"—",""),GE23),""),"")</f>
        <v/>
      </c>
      <c r="X23" s="542" t="str">
        <f>IF('X(Calculs)X'!$B$8&gt;0,IF('X(Calculs)X'!$AM40&lt;='X(Calculs)X'!$B$8,IF(ISERROR(GF23),IF('X(Calculs)X'!W$23&lt;='X(Calculs)X'!$B$8,"—",""),GF23),""),"")</f>
        <v/>
      </c>
      <c r="Y23" s="542" t="str">
        <f>IF('X(Calculs)X'!$B$8&gt;0,IF('X(Calculs)X'!$AM40&lt;='X(Calculs)X'!$B$8,IF(ISERROR(GG23),IF('X(Calculs)X'!X$23&lt;='X(Calculs)X'!$B$8,"—",""),GG23),""),"")</f>
        <v/>
      </c>
      <c r="Z23" s="542" t="str">
        <f>IF('X(Calculs)X'!$B$8&gt;0,IF('X(Calculs)X'!$AM40&lt;='X(Calculs)X'!$B$8,IF(ISERROR(GH23),IF('X(Calculs)X'!Y$23&lt;='X(Calculs)X'!$B$8,"—",""),GH23),""),"")</f>
        <v/>
      </c>
      <c r="AA23" s="542" t="str">
        <f>IF('X(Calculs)X'!$B$8&gt;0,IF('X(Calculs)X'!$AM40&lt;='X(Calculs)X'!$B$8,IF(ISERROR(GI23),IF('X(Calculs)X'!Z$23&lt;='X(Calculs)X'!$B$8,"—",""),GI23),""),"")</f>
        <v/>
      </c>
      <c r="AB23" s="542" t="str">
        <f>IF('X(Calculs)X'!$B$8&gt;0,IF('X(Calculs)X'!$AM40&lt;='X(Calculs)X'!$B$8,IF(ISERROR(GJ23),IF('X(Calculs)X'!AA$23&lt;='X(Calculs)X'!$B$8,"—",""),GJ23),""),"")</f>
        <v/>
      </c>
      <c r="AC23" s="542" t="str">
        <f>IF('X(Calculs)X'!$B$8&gt;0,IF('X(Calculs)X'!$AM40&lt;='X(Calculs)X'!$B$8,IF(ISERROR(GK23),IF('X(Calculs)X'!AB$23&lt;='X(Calculs)X'!$B$8,"—",""),GK23),""),"")</f>
        <v/>
      </c>
      <c r="AD23" s="542" t="str">
        <f>IF('X(Calculs)X'!$B$8&gt;0,IF('X(Calculs)X'!$AM40&lt;='X(Calculs)X'!$B$8,IF(ISERROR(GL23),IF('X(Calculs)X'!AC$23&lt;='X(Calculs)X'!$B$8,"—",""),GL23),""),"")</f>
        <v/>
      </c>
      <c r="AE23" s="542" t="str">
        <f>IF('X(Calculs)X'!$B$8&gt;0,IF('X(Calculs)X'!$AM40&lt;='X(Calculs)X'!$B$8,IF(ISERROR(GM23),IF('X(Calculs)X'!AD$23&lt;='X(Calculs)X'!$B$8,"—",""),GM23),""),"")</f>
        <v/>
      </c>
      <c r="AF23" s="542" t="str">
        <f>IF('X(Calculs)X'!$B$8&gt;0,IF('X(Calculs)X'!$AM40&lt;='X(Calculs)X'!$B$8,IF(ISERROR(GN23),IF('X(Calculs)X'!AE$23&lt;='X(Calculs)X'!$B$8,"—",""),GN23),""),"")</f>
        <v/>
      </c>
      <c r="AG23" s="542" t="str">
        <f>IF('X(Calculs)X'!$B$8&gt;0,IF('X(Calculs)X'!$AM40&lt;='X(Calculs)X'!$B$8,IF(ISERROR(GO23),IF('X(Calculs)X'!AF$23&lt;='X(Calculs)X'!$B$8,"—",""),GO23),""),"")</f>
        <v/>
      </c>
      <c r="AH23" s="542" t="str">
        <f>IF('X(Calculs)X'!$B$8&gt;0,IF('X(Calculs)X'!$AM40&lt;='X(Calculs)X'!$B$8,IF(ISERROR(GP23),IF('X(Calculs)X'!AG$23&lt;='X(Calculs)X'!$B$8,"—",""),GP23),""),"")</f>
        <v/>
      </c>
      <c r="AK23" s="541" t="str">
        <f t="shared" si="6"/>
        <v/>
      </c>
      <c r="AL23" s="542" t="str">
        <f>IFERROR(ROUND(CORREL('X(Calculs)X'!$S$25:$S$124,'X(Calculs)X'!D$25:D$124),2),"")</f>
        <v/>
      </c>
      <c r="AM23" s="542" t="str">
        <f>IFERROR(ROUND(CORREL('X(Calculs)X'!$S$25:$S$124,'X(Calculs)X'!E$25:E$124),2),"")</f>
        <v/>
      </c>
      <c r="AN23" s="542" t="str">
        <f>IFERROR(ROUND(CORREL('X(Calculs)X'!$S$25:$S$124,'X(Calculs)X'!F$25:F$124),2),"")</f>
        <v/>
      </c>
      <c r="AO23" s="542" t="str">
        <f>IFERROR(ROUND(CORREL('X(Calculs)X'!$S$25:$S$124,'X(Calculs)X'!G$25:G$124),2),"")</f>
        <v/>
      </c>
      <c r="AP23" s="542" t="str">
        <f>IFERROR(ROUND(CORREL('X(Calculs)X'!$S$25:$S$124,'X(Calculs)X'!H$25:H$124),2),"")</f>
        <v/>
      </c>
      <c r="AQ23" s="542" t="str">
        <f>IFERROR(ROUND(CORREL('X(Calculs)X'!$S$25:$S$124,'X(Calculs)X'!I$25:I$124),2),"")</f>
        <v/>
      </c>
      <c r="AR23" s="542" t="str">
        <f>IFERROR(ROUND(CORREL('X(Calculs)X'!$S$25:$S$124,'X(Calculs)X'!J$25:J$124),2),"")</f>
        <v/>
      </c>
      <c r="AS23" s="542" t="str">
        <f>IFERROR(ROUND(CORREL('X(Calculs)X'!$S$25:$S$124,'X(Calculs)X'!K$25:K$124),2),"")</f>
        <v/>
      </c>
      <c r="AT23" s="542" t="str">
        <f>IFERROR(ROUND(CORREL('X(Calculs)X'!$S$25:$S$124,'X(Calculs)X'!L$25:L$124),2),"")</f>
        <v/>
      </c>
      <c r="AU23" s="542" t="str">
        <f>IFERROR(ROUND(CORREL('X(Calculs)X'!$S$25:$S$124,'X(Calculs)X'!M$25:M$124),2),"")</f>
        <v/>
      </c>
      <c r="AV23" s="542" t="str">
        <f>IFERROR(ROUND(CORREL('X(Calculs)X'!$S$25:$S$124,'X(Calculs)X'!N$25:N$124),2),"")</f>
        <v/>
      </c>
      <c r="AW23" s="542" t="str">
        <f>IFERROR(ROUND(CORREL('X(Calculs)X'!$S$25:$S$124,'X(Calculs)X'!O$25:O$124),2),"")</f>
        <v/>
      </c>
      <c r="AX23" s="542" t="str">
        <f>IFERROR(ROUND(CORREL('X(Calculs)X'!$S$25:$S$124,'X(Calculs)X'!P$25:P$124),2),"")</f>
        <v/>
      </c>
      <c r="AY23" s="542" t="str">
        <f>IFERROR(ROUND(CORREL('X(Calculs)X'!$S$25:$S$124,'X(Calculs)X'!Q$25:Q$124),2),"")</f>
        <v/>
      </c>
      <c r="AZ23" s="542" t="str">
        <f>IFERROR(ROUND(CORREL('X(Calculs)X'!$S$25:$S$124,'X(Calculs)X'!R$25:R$124),2),"")</f>
        <v/>
      </c>
      <c r="BA23" s="542" t="str">
        <f>IFERROR(ROUND(CORREL('X(Calculs)X'!$S$25:$S$124,'X(Calculs)X'!S$25:S$124),2),"")</f>
        <v/>
      </c>
      <c r="BB23" s="542" t="str">
        <f>IFERROR(ROUND(CORREL('X(Calculs)X'!$S$25:$S$124,'X(Calculs)X'!T$25:T$124),2),"")</f>
        <v/>
      </c>
      <c r="BC23" s="542" t="str">
        <f>IFERROR(ROUND(CORREL('X(Calculs)X'!$S$25:$S$124,'X(Calculs)X'!U$25:U$124),2),"")</f>
        <v/>
      </c>
      <c r="BD23" s="542" t="str">
        <f>IFERROR(ROUND(CORREL('X(Calculs)X'!$S$25:$S$124,'X(Calculs)X'!V$25:V$124),2),"")</f>
        <v/>
      </c>
      <c r="BE23" s="542" t="str">
        <f>IFERROR(ROUND(CORREL('X(Calculs)X'!$S$25:$S$124,'X(Calculs)X'!W$25:W$124),2),"")</f>
        <v/>
      </c>
      <c r="BF23" s="542" t="str">
        <f>IFERROR(ROUND(CORREL('X(Calculs)X'!$S$25:$S$124,'X(Calculs)X'!X$25:X$124),2),"")</f>
        <v/>
      </c>
      <c r="BG23" s="542" t="str">
        <f>IFERROR(ROUND(CORREL('X(Calculs)X'!$S$25:$S$124,'X(Calculs)X'!Y$25:Y$124),2),"")</f>
        <v/>
      </c>
      <c r="BH23" s="542" t="str">
        <f>IFERROR(ROUND(CORREL('X(Calculs)X'!$S$25:$S$124,'X(Calculs)X'!Z$25:Z$124),2),"")</f>
        <v/>
      </c>
      <c r="BI23" s="542" t="str">
        <f>IFERROR(ROUND(CORREL('X(Calculs)X'!$S$25:$S$124,'X(Calculs)X'!AA$25:AA$124),2),"")</f>
        <v/>
      </c>
      <c r="BJ23" s="542" t="str">
        <f>IFERROR(ROUND(CORREL('X(Calculs)X'!$S$25:$S$124,'X(Calculs)X'!AB$25:AB$124),2),"")</f>
        <v/>
      </c>
      <c r="BK23" s="542" t="str">
        <f>IFERROR(ROUND(CORREL('X(Calculs)X'!$S$25:$S$124,'X(Calculs)X'!AC$25:AC$124),2),"")</f>
        <v/>
      </c>
      <c r="BL23" s="542" t="str">
        <f>IFERROR(ROUND(CORREL('X(Calculs)X'!$S$25:$S$124,'X(Calculs)X'!AD$25:AD$124),2),"")</f>
        <v/>
      </c>
      <c r="BM23" s="542" t="str">
        <f>IFERROR(ROUND(CORREL('X(Calculs)X'!$S$25:$S$124,'X(Calculs)X'!AE$25:AE$124),2),"")</f>
        <v/>
      </c>
      <c r="BN23" s="542" t="str">
        <f>IFERROR(ROUND(CORREL('X(Calculs)X'!$S$25:$S$124,'X(Calculs)X'!AF$25:AF$124),2),"")</f>
        <v/>
      </c>
      <c r="BO23" s="542" t="str">
        <f>IFERROR(ROUND(CORREL('X(Calculs)X'!$S$25:$S$124,'X(Calculs)X'!AG$25:AG$124),2),"")</f>
        <v/>
      </c>
      <c r="BT23" s="541" t="str">
        <f t="shared" si="7"/>
        <v/>
      </c>
      <c r="BU23" s="560" t="str">
        <f>IF(AL23="","",IF(AL23&lt;0,'X(Calculs)X'!$MW$141,IF(AL23&lt;0.1,'X(Calculs)X'!$MW$140,IF(AL23&lt;0.2,'X(Calculs)X'!$MW$139,IF(AL23&lt;0.3,'X(Calculs)X'!$MW$138,IF(AL23&lt;0.4,'X(Calculs)X'!$MW$137,IF(AL23&lt;0.5,'X(Calculs)X'!$MW$136,IF(AL23&lt;0.6,'X(Calculs)X'!$MW$135,IF(AL23&lt;0.7,'X(Calculs)X'!$MW$134,IF(AL23&lt;0.8,'X(Calculs)X'!$MW$133,IF(AL23&lt;0.9,'X(Calculs)X'!$MW$132,IF(AL23&lt;1,'X(Calculs)X'!$MW$131,IF(AND(AL23=1,BU$7=$BT23),0,'X(Calculs)X'!$MW$131)))))))))))))</f>
        <v/>
      </c>
      <c r="BV23" s="560" t="str">
        <f>IF(AM23="","",IF(AM23&lt;0,'X(Calculs)X'!$MW$141,IF(AM23&lt;0.1,'X(Calculs)X'!$MW$140,IF(AM23&lt;0.2,'X(Calculs)X'!$MW$139,IF(AM23&lt;0.3,'X(Calculs)X'!$MW$138,IF(AM23&lt;0.4,'X(Calculs)X'!$MW$137,IF(AM23&lt;0.5,'X(Calculs)X'!$MW$136,IF(AM23&lt;0.6,'X(Calculs)X'!$MW$135,IF(AM23&lt;0.7,'X(Calculs)X'!$MW$134,IF(AM23&lt;0.8,'X(Calculs)X'!$MW$133,IF(AM23&lt;0.9,'X(Calculs)X'!$MW$132,IF(AM23&lt;1,'X(Calculs)X'!$MW$131,IF(AND(AM23=1,BV$7=$BT23),0,'X(Calculs)X'!$MW$131)))))))))))))</f>
        <v/>
      </c>
      <c r="BW23" s="560" t="str">
        <f>IF(AN23="","",IF(AN23&lt;0,'X(Calculs)X'!$MW$141,IF(AN23&lt;0.1,'X(Calculs)X'!$MW$140,IF(AN23&lt;0.2,'X(Calculs)X'!$MW$139,IF(AN23&lt;0.3,'X(Calculs)X'!$MW$138,IF(AN23&lt;0.4,'X(Calculs)X'!$MW$137,IF(AN23&lt;0.5,'X(Calculs)X'!$MW$136,IF(AN23&lt;0.6,'X(Calculs)X'!$MW$135,IF(AN23&lt;0.7,'X(Calculs)X'!$MW$134,IF(AN23&lt;0.8,'X(Calculs)X'!$MW$133,IF(AN23&lt;0.9,'X(Calculs)X'!$MW$132,IF(AN23&lt;1,'X(Calculs)X'!$MW$131,IF(AND(AN23=1,BW$7=$BT23),0,'X(Calculs)X'!$MW$131)))))))))))))</f>
        <v/>
      </c>
      <c r="BX23" s="560" t="str">
        <f>IF(AO23="","",IF(AO23&lt;0,'X(Calculs)X'!$MW$141,IF(AO23&lt;0.1,'X(Calculs)X'!$MW$140,IF(AO23&lt;0.2,'X(Calculs)X'!$MW$139,IF(AO23&lt;0.3,'X(Calculs)X'!$MW$138,IF(AO23&lt;0.4,'X(Calculs)X'!$MW$137,IF(AO23&lt;0.5,'X(Calculs)X'!$MW$136,IF(AO23&lt;0.6,'X(Calculs)X'!$MW$135,IF(AO23&lt;0.7,'X(Calculs)X'!$MW$134,IF(AO23&lt;0.8,'X(Calculs)X'!$MW$133,IF(AO23&lt;0.9,'X(Calculs)X'!$MW$132,IF(AO23&lt;1,'X(Calculs)X'!$MW$131,IF(AND(AO23=1,BX$7=$BT23),0,'X(Calculs)X'!$MW$131)))))))))))))</f>
        <v/>
      </c>
      <c r="BY23" s="560" t="str">
        <f>IF(AP23="","",IF(AP23&lt;0,'X(Calculs)X'!$MW$141,IF(AP23&lt;0.1,'X(Calculs)X'!$MW$140,IF(AP23&lt;0.2,'X(Calculs)X'!$MW$139,IF(AP23&lt;0.3,'X(Calculs)X'!$MW$138,IF(AP23&lt;0.4,'X(Calculs)X'!$MW$137,IF(AP23&lt;0.5,'X(Calculs)X'!$MW$136,IF(AP23&lt;0.6,'X(Calculs)X'!$MW$135,IF(AP23&lt;0.7,'X(Calculs)X'!$MW$134,IF(AP23&lt;0.8,'X(Calculs)X'!$MW$133,IF(AP23&lt;0.9,'X(Calculs)X'!$MW$132,IF(AP23&lt;1,'X(Calculs)X'!$MW$131,IF(AND(AP23=1,BY$7=$BT23),0,'X(Calculs)X'!$MW$131)))))))))))))</f>
        <v/>
      </c>
      <c r="BZ23" s="560" t="str">
        <f>IF(AQ23="","",IF(AQ23&lt;0,'X(Calculs)X'!$MW$141,IF(AQ23&lt;0.1,'X(Calculs)X'!$MW$140,IF(AQ23&lt;0.2,'X(Calculs)X'!$MW$139,IF(AQ23&lt;0.3,'X(Calculs)X'!$MW$138,IF(AQ23&lt;0.4,'X(Calculs)X'!$MW$137,IF(AQ23&lt;0.5,'X(Calculs)X'!$MW$136,IF(AQ23&lt;0.6,'X(Calculs)X'!$MW$135,IF(AQ23&lt;0.7,'X(Calculs)X'!$MW$134,IF(AQ23&lt;0.8,'X(Calculs)X'!$MW$133,IF(AQ23&lt;0.9,'X(Calculs)X'!$MW$132,IF(AQ23&lt;1,'X(Calculs)X'!$MW$131,IF(AND(AQ23=1,BZ$7=$BT23),0,'X(Calculs)X'!$MW$131)))))))))))))</f>
        <v/>
      </c>
      <c r="CA23" s="560" t="str">
        <f>IF(AR23="","",IF(AR23&lt;0,'X(Calculs)X'!$MW$141,IF(AR23&lt;0.1,'X(Calculs)X'!$MW$140,IF(AR23&lt;0.2,'X(Calculs)X'!$MW$139,IF(AR23&lt;0.3,'X(Calculs)X'!$MW$138,IF(AR23&lt;0.4,'X(Calculs)X'!$MW$137,IF(AR23&lt;0.5,'X(Calculs)X'!$MW$136,IF(AR23&lt;0.6,'X(Calculs)X'!$MW$135,IF(AR23&lt;0.7,'X(Calculs)X'!$MW$134,IF(AR23&lt;0.8,'X(Calculs)X'!$MW$133,IF(AR23&lt;0.9,'X(Calculs)X'!$MW$132,IF(AR23&lt;1,'X(Calculs)X'!$MW$131,IF(AND(AR23=1,CA$7=$BT23),0,'X(Calculs)X'!$MW$131)))))))))))))</f>
        <v/>
      </c>
      <c r="CB23" s="560" t="str">
        <f>IF(AS23="","",IF(AS23&lt;0,'X(Calculs)X'!$MW$141,IF(AS23&lt;0.1,'X(Calculs)X'!$MW$140,IF(AS23&lt;0.2,'X(Calculs)X'!$MW$139,IF(AS23&lt;0.3,'X(Calculs)X'!$MW$138,IF(AS23&lt;0.4,'X(Calculs)X'!$MW$137,IF(AS23&lt;0.5,'X(Calculs)X'!$MW$136,IF(AS23&lt;0.6,'X(Calculs)X'!$MW$135,IF(AS23&lt;0.7,'X(Calculs)X'!$MW$134,IF(AS23&lt;0.8,'X(Calculs)X'!$MW$133,IF(AS23&lt;0.9,'X(Calculs)X'!$MW$132,IF(AS23&lt;1,'X(Calculs)X'!$MW$131,IF(AND(AS23=1,CB$7=$BT23),0,'X(Calculs)X'!$MW$131)))))))))))))</f>
        <v/>
      </c>
      <c r="CC23" s="560" t="str">
        <f>IF(AT23="","",IF(AT23&lt;0,'X(Calculs)X'!$MW$141,IF(AT23&lt;0.1,'X(Calculs)X'!$MW$140,IF(AT23&lt;0.2,'X(Calculs)X'!$MW$139,IF(AT23&lt;0.3,'X(Calculs)X'!$MW$138,IF(AT23&lt;0.4,'X(Calculs)X'!$MW$137,IF(AT23&lt;0.5,'X(Calculs)X'!$MW$136,IF(AT23&lt;0.6,'X(Calculs)X'!$MW$135,IF(AT23&lt;0.7,'X(Calculs)X'!$MW$134,IF(AT23&lt;0.8,'X(Calculs)X'!$MW$133,IF(AT23&lt;0.9,'X(Calculs)X'!$MW$132,IF(AT23&lt;1,'X(Calculs)X'!$MW$131,IF(AND(AT23=1,CC$7=$BT23),0,'X(Calculs)X'!$MW$131)))))))))))))</f>
        <v/>
      </c>
      <c r="CD23" s="560" t="str">
        <f>IF(AU23="","",IF(AU23&lt;0,'X(Calculs)X'!$MW$141,IF(AU23&lt;0.1,'X(Calculs)X'!$MW$140,IF(AU23&lt;0.2,'X(Calculs)X'!$MW$139,IF(AU23&lt;0.3,'X(Calculs)X'!$MW$138,IF(AU23&lt;0.4,'X(Calculs)X'!$MW$137,IF(AU23&lt;0.5,'X(Calculs)X'!$MW$136,IF(AU23&lt;0.6,'X(Calculs)X'!$MW$135,IF(AU23&lt;0.7,'X(Calculs)X'!$MW$134,IF(AU23&lt;0.8,'X(Calculs)X'!$MW$133,IF(AU23&lt;0.9,'X(Calculs)X'!$MW$132,IF(AU23&lt;1,'X(Calculs)X'!$MW$131,IF(AND(AU23=1,CD$7=$BT23),0,'X(Calculs)X'!$MW$131)))))))))))))</f>
        <v/>
      </c>
      <c r="CE23" s="560" t="str">
        <f>IF(AV23="","",IF(AV23&lt;0,'X(Calculs)X'!$MW$141,IF(AV23&lt;0.1,'X(Calculs)X'!$MW$140,IF(AV23&lt;0.2,'X(Calculs)X'!$MW$139,IF(AV23&lt;0.3,'X(Calculs)X'!$MW$138,IF(AV23&lt;0.4,'X(Calculs)X'!$MW$137,IF(AV23&lt;0.5,'X(Calculs)X'!$MW$136,IF(AV23&lt;0.6,'X(Calculs)X'!$MW$135,IF(AV23&lt;0.7,'X(Calculs)X'!$MW$134,IF(AV23&lt;0.8,'X(Calculs)X'!$MW$133,IF(AV23&lt;0.9,'X(Calculs)X'!$MW$132,IF(AV23&lt;1,'X(Calculs)X'!$MW$131,IF(AND(AV23=1,CE$7=$BT23),0,'X(Calculs)X'!$MW$131)))))))))))))</f>
        <v/>
      </c>
      <c r="CF23" s="560" t="str">
        <f>IF(AW23="","",IF(AW23&lt;0,'X(Calculs)X'!$MW$141,IF(AW23&lt;0.1,'X(Calculs)X'!$MW$140,IF(AW23&lt;0.2,'X(Calculs)X'!$MW$139,IF(AW23&lt;0.3,'X(Calculs)X'!$MW$138,IF(AW23&lt;0.4,'X(Calculs)X'!$MW$137,IF(AW23&lt;0.5,'X(Calculs)X'!$MW$136,IF(AW23&lt;0.6,'X(Calculs)X'!$MW$135,IF(AW23&lt;0.7,'X(Calculs)X'!$MW$134,IF(AW23&lt;0.8,'X(Calculs)X'!$MW$133,IF(AW23&lt;0.9,'X(Calculs)X'!$MW$132,IF(AW23&lt;1,'X(Calculs)X'!$MW$131,IF(AND(AW23=1,CF$7=$BT23),0,'X(Calculs)X'!$MW$131)))))))))))))</f>
        <v/>
      </c>
      <c r="CG23" s="560" t="str">
        <f>IF(AX23="","",IF(AX23&lt;0,'X(Calculs)X'!$MW$141,IF(AX23&lt;0.1,'X(Calculs)X'!$MW$140,IF(AX23&lt;0.2,'X(Calculs)X'!$MW$139,IF(AX23&lt;0.3,'X(Calculs)X'!$MW$138,IF(AX23&lt;0.4,'X(Calculs)X'!$MW$137,IF(AX23&lt;0.5,'X(Calculs)X'!$MW$136,IF(AX23&lt;0.6,'X(Calculs)X'!$MW$135,IF(AX23&lt;0.7,'X(Calculs)X'!$MW$134,IF(AX23&lt;0.8,'X(Calculs)X'!$MW$133,IF(AX23&lt;0.9,'X(Calculs)X'!$MW$132,IF(AX23&lt;1,'X(Calculs)X'!$MW$131,IF(AND(AX23=1,CG$7=$BT23),0,'X(Calculs)X'!$MW$131)))))))))))))</f>
        <v/>
      </c>
      <c r="CH23" s="560" t="str">
        <f>IF(AY23="","",IF(AY23&lt;0,'X(Calculs)X'!$MW$141,IF(AY23&lt;0.1,'X(Calculs)X'!$MW$140,IF(AY23&lt;0.2,'X(Calculs)X'!$MW$139,IF(AY23&lt;0.3,'X(Calculs)X'!$MW$138,IF(AY23&lt;0.4,'X(Calculs)X'!$MW$137,IF(AY23&lt;0.5,'X(Calculs)X'!$MW$136,IF(AY23&lt;0.6,'X(Calculs)X'!$MW$135,IF(AY23&lt;0.7,'X(Calculs)X'!$MW$134,IF(AY23&lt;0.8,'X(Calculs)X'!$MW$133,IF(AY23&lt;0.9,'X(Calculs)X'!$MW$132,IF(AY23&lt;1,'X(Calculs)X'!$MW$131,IF(AND(AY23=1,CH$7=$BT23),0,'X(Calculs)X'!$MW$131)))))))))))))</f>
        <v/>
      </c>
      <c r="CI23" s="560" t="str">
        <f>IF(AZ23="","",IF(AZ23&lt;0,'X(Calculs)X'!$MW$141,IF(AZ23&lt;0.1,'X(Calculs)X'!$MW$140,IF(AZ23&lt;0.2,'X(Calculs)X'!$MW$139,IF(AZ23&lt;0.3,'X(Calculs)X'!$MW$138,IF(AZ23&lt;0.4,'X(Calculs)X'!$MW$137,IF(AZ23&lt;0.5,'X(Calculs)X'!$MW$136,IF(AZ23&lt;0.6,'X(Calculs)X'!$MW$135,IF(AZ23&lt;0.7,'X(Calculs)X'!$MW$134,IF(AZ23&lt;0.8,'X(Calculs)X'!$MW$133,IF(AZ23&lt;0.9,'X(Calculs)X'!$MW$132,IF(AZ23&lt;1,'X(Calculs)X'!$MW$131,IF(AND(AZ23=1,CI$7=$BT23),0,'X(Calculs)X'!$MW$131)))))))))))))</f>
        <v/>
      </c>
      <c r="CJ23" s="560" t="str">
        <f>IF(BA23="","",IF(BA23&lt;0,'X(Calculs)X'!$MW$141,IF(BA23&lt;0.1,'X(Calculs)X'!$MW$140,IF(BA23&lt;0.2,'X(Calculs)X'!$MW$139,IF(BA23&lt;0.3,'X(Calculs)X'!$MW$138,IF(BA23&lt;0.4,'X(Calculs)X'!$MW$137,IF(BA23&lt;0.5,'X(Calculs)X'!$MW$136,IF(BA23&lt;0.6,'X(Calculs)X'!$MW$135,IF(BA23&lt;0.7,'X(Calculs)X'!$MW$134,IF(BA23&lt;0.8,'X(Calculs)X'!$MW$133,IF(BA23&lt;0.9,'X(Calculs)X'!$MW$132,IF(BA23&lt;1,'X(Calculs)X'!$MW$131,IF(AND(BA23=1,CJ$7=$BT23),0,'X(Calculs)X'!$MW$131)))))))))))))</f>
        <v/>
      </c>
      <c r="CK23" s="560" t="str">
        <f>IF(BB23="","",IF(BB23&lt;0,'X(Calculs)X'!$MW$141,IF(BB23&lt;0.1,'X(Calculs)X'!$MW$140,IF(BB23&lt;0.2,'X(Calculs)X'!$MW$139,IF(BB23&lt;0.3,'X(Calculs)X'!$MW$138,IF(BB23&lt;0.4,'X(Calculs)X'!$MW$137,IF(BB23&lt;0.5,'X(Calculs)X'!$MW$136,IF(BB23&lt;0.6,'X(Calculs)X'!$MW$135,IF(BB23&lt;0.7,'X(Calculs)X'!$MW$134,IF(BB23&lt;0.8,'X(Calculs)X'!$MW$133,IF(BB23&lt;0.9,'X(Calculs)X'!$MW$132,IF(BB23&lt;1,'X(Calculs)X'!$MW$131,IF(AND(BB23=1,CK$7=$BT23),0,'X(Calculs)X'!$MW$131)))))))))))))</f>
        <v/>
      </c>
      <c r="CL23" s="560" t="str">
        <f>IF(BC23="","",IF(BC23&lt;0,'X(Calculs)X'!$MW$141,IF(BC23&lt;0.1,'X(Calculs)X'!$MW$140,IF(BC23&lt;0.2,'X(Calculs)X'!$MW$139,IF(BC23&lt;0.3,'X(Calculs)X'!$MW$138,IF(BC23&lt;0.4,'X(Calculs)X'!$MW$137,IF(BC23&lt;0.5,'X(Calculs)X'!$MW$136,IF(BC23&lt;0.6,'X(Calculs)X'!$MW$135,IF(BC23&lt;0.7,'X(Calculs)X'!$MW$134,IF(BC23&lt;0.8,'X(Calculs)X'!$MW$133,IF(BC23&lt;0.9,'X(Calculs)X'!$MW$132,IF(BC23&lt;1,'X(Calculs)X'!$MW$131,IF(AND(BC23=1,CL$7=$BT23),0,'X(Calculs)X'!$MW$131)))))))))))))</f>
        <v/>
      </c>
      <c r="CM23" s="560" t="str">
        <f>IF(BD23="","",IF(BD23&lt;0,'X(Calculs)X'!$MW$141,IF(BD23&lt;0.1,'X(Calculs)X'!$MW$140,IF(BD23&lt;0.2,'X(Calculs)X'!$MW$139,IF(BD23&lt;0.3,'X(Calculs)X'!$MW$138,IF(BD23&lt;0.4,'X(Calculs)X'!$MW$137,IF(BD23&lt;0.5,'X(Calculs)X'!$MW$136,IF(BD23&lt;0.6,'X(Calculs)X'!$MW$135,IF(BD23&lt;0.7,'X(Calculs)X'!$MW$134,IF(BD23&lt;0.8,'X(Calculs)X'!$MW$133,IF(BD23&lt;0.9,'X(Calculs)X'!$MW$132,IF(BD23&lt;1,'X(Calculs)X'!$MW$131,IF(AND(BD23=1,CM$7=$BT23),0,'X(Calculs)X'!$MW$131)))))))))))))</f>
        <v/>
      </c>
      <c r="CN23" s="560" t="str">
        <f>IF(BE23="","",IF(BE23&lt;0,'X(Calculs)X'!$MW$141,IF(BE23&lt;0.1,'X(Calculs)X'!$MW$140,IF(BE23&lt;0.2,'X(Calculs)X'!$MW$139,IF(BE23&lt;0.3,'X(Calculs)X'!$MW$138,IF(BE23&lt;0.4,'X(Calculs)X'!$MW$137,IF(BE23&lt;0.5,'X(Calculs)X'!$MW$136,IF(BE23&lt;0.6,'X(Calculs)X'!$MW$135,IF(BE23&lt;0.7,'X(Calculs)X'!$MW$134,IF(BE23&lt;0.8,'X(Calculs)X'!$MW$133,IF(BE23&lt;0.9,'X(Calculs)X'!$MW$132,IF(BE23&lt;1,'X(Calculs)X'!$MW$131,IF(AND(BE23=1,CN$7=$BT23),0,'X(Calculs)X'!$MW$131)))))))))))))</f>
        <v/>
      </c>
      <c r="CO23" s="560" t="str">
        <f>IF(BF23="","",IF(BF23&lt;0,'X(Calculs)X'!$MW$141,IF(BF23&lt;0.1,'X(Calculs)X'!$MW$140,IF(BF23&lt;0.2,'X(Calculs)X'!$MW$139,IF(BF23&lt;0.3,'X(Calculs)X'!$MW$138,IF(BF23&lt;0.4,'X(Calculs)X'!$MW$137,IF(BF23&lt;0.5,'X(Calculs)X'!$MW$136,IF(BF23&lt;0.6,'X(Calculs)X'!$MW$135,IF(BF23&lt;0.7,'X(Calculs)X'!$MW$134,IF(BF23&lt;0.8,'X(Calculs)X'!$MW$133,IF(BF23&lt;0.9,'X(Calculs)X'!$MW$132,IF(BF23&lt;1,'X(Calculs)X'!$MW$131,IF(AND(BF23=1,CO$7=$BT23),0,'X(Calculs)X'!$MW$131)))))))))))))</f>
        <v/>
      </c>
      <c r="CP23" s="560" t="str">
        <f>IF(BG23="","",IF(BG23&lt;0,'X(Calculs)X'!$MW$141,IF(BG23&lt;0.1,'X(Calculs)X'!$MW$140,IF(BG23&lt;0.2,'X(Calculs)X'!$MW$139,IF(BG23&lt;0.3,'X(Calculs)X'!$MW$138,IF(BG23&lt;0.4,'X(Calculs)X'!$MW$137,IF(BG23&lt;0.5,'X(Calculs)X'!$MW$136,IF(BG23&lt;0.6,'X(Calculs)X'!$MW$135,IF(BG23&lt;0.7,'X(Calculs)X'!$MW$134,IF(BG23&lt;0.8,'X(Calculs)X'!$MW$133,IF(BG23&lt;0.9,'X(Calculs)X'!$MW$132,IF(BG23&lt;1,'X(Calculs)X'!$MW$131,IF(AND(BG23=1,CP$7=$BT23),0,'X(Calculs)X'!$MW$131)))))))))))))</f>
        <v/>
      </c>
      <c r="CQ23" s="560" t="str">
        <f>IF(BH23="","",IF(BH23&lt;0,'X(Calculs)X'!$MW$141,IF(BH23&lt;0.1,'X(Calculs)X'!$MW$140,IF(BH23&lt;0.2,'X(Calculs)X'!$MW$139,IF(BH23&lt;0.3,'X(Calculs)X'!$MW$138,IF(BH23&lt;0.4,'X(Calculs)X'!$MW$137,IF(BH23&lt;0.5,'X(Calculs)X'!$MW$136,IF(BH23&lt;0.6,'X(Calculs)X'!$MW$135,IF(BH23&lt;0.7,'X(Calculs)X'!$MW$134,IF(BH23&lt;0.8,'X(Calculs)X'!$MW$133,IF(BH23&lt;0.9,'X(Calculs)X'!$MW$132,IF(BH23&lt;1,'X(Calculs)X'!$MW$131,IF(AND(BH23=1,CQ$7=$BT23),0,'X(Calculs)X'!$MW$131)))))))))))))</f>
        <v/>
      </c>
      <c r="CR23" s="560" t="str">
        <f>IF(BI23="","",IF(BI23&lt;0,'X(Calculs)X'!$MW$141,IF(BI23&lt;0.1,'X(Calculs)X'!$MW$140,IF(BI23&lt;0.2,'X(Calculs)X'!$MW$139,IF(BI23&lt;0.3,'X(Calculs)X'!$MW$138,IF(BI23&lt;0.4,'X(Calculs)X'!$MW$137,IF(BI23&lt;0.5,'X(Calculs)X'!$MW$136,IF(BI23&lt;0.6,'X(Calculs)X'!$MW$135,IF(BI23&lt;0.7,'X(Calculs)X'!$MW$134,IF(BI23&lt;0.8,'X(Calculs)X'!$MW$133,IF(BI23&lt;0.9,'X(Calculs)X'!$MW$132,IF(BI23&lt;1,'X(Calculs)X'!$MW$131,IF(AND(BI23=1,CR$7=$BT23),0,'X(Calculs)X'!$MW$131)))))))))))))</f>
        <v/>
      </c>
      <c r="CS23" s="560" t="str">
        <f>IF(BJ23="","",IF(BJ23&lt;0,'X(Calculs)X'!$MW$141,IF(BJ23&lt;0.1,'X(Calculs)X'!$MW$140,IF(BJ23&lt;0.2,'X(Calculs)X'!$MW$139,IF(BJ23&lt;0.3,'X(Calculs)X'!$MW$138,IF(BJ23&lt;0.4,'X(Calculs)X'!$MW$137,IF(BJ23&lt;0.5,'X(Calculs)X'!$MW$136,IF(BJ23&lt;0.6,'X(Calculs)X'!$MW$135,IF(BJ23&lt;0.7,'X(Calculs)X'!$MW$134,IF(BJ23&lt;0.8,'X(Calculs)X'!$MW$133,IF(BJ23&lt;0.9,'X(Calculs)X'!$MW$132,IF(BJ23&lt;1,'X(Calculs)X'!$MW$131,IF(AND(BJ23=1,CS$7=$BT23),0,'X(Calculs)X'!$MW$131)))))))))))))</f>
        <v/>
      </c>
      <c r="CT23" s="560" t="str">
        <f>IF(BK23="","",IF(BK23&lt;0,'X(Calculs)X'!$MW$141,IF(BK23&lt;0.1,'X(Calculs)X'!$MW$140,IF(BK23&lt;0.2,'X(Calculs)X'!$MW$139,IF(BK23&lt;0.3,'X(Calculs)X'!$MW$138,IF(BK23&lt;0.4,'X(Calculs)X'!$MW$137,IF(BK23&lt;0.5,'X(Calculs)X'!$MW$136,IF(BK23&lt;0.6,'X(Calculs)X'!$MW$135,IF(BK23&lt;0.7,'X(Calculs)X'!$MW$134,IF(BK23&lt;0.8,'X(Calculs)X'!$MW$133,IF(BK23&lt;0.9,'X(Calculs)X'!$MW$132,IF(BK23&lt;1,'X(Calculs)X'!$MW$131,IF(AND(BK23=1,CT$7=$BT23),0,'X(Calculs)X'!$MW$131)))))))))))))</f>
        <v/>
      </c>
      <c r="CU23" s="560" t="str">
        <f>IF(BL23="","",IF(BL23&lt;0,'X(Calculs)X'!$MW$141,IF(BL23&lt;0.1,'X(Calculs)X'!$MW$140,IF(BL23&lt;0.2,'X(Calculs)X'!$MW$139,IF(BL23&lt;0.3,'X(Calculs)X'!$MW$138,IF(BL23&lt;0.4,'X(Calculs)X'!$MW$137,IF(BL23&lt;0.5,'X(Calculs)X'!$MW$136,IF(BL23&lt;0.6,'X(Calculs)X'!$MW$135,IF(BL23&lt;0.7,'X(Calculs)X'!$MW$134,IF(BL23&lt;0.8,'X(Calculs)X'!$MW$133,IF(BL23&lt;0.9,'X(Calculs)X'!$MW$132,IF(BL23&lt;1,'X(Calculs)X'!$MW$131,IF(AND(BL23=1,CU$7=$BT23),0,'X(Calculs)X'!$MW$131)))))))))))))</f>
        <v/>
      </c>
      <c r="CV23" s="560" t="str">
        <f>IF(BM23="","",IF(BM23&lt;0,'X(Calculs)X'!$MW$141,IF(BM23&lt;0.1,'X(Calculs)X'!$MW$140,IF(BM23&lt;0.2,'X(Calculs)X'!$MW$139,IF(BM23&lt;0.3,'X(Calculs)X'!$MW$138,IF(BM23&lt;0.4,'X(Calculs)X'!$MW$137,IF(BM23&lt;0.5,'X(Calculs)X'!$MW$136,IF(BM23&lt;0.6,'X(Calculs)X'!$MW$135,IF(BM23&lt;0.7,'X(Calculs)X'!$MW$134,IF(BM23&lt;0.8,'X(Calculs)X'!$MW$133,IF(BM23&lt;0.9,'X(Calculs)X'!$MW$132,IF(BM23&lt;1,'X(Calculs)X'!$MW$131,IF(AND(BM23=1,CV$7=$BT23),0,'X(Calculs)X'!$MW$131)))))))))))))</f>
        <v/>
      </c>
      <c r="CW23" s="560" t="str">
        <f>IF(BN23="","",IF(BN23&lt;0,'X(Calculs)X'!$MW$141,IF(BN23&lt;0.1,'X(Calculs)X'!$MW$140,IF(BN23&lt;0.2,'X(Calculs)X'!$MW$139,IF(BN23&lt;0.3,'X(Calculs)X'!$MW$138,IF(BN23&lt;0.4,'X(Calculs)X'!$MW$137,IF(BN23&lt;0.5,'X(Calculs)X'!$MW$136,IF(BN23&lt;0.6,'X(Calculs)X'!$MW$135,IF(BN23&lt;0.7,'X(Calculs)X'!$MW$134,IF(BN23&lt;0.8,'X(Calculs)X'!$MW$133,IF(BN23&lt;0.9,'X(Calculs)X'!$MW$132,IF(BN23&lt;1,'X(Calculs)X'!$MW$131,IF(AND(BN23=1,CW$7=$BT23),0,'X(Calculs)X'!$MW$131)))))))))))))</f>
        <v/>
      </c>
      <c r="CX23" s="560" t="str">
        <f>IF(BO23="","",IF(BO23&lt;0,'X(Calculs)X'!$MW$141,IF(BO23&lt;0.1,'X(Calculs)X'!$MW$140,IF(BO23&lt;0.2,'X(Calculs)X'!$MW$139,IF(BO23&lt;0.3,'X(Calculs)X'!$MW$138,IF(BO23&lt;0.4,'X(Calculs)X'!$MW$137,IF(BO23&lt;0.5,'X(Calculs)X'!$MW$136,IF(BO23&lt;0.6,'X(Calculs)X'!$MW$135,IF(BO23&lt;0.7,'X(Calculs)X'!$MW$134,IF(BO23&lt;0.8,'X(Calculs)X'!$MW$133,IF(BO23&lt;0.9,'X(Calculs)X'!$MW$132,IF(BO23&lt;1,'X(Calculs)X'!$MW$131,IF(AND(BO23=1,CX$7=$BT23),0,'X(Calculs)X'!$MW$131)))))))))))))</f>
        <v/>
      </c>
      <c r="CZ23" s="541" t="str">
        <f t="shared" si="8"/>
        <v/>
      </c>
      <c r="DA23" s="542" t="str">
        <f>IFERROR((AL23*SQRT(('X(Calculs)X'!$B$11-2)/(1-('5. Corr.'!AL23*'5. Corr.'!AL23)))),"")</f>
        <v/>
      </c>
      <c r="DB23" s="542" t="str">
        <f>IFERROR((AM23*SQRT(('X(Calculs)X'!$B$11-2)/(1-('5. Corr.'!AM23*'5. Corr.'!AM23)))),"")</f>
        <v/>
      </c>
      <c r="DC23" s="542" t="str">
        <f>IFERROR((AN23*SQRT(('X(Calculs)X'!$B$11-2)/(1-('5. Corr.'!AN23*'5. Corr.'!AN23)))),"")</f>
        <v/>
      </c>
      <c r="DD23" s="542" t="str">
        <f>IFERROR((AO23*SQRT(('X(Calculs)X'!$B$11-2)/(1-('5. Corr.'!AO23*'5. Corr.'!AO23)))),"")</f>
        <v/>
      </c>
      <c r="DE23" s="542" t="str">
        <f>IFERROR((AP23*SQRT(('X(Calculs)X'!$B$11-2)/(1-('5. Corr.'!AP23*'5. Corr.'!AP23)))),"")</f>
        <v/>
      </c>
      <c r="DF23" s="542" t="str">
        <f>IFERROR((AQ23*SQRT(('X(Calculs)X'!$B$11-2)/(1-('5. Corr.'!AQ23*'5. Corr.'!AQ23)))),"")</f>
        <v/>
      </c>
      <c r="DG23" s="542" t="str">
        <f>IFERROR((AR23*SQRT(('X(Calculs)X'!$B$11-2)/(1-('5. Corr.'!AR23*'5. Corr.'!AR23)))),"")</f>
        <v/>
      </c>
      <c r="DH23" s="542" t="str">
        <f>IFERROR((AS23*SQRT(('X(Calculs)X'!$B$11-2)/(1-('5. Corr.'!AS23*'5. Corr.'!AS23)))),"")</f>
        <v/>
      </c>
      <c r="DI23" s="542" t="str">
        <f>IFERROR((AT23*SQRT(('X(Calculs)X'!$B$11-2)/(1-('5. Corr.'!AT23*'5. Corr.'!AT23)))),"")</f>
        <v/>
      </c>
      <c r="DJ23" s="542" t="str">
        <f>IFERROR((AU23*SQRT(('X(Calculs)X'!$B$11-2)/(1-('5. Corr.'!AU23*'5. Corr.'!AU23)))),"")</f>
        <v/>
      </c>
      <c r="DK23" s="542" t="str">
        <f>IFERROR((AV23*SQRT(('X(Calculs)X'!$B$11-2)/(1-('5. Corr.'!AV23*'5. Corr.'!AV23)))),"")</f>
        <v/>
      </c>
      <c r="DL23" s="542" t="str">
        <f>IFERROR((AW23*SQRT(('X(Calculs)X'!$B$11-2)/(1-('5. Corr.'!AW23*'5. Corr.'!AW23)))),"")</f>
        <v/>
      </c>
      <c r="DM23" s="542" t="str">
        <f>IFERROR((AX23*SQRT(('X(Calculs)X'!$B$11-2)/(1-('5. Corr.'!AX23*'5. Corr.'!AX23)))),"")</f>
        <v/>
      </c>
      <c r="DN23" s="542" t="str">
        <f>IFERROR((AY23*SQRT(('X(Calculs)X'!$B$11-2)/(1-('5. Corr.'!AY23*'5. Corr.'!AY23)))),"")</f>
        <v/>
      </c>
      <c r="DO23" s="542" t="str">
        <f>IFERROR((AZ23*SQRT(('X(Calculs)X'!$B$11-2)/(1-('5. Corr.'!AZ23*'5. Corr.'!AZ23)))),"")</f>
        <v/>
      </c>
      <c r="DP23" s="542" t="str">
        <f>IFERROR((BA23*SQRT(('X(Calculs)X'!$B$11-2)/(1-('5. Corr.'!BA23*'5. Corr.'!BA23)))),"")</f>
        <v/>
      </c>
      <c r="DQ23" s="542" t="str">
        <f>IFERROR((BB23*SQRT(('X(Calculs)X'!$B$11-2)/(1-('5. Corr.'!BB23*'5. Corr.'!BB23)))),"")</f>
        <v/>
      </c>
      <c r="DR23" s="542" t="str">
        <f>IFERROR((BC23*SQRT(('X(Calculs)X'!$B$11-2)/(1-('5. Corr.'!BC23*'5. Corr.'!BC23)))),"")</f>
        <v/>
      </c>
      <c r="DS23" s="542" t="str">
        <f>IFERROR((BD23*SQRT(('X(Calculs)X'!$B$11-2)/(1-('5. Corr.'!BD23*'5. Corr.'!BD23)))),"")</f>
        <v/>
      </c>
      <c r="DT23" s="542" t="str">
        <f>IFERROR((BE23*SQRT(('X(Calculs)X'!$B$11-2)/(1-('5. Corr.'!BE23*'5. Corr.'!BE23)))),"")</f>
        <v/>
      </c>
      <c r="DU23" s="542" t="str">
        <f>IFERROR((BF23*SQRT(('X(Calculs)X'!$B$11-2)/(1-('5. Corr.'!BF23*'5. Corr.'!BF23)))),"")</f>
        <v/>
      </c>
      <c r="DV23" s="542" t="str">
        <f>IFERROR((BG23*SQRT(('X(Calculs)X'!$B$11-2)/(1-('5. Corr.'!BG23*'5. Corr.'!BG23)))),"")</f>
        <v/>
      </c>
      <c r="DW23" s="542" t="str">
        <f>IFERROR((BH23*SQRT(('X(Calculs)X'!$B$11-2)/(1-('5. Corr.'!BH23*'5. Corr.'!BH23)))),"")</f>
        <v/>
      </c>
      <c r="DX23" s="542" t="str">
        <f>IFERROR((BI23*SQRT(('X(Calculs)X'!$B$11-2)/(1-('5. Corr.'!BI23*'5. Corr.'!BI23)))),"")</f>
        <v/>
      </c>
      <c r="DY23" s="542" t="str">
        <f>IFERROR((BJ23*SQRT(('X(Calculs)X'!$B$11-2)/(1-('5. Corr.'!BJ23*'5. Corr.'!BJ23)))),"")</f>
        <v/>
      </c>
      <c r="DZ23" s="542" t="str">
        <f>IFERROR((BK23*SQRT(('X(Calculs)X'!$B$11-2)/(1-('5. Corr.'!BK23*'5. Corr.'!BK23)))),"")</f>
        <v/>
      </c>
      <c r="EA23" s="542" t="str">
        <f>IFERROR((BL23*SQRT(('X(Calculs)X'!$B$11-2)/(1-('5. Corr.'!BL23*'5. Corr.'!BL23)))),"")</f>
        <v/>
      </c>
      <c r="EB23" s="542" t="str">
        <f>IFERROR((BM23*SQRT(('X(Calculs)X'!$B$11-2)/(1-('5. Corr.'!BM23*'5. Corr.'!BM23)))),"")</f>
        <v/>
      </c>
      <c r="EC23" s="542" t="str">
        <f>IFERROR((BN23*SQRT(('X(Calculs)X'!$B$11-2)/(1-('5. Corr.'!BN23*'5. Corr.'!BN23)))),"")</f>
        <v/>
      </c>
      <c r="ED23" s="542" t="str">
        <f>IFERROR((BO23*SQRT(('X(Calculs)X'!$B$11-2)/(1-('5. Corr.'!BO23*'5. Corr.'!BO23)))),"")</f>
        <v/>
      </c>
      <c r="EF23" s="541" t="str">
        <f t="shared" si="9"/>
        <v/>
      </c>
      <c r="EG23" s="542" t="str">
        <f>IFERROR((_xlfn.T.DIST.2T(ABS(DA23),'X(Calculs)X'!$B$11-2)),"")</f>
        <v/>
      </c>
      <c r="EH23" s="542" t="str">
        <f>IFERROR((_xlfn.T.DIST.2T(ABS(DB23),'X(Calculs)X'!$B$11-2)),"")</f>
        <v/>
      </c>
      <c r="EI23" s="542" t="str">
        <f>IFERROR((_xlfn.T.DIST.2T(ABS(DC23),'X(Calculs)X'!$B$11-2)),"")</f>
        <v/>
      </c>
      <c r="EJ23" s="542" t="str">
        <f>IFERROR((_xlfn.T.DIST.2T(ABS(DD23),'X(Calculs)X'!$B$11-2)),"")</f>
        <v/>
      </c>
      <c r="EK23" s="542" t="str">
        <f>IFERROR((_xlfn.T.DIST.2T(ABS(DE23),'X(Calculs)X'!$B$11-2)),"")</f>
        <v/>
      </c>
      <c r="EL23" s="542" t="str">
        <f>IFERROR((_xlfn.T.DIST.2T(ABS(DF23),'X(Calculs)X'!$B$11-2)),"")</f>
        <v/>
      </c>
      <c r="EM23" s="542" t="str">
        <f>IFERROR((_xlfn.T.DIST.2T(ABS(DG23),'X(Calculs)X'!$B$11-2)),"")</f>
        <v/>
      </c>
      <c r="EN23" s="542" t="str">
        <f>IFERROR((_xlfn.T.DIST.2T(ABS(DH23),'X(Calculs)X'!$B$11-2)),"")</f>
        <v/>
      </c>
      <c r="EO23" s="542" t="str">
        <f>IFERROR((_xlfn.T.DIST.2T(ABS(DI23),'X(Calculs)X'!$B$11-2)),"")</f>
        <v/>
      </c>
      <c r="EP23" s="542" t="str">
        <f>IFERROR((_xlfn.T.DIST.2T(ABS(DJ23),'X(Calculs)X'!$B$11-2)),"")</f>
        <v/>
      </c>
      <c r="EQ23" s="542" t="str">
        <f>IFERROR((_xlfn.T.DIST.2T(ABS(DK23),'X(Calculs)X'!$B$11-2)),"")</f>
        <v/>
      </c>
      <c r="ER23" s="542" t="str">
        <f>IFERROR((_xlfn.T.DIST.2T(ABS(DL23),'X(Calculs)X'!$B$11-2)),"")</f>
        <v/>
      </c>
      <c r="ES23" s="542" t="str">
        <f>IFERROR((_xlfn.T.DIST.2T(ABS(DM23),'X(Calculs)X'!$B$11-2)),"")</f>
        <v/>
      </c>
      <c r="ET23" s="542" t="str">
        <f>IFERROR((_xlfn.T.DIST.2T(ABS(DN23),'X(Calculs)X'!$B$11-2)),"")</f>
        <v/>
      </c>
      <c r="EU23" s="542" t="str">
        <f>IFERROR((_xlfn.T.DIST.2T(ABS(DO23),'X(Calculs)X'!$B$11-2)),"")</f>
        <v/>
      </c>
      <c r="EV23" s="542" t="str">
        <f>IFERROR((_xlfn.T.DIST.2T(ABS(DP23),'X(Calculs)X'!$B$11-2)),"")</f>
        <v/>
      </c>
      <c r="EW23" s="542" t="str">
        <f>IFERROR((_xlfn.T.DIST.2T(ABS(DQ23),'X(Calculs)X'!$B$11-2)),"")</f>
        <v/>
      </c>
      <c r="EX23" s="542" t="str">
        <f>IFERROR((_xlfn.T.DIST.2T(ABS(DR23),'X(Calculs)X'!$B$11-2)),"")</f>
        <v/>
      </c>
      <c r="EY23" s="542" t="str">
        <f>IFERROR((_xlfn.T.DIST.2T(ABS(DS23),'X(Calculs)X'!$B$11-2)),"")</f>
        <v/>
      </c>
      <c r="EZ23" s="542" t="str">
        <f>IFERROR((_xlfn.T.DIST.2T(ABS(DT23),'X(Calculs)X'!$B$11-2)),"")</f>
        <v/>
      </c>
      <c r="FA23" s="542" t="str">
        <f>IFERROR((_xlfn.T.DIST.2T(ABS(DU23),'X(Calculs)X'!$B$11-2)),"")</f>
        <v/>
      </c>
      <c r="FB23" s="542" t="str">
        <f>IFERROR((_xlfn.T.DIST.2T(ABS(DV23),'X(Calculs)X'!$B$11-2)),"")</f>
        <v/>
      </c>
      <c r="FC23" s="542" t="str">
        <f>IFERROR((_xlfn.T.DIST.2T(ABS(DW23),'X(Calculs)X'!$B$11-2)),"")</f>
        <v/>
      </c>
      <c r="FD23" s="542" t="str">
        <f>IFERROR((_xlfn.T.DIST.2T(ABS(DX23),'X(Calculs)X'!$B$11-2)),"")</f>
        <v/>
      </c>
      <c r="FE23" s="542" t="str">
        <f>IFERROR((_xlfn.T.DIST.2T(ABS(DY23),'X(Calculs)X'!$B$11-2)),"")</f>
        <v/>
      </c>
      <c r="FF23" s="542" t="str">
        <f>IFERROR((_xlfn.T.DIST.2T(ABS(DZ23),'X(Calculs)X'!$B$11-2)),"")</f>
        <v/>
      </c>
      <c r="FG23" s="542" t="str">
        <f>IFERROR((_xlfn.T.DIST.2T(ABS(EA23),'X(Calculs)X'!$B$11-2)),"")</f>
        <v/>
      </c>
      <c r="FH23" s="542" t="str">
        <f>IFERROR((_xlfn.T.DIST.2T(ABS(EB23),'X(Calculs)X'!$B$11-2)),"")</f>
        <v/>
      </c>
      <c r="FI23" s="542" t="str">
        <f>IFERROR((_xlfn.T.DIST.2T(ABS(EC23),'X(Calculs)X'!$B$11-2)),"")</f>
        <v/>
      </c>
      <c r="FJ23" s="542" t="str">
        <f>IFERROR((_xlfn.T.DIST.2T(ABS(ED23),'X(Calculs)X'!$B$11-2)),"")</f>
        <v/>
      </c>
      <c r="FL23" s="541" t="str">
        <f t="shared" si="10"/>
        <v/>
      </c>
      <c r="FM23" s="542" t="e">
        <f t="shared" si="12"/>
        <v>#VALUE!</v>
      </c>
      <c r="FN23" s="542" t="e">
        <f t="shared" si="13"/>
        <v>#VALUE!</v>
      </c>
      <c r="FO23" s="542" t="e">
        <f t="shared" si="14"/>
        <v>#VALUE!</v>
      </c>
      <c r="FP23" s="542" t="e">
        <f t="shared" si="15"/>
        <v>#VALUE!</v>
      </c>
      <c r="FQ23" s="542" t="e">
        <f t="shared" si="16"/>
        <v>#VALUE!</v>
      </c>
      <c r="FR23" s="542" t="e">
        <f t="shared" si="17"/>
        <v>#VALUE!</v>
      </c>
      <c r="FS23" s="542" t="e">
        <f t="shared" si="18"/>
        <v>#VALUE!</v>
      </c>
      <c r="FT23" s="542" t="e">
        <f t="shared" si="19"/>
        <v>#VALUE!</v>
      </c>
      <c r="FU23" s="542" t="e">
        <f t="shared" si="20"/>
        <v>#VALUE!</v>
      </c>
      <c r="FV23" s="542" t="e">
        <f t="shared" si="21"/>
        <v>#VALUE!</v>
      </c>
      <c r="FW23" s="542" t="e">
        <f t="shared" si="22"/>
        <v>#VALUE!</v>
      </c>
      <c r="FX23" s="542" t="e">
        <f t="shared" si="23"/>
        <v>#VALUE!</v>
      </c>
      <c r="FY23" s="542" t="e">
        <f t="shared" si="24"/>
        <v>#VALUE!</v>
      </c>
      <c r="FZ23" s="542" t="e">
        <f t="shared" si="25"/>
        <v>#VALUE!</v>
      </c>
      <c r="GA23" s="542" t="e">
        <f t="shared" si="26"/>
        <v>#VALUE!</v>
      </c>
      <c r="GB23" s="542" t="e">
        <f t="shared" si="27"/>
        <v>#VALUE!</v>
      </c>
      <c r="GC23" s="542" t="e">
        <f t="shared" si="28"/>
        <v>#VALUE!</v>
      </c>
      <c r="GD23" s="542" t="e">
        <f t="shared" si="29"/>
        <v>#VALUE!</v>
      </c>
      <c r="GE23" s="542" t="e">
        <f t="shared" si="30"/>
        <v>#VALUE!</v>
      </c>
      <c r="GF23" s="542" t="e">
        <f t="shared" si="31"/>
        <v>#VALUE!</v>
      </c>
      <c r="GG23" s="542" t="e">
        <f t="shared" si="32"/>
        <v>#VALUE!</v>
      </c>
      <c r="GH23" s="542" t="e">
        <f t="shared" si="33"/>
        <v>#VALUE!</v>
      </c>
      <c r="GI23" s="542" t="e">
        <f t="shared" si="34"/>
        <v>#VALUE!</v>
      </c>
      <c r="GJ23" s="542" t="e">
        <f t="shared" si="35"/>
        <v>#VALUE!</v>
      </c>
      <c r="GK23" s="542" t="e">
        <f t="shared" si="36"/>
        <v>#VALUE!</v>
      </c>
      <c r="GL23" s="542" t="e">
        <f t="shared" si="37"/>
        <v>#VALUE!</v>
      </c>
      <c r="GM23" s="542" t="e">
        <f t="shared" si="38"/>
        <v>#VALUE!</v>
      </c>
      <c r="GN23" s="542" t="e">
        <f t="shared" si="39"/>
        <v>#VALUE!</v>
      </c>
      <c r="GO23" s="542" t="e">
        <f t="shared" si="40"/>
        <v>#VALUE!</v>
      </c>
      <c r="GP23" s="542" t="e">
        <f t="shared" si="41"/>
        <v>#VALUE!</v>
      </c>
    </row>
    <row r="24" spans="1:285" ht="23.25" customHeight="1" x14ac:dyDescent="0.45">
      <c r="A24" s="578"/>
      <c r="D24" s="568" t="str">
        <f>U7</f>
        <v/>
      </c>
      <c r="E24" s="542" t="str">
        <f>IF('X(Calculs)X'!$B$8&gt;0,IF('X(Calculs)X'!$AM41&lt;='X(Calculs)X'!$B$8,IF(ISERROR(FM24),IF('X(Calculs)X'!D$23&lt;='X(Calculs)X'!$B$8,"—",""),FM24),""),"")</f>
        <v/>
      </c>
      <c r="F24" s="542" t="str">
        <f>IF('X(Calculs)X'!$B$8&gt;0,IF('X(Calculs)X'!$AM41&lt;='X(Calculs)X'!$B$8,IF(ISERROR(FN24),IF('X(Calculs)X'!E$23&lt;='X(Calculs)X'!$B$8,"—",""),FN24),""),"")</f>
        <v/>
      </c>
      <c r="G24" s="542" t="str">
        <f>IF('X(Calculs)X'!$B$8&gt;0,IF('X(Calculs)X'!$AM41&lt;='X(Calculs)X'!$B$8,IF(ISERROR(FO24),IF('X(Calculs)X'!F$23&lt;='X(Calculs)X'!$B$8,"—",""),FO24),""),"")</f>
        <v/>
      </c>
      <c r="H24" s="542" t="str">
        <f>IF('X(Calculs)X'!$B$8&gt;0,IF('X(Calculs)X'!$AM41&lt;='X(Calculs)X'!$B$8,IF(ISERROR(FP24),IF('X(Calculs)X'!G$23&lt;='X(Calculs)X'!$B$8,"—",""),FP24),""),"")</f>
        <v/>
      </c>
      <c r="I24" s="542" t="str">
        <f>IF('X(Calculs)X'!$B$8&gt;0,IF('X(Calculs)X'!$AM41&lt;='X(Calculs)X'!$B$8,IF(ISERROR(FQ24),IF('X(Calculs)X'!H$23&lt;='X(Calculs)X'!$B$8,"—",""),FQ24),""),"")</f>
        <v/>
      </c>
      <c r="J24" s="542" t="str">
        <f>IF('X(Calculs)X'!$B$8&gt;0,IF('X(Calculs)X'!$AM41&lt;='X(Calculs)X'!$B$8,IF(ISERROR(FR24),IF('X(Calculs)X'!I$23&lt;='X(Calculs)X'!$B$8,"—",""),FR24),""),"")</f>
        <v/>
      </c>
      <c r="K24" s="542" t="str">
        <f>IF('X(Calculs)X'!$B$8&gt;0,IF('X(Calculs)X'!$AM41&lt;='X(Calculs)X'!$B$8,IF(ISERROR(FS24),IF('X(Calculs)X'!J$23&lt;='X(Calculs)X'!$B$8,"—",""),FS24),""),"")</f>
        <v/>
      </c>
      <c r="L24" s="542" t="str">
        <f>IF('X(Calculs)X'!$B$8&gt;0,IF('X(Calculs)X'!$AM41&lt;='X(Calculs)X'!$B$8,IF(ISERROR(FT24),IF('X(Calculs)X'!K$23&lt;='X(Calculs)X'!$B$8,"—",""),FT24),""),"")</f>
        <v/>
      </c>
      <c r="M24" s="542" t="str">
        <f>IF('X(Calculs)X'!$B$8&gt;0,IF('X(Calculs)X'!$AM41&lt;='X(Calculs)X'!$B$8,IF(ISERROR(FU24),IF('X(Calculs)X'!L$23&lt;='X(Calculs)X'!$B$8,"—",""),FU24),""),"")</f>
        <v/>
      </c>
      <c r="N24" s="542" t="str">
        <f>IF('X(Calculs)X'!$B$8&gt;0,IF('X(Calculs)X'!$AM41&lt;='X(Calculs)X'!$B$8,IF(ISERROR(FV24),IF('X(Calculs)X'!M$23&lt;='X(Calculs)X'!$B$8,"—",""),FV24),""),"")</f>
        <v/>
      </c>
      <c r="O24" s="542" t="str">
        <f>IF('X(Calculs)X'!$B$8&gt;0,IF('X(Calculs)X'!$AM41&lt;='X(Calculs)X'!$B$8,IF(ISERROR(FW24),IF('X(Calculs)X'!N$23&lt;='X(Calculs)X'!$B$8,"—",""),FW24),""),"")</f>
        <v/>
      </c>
      <c r="P24" s="542" t="str">
        <f>IF('X(Calculs)X'!$B$8&gt;0,IF('X(Calculs)X'!$AM41&lt;='X(Calculs)X'!$B$8,IF(ISERROR(FX24),IF('X(Calculs)X'!O$23&lt;='X(Calculs)X'!$B$8,"—",""),FX24),""),"")</f>
        <v/>
      </c>
      <c r="Q24" s="542" t="str">
        <f>IF('X(Calculs)X'!$B$8&gt;0,IF('X(Calculs)X'!$AM41&lt;='X(Calculs)X'!$B$8,IF(ISERROR(FY24),IF('X(Calculs)X'!P$23&lt;='X(Calculs)X'!$B$8,"—",""),FY24),""),"")</f>
        <v/>
      </c>
      <c r="R24" s="542" t="str">
        <f>IF('X(Calculs)X'!$B$8&gt;0,IF('X(Calculs)X'!$AM41&lt;='X(Calculs)X'!$B$8,IF(ISERROR(FZ24),IF('X(Calculs)X'!Q$23&lt;='X(Calculs)X'!$B$8,"—",""),FZ24),""),"")</f>
        <v/>
      </c>
      <c r="S24" s="542" t="str">
        <f>IF('X(Calculs)X'!$B$8&gt;0,IF('X(Calculs)X'!$AM41&lt;='X(Calculs)X'!$B$8,IF(ISERROR(GA24),IF('X(Calculs)X'!R$23&lt;='X(Calculs)X'!$B$8,"—",""),GA24),""),"")</f>
        <v/>
      </c>
      <c r="T24" s="542" t="str">
        <f>IF('X(Calculs)X'!$B$8&gt;0,IF('X(Calculs)X'!$AM41&lt;='X(Calculs)X'!$B$8,IF(ISERROR(GB24),IF('X(Calculs)X'!S$23&lt;='X(Calculs)X'!$B$8,"—",""),GB24),""),"")</f>
        <v/>
      </c>
      <c r="U24" s="542" t="str">
        <f>IF('X(Calculs)X'!$B$8&gt;0,IF('X(Calculs)X'!$AM41&lt;='X(Calculs)X'!$B$8,IF(ISERROR(GC24),IF('X(Calculs)X'!T$23&lt;='X(Calculs)X'!$B$8,"—",""),GC24),""),"")</f>
        <v/>
      </c>
      <c r="V24" s="542" t="str">
        <f>IF('X(Calculs)X'!$B$8&gt;0,IF('X(Calculs)X'!$AM41&lt;='X(Calculs)X'!$B$8,IF(ISERROR(GD24),IF('X(Calculs)X'!U$23&lt;='X(Calculs)X'!$B$8,"—",""),GD24),""),"")</f>
        <v/>
      </c>
      <c r="W24" s="542" t="str">
        <f>IF('X(Calculs)X'!$B$8&gt;0,IF('X(Calculs)X'!$AM41&lt;='X(Calculs)X'!$B$8,IF(ISERROR(GE24),IF('X(Calculs)X'!V$23&lt;='X(Calculs)X'!$B$8,"—",""),GE24),""),"")</f>
        <v/>
      </c>
      <c r="X24" s="542" t="str">
        <f>IF('X(Calculs)X'!$B$8&gt;0,IF('X(Calculs)X'!$AM41&lt;='X(Calculs)X'!$B$8,IF(ISERROR(GF24),IF('X(Calculs)X'!W$23&lt;='X(Calculs)X'!$B$8,"—",""),GF24),""),"")</f>
        <v/>
      </c>
      <c r="Y24" s="542" t="str">
        <f>IF('X(Calculs)X'!$B$8&gt;0,IF('X(Calculs)X'!$AM41&lt;='X(Calculs)X'!$B$8,IF(ISERROR(GG24),IF('X(Calculs)X'!X$23&lt;='X(Calculs)X'!$B$8,"—",""),GG24),""),"")</f>
        <v/>
      </c>
      <c r="Z24" s="542" t="str">
        <f>IF('X(Calculs)X'!$B$8&gt;0,IF('X(Calculs)X'!$AM41&lt;='X(Calculs)X'!$B$8,IF(ISERROR(GH24),IF('X(Calculs)X'!Y$23&lt;='X(Calculs)X'!$B$8,"—",""),GH24),""),"")</f>
        <v/>
      </c>
      <c r="AA24" s="542" t="str">
        <f>IF('X(Calculs)X'!$B$8&gt;0,IF('X(Calculs)X'!$AM41&lt;='X(Calculs)X'!$B$8,IF(ISERROR(GI24),IF('X(Calculs)X'!Z$23&lt;='X(Calculs)X'!$B$8,"—",""),GI24),""),"")</f>
        <v/>
      </c>
      <c r="AB24" s="542" t="str">
        <f>IF('X(Calculs)X'!$B$8&gt;0,IF('X(Calculs)X'!$AM41&lt;='X(Calculs)X'!$B$8,IF(ISERROR(GJ24),IF('X(Calculs)X'!AA$23&lt;='X(Calculs)X'!$B$8,"—",""),GJ24),""),"")</f>
        <v/>
      </c>
      <c r="AC24" s="542" t="str">
        <f>IF('X(Calculs)X'!$B$8&gt;0,IF('X(Calculs)X'!$AM41&lt;='X(Calculs)X'!$B$8,IF(ISERROR(GK24),IF('X(Calculs)X'!AB$23&lt;='X(Calculs)X'!$B$8,"—",""),GK24),""),"")</f>
        <v/>
      </c>
      <c r="AD24" s="542" t="str">
        <f>IF('X(Calculs)X'!$B$8&gt;0,IF('X(Calculs)X'!$AM41&lt;='X(Calculs)X'!$B$8,IF(ISERROR(GL24),IF('X(Calculs)X'!AC$23&lt;='X(Calculs)X'!$B$8,"—",""),GL24),""),"")</f>
        <v/>
      </c>
      <c r="AE24" s="542" t="str">
        <f>IF('X(Calculs)X'!$B$8&gt;0,IF('X(Calculs)X'!$AM41&lt;='X(Calculs)X'!$B$8,IF(ISERROR(GM24),IF('X(Calculs)X'!AD$23&lt;='X(Calculs)X'!$B$8,"—",""),GM24),""),"")</f>
        <v/>
      </c>
      <c r="AF24" s="542" t="str">
        <f>IF('X(Calculs)X'!$B$8&gt;0,IF('X(Calculs)X'!$AM41&lt;='X(Calculs)X'!$B$8,IF(ISERROR(GN24),IF('X(Calculs)X'!AE$23&lt;='X(Calculs)X'!$B$8,"—",""),GN24),""),"")</f>
        <v/>
      </c>
      <c r="AG24" s="542" t="str">
        <f>IF('X(Calculs)X'!$B$8&gt;0,IF('X(Calculs)X'!$AM41&lt;='X(Calculs)X'!$B$8,IF(ISERROR(GO24),IF('X(Calculs)X'!AF$23&lt;='X(Calculs)X'!$B$8,"—",""),GO24),""),"")</f>
        <v/>
      </c>
      <c r="AH24" s="542" t="str">
        <f>IF('X(Calculs)X'!$B$8&gt;0,IF('X(Calculs)X'!$AM41&lt;='X(Calculs)X'!$B$8,IF(ISERROR(GP24),IF('X(Calculs)X'!AG$23&lt;='X(Calculs)X'!$B$8,"—",""),GP24),""),"")</f>
        <v/>
      </c>
      <c r="AI24" s="91"/>
      <c r="AJ24" s="91"/>
      <c r="AK24" s="541" t="str">
        <f t="shared" si="6"/>
        <v/>
      </c>
      <c r="AL24" s="542" t="str">
        <f>IFERROR(ROUND(CORREL('X(Calculs)X'!$T$25:$T$124,'X(Calculs)X'!D$25:D$124),2),"")</f>
        <v/>
      </c>
      <c r="AM24" s="542" t="str">
        <f>IFERROR(ROUND(CORREL('X(Calculs)X'!$T$25:$T$124,'X(Calculs)X'!E$25:E$124),2),"")</f>
        <v/>
      </c>
      <c r="AN24" s="542" t="str">
        <f>IFERROR(ROUND(CORREL('X(Calculs)X'!$T$25:$T$124,'X(Calculs)X'!F$25:F$124),2),"")</f>
        <v/>
      </c>
      <c r="AO24" s="542" t="str">
        <f>IFERROR(ROUND(CORREL('X(Calculs)X'!$T$25:$T$124,'X(Calculs)X'!G$25:G$124),2),"")</f>
        <v/>
      </c>
      <c r="AP24" s="542" t="str">
        <f>IFERROR(ROUND(CORREL('X(Calculs)X'!$T$25:$T$124,'X(Calculs)X'!H$25:H$124),2),"")</f>
        <v/>
      </c>
      <c r="AQ24" s="542" t="str">
        <f>IFERROR(ROUND(CORREL('X(Calculs)X'!$T$25:$T$124,'X(Calculs)X'!I$25:I$124),2),"")</f>
        <v/>
      </c>
      <c r="AR24" s="542" t="str">
        <f>IFERROR(ROUND(CORREL('X(Calculs)X'!$T$25:$T$124,'X(Calculs)X'!J$25:J$124),2),"")</f>
        <v/>
      </c>
      <c r="AS24" s="542" t="str">
        <f>IFERROR(ROUND(CORREL('X(Calculs)X'!$T$25:$T$124,'X(Calculs)X'!K$25:K$124),2),"")</f>
        <v/>
      </c>
      <c r="AT24" s="542" t="str">
        <f>IFERROR(ROUND(CORREL('X(Calculs)X'!$T$25:$T$124,'X(Calculs)X'!L$25:L$124),2),"")</f>
        <v/>
      </c>
      <c r="AU24" s="542" t="str">
        <f>IFERROR(ROUND(CORREL('X(Calculs)X'!$T$25:$T$124,'X(Calculs)X'!M$25:M$124),2),"")</f>
        <v/>
      </c>
      <c r="AV24" s="542" t="str">
        <f>IFERROR(ROUND(CORREL('X(Calculs)X'!$T$25:$T$124,'X(Calculs)X'!N$25:N$124),2),"")</f>
        <v/>
      </c>
      <c r="AW24" s="542" t="str">
        <f>IFERROR(ROUND(CORREL('X(Calculs)X'!$T$25:$T$124,'X(Calculs)X'!O$25:O$124),2),"")</f>
        <v/>
      </c>
      <c r="AX24" s="542" t="str">
        <f>IFERROR(ROUND(CORREL('X(Calculs)X'!$T$25:$T$124,'X(Calculs)X'!P$25:P$124),2),"")</f>
        <v/>
      </c>
      <c r="AY24" s="542" t="str">
        <f>IFERROR(ROUND(CORREL('X(Calculs)X'!$T$25:$T$124,'X(Calculs)X'!Q$25:Q$124),2),"")</f>
        <v/>
      </c>
      <c r="AZ24" s="542" t="str">
        <f>IFERROR(ROUND(CORREL('X(Calculs)X'!$T$25:$T$124,'X(Calculs)X'!R$25:R$124),2),"")</f>
        <v/>
      </c>
      <c r="BA24" s="542" t="str">
        <f>IFERROR(ROUND(CORREL('X(Calculs)X'!$T$25:$T$124,'X(Calculs)X'!S$25:S$124),2),"")</f>
        <v/>
      </c>
      <c r="BB24" s="542" t="str">
        <f>IFERROR(ROUND(CORREL('X(Calculs)X'!$T$25:$T$124,'X(Calculs)X'!T$25:T$124),2),"")</f>
        <v/>
      </c>
      <c r="BC24" s="542" t="str">
        <f>IFERROR(ROUND(CORREL('X(Calculs)X'!$T$25:$T$124,'X(Calculs)X'!U$25:U$124),2),"")</f>
        <v/>
      </c>
      <c r="BD24" s="542" t="str">
        <f>IFERROR(ROUND(CORREL('X(Calculs)X'!$T$25:$T$124,'X(Calculs)X'!V$25:V$124),2),"")</f>
        <v/>
      </c>
      <c r="BE24" s="542" t="str">
        <f>IFERROR(ROUND(CORREL('X(Calculs)X'!$T$25:$T$124,'X(Calculs)X'!W$25:W$124),2),"")</f>
        <v/>
      </c>
      <c r="BF24" s="542" t="str">
        <f>IFERROR(ROUND(CORREL('X(Calculs)X'!$T$25:$T$124,'X(Calculs)X'!X$25:X$124),2),"")</f>
        <v/>
      </c>
      <c r="BG24" s="542" t="str">
        <f>IFERROR(ROUND(CORREL('X(Calculs)X'!$T$25:$T$124,'X(Calculs)X'!Y$25:Y$124),2),"")</f>
        <v/>
      </c>
      <c r="BH24" s="542" t="str">
        <f>IFERROR(ROUND(CORREL('X(Calculs)X'!$T$25:$T$124,'X(Calculs)X'!Z$25:Z$124),2),"")</f>
        <v/>
      </c>
      <c r="BI24" s="542" t="str">
        <f>IFERROR(ROUND(CORREL('X(Calculs)X'!$T$25:$T$124,'X(Calculs)X'!AA$25:AA$124),2),"")</f>
        <v/>
      </c>
      <c r="BJ24" s="542" t="str">
        <f>IFERROR(ROUND(CORREL('X(Calculs)X'!$T$25:$T$124,'X(Calculs)X'!AB$25:AB$124),2),"")</f>
        <v/>
      </c>
      <c r="BK24" s="542" t="str">
        <f>IFERROR(ROUND(CORREL('X(Calculs)X'!$T$25:$T$124,'X(Calculs)X'!AC$25:AC$124),2),"")</f>
        <v/>
      </c>
      <c r="BL24" s="542" t="str">
        <f>IFERROR(ROUND(CORREL('X(Calculs)X'!$T$25:$T$124,'X(Calculs)X'!AD$25:AD$124),2),"")</f>
        <v/>
      </c>
      <c r="BM24" s="542" t="str">
        <f>IFERROR(ROUND(CORREL('X(Calculs)X'!$T$25:$T$124,'X(Calculs)X'!AE$25:AE$124),2),"")</f>
        <v/>
      </c>
      <c r="BN24" s="542" t="str">
        <f>IFERROR(ROUND(CORREL('X(Calculs)X'!$T$25:$T$124,'X(Calculs)X'!AF$25:AF$124),2),"")</f>
        <v/>
      </c>
      <c r="BO24" s="542" t="str">
        <f>IFERROR(ROUND(CORREL('X(Calculs)X'!$T$25:$T$124,'X(Calculs)X'!AG$25:AG$124),2),"")</f>
        <v/>
      </c>
      <c r="BP24" s="91"/>
      <c r="BQ24" s="91"/>
      <c r="BR24" s="91"/>
      <c r="BS24" s="91"/>
      <c r="BT24" s="541" t="str">
        <f t="shared" si="7"/>
        <v/>
      </c>
      <c r="BU24" s="560" t="str">
        <f>IF(AL24="","",IF(AL24&lt;0,'X(Calculs)X'!$MW$141,IF(AL24&lt;0.1,'X(Calculs)X'!$MW$140,IF(AL24&lt;0.2,'X(Calculs)X'!$MW$139,IF(AL24&lt;0.3,'X(Calculs)X'!$MW$138,IF(AL24&lt;0.4,'X(Calculs)X'!$MW$137,IF(AL24&lt;0.5,'X(Calculs)X'!$MW$136,IF(AL24&lt;0.6,'X(Calculs)X'!$MW$135,IF(AL24&lt;0.7,'X(Calculs)X'!$MW$134,IF(AL24&lt;0.8,'X(Calculs)X'!$MW$133,IF(AL24&lt;0.9,'X(Calculs)X'!$MW$132,IF(AL24&lt;1,'X(Calculs)X'!$MW$131,IF(AND(AL24=1,BU$7=$BT24),0,'X(Calculs)X'!$MW$131)))))))))))))</f>
        <v/>
      </c>
      <c r="BV24" s="560" t="str">
        <f>IF(AM24="","",IF(AM24&lt;0,'X(Calculs)X'!$MW$141,IF(AM24&lt;0.1,'X(Calculs)X'!$MW$140,IF(AM24&lt;0.2,'X(Calculs)X'!$MW$139,IF(AM24&lt;0.3,'X(Calculs)X'!$MW$138,IF(AM24&lt;0.4,'X(Calculs)X'!$MW$137,IF(AM24&lt;0.5,'X(Calculs)X'!$MW$136,IF(AM24&lt;0.6,'X(Calculs)X'!$MW$135,IF(AM24&lt;0.7,'X(Calculs)X'!$MW$134,IF(AM24&lt;0.8,'X(Calculs)X'!$MW$133,IF(AM24&lt;0.9,'X(Calculs)X'!$MW$132,IF(AM24&lt;1,'X(Calculs)X'!$MW$131,IF(AND(AM24=1,BV$7=$BT24),0,'X(Calculs)X'!$MW$131)))))))))))))</f>
        <v/>
      </c>
      <c r="BW24" s="560" t="str">
        <f>IF(AN24="","",IF(AN24&lt;0,'X(Calculs)X'!$MW$141,IF(AN24&lt;0.1,'X(Calculs)X'!$MW$140,IF(AN24&lt;0.2,'X(Calculs)X'!$MW$139,IF(AN24&lt;0.3,'X(Calculs)X'!$MW$138,IF(AN24&lt;0.4,'X(Calculs)X'!$MW$137,IF(AN24&lt;0.5,'X(Calculs)X'!$MW$136,IF(AN24&lt;0.6,'X(Calculs)X'!$MW$135,IF(AN24&lt;0.7,'X(Calculs)X'!$MW$134,IF(AN24&lt;0.8,'X(Calculs)X'!$MW$133,IF(AN24&lt;0.9,'X(Calculs)X'!$MW$132,IF(AN24&lt;1,'X(Calculs)X'!$MW$131,IF(AND(AN24=1,BW$7=$BT24),0,'X(Calculs)X'!$MW$131)))))))))))))</f>
        <v/>
      </c>
      <c r="BX24" s="560" t="str">
        <f>IF(AO24="","",IF(AO24&lt;0,'X(Calculs)X'!$MW$141,IF(AO24&lt;0.1,'X(Calculs)X'!$MW$140,IF(AO24&lt;0.2,'X(Calculs)X'!$MW$139,IF(AO24&lt;0.3,'X(Calculs)X'!$MW$138,IF(AO24&lt;0.4,'X(Calculs)X'!$MW$137,IF(AO24&lt;0.5,'X(Calculs)X'!$MW$136,IF(AO24&lt;0.6,'X(Calculs)X'!$MW$135,IF(AO24&lt;0.7,'X(Calculs)X'!$MW$134,IF(AO24&lt;0.8,'X(Calculs)X'!$MW$133,IF(AO24&lt;0.9,'X(Calculs)X'!$MW$132,IF(AO24&lt;1,'X(Calculs)X'!$MW$131,IF(AND(AO24=1,BX$7=$BT24),0,'X(Calculs)X'!$MW$131)))))))))))))</f>
        <v/>
      </c>
      <c r="BY24" s="560" t="str">
        <f>IF(AP24="","",IF(AP24&lt;0,'X(Calculs)X'!$MW$141,IF(AP24&lt;0.1,'X(Calculs)X'!$MW$140,IF(AP24&lt;0.2,'X(Calculs)X'!$MW$139,IF(AP24&lt;0.3,'X(Calculs)X'!$MW$138,IF(AP24&lt;0.4,'X(Calculs)X'!$MW$137,IF(AP24&lt;0.5,'X(Calculs)X'!$MW$136,IF(AP24&lt;0.6,'X(Calculs)X'!$MW$135,IF(AP24&lt;0.7,'X(Calculs)X'!$MW$134,IF(AP24&lt;0.8,'X(Calculs)X'!$MW$133,IF(AP24&lt;0.9,'X(Calculs)X'!$MW$132,IF(AP24&lt;1,'X(Calculs)X'!$MW$131,IF(AND(AP24=1,BY$7=$BT24),0,'X(Calculs)X'!$MW$131)))))))))))))</f>
        <v/>
      </c>
      <c r="BZ24" s="560" t="str">
        <f>IF(AQ24="","",IF(AQ24&lt;0,'X(Calculs)X'!$MW$141,IF(AQ24&lt;0.1,'X(Calculs)X'!$MW$140,IF(AQ24&lt;0.2,'X(Calculs)X'!$MW$139,IF(AQ24&lt;0.3,'X(Calculs)X'!$MW$138,IF(AQ24&lt;0.4,'X(Calculs)X'!$MW$137,IF(AQ24&lt;0.5,'X(Calculs)X'!$MW$136,IF(AQ24&lt;0.6,'X(Calculs)X'!$MW$135,IF(AQ24&lt;0.7,'X(Calculs)X'!$MW$134,IF(AQ24&lt;0.8,'X(Calculs)X'!$MW$133,IF(AQ24&lt;0.9,'X(Calculs)X'!$MW$132,IF(AQ24&lt;1,'X(Calculs)X'!$MW$131,IF(AND(AQ24=1,BZ$7=$BT24),0,'X(Calculs)X'!$MW$131)))))))))))))</f>
        <v/>
      </c>
      <c r="CA24" s="560" t="str">
        <f>IF(AR24="","",IF(AR24&lt;0,'X(Calculs)X'!$MW$141,IF(AR24&lt;0.1,'X(Calculs)X'!$MW$140,IF(AR24&lt;0.2,'X(Calculs)X'!$MW$139,IF(AR24&lt;0.3,'X(Calculs)X'!$MW$138,IF(AR24&lt;0.4,'X(Calculs)X'!$MW$137,IF(AR24&lt;0.5,'X(Calculs)X'!$MW$136,IF(AR24&lt;0.6,'X(Calculs)X'!$MW$135,IF(AR24&lt;0.7,'X(Calculs)X'!$MW$134,IF(AR24&lt;0.8,'X(Calculs)X'!$MW$133,IF(AR24&lt;0.9,'X(Calculs)X'!$MW$132,IF(AR24&lt;1,'X(Calculs)X'!$MW$131,IF(AND(AR24=1,CA$7=$BT24),0,'X(Calculs)X'!$MW$131)))))))))))))</f>
        <v/>
      </c>
      <c r="CB24" s="560" t="str">
        <f>IF(AS24="","",IF(AS24&lt;0,'X(Calculs)X'!$MW$141,IF(AS24&lt;0.1,'X(Calculs)X'!$MW$140,IF(AS24&lt;0.2,'X(Calculs)X'!$MW$139,IF(AS24&lt;0.3,'X(Calculs)X'!$MW$138,IF(AS24&lt;0.4,'X(Calculs)X'!$MW$137,IF(AS24&lt;0.5,'X(Calculs)X'!$MW$136,IF(AS24&lt;0.6,'X(Calculs)X'!$MW$135,IF(AS24&lt;0.7,'X(Calculs)X'!$MW$134,IF(AS24&lt;0.8,'X(Calculs)X'!$MW$133,IF(AS24&lt;0.9,'X(Calculs)X'!$MW$132,IF(AS24&lt;1,'X(Calculs)X'!$MW$131,IF(AND(AS24=1,CB$7=$BT24),0,'X(Calculs)X'!$MW$131)))))))))))))</f>
        <v/>
      </c>
      <c r="CC24" s="560" t="str">
        <f>IF(AT24="","",IF(AT24&lt;0,'X(Calculs)X'!$MW$141,IF(AT24&lt;0.1,'X(Calculs)X'!$MW$140,IF(AT24&lt;0.2,'X(Calculs)X'!$MW$139,IF(AT24&lt;0.3,'X(Calculs)X'!$MW$138,IF(AT24&lt;0.4,'X(Calculs)X'!$MW$137,IF(AT24&lt;0.5,'X(Calculs)X'!$MW$136,IF(AT24&lt;0.6,'X(Calculs)X'!$MW$135,IF(AT24&lt;0.7,'X(Calculs)X'!$MW$134,IF(AT24&lt;0.8,'X(Calculs)X'!$MW$133,IF(AT24&lt;0.9,'X(Calculs)X'!$MW$132,IF(AT24&lt;1,'X(Calculs)X'!$MW$131,IF(AND(AT24=1,CC$7=$BT24),0,'X(Calculs)X'!$MW$131)))))))))))))</f>
        <v/>
      </c>
      <c r="CD24" s="560" t="str">
        <f>IF(AU24="","",IF(AU24&lt;0,'X(Calculs)X'!$MW$141,IF(AU24&lt;0.1,'X(Calculs)X'!$MW$140,IF(AU24&lt;0.2,'X(Calculs)X'!$MW$139,IF(AU24&lt;0.3,'X(Calculs)X'!$MW$138,IF(AU24&lt;0.4,'X(Calculs)X'!$MW$137,IF(AU24&lt;0.5,'X(Calculs)X'!$MW$136,IF(AU24&lt;0.6,'X(Calculs)X'!$MW$135,IF(AU24&lt;0.7,'X(Calculs)X'!$MW$134,IF(AU24&lt;0.8,'X(Calculs)X'!$MW$133,IF(AU24&lt;0.9,'X(Calculs)X'!$MW$132,IF(AU24&lt;1,'X(Calculs)X'!$MW$131,IF(AND(AU24=1,CD$7=$BT24),0,'X(Calculs)X'!$MW$131)))))))))))))</f>
        <v/>
      </c>
      <c r="CE24" s="560" t="str">
        <f>IF(AV24="","",IF(AV24&lt;0,'X(Calculs)X'!$MW$141,IF(AV24&lt;0.1,'X(Calculs)X'!$MW$140,IF(AV24&lt;0.2,'X(Calculs)X'!$MW$139,IF(AV24&lt;0.3,'X(Calculs)X'!$MW$138,IF(AV24&lt;0.4,'X(Calculs)X'!$MW$137,IF(AV24&lt;0.5,'X(Calculs)X'!$MW$136,IF(AV24&lt;0.6,'X(Calculs)X'!$MW$135,IF(AV24&lt;0.7,'X(Calculs)X'!$MW$134,IF(AV24&lt;0.8,'X(Calculs)X'!$MW$133,IF(AV24&lt;0.9,'X(Calculs)X'!$MW$132,IF(AV24&lt;1,'X(Calculs)X'!$MW$131,IF(AND(AV24=1,CE$7=$BT24),0,'X(Calculs)X'!$MW$131)))))))))))))</f>
        <v/>
      </c>
      <c r="CF24" s="560" t="str">
        <f>IF(AW24="","",IF(AW24&lt;0,'X(Calculs)X'!$MW$141,IF(AW24&lt;0.1,'X(Calculs)X'!$MW$140,IF(AW24&lt;0.2,'X(Calculs)X'!$MW$139,IF(AW24&lt;0.3,'X(Calculs)X'!$MW$138,IF(AW24&lt;0.4,'X(Calculs)X'!$MW$137,IF(AW24&lt;0.5,'X(Calculs)X'!$MW$136,IF(AW24&lt;0.6,'X(Calculs)X'!$MW$135,IF(AW24&lt;0.7,'X(Calculs)X'!$MW$134,IF(AW24&lt;0.8,'X(Calculs)X'!$MW$133,IF(AW24&lt;0.9,'X(Calculs)X'!$MW$132,IF(AW24&lt;1,'X(Calculs)X'!$MW$131,IF(AND(AW24=1,CF$7=$BT24),0,'X(Calculs)X'!$MW$131)))))))))))))</f>
        <v/>
      </c>
      <c r="CG24" s="560" t="str">
        <f>IF(AX24="","",IF(AX24&lt;0,'X(Calculs)X'!$MW$141,IF(AX24&lt;0.1,'X(Calculs)X'!$MW$140,IF(AX24&lt;0.2,'X(Calculs)X'!$MW$139,IF(AX24&lt;0.3,'X(Calculs)X'!$MW$138,IF(AX24&lt;0.4,'X(Calculs)X'!$MW$137,IF(AX24&lt;0.5,'X(Calculs)X'!$MW$136,IF(AX24&lt;0.6,'X(Calculs)X'!$MW$135,IF(AX24&lt;0.7,'X(Calculs)X'!$MW$134,IF(AX24&lt;0.8,'X(Calculs)X'!$MW$133,IF(AX24&lt;0.9,'X(Calculs)X'!$MW$132,IF(AX24&lt;1,'X(Calculs)X'!$MW$131,IF(AND(AX24=1,CG$7=$BT24),0,'X(Calculs)X'!$MW$131)))))))))))))</f>
        <v/>
      </c>
      <c r="CH24" s="560" t="str">
        <f>IF(AY24="","",IF(AY24&lt;0,'X(Calculs)X'!$MW$141,IF(AY24&lt;0.1,'X(Calculs)X'!$MW$140,IF(AY24&lt;0.2,'X(Calculs)X'!$MW$139,IF(AY24&lt;0.3,'X(Calculs)X'!$MW$138,IF(AY24&lt;0.4,'X(Calculs)X'!$MW$137,IF(AY24&lt;0.5,'X(Calculs)X'!$MW$136,IF(AY24&lt;0.6,'X(Calculs)X'!$MW$135,IF(AY24&lt;0.7,'X(Calculs)X'!$MW$134,IF(AY24&lt;0.8,'X(Calculs)X'!$MW$133,IF(AY24&lt;0.9,'X(Calculs)X'!$MW$132,IF(AY24&lt;1,'X(Calculs)X'!$MW$131,IF(AND(AY24=1,CH$7=$BT24),0,'X(Calculs)X'!$MW$131)))))))))))))</f>
        <v/>
      </c>
      <c r="CI24" s="560" t="str">
        <f>IF(AZ24="","",IF(AZ24&lt;0,'X(Calculs)X'!$MW$141,IF(AZ24&lt;0.1,'X(Calculs)X'!$MW$140,IF(AZ24&lt;0.2,'X(Calculs)X'!$MW$139,IF(AZ24&lt;0.3,'X(Calculs)X'!$MW$138,IF(AZ24&lt;0.4,'X(Calculs)X'!$MW$137,IF(AZ24&lt;0.5,'X(Calculs)X'!$MW$136,IF(AZ24&lt;0.6,'X(Calculs)X'!$MW$135,IF(AZ24&lt;0.7,'X(Calculs)X'!$MW$134,IF(AZ24&lt;0.8,'X(Calculs)X'!$MW$133,IF(AZ24&lt;0.9,'X(Calculs)X'!$MW$132,IF(AZ24&lt;1,'X(Calculs)X'!$MW$131,IF(AND(AZ24=1,CI$7=$BT24),0,'X(Calculs)X'!$MW$131)))))))))))))</f>
        <v/>
      </c>
      <c r="CJ24" s="560" t="str">
        <f>IF(BA24="","",IF(BA24&lt;0,'X(Calculs)X'!$MW$141,IF(BA24&lt;0.1,'X(Calculs)X'!$MW$140,IF(BA24&lt;0.2,'X(Calculs)X'!$MW$139,IF(BA24&lt;0.3,'X(Calculs)X'!$MW$138,IF(BA24&lt;0.4,'X(Calculs)X'!$MW$137,IF(BA24&lt;0.5,'X(Calculs)X'!$MW$136,IF(BA24&lt;0.6,'X(Calculs)X'!$MW$135,IF(BA24&lt;0.7,'X(Calculs)X'!$MW$134,IF(BA24&lt;0.8,'X(Calculs)X'!$MW$133,IF(BA24&lt;0.9,'X(Calculs)X'!$MW$132,IF(BA24&lt;1,'X(Calculs)X'!$MW$131,IF(AND(BA24=1,CJ$7=$BT24),0,'X(Calculs)X'!$MW$131)))))))))))))</f>
        <v/>
      </c>
      <c r="CK24" s="560" t="str">
        <f>IF(BB24="","",IF(BB24&lt;0,'X(Calculs)X'!$MW$141,IF(BB24&lt;0.1,'X(Calculs)X'!$MW$140,IF(BB24&lt;0.2,'X(Calculs)X'!$MW$139,IF(BB24&lt;0.3,'X(Calculs)X'!$MW$138,IF(BB24&lt;0.4,'X(Calculs)X'!$MW$137,IF(BB24&lt;0.5,'X(Calculs)X'!$MW$136,IF(BB24&lt;0.6,'X(Calculs)X'!$MW$135,IF(BB24&lt;0.7,'X(Calculs)X'!$MW$134,IF(BB24&lt;0.8,'X(Calculs)X'!$MW$133,IF(BB24&lt;0.9,'X(Calculs)X'!$MW$132,IF(BB24&lt;1,'X(Calculs)X'!$MW$131,IF(AND(BB24=1,CK$7=$BT24),0,'X(Calculs)X'!$MW$131)))))))))))))</f>
        <v/>
      </c>
      <c r="CL24" s="560" t="str">
        <f>IF(BC24="","",IF(BC24&lt;0,'X(Calculs)X'!$MW$141,IF(BC24&lt;0.1,'X(Calculs)X'!$MW$140,IF(BC24&lt;0.2,'X(Calculs)X'!$MW$139,IF(BC24&lt;0.3,'X(Calculs)X'!$MW$138,IF(BC24&lt;0.4,'X(Calculs)X'!$MW$137,IF(BC24&lt;0.5,'X(Calculs)X'!$MW$136,IF(BC24&lt;0.6,'X(Calculs)X'!$MW$135,IF(BC24&lt;0.7,'X(Calculs)X'!$MW$134,IF(BC24&lt;0.8,'X(Calculs)X'!$MW$133,IF(BC24&lt;0.9,'X(Calculs)X'!$MW$132,IF(BC24&lt;1,'X(Calculs)X'!$MW$131,IF(AND(BC24=1,CL$7=$BT24),0,'X(Calculs)X'!$MW$131)))))))))))))</f>
        <v/>
      </c>
      <c r="CM24" s="560" t="str">
        <f>IF(BD24="","",IF(BD24&lt;0,'X(Calculs)X'!$MW$141,IF(BD24&lt;0.1,'X(Calculs)X'!$MW$140,IF(BD24&lt;0.2,'X(Calculs)X'!$MW$139,IF(BD24&lt;0.3,'X(Calculs)X'!$MW$138,IF(BD24&lt;0.4,'X(Calculs)X'!$MW$137,IF(BD24&lt;0.5,'X(Calculs)X'!$MW$136,IF(BD24&lt;0.6,'X(Calculs)X'!$MW$135,IF(BD24&lt;0.7,'X(Calculs)X'!$MW$134,IF(BD24&lt;0.8,'X(Calculs)X'!$MW$133,IF(BD24&lt;0.9,'X(Calculs)X'!$MW$132,IF(BD24&lt;1,'X(Calculs)X'!$MW$131,IF(AND(BD24=1,CM$7=$BT24),0,'X(Calculs)X'!$MW$131)))))))))))))</f>
        <v/>
      </c>
      <c r="CN24" s="560" t="str">
        <f>IF(BE24="","",IF(BE24&lt;0,'X(Calculs)X'!$MW$141,IF(BE24&lt;0.1,'X(Calculs)X'!$MW$140,IF(BE24&lt;0.2,'X(Calculs)X'!$MW$139,IF(BE24&lt;0.3,'X(Calculs)X'!$MW$138,IF(BE24&lt;0.4,'X(Calculs)X'!$MW$137,IF(BE24&lt;0.5,'X(Calculs)X'!$MW$136,IF(BE24&lt;0.6,'X(Calculs)X'!$MW$135,IF(BE24&lt;0.7,'X(Calculs)X'!$MW$134,IF(BE24&lt;0.8,'X(Calculs)X'!$MW$133,IF(BE24&lt;0.9,'X(Calculs)X'!$MW$132,IF(BE24&lt;1,'X(Calculs)X'!$MW$131,IF(AND(BE24=1,CN$7=$BT24),0,'X(Calculs)X'!$MW$131)))))))))))))</f>
        <v/>
      </c>
      <c r="CO24" s="560" t="str">
        <f>IF(BF24="","",IF(BF24&lt;0,'X(Calculs)X'!$MW$141,IF(BF24&lt;0.1,'X(Calculs)X'!$MW$140,IF(BF24&lt;0.2,'X(Calculs)X'!$MW$139,IF(BF24&lt;0.3,'X(Calculs)X'!$MW$138,IF(BF24&lt;0.4,'X(Calculs)X'!$MW$137,IF(BF24&lt;0.5,'X(Calculs)X'!$MW$136,IF(BF24&lt;0.6,'X(Calculs)X'!$MW$135,IF(BF24&lt;0.7,'X(Calculs)X'!$MW$134,IF(BF24&lt;0.8,'X(Calculs)X'!$MW$133,IF(BF24&lt;0.9,'X(Calculs)X'!$MW$132,IF(BF24&lt;1,'X(Calculs)X'!$MW$131,IF(AND(BF24=1,CO$7=$BT24),0,'X(Calculs)X'!$MW$131)))))))))))))</f>
        <v/>
      </c>
      <c r="CP24" s="560" t="str">
        <f>IF(BG24="","",IF(BG24&lt;0,'X(Calculs)X'!$MW$141,IF(BG24&lt;0.1,'X(Calculs)X'!$MW$140,IF(BG24&lt;0.2,'X(Calculs)X'!$MW$139,IF(BG24&lt;0.3,'X(Calculs)X'!$MW$138,IF(BG24&lt;0.4,'X(Calculs)X'!$MW$137,IF(BG24&lt;0.5,'X(Calculs)X'!$MW$136,IF(BG24&lt;0.6,'X(Calculs)X'!$MW$135,IF(BG24&lt;0.7,'X(Calculs)X'!$MW$134,IF(BG24&lt;0.8,'X(Calculs)X'!$MW$133,IF(BG24&lt;0.9,'X(Calculs)X'!$MW$132,IF(BG24&lt;1,'X(Calculs)X'!$MW$131,IF(AND(BG24=1,CP$7=$BT24),0,'X(Calculs)X'!$MW$131)))))))))))))</f>
        <v/>
      </c>
      <c r="CQ24" s="560" t="str">
        <f>IF(BH24="","",IF(BH24&lt;0,'X(Calculs)X'!$MW$141,IF(BH24&lt;0.1,'X(Calculs)X'!$MW$140,IF(BH24&lt;0.2,'X(Calculs)X'!$MW$139,IF(BH24&lt;0.3,'X(Calculs)X'!$MW$138,IF(BH24&lt;0.4,'X(Calculs)X'!$MW$137,IF(BH24&lt;0.5,'X(Calculs)X'!$MW$136,IF(BH24&lt;0.6,'X(Calculs)X'!$MW$135,IF(BH24&lt;0.7,'X(Calculs)X'!$MW$134,IF(BH24&lt;0.8,'X(Calculs)X'!$MW$133,IF(BH24&lt;0.9,'X(Calculs)X'!$MW$132,IF(BH24&lt;1,'X(Calculs)X'!$MW$131,IF(AND(BH24=1,CQ$7=$BT24),0,'X(Calculs)X'!$MW$131)))))))))))))</f>
        <v/>
      </c>
      <c r="CR24" s="560" t="str">
        <f>IF(BI24="","",IF(BI24&lt;0,'X(Calculs)X'!$MW$141,IF(BI24&lt;0.1,'X(Calculs)X'!$MW$140,IF(BI24&lt;0.2,'X(Calculs)X'!$MW$139,IF(BI24&lt;0.3,'X(Calculs)X'!$MW$138,IF(BI24&lt;0.4,'X(Calculs)X'!$MW$137,IF(BI24&lt;0.5,'X(Calculs)X'!$MW$136,IF(BI24&lt;0.6,'X(Calculs)X'!$MW$135,IF(BI24&lt;0.7,'X(Calculs)X'!$MW$134,IF(BI24&lt;0.8,'X(Calculs)X'!$MW$133,IF(BI24&lt;0.9,'X(Calculs)X'!$MW$132,IF(BI24&lt;1,'X(Calculs)X'!$MW$131,IF(AND(BI24=1,CR$7=$BT24),0,'X(Calculs)X'!$MW$131)))))))))))))</f>
        <v/>
      </c>
      <c r="CS24" s="560" t="str">
        <f>IF(BJ24="","",IF(BJ24&lt;0,'X(Calculs)X'!$MW$141,IF(BJ24&lt;0.1,'X(Calculs)X'!$MW$140,IF(BJ24&lt;0.2,'X(Calculs)X'!$MW$139,IF(BJ24&lt;0.3,'X(Calculs)X'!$MW$138,IF(BJ24&lt;0.4,'X(Calculs)X'!$MW$137,IF(BJ24&lt;0.5,'X(Calculs)X'!$MW$136,IF(BJ24&lt;0.6,'X(Calculs)X'!$MW$135,IF(BJ24&lt;0.7,'X(Calculs)X'!$MW$134,IF(BJ24&lt;0.8,'X(Calculs)X'!$MW$133,IF(BJ24&lt;0.9,'X(Calculs)X'!$MW$132,IF(BJ24&lt;1,'X(Calculs)X'!$MW$131,IF(AND(BJ24=1,CS$7=$BT24),0,'X(Calculs)X'!$MW$131)))))))))))))</f>
        <v/>
      </c>
      <c r="CT24" s="560" t="str">
        <f>IF(BK24="","",IF(BK24&lt;0,'X(Calculs)X'!$MW$141,IF(BK24&lt;0.1,'X(Calculs)X'!$MW$140,IF(BK24&lt;0.2,'X(Calculs)X'!$MW$139,IF(BK24&lt;0.3,'X(Calculs)X'!$MW$138,IF(BK24&lt;0.4,'X(Calculs)X'!$MW$137,IF(BK24&lt;0.5,'X(Calculs)X'!$MW$136,IF(BK24&lt;0.6,'X(Calculs)X'!$MW$135,IF(BK24&lt;0.7,'X(Calculs)X'!$MW$134,IF(BK24&lt;0.8,'X(Calculs)X'!$MW$133,IF(BK24&lt;0.9,'X(Calculs)X'!$MW$132,IF(BK24&lt;1,'X(Calculs)X'!$MW$131,IF(AND(BK24=1,CT$7=$BT24),0,'X(Calculs)X'!$MW$131)))))))))))))</f>
        <v/>
      </c>
      <c r="CU24" s="560" t="str">
        <f>IF(BL24="","",IF(BL24&lt;0,'X(Calculs)X'!$MW$141,IF(BL24&lt;0.1,'X(Calculs)X'!$MW$140,IF(BL24&lt;0.2,'X(Calculs)X'!$MW$139,IF(BL24&lt;0.3,'X(Calculs)X'!$MW$138,IF(BL24&lt;0.4,'X(Calculs)X'!$MW$137,IF(BL24&lt;0.5,'X(Calculs)X'!$MW$136,IF(BL24&lt;0.6,'X(Calculs)X'!$MW$135,IF(BL24&lt;0.7,'X(Calculs)X'!$MW$134,IF(BL24&lt;0.8,'X(Calculs)X'!$MW$133,IF(BL24&lt;0.9,'X(Calculs)X'!$MW$132,IF(BL24&lt;1,'X(Calculs)X'!$MW$131,IF(AND(BL24=1,CU$7=$BT24),0,'X(Calculs)X'!$MW$131)))))))))))))</f>
        <v/>
      </c>
      <c r="CV24" s="560" t="str">
        <f>IF(BM24="","",IF(BM24&lt;0,'X(Calculs)X'!$MW$141,IF(BM24&lt;0.1,'X(Calculs)X'!$MW$140,IF(BM24&lt;0.2,'X(Calculs)X'!$MW$139,IF(BM24&lt;0.3,'X(Calculs)X'!$MW$138,IF(BM24&lt;0.4,'X(Calculs)X'!$MW$137,IF(BM24&lt;0.5,'X(Calculs)X'!$MW$136,IF(BM24&lt;0.6,'X(Calculs)X'!$MW$135,IF(BM24&lt;0.7,'X(Calculs)X'!$MW$134,IF(BM24&lt;0.8,'X(Calculs)X'!$MW$133,IF(BM24&lt;0.9,'X(Calculs)X'!$MW$132,IF(BM24&lt;1,'X(Calculs)X'!$MW$131,IF(AND(BM24=1,CV$7=$BT24),0,'X(Calculs)X'!$MW$131)))))))))))))</f>
        <v/>
      </c>
      <c r="CW24" s="560" t="str">
        <f>IF(BN24="","",IF(BN24&lt;0,'X(Calculs)X'!$MW$141,IF(BN24&lt;0.1,'X(Calculs)X'!$MW$140,IF(BN24&lt;0.2,'X(Calculs)X'!$MW$139,IF(BN24&lt;0.3,'X(Calculs)X'!$MW$138,IF(BN24&lt;0.4,'X(Calculs)X'!$MW$137,IF(BN24&lt;0.5,'X(Calculs)X'!$MW$136,IF(BN24&lt;0.6,'X(Calculs)X'!$MW$135,IF(BN24&lt;0.7,'X(Calculs)X'!$MW$134,IF(BN24&lt;0.8,'X(Calculs)X'!$MW$133,IF(BN24&lt;0.9,'X(Calculs)X'!$MW$132,IF(BN24&lt;1,'X(Calculs)X'!$MW$131,IF(AND(BN24=1,CW$7=$BT24),0,'X(Calculs)X'!$MW$131)))))))))))))</f>
        <v/>
      </c>
      <c r="CX24" s="560" t="str">
        <f>IF(BO24="","",IF(BO24&lt;0,'X(Calculs)X'!$MW$141,IF(BO24&lt;0.1,'X(Calculs)X'!$MW$140,IF(BO24&lt;0.2,'X(Calculs)X'!$MW$139,IF(BO24&lt;0.3,'X(Calculs)X'!$MW$138,IF(BO24&lt;0.4,'X(Calculs)X'!$MW$137,IF(BO24&lt;0.5,'X(Calculs)X'!$MW$136,IF(BO24&lt;0.6,'X(Calculs)X'!$MW$135,IF(BO24&lt;0.7,'X(Calculs)X'!$MW$134,IF(BO24&lt;0.8,'X(Calculs)X'!$MW$133,IF(BO24&lt;0.9,'X(Calculs)X'!$MW$132,IF(BO24&lt;1,'X(Calculs)X'!$MW$131,IF(AND(BO24=1,CX$7=$BT24),0,'X(Calculs)X'!$MW$131)))))))))))))</f>
        <v/>
      </c>
      <c r="CY24" s="91"/>
      <c r="CZ24" s="541" t="str">
        <f t="shared" si="8"/>
        <v/>
      </c>
      <c r="DA24" s="542" t="str">
        <f>IFERROR((AL24*SQRT(('X(Calculs)X'!$B$11-2)/(1-('5. Corr.'!AL24*'5. Corr.'!AL24)))),"")</f>
        <v/>
      </c>
      <c r="DB24" s="542" t="str">
        <f>IFERROR((AM24*SQRT(('X(Calculs)X'!$B$11-2)/(1-('5. Corr.'!AM24*'5. Corr.'!AM24)))),"")</f>
        <v/>
      </c>
      <c r="DC24" s="542" t="str">
        <f>IFERROR((AN24*SQRT(('X(Calculs)X'!$B$11-2)/(1-('5. Corr.'!AN24*'5. Corr.'!AN24)))),"")</f>
        <v/>
      </c>
      <c r="DD24" s="542" t="str">
        <f>IFERROR((AO24*SQRT(('X(Calculs)X'!$B$11-2)/(1-('5. Corr.'!AO24*'5. Corr.'!AO24)))),"")</f>
        <v/>
      </c>
      <c r="DE24" s="542" t="str">
        <f>IFERROR((AP24*SQRT(('X(Calculs)X'!$B$11-2)/(1-('5. Corr.'!AP24*'5. Corr.'!AP24)))),"")</f>
        <v/>
      </c>
      <c r="DF24" s="542" t="str">
        <f>IFERROR((AQ24*SQRT(('X(Calculs)X'!$B$11-2)/(1-('5. Corr.'!AQ24*'5. Corr.'!AQ24)))),"")</f>
        <v/>
      </c>
      <c r="DG24" s="542" t="str">
        <f>IFERROR((AR24*SQRT(('X(Calculs)X'!$B$11-2)/(1-('5. Corr.'!AR24*'5. Corr.'!AR24)))),"")</f>
        <v/>
      </c>
      <c r="DH24" s="542" t="str">
        <f>IFERROR((AS24*SQRT(('X(Calculs)X'!$B$11-2)/(1-('5. Corr.'!AS24*'5. Corr.'!AS24)))),"")</f>
        <v/>
      </c>
      <c r="DI24" s="542" t="str">
        <f>IFERROR((AT24*SQRT(('X(Calculs)X'!$B$11-2)/(1-('5. Corr.'!AT24*'5. Corr.'!AT24)))),"")</f>
        <v/>
      </c>
      <c r="DJ24" s="542" t="str">
        <f>IFERROR((AU24*SQRT(('X(Calculs)X'!$B$11-2)/(1-('5. Corr.'!AU24*'5. Corr.'!AU24)))),"")</f>
        <v/>
      </c>
      <c r="DK24" s="542" t="str">
        <f>IFERROR((AV24*SQRT(('X(Calculs)X'!$B$11-2)/(1-('5. Corr.'!AV24*'5. Corr.'!AV24)))),"")</f>
        <v/>
      </c>
      <c r="DL24" s="542" t="str">
        <f>IFERROR((AW24*SQRT(('X(Calculs)X'!$B$11-2)/(1-('5. Corr.'!AW24*'5. Corr.'!AW24)))),"")</f>
        <v/>
      </c>
      <c r="DM24" s="542" t="str">
        <f>IFERROR((AX24*SQRT(('X(Calculs)X'!$B$11-2)/(1-('5. Corr.'!AX24*'5. Corr.'!AX24)))),"")</f>
        <v/>
      </c>
      <c r="DN24" s="542" t="str">
        <f>IFERROR((AY24*SQRT(('X(Calculs)X'!$B$11-2)/(1-('5. Corr.'!AY24*'5. Corr.'!AY24)))),"")</f>
        <v/>
      </c>
      <c r="DO24" s="542" t="str">
        <f>IFERROR((AZ24*SQRT(('X(Calculs)X'!$B$11-2)/(1-('5. Corr.'!AZ24*'5. Corr.'!AZ24)))),"")</f>
        <v/>
      </c>
      <c r="DP24" s="542" t="str">
        <f>IFERROR((BA24*SQRT(('X(Calculs)X'!$B$11-2)/(1-('5. Corr.'!BA24*'5. Corr.'!BA24)))),"")</f>
        <v/>
      </c>
      <c r="DQ24" s="542" t="str">
        <f>IFERROR((BB24*SQRT(('X(Calculs)X'!$B$11-2)/(1-('5. Corr.'!BB24*'5. Corr.'!BB24)))),"")</f>
        <v/>
      </c>
      <c r="DR24" s="542" t="str">
        <f>IFERROR((BC24*SQRT(('X(Calculs)X'!$B$11-2)/(1-('5. Corr.'!BC24*'5. Corr.'!BC24)))),"")</f>
        <v/>
      </c>
      <c r="DS24" s="542" t="str">
        <f>IFERROR((BD24*SQRT(('X(Calculs)X'!$B$11-2)/(1-('5. Corr.'!BD24*'5. Corr.'!BD24)))),"")</f>
        <v/>
      </c>
      <c r="DT24" s="542" t="str">
        <f>IFERROR((BE24*SQRT(('X(Calculs)X'!$B$11-2)/(1-('5. Corr.'!BE24*'5. Corr.'!BE24)))),"")</f>
        <v/>
      </c>
      <c r="DU24" s="542" t="str">
        <f>IFERROR((BF24*SQRT(('X(Calculs)X'!$B$11-2)/(1-('5. Corr.'!BF24*'5. Corr.'!BF24)))),"")</f>
        <v/>
      </c>
      <c r="DV24" s="542" t="str">
        <f>IFERROR((BG24*SQRT(('X(Calculs)X'!$B$11-2)/(1-('5. Corr.'!BG24*'5. Corr.'!BG24)))),"")</f>
        <v/>
      </c>
      <c r="DW24" s="542" t="str">
        <f>IFERROR((BH24*SQRT(('X(Calculs)X'!$B$11-2)/(1-('5. Corr.'!BH24*'5. Corr.'!BH24)))),"")</f>
        <v/>
      </c>
      <c r="DX24" s="542" t="str">
        <f>IFERROR((BI24*SQRT(('X(Calculs)X'!$B$11-2)/(1-('5. Corr.'!BI24*'5. Corr.'!BI24)))),"")</f>
        <v/>
      </c>
      <c r="DY24" s="542" t="str">
        <f>IFERROR((BJ24*SQRT(('X(Calculs)X'!$B$11-2)/(1-('5. Corr.'!BJ24*'5. Corr.'!BJ24)))),"")</f>
        <v/>
      </c>
      <c r="DZ24" s="542" t="str">
        <f>IFERROR((BK24*SQRT(('X(Calculs)X'!$B$11-2)/(1-('5. Corr.'!BK24*'5. Corr.'!BK24)))),"")</f>
        <v/>
      </c>
      <c r="EA24" s="542" t="str">
        <f>IFERROR((BL24*SQRT(('X(Calculs)X'!$B$11-2)/(1-('5. Corr.'!BL24*'5. Corr.'!BL24)))),"")</f>
        <v/>
      </c>
      <c r="EB24" s="542" t="str">
        <f>IFERROR((BM24*SQRT(('X(Calculs)X'!$B$11-2)/(1-('5. Corr.'!BM24*'5. Corr.'!BM24)))),"")</f>
        <v/>
      </c>
      <c r="EC24" s="542" t="str">
        <f>IFERROR((BN24*SQRT(('X(Calculs)X'!$B$11-2)/(1-('5. Corr.'!BN24*'5. Corr.'!BN24)))),"")</f>
        <v/>
      </c>
      <c r="ED24" s="542" t="str">
        <f>IFERROR((BO24*SQRT(('X(Calculs)X'!$B$11-2)/(1-('5. Corr.'!BO24*'5. Corr.'!BO24)))),"")</f>
        <v/>
      </c>
      <c r="EE24" s="90"/>
      <c r="EF24" s="541" t="str">
        <f t="shared" si="9"/>
        <v/>
      </c>
      <c r="EG24" s="542" t="str">
        <f>IFERROR((_xlfn.T.DIST.2T(ABS(DA24),'X(Calculs)X'!$B$11-2)),"")</f>
        <v/>
      </c>
      <c r="EH24" s="542" t="str">
        <f>IFERROR((_xlfn.T.DIST.2T(ABS(DB24),'X(Calculs)X'!$B$11-2)),"")</f>
        <v/>
      </c>
      <c r="EI24" s="542" t="str">
        <f>IFERROR((_xlfn.T.DIST.2T(ABS(DC24),'X(Calculs)X'!$B$11-2)),"")</f>
        <v/>
      </c>
      <c r="EJ24" s="542" t="str">
        <f>IFERROR((_xlfn.T.DIST.2T(ABS(DD24),'X(Calculs)X'!$B$11-2)),"")</f>
        <v/>
      </c>
      <c r="EK24" s="542" t="str">
        <f>IFERROR((_xlfn.T.DIST.2T(ABS(DE24),'X(Calculs)X'!$B$11-2)),"")</f>
        <v/>
      </c>
      <c r="EL24" s="542" t="str">
        <f>IFERROR((_xlfn.T.DIST.2T(ABS(DF24),'X(Calculs)X'!$B$11-2)),"")</f>
        <v/>
      </c>
      <c r="EM24" s="542" t="str">
        <f>IFERROR((_xlfn.T.DIST.2T(ABS(DG24),'X(Calculs)X'!$B$11-2)),"")</f>
        <v/>
      </c>
      <c r="EN24" s="542" t="str">
        <f>IFERROR((_xlfn.T.DIST.2T(ABS(DH24),'X(Calculs)X'!$B$11-2)),"")</f>
        <v/>
      </c>
      <c r="EO24" s="542" t="str">
        <f>IFERROR((_xlfn.T.DIST.2T(ABS(DI24),'X(Calculs)X'!$B$11-2)),"")</f>
        <v/>
      </c>
      <c r="EP24" s="542" t="str">
        <f>IFERROR((_xlfn.T.DIST.2T(ABS(DJ24),'X(Calculs)X'!$B$11-2)),"")</f>
        <v/>
      </c>
      <c r="EQ24" s="542" t="str">
        <f>IFERROR((_xlfn.T.DIST.2T(ABS(DK24),'X(Calculs)X'!$B$11-2)),"")</f>
        <v/>
      </c>
      <c r="ER24" s="542" t="str">
        <f>IFERROR((_xlfn.T.DIST.2T(ABS(DL24),'X(Calculs)X'!$B$11-2)),"")</f>
        <v/>
      </c>
      <c r="ES24" s="542" t="str">
        <f>IFERROR((_xlfn.T.DIST.2T(ABS(DM24),'X(Calculs)X'!$B$11-2)),"")</f>
        <v/>
      </c>
      <c r="ET24" s="542" t="str">
        <f>IFERROR((_xlfn.T.DIST.2T(ABS(DN24),'X(Calculs)X'!$B$11-2)),"")</f>
        <v/>
      </c>
      <c r="EU24" s="542" t="str">
        <f>IFERROR((_xlfn.T.DIST.2T(ABS(DO24),'X(Calculs)X'!$B$11-2)),"")</f>
        <v/>
      </c>
      <c r="EV24" s="542" t="str">
        <f>IFERROR((_xlfn.T.DIST.2T(ABS(DP24),'X(Calculs)X'!$B$11-2)),"")</f>
        <v/>
      </c>
      <c r="EW24" s="542" t="str">
        <f>IFERROR((_xlfn.T.DIST.2T(ABS(DQ24),'X(Calculs)X'!$B$11-2)),"")</f>
        <v/>
      </c>
      <c r="EX24" s="542" t="str">
        <f>IFERROR((_xlfn.T.DIST.2T(ABS(DR24),'X(Calculs)X'!$B$11-2)),"")</f>
        <v/>
      </c>
      <c r="EY24" s="542" t="str">
        <f>IFERROR((_xlfn.T.DIST.2T(ABS(DS24),'X(Calculs)X'!$B$11-2)),"")</f>
        <v/>
      </c>
      <c r="EZ24" s="542" t="str">
        <f>IFERROR((_xlfn.T.DIST.2T(ABS(DT24),'X(Calculs)X'!$B$11-2)),"")</f>
        <v/>
      </c>
      <c r="FA24" s="542" t="str">
        <f>IFERROR((_xlfn.T.DIST.2T(ABS(DU24),'X(Calculs)X'!$B$11-2)),"")</f>
        <v/>
      </c>
      <c r="FB24" s="542" t="str">
        <f>IFERROR((_xlfn.T.DIST.2T(ABS(DV24),'X(Calculs)X'!$B$11-2)),"")</f>
        <v/>
      </c>
      <c r="FC24" s="542" t="str">
        <f>IFERROR((_xlfn.T.DIST.2T(ABS(DW24),'X(Calculs)X'!$B$11-2)),"")</f>
        <v/>
      </c>
      <c r="FD24" s="542" t="str">
        <f>IFERROR((_xlfn.T.DIST.2T(ABS(DX24),'X(Calculs)X'!$B$11-2)),"")</f>
        <v/>
      </c>
      <c r="FE24" s="542" t="str">
        <f>IFERROR((_xlfn.T.DIST.2T(ABS(DY24),'X(Calculs)X'!$B$11-2)),"")</f>
        <v/>
      </c>
      <c r="FF24" s="542" t="str">
        <f>IFERROR((_xlfn.T.DIST.2T(ABS(DZ24),'X(Calculs)X'!$B$11-2)),"")</f>
        <v/>
      </c>
      <c r="FG24" s="542" t="str">
        <f>IFERROR((_xlfn.T.DIST.2T(ABS(EA24),'X(Calculs)X'!$B$11-2)),"")</f>
        <v/>
      </c>
      <c r="FH24" s="542" t="str">
        <f>IFERROR((_xlfn.T.DIST.2T(ABS(EB24),'X(Calculs)X'!$B$11-2)),"")</f>
        <v/>
      </c>
      <c r="FI24" s="542" t="str">
        <f>IFERROR((_xlfn.T.DIST.2T(ABS(EC24),'X(Calculs)X'!$B$11-2)),"")</f>
        <v/>
      </c>
      <c r="FJ24" s="542" t="str">
        <f>IFERROR((_xlfn.T.DIST.2T(ABS(ED24),'X(Calculs)X'!$B$11-2)),"")</f>
        <v/>
      </c>
      <c r="FK24" s="91"/>
      <c r="FL24" s="541" t="str">
        <f t="shared" si="10"/>
        <v/>
      </c>
      <c r="FM24" s="542" t="e">
        <f t="shared" si="12"/>
        <v>#VALUE!</v>
      </c>
      <c r="FN24" s="542" t="e">
        <f t="shared" si="13"/>
        <v>#VALUE!</v>
      </c>
      <c r="FO24" s="542" t="e">
        <f t="shared" si="14"/>
        <v>#VALUE!</v>
      </c>
      <c r="FP24" s="542" t="e">
        <f t="shared" si="15"/>
        <v>#VALUE!</v>
      </c>
      <c r="FQ24" s="542" t="e">
        <f t="shared" si="16"/>
        <v>#VALUE!</v>
      </c>
      <c r="FR24" s="542" t="e">
        <f t="shared" si="17"/>
        <v>#VALUE!</v>
      </c>
      <c r="FS24" s="542" t="e">
        <f t="shared" si="18"/>
        <v>#VALUE!</v>
      </c>
      <c r="FT24" s="542" t="e">
        <f t="shared" si="19"/>
        <v>#VALUE!</v>
      </c>
      <c r="FU24" s="542" t="e">
        <f t="shared" si="20"/>
        <v>#VALUE!</v>
      </c>
      <c r="FV24" s="542" t="e">
        <f t="shared" si="21"/>
        <v>#VALUE!</v>
      </c>
      <c r="FW24" s="542" t="e">
        <f t="shared" si="22"/>
        <v>#VALUE!</v>
      </c>
      <c r="FX24" s="542" t="e">
        <f t="shared" si="23"/>
        <v>#VALUE!</v>
      </c>
      <c r="FY24" s="542" t="e">
        <f t="shared" si="24"/>
        <v>#VALUE!</v>
      </c>
      <c r="FZ24" s="542" t="e">
        <f t="shared" si="25"/>
        <v>#VALUE!</v>
      </c>
      <c r="GA24" s="542" t="e">
        <f t="shared" si="26"/>
        <v>#VALUE!</v>
      </c>
      <c r="GB24" s="542" t="e">
        <f t="shared" si="27"/>
        <v>#VALUE!</v>
      </c>
      <c r="GC24" s="542" t="e">
        <f t="shared" si="28"/>
        <v>#VALUE!</v>
      </c>
      <c r="GD24" s="542" t="e">
        <f t="shared" si="29"/>
        <v>#VALUE!</v>
      </c>
      <c r="GE24" s="542" t="e">
        <f t="shared" si="30"/>
        <v>#VALUE!</v>
      </c>
      <c r="GF24" s="542" t="e">
        <f t="shared" si="31"/>
        <v>#VALUE!</v>
      </c>
      <c r="GG24" s="542" t="e">
        <f t="shared" si="32"/>
        <v>#VALUE!</v>
      </c>
      <c r="GH24" s="542" t="e">
        <f t="shared" si="33"/>
        <v>#VALUE!</v>
      </c>
      <c r="GI24" s="542" t="e">
        <f t="shared" si="34"/>
        <v>#VALUE!</v>
      </c>
      <c r="GJ24" s="542" t="e">
        <f t="shared" si="35"/>
        <v>#VALUE!</v>
      </c>
      <c r="GK24" s="542" t="e">
        <f t="shared" si="36"/>
        <v>#VALUE!</v>
      </c>
      <c r="GL24" s="542" t="e">
        <f t="shared" si="37"/>
        <v>#VALUE!</v>
      </c>
      <c r="GM24" s="542" t="e">
        <f t="shared" si="38"/>
        <v>#VALUE!</v>
      </c>
      <c r="GN24" s="542" t="e">
        <f t="shared" si="39"/>
        <v>#VALUE!</v>
      </c>
      <c r="GO24" s="542" t="e">
        <f t="shared" si="40"/>
        <v>#VALUE!</v>
      </c>
      <c r="GP24" s="542" t="e">
        <f t="shared" si="41"/>
        <v>#VALUE!</v>
      </c>
      <c r="GQ24" s="91"/>
      <c r="GR24" s="91"/>
    </row>
    <row r="25" spans="1:285" ht="23.25" customHeight="1" x14ac:dyDescent="0.3">
      <c r="A25" s="578"/>
      <c r="D25" s="568" t="str">
        <f>V7</f>
        <v/>
      </c>
      <c r="E25" s="542" t="str">
        <f>IF('X(Calculs)X'!$B$8&gt;0,IF('X(Calculs)X'!$AM42&lt;='X(Calculs)X'!$B$8,IF(ISERROR(FM25),IF('X(Calculs)X'!D$23&lt;='X(Calculs)X'!$B$8,"—",""),FM25),""),"")</f>
        <v/>
      </c>
      <c r="F25" s="542" t="str">
        <f>IF('X(Calculs)X'!$B$8&gt;0,IF('X(Calculs)X'!$AM42&lt;='X(Calculs)X'!$B$8,IF(ISERROR(FN25),IF('X(Calculs)X'!E$23&lt;='X(Calculs)X'!$B$8,"—",""),FN25),""),"")</f>
        <v/>
      </c>
      <c r="G25" s="542" t="str">
        <f>IF('X(Calculs)X'!$B$8&gt;0,IF('X(Calculs)X'!$AM42&lt;='X(Calculs)X'!$B$8,IF(ISERROR(FO25),IF('X(Calculs)X'!F$23&lt;='X(Calculs)X'!$B$8,"—",""),FO25),""),"")</f>
        <v/>
      </c>
      <c r="H25" s="542" t="str">
        <f>IF('X(Calculs)X'!$B$8&gt;0,IF('X(Calculs)X'!$AM42&lt;='X(Calculs)X'!$B$8,IF(ISERROR(FP25),IF('X(Calculs)X'!G$23&lt;='X(Calculs)X'!$B$8,"—",""),FP25),""),"")</f>
        <v/>
      </c>
      <c r="I25" s="542" t="str">
        <f>IF('X(Calculs)X'!$B$8&gt;0,IF('X(Calculs)X'!$AM42&lt;='X(Calculs)X'!$B$8,IF(ISERROR(FQ25),IF('X(Calculs)X'!H$23&lt;='X(Calculs)X'!$B$8,"—",""),FQ25),""),"")</f>
        <v/>
      </c>
      <c r="J25" s="542" t="str">
        <f>IF('X(Calculs)X'!$B$8&gt;0,IF('X(Calculs)X'!$AM42&lt;='X(Calculs)X'!$B$8,IF(ISERROR(FR25),IF('X(Calculs)X'!I$23&lt;='X(Calculs)X'!$B$8,"—",""),FR25),""),"")</f>
        <v/>
      </c>
      <c r="K25" s="542" t="str">
        <f>IF('X(Calculs)X'!$B$8&gt;0,IF('X(Calculs)X'!$AM42&lt;='X(Calculs)X'!$B$8,IF(ISERROR(FS25),IF('X(Calculs)X'!J$23&lt;='X(Calculs)X'!$B$8,"—",""),FS25),""),"")</f>
        <v/>
      </c>
      <c r="L25" s="542" t="str">
        <f>IF('X(Calculs)X'!$B$8&gt;0,IF('X(Calculs)X'!$AM42&lt;='X(Calculs)X'!$B$8,IF(ISERROR(FT25),IF('X(Calculs)X'!K$23&lt;='X(Calculs)X'!$B$8,"—",""),FT25),""),"")</f>
        <v/>
      </c>
      <c r="M25" s="542" t="str">
        <f>IF('X(Calculs)X'!$B$8&gt;0,IF('X(Calculs)X'!$AM42&lt;='X(Calculs)X'!$B$8,IF(ISERROR(FU25),IF('X(Calculs)X'!L$23&lt;='X(Calculs)X'!$B$8,"—",""),FU25),""),"")</f>
        <v/>
      </c>
      <c r="N25" s="542" t="str">
        <f>IF('X(Calculs)X'!$B$8&gt;0,IF('X(Calculs)X'!$AM42&lt;='X(Calculs)X'!$B$8,IF(ISERROR(FV25),IF('X(Calculs)X'!M$23&lt;='X(Calculs)X'!$B$8,"—",""),FV25),""),"")</f>
        <v/>
      </c>
      <c r="O25" s="542" t="str">
        <f>IF('X(Calculs)X'!$B$8&gt;0,IF('X(Calculs)X'!$AM42&lt;='X(Calculs)X'!$B$8,IF(ISERROR(FW25),IF('X(Calculs)X'!N$23&lt;='X(Calculs)X'!$B$8,"—",""),FW25),""),"")</f>
        <v/>
      </c>
      <c r="P25" s="542" t="str">
        <f>IF('X(Calculs)X'!$B$8&gt;0,IF('X(Calculs)X'!$AM42&lt;='X(Calculs)X'!$B$8,IF(ISERROR(FX25),IF('X(Calculs)X'!O$23&lt;='X(Calculs)X'!$B$8,"—",""),FX25),""),"")</f>
        <v/>
      </c>
      <c r="Q25" s="542" t="str">
        <f>IF('X(Calculs)X'!$B$8&gt;0,IF('X(Calculs)X'!$AM42&lt;='X(Calculs)X'!$B$8,IF(ISERROR(FY25),IF('X(Calculs)X'!P$23&lt;='X(Calculs)X'!$B$8,"—",""),FY25),""),"")</f>
        <v/>
      </c>
      <c r="R25" s="542" t="str">
        <f>IF('X(Calculs)X'!$B$8&gt;0,IF('X(Calculs)X'!$AM42&lt;='X(Calculs)X'!$B$8,IF(ISERROR(FZ25),IF('X(Calculs)X'!Q$23&lt;='X(Calculs)X'!$B$8,"—",""),FZ25),""),"")</f>
        <v/>
      </c>
      <c r="S25" s="542" t="str">
        <f>IF('X(Calculs)X'!$B$8&gt;0,IF('X(Calculs)X'!$AM42&lt;='X(Calculs)X'!$B$8,IF(ISERROR(GA25),IF('X(Calculs)X'!R$23&lt;='X(Calculs)X'!$B$8,"—",""),GA25),""),"")</f>
        <v/>
      </c>
      <c r="T25" s="542" t="str">
        <f>IF('X(Calculs)X'!$B$8&gt;0,IF('X(Calculs)X'!$AM42&lt;='X(Calculs)X'!$B$8,IF(ISERROR(GB25),IF('X(Calculs)X'!S$23&lt;='X(Calculs)X'!$B$8,"—",""),GB25),""),"")</f>
        <v/>
      </c>
      <c r="U25" s="542" t="str">
        <f>IF('X(Calculs)X'!$B$8&gt;0,IF('X(Calculs)X'!$AM42&lt;='X(Calculs)X'!$B$8,IF(ISERROR(GC25),IF('X(Calculs)X'!T$23&lt;='X(Calculs)X'!$B$8,"—",""),GC25),""),"")</f>
        <v/>
      </c>
      <c r="V25" s="542" t="str">
        <f>IF('X(Calculs)X'!$B$8&gt;0,IF('X(Calculs)X'!$AM42&lt;='X(Calculs)X'!$B$8,IF(ISERROR(GD25),IF('X(Calculs)X'!U$23&lt;='X(Calculs)X'!$B$8,"—",""),GD25),""),"")</f>
        <v/>
      </c>
      <c r="W25" s="542" t="str">
        <f>IF('X(Calculs)X'!$B$8&gt;0,IF('X(Calculs)X'!$AM42&lt;='X(Calculs)X'!$B$8,IF(ISERROR(GE25),IF('X(Calculs)X'!V$23&lt;='X(Calculs)X'!$B$8,"—",""),GE25),""),"")</f>
        <v/>
      </c>
      <c r="X25" s="542" t="str">
        <f>IF('X(Calculs)X'!$B$8&gt;0,IF('X(Calculs)X'!$AM42&lt;='X(Calculs)X'!$B$8,IF(ISERROR(GF25),IF('X(Calculs)X'!W$23&lt;='X(Calculs)X'!$B$8,"—",""),GF25),""),"")</f>
        <v/>
      </c>
      <c r="Y25" s="542" t="str">
        <f>IF('X(Calculs)X'!$B$8&gt;0,IF('X(Calculs)X'!$AM42&lt;='X(Calculs)X'!$B$8,IF(ISERROR(GG25),IF('X(Calculs)X'!X$23&lt;='X(Calculs)X'!$B$8,"—",""),GG25),""),"")</f>
        <v/>
      </c>
      <c r="Z25" s="542" t="str">
        <f>IF('X(Calculs)X'!$B$8&gt;0,IF('X(Calculs)X'!$AM42&lt;='X(Calculs)X'!$B$8,IF(ISERROR(GH25),IF('X(Calculs)X'!Y$23&lt;='X(Calculs)X'!$B$8,"—",""),GH25),""),"")</f>
        <v/>
      </c>
      <c r="AA25" s="542" t="str">
        <f>IF('X(Calculs)X'!$B$8&gt;0,IF('X(Calculs)X'!$AM42&lt;='X(Calculs)X'!$B$8,IF(ISERROR(GI25),IF('X(Calculs)X'!Z$23&lt;='X(Calculs)X'!$B$8,"—",""),GI25),""),"")</f>
        <v/>
      </c>
      <c r="AB25" s="542" t="str">
        <f>IF('X(Calculs)X'!$B$8&gt;0,IF('X(Calculs)X'!$AM42&lt;='X(Calculs)X'!$B$8,IF(ISERROR(GJ25),IF('X(Calculs)X'!AA$23&lt;='X(Calculs)X'!$B$8,"—",""),GJ25),""),"")</f>
        <v/>
      </c>
      <c r="AC25" s="542" t="str">
        <f>IF('X(Calculs)X'!$B$8&gt;0,IF('X(Calculs)X'!$AM42&lt;='X(Calculs)X'!$B$8,IF(ISERROR(GK25),IF('X(Calculs)X'!AB$23&lt;='X(Calculs)X'!$B$8,"—",""),GK25),""),"")</f>
        <v/>
      </c>
      <c r="AD25" s="542" t="str">
        <f>IF('X(Calculs)X'!$B$8&gt;0,IF('X(Calculs)X'!$AM42&lt;='X(Calculs)X'!$B$8,IF(ISERROR(GL25),IF('X(Calculs)X'!AC$23&lt;='X(Calculs)X'!$B$8,"—",""),GL25),""),"")</f>
        <v/>
      </c>
      <c r="AE25" s="542" t="str">
        <f>IF('X(Calculs)X'!$B$8&gt;0,IF('X(Calculs)X'!$AM42&lt;='X(Calculs)X'!$B$8,IF(ISERROR(GM25),IF('X(Calculs)X'!AD$23&lt;='X(Calculs)X'!$B$8,"—",""),GM25),""),"")</f>
        <v/>
      </c>
      <c r="AF25" s="542" t="str">
        <f>IF('X(Calculs)X'!$B$8&gt;0,IF('X(Calculs)X'!$AM42&lt;='X(Calculs)X'!$B$8,IF(ISERROR(GN25),IF('X(Calculs)X'!AE$23&lt;='X(Calculs)X'!$B$8,"—",""),GN25),""),"")</f>
        <v/>
      </c>
      <c r="AG25" s="542" t="str">
        <f>IF('X(Calculs)X'!$B$8&gt;0,IF('X(Calculs)X'!$AM42&lt;='X(Calculs)X'!$B$8,IF(ISERROR(GO25),IF('X(Calculs)X'!AF$23&lt;='X(Calculs)X'!$B$8,"—",""),GO25),""),"")</f>
        <v/>
      </c>
      <c r="AH25" s="542" t="str">
        <f>IF('X(Calculs)X'!$B$8&gt;0,IF('X(Calculs)X'!$AM42&lt;='X(Calculs)X'!$B$8,IF(ISERROR(GP25),IF('X(Calculs)X'!AG$23&lt;='X(Calculs)X'!$B$8,"—",""),GP25),""),"")</f>
        <v/>
      </c>
      <c r="AK25" s="541" t="str">
        <f t="shared" si="6"/>
        <v/>
      </c>
      <c r="AL25" s="542" t="str">
        <f>IFERROR(ROUND(CORREL('X(Calculs)X'!$U$25:$U$124,'X(Calculs)X'!D$25:D$124),2),"")</f>
        <v/>
      </c>
      <c r="AM25" s="542" t="str">
        <f>IFERROR(ROUND(CORREL('X(Calculs)X'!$U$25:$U$124,'X(Calculs)X'!E$25:E$124),2),"")</f>
        <v/>
      </c>
      <c r="AN25" s="542" t="str">
        <f>IFERROR(ROUND(CORREL('X(Calculs)X'!$U$25:$U$124,'X(Calculs)X'!F$25:F$124),2),"")</f>
        <v/>
      </c>
      <c r="AO25" s="542" t="str">
        <f>IFERROR(ROUND(CORREL('X(Calculs)X'!$U$25:$U$124,'X(Calculs)X'!G$25:G$124),2),"")</f>
        <v/>
      </c>
      <c r="AP25" s="542" t="str">
        <f>IFERROR(ROUND(CORREL('X(Calculs)X'!$U$25:$U$124,'X(Calculs)X'!H$25:H$124),2),"")</f>
        <v/>
      </c>
      <c r="AQ25" s="542" t="str">
        <f>IFERROR(ROUND(CORREL('X(Calculs)X'!$U$25:$U$124,'X(Calculs)X'!I$25:I$124),2),"")</f>
        <v/>
      </c>
      <c r="AR25" s="542" t="str">
        <f>IFERROR(ROUND(CORREL('X(Calculs)X'!$U$25:$U$124,'X(Calculs)X'!J$25:J$124),2),"")</f>
        <v/>
      </c>
      <c r="AS25" s="542" t="str">
        <f>IFERROR(ROUND(CORREL('X(Calculs)X'!$U$25:$U$124,'X(Calculs)X'!K$25:K$124),2),"")</f>
        <v/>
      </c>
      <c r="AT25" s="542" t="str">
        <f>IFERROR(ROUND(CORREL('X(Calculs)X'!$U$25:$U$124,'X(Calculs)X'!L$25:L$124),2),"")</f>
        <v/>
      </c>
      <c r="AU25" s="542" t="str">
        <f>IFERROR(ROUND(CORREL('X(Calculs)X'!$U$25:$U$124,'X(Calculs)X'!M$25:M$124),2),"")</f>
        <v/>
      </c>
      <c r="AV25" s="542" t="str">
        <f>IFERROR(ROUND(CORREL('X(Calculs)X'!$U$25:$U$124,'X(Calculs)X'!N$25:N$124),2),"")</f>
        <v/>
      </c>
      <c r="AW25" s="542" t="str">
        <f>IFERROR(ROUND(CORREL('X(Calculs)X'!$U$25:$U$124,'X(Calculs)X'!O$25:O$124),2),"")</f>
        <v/>
      </c>
      <c r="AX25" s="542" t="str">
        <f>IFERROR(ROUND(CORREL('X(Calculs)X'!$U$25:$U$124,'X(Calculs)X'!P$25:P$124),2),"")</f>
        <v/>
      </c>
      <c r="AY25" s="542" t="str">
        <f>IFERROR(ROUND(CORREL('X(Calculs)X'!$U$25:$U$124,'X(Calculs)X'!Q$25:Q$124),2),"")</f>
        <v/>
      </c>
      <c r="AZ25" s="542" t="str">
        <f>IFERROR(ROUND(CORREL('X(Calculs)X'!$U$25:$U$124,'X(Calculs)X'!R$25:R$124),2),"")</f>
        <v/>
      </c>
      <c r="BA25" s="542" t="str">
        <f>IFERROR(ROUND(CORREL('X(Calculs)X'!$U$25:$U$124,'X(Calculs)X'!S$25:S$124),2),"")</f>
        <v/>
      </c>
      <c r="BB25" s="542" t="str">
        <f>IFERROR(ROUND(CORREL('X(Calculs)X'!$U$25:$U$124,'X(Calculs)X'!T$25:T$124),2),"")</f>
        <v/>
      </c>
      <c r="BC25" s="542" t="str">
        <f>IFERROR(ROUND(CORREL('X(Calculs)X'!$U$25:$U$124,'X(Calculs)X'!U$25:U$124),2),"")</f>
        <v/>
      </c>
      <c r="BD25" s="542" t="str">
        <f>IFERROR(ROUND(CORREL('X(Calculs)X'!$U$25:$U$124,'X(Calculs)X'!V$25:V$124),2),"")</f>
        <v/>
      </c>
      <c r="BE25" s="542" t="str">
        <f>IFERROR(ROUND(CORREL('X(Calculs)X'!$U$25:$U$124,'X(Calculs)X'!W$25:W$124),2),"")</f>
        <v/>
      </c>
      <c r="BF25" s="542" t="str">
        <f>IFERROR(ROUND(CORREL('X(Calculs)X'!$U$25:$U$124,'X(Calculs)X'!X$25:X$124),2),"")</f>
        <v/>
      </c>
      <c r="BG25" s="542" t="str">
        <f>IFERROR(ROUND(CORREL('X(Calculs)X'!$U$25:$U$124,'X(Calculs)X'!Y$25:Y$124),2),"")</f>
        <v/>
      </c>
      <c r="BH25" s="542" t="str">
        <f>IFERROR(ROUND(CORREL('X(Calculs)X'!$U$25:$U$124,'X(Calculs)X'!Z$25:Z$124),2),"")</f>
        <v/>
      </c>
      <c r="BI25" s="542" t="str">
        <f>IFERROR(ROUND(CORREL('X(Calculs)X'!$U$25:$U$124,'X(Calculs)X'!AA$25:AA$124),2),"")</f>
        <v/>
      </c>
      <c r="BJ25" s="542" t="str">
        <f>IFERROR(ROUND(CORREL('X(Calculs)X'!$U$25:$U$124,'X(Calculs)X'!AB$25:AB$124),2),"")</f>
        <v/>
      </c>
      <c r="BK25" s="542" t="str">
        <f>IFERROR(ROUND(CORREL('X(Calculs)X'!$U$25:$U$124,'X(Calculs)X'!AC$25:AC$124),2),"")</f>
        <v/>
      </c>
      <c r="BL25" s="542" t="str">
        <f>IFERROR(ROUND(CORREL('X(Calculs)X'!$U$25:$U$124,'X(Calculs)X'!AD$25:AD$124),2),"")</f>
        <v/>
      </c>
      <c r="BM25" s="542" t="str">
        <f>IFERROR(ROUND(CORREL('X(Calculs)X'!$U$25:$U$124,'X(Calculs)X'!AE$25:AE$124),2),"")</f>
        <v/>
      </c>
      <c r="BN25" s="542" t="str">
        <f>IFERROR(ROUND(CORREL('X(Calculs)X'!$U$25:$U$124,'X(Calculs)X'!AF$25:AF$124),2),"")</f>
        <v/>
      </c>
      <c r="BO25" s="542" t="str">
        <f>IFERROR(ROUND(CORREL('X(Calculs)X'!$U$25:$U$124,'X(Calculs)X'!AG$25:AG$124),2),"")</f>
        <v/>
      </c>
      <c r="BT25" s="541" t="str">
        <f t="shared" si="7"/>
        <v/>
      </c>
      <c r="BU25" s="560" t="str">
        <f>IF(AL25="","",IF(AL25&lt;0,'X(Calculs)X'!$MW$141,IF(AL25&lt;0.1,'X(Calculs)X'!$MW$140,IF(AL25&lt;0.2,'X(Calculs)X'!$MW$139,IF(AL25&lt;0.3,'X(Calculs)X'!$MW$138,IF(AL25&lt;0.4,'X(Calculs)X'!$MW$137,IF(AL25&lt;0.5,'X(Calculs)X'!$MW$136,IF(AL25&lt;0.6,'X(Calculs)X'!$MW$135,IF(AL25&lt;0.7,'X(Calculs)X'!$MW$134,IF(AL25&lt;0.8,'X(Calculs)X'!$MW$133,IF(AL25&lt;0.9,'X(Calculs)X'!$MW$132,IF(AL25&lt;1,'X(Calculs)X'!$MW$131,IF(AND(AL25=1,BU$7=$BT25),0,'X(Calculs)X'!$MW$131)))))))))))))</f>
        <v/>
      </c>
      <c r="BV25" s="560" t="str">
        <f>IF(AM25="","",IF(AM25&lt;0,'X(Calculs)X'!$MW$141,IF(AM25&lt;0.1,'X(Calculs)X'!$MW$140,IF(AM25&lt;0.2,'X(Calculs)X'!$MW$139,IF(AM25&lt;0.3,'X(Calculs)X'!$MW$138,IF(AM25&lt;0.4,'X(Calculs)X'!$MW$137,IF(AM25&lt;0.5,'X(Calculs)X'!$MW$136,IF(AM25&lt;0.6,'X(Calculs)X'!$MW$135,IF(AM25&lt;0.7,'X(Calculs)X'!$MW$134,IF(AM25&lt;0.8,'X(Calculs)X'!$MW$133,IF(AM25&lt;0.9,'X(Calculs)X'!$MW$132,IF(AM25&lt;1,'X(Calculs)X'!$MW$131,IF(AND(AM25=1,BV$7=$BT25),0,'X(Calculs)X'!$MW$131)))))))))))))</f>
        <v/>
      </c>
      <c r="BW25" s="560" t="str">
        <f>IF(AN25="","",IF(AN25&lt;0,'X(Calculs)X'!$MW$141,IF(AN25&lt;0.1,'X(Calculs)X'!$MW$140,IF(AN25&lt;0.2,'X(Calculs)X'!$MW$139,IF(AN25&lt;0.3,'X(Calculs)X'!$MW$138,IF(AN25&lt;0.4,'X(Calculs)X'!$MW$137,IF(AN25&lt;0.5,'X(Calculs)X'!$MW$136,IF(AN25&lt;0.6,'X(Calculs)X'!$MW$135,IF(AN25&lt;0.7,'X(Calculs)X'!$MW$134,IF(AN25&lt;0.8,'X(Calculs)X'!$MW$133,IF(AN25&lt;0.9,'X(Calculs)X'!$MW$132,IF(AN25&lt;1,'X(Calculs)X'!$MW$131,IF(AND(AN25=1,BW$7=$BT25),0,'X(Calculs)X'!$MW$131)))))))))))))</f>
        <v/>
      </c>
      <c r="BX25" s="560" t="str">
        <f>IF(AO25="","",IF(AO25&lt;0,'X(Calculs)X'!$MW$141,IF(AO25&lt;0.1,'X(Calculs)X'!$MW$140,IF(AO25&lt;0.2,'X(Calculs)X'!$MW$139,IF(AO25&lt;0.3,'X(Calculs)X'!$MW$138,IF(AO25&lt;0.4,'X(Calculs)X'!$MW$137,IF(AO25&lt;0.5,'X(Calculs)X'!$MW$136,IF(AO25&lt;0.6,'X(Calculs)X'!$MW$135,IF(AO25&lt;0.7,'X(Calculs)X'!$MW$134,IF(AO25&lt;0.8,'X(Calculs)X'!$MW$133,IF(AO25&lt;0.9,'X(Calculs)X'!$MW$132,IF(AO25&lt;1,'X(Calculs)X'!$MW$131,IF(AND(AO25=1,BX$7=$BT25),0,'X(Calculs)X'!$MW$131)))))))))))))</f>
        <v/>
      </c>
      <c r="BY25" s="560" t="str">
        <f>IF(AP25="","",IF(AP25&lt;0,'X(Calculs)X'!$MW$141,IF(AP25&lt;0.1,'X(Calculs)X'!$MW$140,IF(AP25&lt;0.2,'X(Calculs)X'!$MW$139,IF(AP25&lt;0.3,'X(Calculs)X'!$MW$138,IF(AP25&lt;0.4,'X(Calculs)X'!$MW$137,IF(AP25&lt;0.5,'X(Calculs)X'!$MW$136,IF(AP25&lt;0.6,'X(Calculs)X'!$MW$135,IF(AP25&lt;0.7,'X(Calculs)X'!$MW$134,IF(AP25&lt;0.8,'X(Calculs)X'!$MW$133,IF(AP25&lt;0.9,'X(Calculs)X'!$MW$132,IF(AP25&lt;1,'X(Calculs)X'!$MW$131,IF(AND(AP25=1,BY$7=$BT25),0,'X(Calculs)X'!$MW$131)))))))))))))</f>
        <v/>
      </c>
      <c r="BZ25" s="560" t="str">
        <f>IF(AQ25="","",IF(AQ25&lt;0,'X(Calculs)X'!$MW$141,IF(AQ25&lt;0.1,'X(Calculs)X'!$MW$140,IF(AQ25&lt;0.2,'X(Calculs)X'!$MW$139,IF(AQ25&lt;0.3,'X(Calculs)X'!$MW$138,IF(AQ25&lt;0.4,'X(Calculs)X'!$MW$137,IF(AQ25&lt;0.5,'X(Calculs)X'!$MW$136,IF(AQ25&lt;0.6,'X(Calculs)X'!$MW$135,IF(AQ25&lt;0.7,'X(Calculs)X'!$MW$134,IF(AQ25&lt;0.8,'X(Calculs)X'!$MW$133,IF(AQ25&lt;0.9,'X(Calculs)X'!$MW$132,IF(AQ25&lt;1,'X(Calculs)X'!$MW$131,IF(AND(AQ25=1,BZ$7=$BT25),0,'X(Calculs)X'!$MW$131)))))))))))))</f>
        <v/>
      </c>
      <c r="CA25" s="560" t="str">
        <f>IF(AR25="","",IF(AR25&lt;0,'X(Calculs)X'!$MW$141,IF(AR25&lt;0.1,'X(Calculs)X'!$MW$140,IF(AR25&lt;0.2,'X(Calculs)X'!$MW$139,IF(AR25&lt;0.3,'X(Calculs)X'!$MW$138,IF(AR25&lt;0.4,'X(Calculs)X'!$MW$137,IF(AR25&lt;0.5,'X(Calculs)X'!$MW$136,IF(AR25&lt;0.6,'X(Calculs)X'!$MW$135,IF(AR25&lt;0.7,'X(Calculs)X'!$MW$134,IF(AR25&lt;0.8,'X(Calculs)X'!$MW$133,IF(AR25&lt;0.9,'X(Calculs)X'!$MW$132,IF(AR25&lt;1,'X(Calculs)X'!$MW$131,IF(AND(AR25=1,CA$7=$BT25),0,'X(Calculs)X'!$MW$131)))))))))))))</f>
        <v/>
      </c>
      <c r="CB25" s="560" t="str">
        <f>IF(AS25="","",IF(AS25&lt;0,'X(Calculs)X'!$MW$141,IF(AS25&lt;0.1,'X(Calculs)X'!$MW$140,IF(AS25&lt;0.2,'X(Calculs)X'!$MW$139,IF(AS25&lt;0.3,'X(Calculs)X'!$MW$138,IF(AS25&lt;0.4,'X(Calculs)X'!$MW$137,IF(AS25&lt;0.5,'X(Calculs)X'!$MW$136,IF(AS25&lt;0.6,'X(Calculs)X'!$MW$135,IF(AS25&lt;0.7,'X(Calculs)X'!$MW$134,IF(AS25&lt;0.8,'X(Calculs)X'!$MW$133,IF(AS25&lt;0.9,'X(Calculs)X'!$MW$132,IF(AS25&lt;1,'X(Calculs)X'!$MW$131,IF(AND(AS25=1,CB$7=$BT25),0,'X(Calculs)X'!$MW$131)))))))))))))</f>
        <v/>
      </c>
      <c r="CC25" s="560" t="str">
        <f>IF(AT25="","",IF(AT25&lt;0,'X(Calculs)X'!$MW$141,IF(AT25&lt;0.1,'X(Calculs)X'!$MW$140,IF(AT25&lt;0.2,'X(Calculs)X'!$MW$139,IF(AT25&lt;0.3,'X(Calculs)X'!$MW$138,IF(AT25&lt;0.4,'X(Calculs)X'!$MW$137,IF(AT25&lt;0.5,'X(Calculs)X'!$MW$136,IF(AT25&lt;0.6,'X(Calculs)X'!$MW$135,IF(AT25&lt;0.7,'X(Calculs)X'!$MW$134,IF(AT25&lt;0.8,'X(Calculs)X'!$MW$133,IF(AT25&lt;0.9,'X(Calculs)X'!$MW$132,IF(AT25&lt;1,'X(Calculs)X'!$MW$131,IF(AND(AT25=1,CC$7=$BT25),0,'X(Calculs)X'!$MW$131)))))))))))))</f>
        <v/>
      </c>
      <c r="CD25" s="560" t="str">
        <f>IF(AU25="","",IF(AU25&lt;0,'X(Calculs)X'!$MW$141,IF(AU25&lt;0.1,'X(Calculs)X'!$MW$140,IF(AU25&lt;0.2,'X(Calculs)X'!$MW$139,IF(AU25&lt;0.3,'X(Calculs)X'!$MW$138,IF(AU25&lt;0.4,'X(Calculs)X'!$MW$137,IF(AU25&lt;0.5,'X(Calculs)X'!$MW$136,IF(AU25&lt;0.6,'X(Calculs)X'!$MW$135,IF(AU25&lt;0.7,'X(Calculs)X'!$MW$134,IF(AU25&lt;0.8,'X(Calculs)X'!$MW$133,IF(AU25&lt;0.9,'X(Calculs)X'!$MW$132,IF(AU25&lt;1,'X(Calculs)X'!$MW$131,IF(AND(AU25=1,CD$7=$BT25),0,'X(Calculs)X'!$MW$131)))))))))))))</f>
        <v/>
      </c>
      <c r="CE25" s="560" t="str">
        <f>IF(AV25="","",IF(AV25&lt;0,'X(Calculs)X'!$MW$141,IF(AV25&lt;0.1,'X(Calculs)X'!$MW$140,IF(AV25&lt;0.2,'X(Calculs)X'!$MW$139,IF(AV25&lt;0.3,'X(Calculs)X'!$MW$138,IF(AV25&lt;0.4,'X(Calculs)X'!$MW$137,IF(AV25&lt;0.5,'X(Calculs)X'!$MW$136,IF(AV25&lt;0.6,'X(Calculs)X'!$MW$135,IF(AV25&lt;0.7,'X(Calculs)X'!$MW$134,IF(AV25&lt;0.8,'X(Calculs)X'!$MW$133,IF(AV25&lt;0.9,'X(Calculs)X'!$MW$132,IF(AV25&lt;1,'X(Calculs)X'!$MW$131,IF(AND(AV25=1,CE$7=$BT25),0,'X(Calculs)X'!$MW$131)))))))))))))</f>
        <v/>
      </c>
      <c r="CF25" s="560" t="str">
        <f>IF(AW25="","",IF(AW25&lt;0,'X(Calculs)X'!$MW$141,IF(AW25&lt;0.1,'X(Calculs)X'!$MW$140,IF(AW25&lt;0.2,'X(Calculs)X'!$MW$139,IF(AW25&lt;0.3,'X(Calculs)X'!$MW$138,IF(AW25&lt;0.4,'X(Calculs)X'!$MW$137,IF(AW25&lt;0.5,'X(Calculs)X'!$MW$136,IF(AW25&lt;0.6,'X(Calculs)X'!$MW$135,IF(AW25&lt;0.7,'X(Calculs)X'!$MW$134,IF(AW25&lt;0.8,'X(Calculs)X'!$MW$133,IF(AW25&lt;0.9,'X(Calculs)X'!$MW$132,IF(AW25&lt;1,'X(Calculs)X'!$MW$131,IF(AND(AW25=1,CF$7=$BT25),0,'X(Calculs)X'!$MW$131)))))))))))))</f>
        <v/>
      </c>
      <c r="CG25" s="560" t="str">
        <f>IF(AX25="","",IF(AX25&lt;0,'X(Calculs)X'!$MW$141,IF(AX25&lt;0.1,'X(Calculs)X'!$MW$140,IF(AX25&lt;0.2,'X(Calculs)X'!$MW$139,IF(AX25&lt;0.3,'X(Calculs)X'!$MW$138,IF(AX25&lt;0.4,'X(Calculs)X'!$MW$137,IF(AX25&lt;0.5,'X(Calculs)X'!$MW$136,IF(AX25&lt;0.6,'X(Calculs)X'!$MW$135,IF(AX25&lt;0.7,'X(Calculs)X'!$MW$134,IF(AX25&lt;0.8,'X(Calculs)X'!$MW$133,IF(AX25&lt;0.9,'X(Calculs)X'!$MW$132,IF(AX25&lt;1,'X(Calculs)X'!$MW$131,IF(AND(AX25=1,CG$7=$BT25),0,'X(Calculs)X'!$MW$131)))))))))))))</f>
        <v/>
      </c>
      <c r="CH25" s="560" t="str">
        <f>IF(AY25="","",IF(AY25&lt;0,'X(Calculs)X'!$MW$141,IF(AY25&lt;0.1,'X(Calculs)X'!$MW$140,IF(AY25&lt;0.2,'X(Calculs)X'!$MW$139,IF(AY25&lt;0.3,'X(Calculs)X'!$MW$138,IF(AY25&lt;0.4,'X(Calculs)X'!$MW$137,IF(AY25&lt;0.5,'X(Calculs)X'!$MW$136,IF(AY25&lt;0.6,'X(Calculs)X'!$MW$135,IF(AY25&lt;0.7,'X(Calculs)X'!$MW$134,IF(AY25&lt;0.8,'X(Calculs)X'!$MW$133,IF(AY25&lt;0.9,'X(Calculs)X'!$MW$132,IF(AY25&lt;1,'X(Calculs)X'!$MW$131,IF(AND(AY25=1,CH$7=$BT25),0,'X(Calculs)X'!$MW$131)))))))))))))</f>
        <v/>
      </c>
      <c r="CI25" s="560" t="str">
        <f>IF(AZ25="","",IF(AZ25&lt;0,'X(Calculs)X'!$MW$141,IF(AZ25&lt;0.1,'X(Calculs)X'!$MW$140,IF(AZ25&lt;0.2,'X(Calculs)X'!$MW$139,IF(AZ25&lt;0.3,'X(Calculs)X'!$MW$138,IF(AZ25&lt;0.4,'X(Calculs)X'!$MW$137,IF(AZ25&lt;0.5,'X(Calculs)X'!$MW$136,IF(AZ25&lt;0.6,'X(Calculs)X'!$MW$135,IF(AZ25&lt;0.7,'X(Calculs)X'!$MW$134,IF(AZ25&lt;0.8,'X(Calculs)X'!$MW$133,IF(AZ25&lt;0.9,'X(Calculs)X'!$MW$132,IF(AZ25&lt;1,'X(Calculs)X'!$MW$131,IF(AND(AZ25=1,CI$7=$BT25),0,'X(Calculs)X'!$MW$131)))))))))))))</f>
        <v/>
      </c>
      <c r="CJ25" s="560" t="str">
        <f>IF(BA25="","",IF(BA25&lt;0,'X(Calculs)X'!$MW$141,IF(BA25&lt;0.1,'X(Calculs)X'!$MW$140,IF(BA25&lt;0.2,'X(Calculs)X'!$MW$139,IF(BA25&lt;0.3,'X(Calculs)X'!$MW$138,IF(BA25&lt;0.4,'X(Calculs)X'!$MW$137,IF(BA25&lt;0.5,'X(Calculs)X'!$MW$136,IF(BA25&lt;0.6,'X(Calculs)X'!$MW$135,IF(BA25&lt;0.7,'X(Calculs)X'!$MW$134,IF(BA25&lt;0.8,'X(Calculs)X'!$MW$133,IF(BA25&lt;0.9,'X(Calculs)X'!$MW$132,IF(BA25&lt;1,'X(Calculs)X'!$MW$131,IF(AND(BA25=1,CJ$7=$BT25),0,'X(Calculs)X'!$MW$131)))))))))))))</f>
        <v/>
      </c>
      <c r="CK25" s="560" t="str">
        <f>IF(BB25="","",IF(BB25&lt;0,'X(Calculs)X'!$MW$141,IF(BB25&lt;0.1,'X(Calculs)X'!$MW$140,IF(BB25&lt;0.2,'X(Calculs)X'!$MW$139,IF(BB25&lt;0.3,'X(Calculs)X'!$MW$138,IF(BB25&lt;0.4,'X(Calculs)X'!$MW$137,IF(BB25&lt;0.5,'X(Calculs)X'!$MW$136,IF(BB25&lt;0.6,'X(Calculs)X'!$MW$135,IF(BB25&lt;0.7,'X(Calculs)X'!$MW$134,IF(BB25&lt;0.8,'X(Calculs)X'!$MW$133,IF(BB25&lt;0.9,'X(Calculs)X'!$MW$132,IF(BB25&lt;1,'X(Calculs)X'!$MW$131,IF(AND(BB25=1,CK$7=$BT25),0,'X(Calculs)X'!$MW$131)))))))))))))</f>
        <v/>
      </c>
      <c r="CL25" s="560" t="str">
        <f>IF(BC25="","",IF(BC25&lt;0,'X(Calculs)X'!$MW$141,IF(BC25&lt;0.1,'X(Calculs)X'!$MW$140,IF(BC25&lt;0.2,'X(Calculs)X'!$MW$139,IF(BC25&lt;0.3,'X(Calculs)X'!$MW$138,IF(BC25&lt;0.4,'X(Calculs)X'!$MW$137,IF(BC25&lt;0.5,'X(Calculs)X'!$MW$136,IF(BC25&lt;0.6,'X(Calculs)X'!$MW$135,IF(BC25&lt;0.7,'X(Calculs)X'!$MW$134,IF(BC25&lt;0.8,'X(Calculs)X'!$MW$133,IF(BC25&lt;0.9,'X(Calculs)X'!$MW$132,IF(BC25&lt;1,'X(Calculs)X'!$MW$131,IF(AND(BC25=1,CL$7=$BT25),0,'X(Calculs)X'!$MW$131)))))))))))))</f>
        <v/>
      </c>
      <c r="CM25" s="560" t="str">
        <f>IF(BD25="","",IF(BD25&lt;0,'X(Calculs)X'!$MW$141,IF(BD25&lt;0.1,'X(Calculs)X'!$MW$140,IF(BD25&lt;0.2,'X(Calculs)X'!$MW$139,IF(BD25&lt;0.3,'X(Calculs)X'!$MW$138,IF(BD25&lt;0.4,'X(Calculs)X'!$MW$137,IF(BD25&lt;0.5,'X(Calculs)X'!$MW$136,IF(BD25&lt;0.6,'X(Calculs)X'!$MW$135,IF(BD25&lt;0.7,'X(Calculs)X'!$MW$134,IF(BD25&lt;0.8,'X(Calculs)X'!$MW$133,IF(BD25&lt;0.9,'X(Calculs)X'!$MW$132,IF(BD25&lt;1,'X(Calculs)X'!$MW$131,IF(AND(BD25=1,CM$7=$BT25),0,'X(Calculs)X'!$MW$131)))))))))))))</f>
        <v/>
      </c>
      <c r="CN25" s="560" t="str">
        <f>IF(BE25="","",IF(BE25&lt;0,'X(Calculs)X'!$MW$141,IF(BE25&lt;0.1,'X(Calculs)X'!$MW$140,IF(BE25&lt;0.2,'X(Calculs)X'!$MW$139,IF(BE25&lt;0.3,'X(Calculs)X'!$MW$138,IF(BE25&lt;0.4,'X(Calculs)X'!$MW$137,IF(BE25&lt;0.5,'X(Calculs)X'!$MW$136,IF(BE25&lt;0.6,'X(Calculs)X'!$MW$135,IF(BE25&lt;0.7,'X(Calculs)X'!$MW$134,IF(BE25&lt;0.8,'X(Calculs)X'!$MW$133,IF(BE25&lt;0.9,'X(Calculs)X'!$MW$132,IF(BE25&lt;1,'X(Calculs)X'!$MW$131,IF(AND(BE25=1,CN$7=$BT25),0,'X(Calculs)X'!$MW$131)))))))))))))</f>
        <v/>
      </c>
      <c r="CO25" s="560" t="str">
        <f>IF(BF25="","",IF(BF25&lt;0,'X(Calculs)X'!$MW$141,IF(BF25&lt;0.1,'X(Calculs)X'!$MW$140,IF(BF25&lt;0.2,'X(Calculs)X'!$MW$139,IF(BF25&lt;0.3,'X(Calculs)X'!$MW$138,IF(BF25&lt;0.4,'X(Calculs)X'!$MW$137,IF(BF25&lt;0.5,'X(Calculs)X'!$MW$136,IF(BF25&lt;0.6,'X(Calculs)X'!$MW$135,IF(BF25&lt;0.7,'X(Calculs)X'!$MW$134,IF(BF25&lt;0.8,'X(Calculs)X'!$MW$133,IF(BF25&lt;0.9,'X(Calculs)X'!$MW$132,IF(BF25&lt;1,'X(Calculs)X'!$MW$131,IF(AND(BF25=1,CO$7=$BT25),0,'X(Calculs)X'!$MW$131)))))))))))))</f>
        <v/>
      </c>
      <c r="CP25" s="560" t="str">
        <f>IF(BG25="","",IF(BG25&lt;0,'X(Calculs)X'!$MW$141,IF(BG25&lt;0.1,'X(Calculs)X'!$MW$140,IF(BG25&lt;0.2,'X(Calculs)X'!$MW$139,IF(BG25&lt;0.3,'X(Calculs)X'!$MW$138,IF(BG25&lt;0.4,'X(Calculs)X'!$MW$137,IF(BG25&lt;0.5,'X(Calculs)X'!$MW$136,IF(BG25&lt;0.6,'X(Calculs)X'!$MW$135,IF(BG25&lt;0.7,'X(Calculs)X'!$MW$134,IF(BG25&lt;0.8,'X(Calculs)X'!$MW$133,IF(BG25&lt;0.9,'X(Calculs)X'!$MW$132,IF(BG25&lt;1,'X(Calculs)X'!$MW$131,IF(AND(BG25=1,CP$7=$BT25),0,'X(Calculs)X'!$MW$131)))))))))))))</f>
        <v/>
      </c>
      <c r="CQ25" s="560" t="str">
        <f>IF(BH25="","",IF(BH25&lt;0,'X(Calculs)X'!$MW$141,IF(BH25&lt;0.1,'X(Calculs)X'!$MW$140,IF(BH25&lt;0.2,'X(Calculs)X'!$MW$139,IF(BH25&lt;0.3,'X(Calculs)X'!$MW$138,IF(BH25&lt;0.4,'X(Calculs)X'!$MW$137,IF(BH25&lt;0.5,'X(Calculs)X'!$MW$136,IF(BH25&lt;0.6,'X(Calculs)X'!$MW$135,IF(BH25&lt;0.7,'X(Calculs)X'!$MW$134,IF(BH25&lt;0.8,'X(Calculs)X'!$MW$133,IF(BH25&lt;0.9,'X(Calculs)X'!$MW$132,IF(BH25&lt;1,'X(Calculs)X'!$MW$131,IF(AND(BH25=1,CQ$7=$BT25),0,'X(Calculs)X'!$MW$131)))))))))))))</f>
        <v/>
      </c>
      <c r="CR25" s="560" t="str">
        <f>IF(BI25="","",IF(BI25&lt;0,'X(Calculs)X'!$MW$141,IF(BI25&lt;0.1,'X(Calculs)X'!$MW$140,IF(BI25&lt;0.2,'X(Calculs)X'!$MW$139,IF(BI25&lt;0.3,'X(Calculs)X'!$MW$138,IF(BI25&lt;0.4,'X(Calculs)X'!$MW$137,IF(BI25&lt;0.5,'X(Calculs)X'!$MW$136,IF(BI25&lt;0.6,'X(Calculs)X'!$MW$135,IF(BI25&lt;0.7,'X(Calculs)X'!$MW$134,IF(BI25&lt;0.8,'X(Calculs)X'!$MW$133,IF(BI25&lt;0.9,'X(Calculs)X'!$MW$132,IF(BI25&lt;1,'X(Calculs)X'!$MW$131,IF(AND(BI25=1,CR$7=$BT25),0,'X(Calculs)X'!$MW$131)))))))))))))</f>
        <v/>
      </c>
      <c r="CS25" s="560" t="str">
        <f>IF(BJ25="","",IF(BJ25&lt;0,'X(Calculs)X'!$MW$141,IF(BJ25&lt;0.1,'X(Calculs)X'!$MW$140,IF(BJ25&lt;0.2,'X(Calculs)X'!$MW$139,IF(BJ25&lt;0.3,'X(Calculs)X'!$MW$138,IF(BJ25&lt;0.4,'X(Calculs)X'!$MW$137,IF(BJ25&lt;0.5,'X(Calculs)X'!$MW$136,IF(BJ25&lt;0.6,'X(Calculs)X'!$MW$135,IF(BJ25&lt;0.7,'X(Calculs)X'!$MW$134,IF(BJ25&lt;0.8,'X(Calculs)X'!$MW$133,IF(BJ25&lt;0.9,'X(Calculs)X'!$MW$132,IF(BJ25&lt;1,'X(Calculs)X'!$MW$131,IF(AND(BJ25=1,CS$7=$BT25),0,'X(Calculs)X'!$MW$131)))))))))))))</f>
        <v/>
      </c>
      <c r="CT25" s="560" t="str">
        <f>IF(BK25="","",IF(BK25&lt;0,'X(Calculs)X'!$MW$141,IF(BK25&lt;0.1,'X(Calculs)X'!$MW$140,IF(BK25&lt;0.2,'X(Calculs)X'!$MW$139,IF(BK25&lt;0.3,'X(Calculs)X'!$MW$138,IF(BK25&lt;0.4,'X(Calculs)X'!$MW$137,IF(BK25&lt;0.5,'X(Calculs)X'!$MW$136,IF(BK25&lt;0.6,'X(Calculs)X'!$MW$135,IF(BK25&lt;0.7,'X(Calculs)X'!$MW$134,IF(BK25&lt;0.8,'X(Calculs)X'!$MW$133,IF(BK25&lt;0.9,'X(Calculs)X'!$MW$132,IF(BK25&lt;1,'X(Calculs)X'!$MW$131,IF(AND(BK25=1,CT$7=$BT25),0,'X(Calculs)X'!$MW$131)))))))))))))</f>
        <v/>
      </c>
      <c r="CU25" s="560" t="str">
        <f>IF(BL25="","",IF(BL25&lt;0,'X(Calculs)X'!$MW$141,IF(BL25&lt;0.1,'X(Calculs)X'!$MW$140,IF(BL25&lt;0.2,'X(Calculs)X'!$MW$139,IF(BL25&lt;0.3,'X(Calculs)X'!$MW$138,IF(BL25&lt;0.4,'X(Calculs)X'!$MW$137,IF(BL25&lt;0.5,'X(Calculs)X'!$MW$136,IF(BL25&lt;0.6,'X(Calculs)X'!$MW$135,IF(BL25&lt;0.7,'X(Calculs)X'!$MW$134,IF(BL25&lt;0.8,'X(Calculs)X'!$MW$133,IF(BL25&lt;0.9,'X(Calculs)X'!$MW$132,IF(BL25&lt;1,'X(Calculs)X'!$MW$131,IF(AND(BL25=1,CU$7=$BT25),0,'X(Calculs)X'!$MW$131)))))))))))))</f>
        <v/>
      </c>
      <c r="CV25" s="560" t="str">
        <f>IF(BM25="","",IF(BM25&lt;0,'X(Calculs)X'!$MW$141,IF(BM25&lt;0.1,'X(Calculs)X'!$MW$140,IF(BM25&lt;0.2,'X(Calculs)X'!$MW$139,IF(BM25&lt;0.3,'X(Calculs)X'!$MW$138,IF(BM25&lt;0.4,'X(Calculs)X'!$MW$137,IF(BM25&lt;0.5,'X(Calculs)X'!$MW$136,IF(BM25&lt;0.6,'X(Calculs)X'!$MW$135,IF(BM25&lt;0.7,'X(Calculs)X'!$MW$134,IF(BM25&lt;0.8,'X(Calculs)X'!$MW$133,IF(BM25&lt;0.9,'X(Calculs)X'!$MW$132,IF(BM25&lt;1,'X(Calculs)X'!$MW$131,IF(AND(BM25=1,CV$7=$BT25),0,'X(Calculs)X'!$MW$131)))))))))))))</f>
        <v/>
      </c>
      <c r="CW25" s="560" t="str">
        <f>IF(BN25="","",IF(BN25&lt;0,'X(Calculs)X'!$MW$141,IF(BN25&lt;0.1,'X(Calculs)X'!$MW$140,IF(BN25&lt;0.2,'X(Calculs)X'!$MW$139,IF(BN25&lt;0.3,'X(Calculs)X'!$MW$138,IF(BN25&lt;0.4,'X(Calculs)X'!$MW$137,IF(BN25&lt;0.5,'X(Calculs)X'!$MW$136,IF(BN25&lt;0.6,'X(Calculs)X'!$MW$135,IF(BN25&lt;0.7,'X(Calculs)X'!$MW$134,IF(BN25&lt;0.8,'X(Calculs)X'!$MW$133,IF(BN25&lt;0.9,'X(Calculs)X'!$MW$132,IF(BN25&lt;1,'X(Calculs)X'!$MW$131,IF(AND(BN25=1,CW$7=$BT25),0,'X(Calculs)X'!$MW$131)))))))))))))</f>
        <v/>
      </c>
      <c r="CX25" s="560" t="str">
        <f>IF(BO25="","",IF(BO25&lt;0,'X(Calculs)X'!$MW$141,IF(BO25&lt;0.1,'X(Calculs)X'!$MW$140,IF(BO25&lt;0.2,'X(Calculs)X'!$MW$139,IF(BO25&lt;0.3,'X(Calculs)X'!$MW$138,IF(BO25&lt;0.4,'X(Calculs)X'!$MW$137,IF(BO25&lt;0.5,'X(Calculs)X'!$MW$136,IF(BO25&lt;0.6,'X(Calculs)X'!$MW$135,IF(BO25&lt;0.7,'X(Calculs)X'!$MW$134,IF(BO25&lt;0.8,'X(Calculs)X'!$MW$133,IF(BO25&lt;0.9,'X(Calculs)X'!$MW$132,IF(BO25&lt;1,'X(Calculs)X'!$MW$131,IF(AND(BO25=1,CX$7=$BT25),0,'X(Calculs)X'!$MW$131)))))))))))))</f>
        <v/>
      </c>
      <c r="CZ25" s="541" t="str">
        <f t="shared" si="8"/>
        <v/>
      </c>
      <c r="DA25" s="542" t="str">
        <f>IFERROR((AL25*SQRT(('X(Calculs)X'!$B$11-2)/(1-('5. Corr.'!AL25*'5. Corr.'!AL25)))),"")</f>
        <v/>
      </c>
      <c r="DB25" s="542" t="str">
        <f>IFERROR((AM25*SQRT(('X(Calculs)X'!$B$11-2)/(1-('5. Corr.'!AM25*'5. Corr.'!AM25)))),"")</f>
        <v/>
      </c>
      <c r="DC25" s="542" t="str">
        <f>IFERROR((AN25*SQRT(('X(Calculs)X'!$B$11-2)/(1-('5. Corr.'!AN25*'5. Corr.'!AN25)))),"")</f>
        <v/>
      </c>
      <c r="DD25" s="542" t="str">
        <f>IFERROR((AO25*SQRT(('X(Calculs)X'!$B$11-2)/(1-('5. Corr.'!AO25*'5. Corr.'!AO25)))),"")</f>
        <v/>
      </c>
      <c r="DE25" s="542" t="str">
        <f>IFERROR((AP25*SQRT(('X(Calculs)X'!$B$11-2)/(1-('5. Corr.'!AP25*'5. Corr.'!AP25)))),"")</f>
        <v/>
      </c>
      <c r="DF25" s="542" t="str">
        <f>IFERROR((AQ25*SQRT(('X(Calculs)X'!$B$11-2)/(1-('5. Corr.'!AQ25*'5. Corr.'!AQ25)))),"")</f>
        <v/>
      </c>
      <c r="DG25" s="542" t="str">
        <f>IFERROR((AR25*SQRT(('X(Calculs)X'!$B$11-2)/(1-('5. Corr.'!AR25*'5. Corr.'!AR25)))),"")</f>
        <v/>
      </c>
      <c r="DH25" s="542" t="str">
        <f>IFERROR((AS25*SQRT(('X(Calculs)X'!$B$11-2)/(1-('5. Corr.'!AS25*'5. Corr.'!AS25)))),"")</f>
        <v/>
      </c>
      <c r="DI25" s="542" t="str">
        <f>IFERROR((AT25*SQRT(('X(Calculs)X'!$B$11-2)/(1-('5. Corr.'!AT25*'5. Corr.'!AT25)))),"")</f>
        <v/>
      </c>
      <c r="DJ25" s="542" t="str">
        <f>IFERROR((AU25*SQRT(('X(Calculs)X'!$B$11-2)/(1-('5. Corr.'!AU25*'5. Corr.'!AU25)))),"")</f>
        <v/>
      </c>
      <c r="DK25" s="542" t="str">
        <f>IFERROR((AV25*SQRT(('X(Calculs)X'!$B$11-2)/(1-('5. Corr.'!AV25*'5. Corr.'!AV25)))),"")</f>
        <v/>
      </c>
      <c r="DL25" s="542" t="str">
        <f>IFERROR((AW25*SQRT(('X(Calculs)X'!$B$11-2)/(1-('5. Corr.'!AW25*'5. Corr.'!AW25)))),"")</f>
        <v/>
      </c>
      <c r="DM25" s="542" t="str">
        <f>IFERROR((AX25*SQRT(('X(Calculs)X'!$B$11-2)/(1-('5. Corr.'!AX25*'5. Corr.'!AX25)))),"")</f>
        <v/>
      </c>
      <c r="DN25" s="542" t="str">
        <f>IFERROR((AY25*SQRT(('X(Calculs)X'!$B$11-2)/(1-('5. Corr.'!AY25*'5. Corr.'!AY25)))),"")</f>
        <v/>
      </c>
      <c r="DO25" s="542" t="str">
        <f>IFERROR((AZ25*SQRT(('X(Calculs)X'!$B$11-2)/(1-('5. Corr.'!AZ25*'5. Corr.'!AZ25)))),"")</f>
        <v/>
      </c>
      <c r="DP25" s="542" t="str">
        <f>IFERROR((BA25*SQRT(('X(Calculs)X'!$B$11-2)/(1-('5. Corr.'!BA25*'5. Corr.'!BA25)))),"")</f>
        <v/>
      </c>
      <c r="DQ25" s="542" t="str">
        <f>IFERROR((BB25*SQRT(('X(Calculs)X'!$B$11-2)/(1-('5. Corr.'!BB25*'5. Corr.'!BB25)))),"")</f>
        <v/>
      </c>
      <c r="DR25" s="542" t="str">
        <f>IFERROR((BC25*SQRT(('X(Calculs)X'!$B$11-2)/(1-('5. Corr.'!BC25*'5. Corr.'!BC25)))),"")</f>
        <v/>
      </c>
      <c r="DS25" s="542" t="str">
        <f>IFERROR((BD25*SQRT(('X(Calculs)X'!$B$11-2)/(1-('5. Corr.'!BD25*'5. Corr.'!BD25)))),"")</f>
        <v/>
      </c>
      <c r="DT25" s="542" t="str">
        <f>IFERROR((BE25*SQRT(('X(Calculs)X'!$B$11-2)/(1-('5. Corr.'!BE25*'5. Corr.'!BE25)))),"")</f>
        <v/>
      </c>
      <c r="DU25" s="542" t="str">
        <f>IFERROR((BF25*SQRT(('X(Calculs)X'!$B$11-2)/(1-('5. Corr.'!BF25*'5. Corr.'!BF25)))),"")</f>
        <v/>
      </c>
      <c r="DV25" s="542" t="str">
        <f>IFERROR((BG25*SQRT(('X(Calculs)X'!$B$11-2)/(1-('5. Corr.'!BG25*'5. Corr.'!BG25)))),"")</f>
        <v/>
      </c>
      <c r="DW25" s="542" t="str">
        <f>IFERROR((BH25*SQRT(('X(Calculs)X'!$B$11-2)/(1-('5. Corr.'!BH25*'5. Corr.'!BH25)))),"")</f>
        <v/>
      </c>
      <c r="DX25" s="542" t="str">
        <f>IFERROR((BI25*SQRT(('X(Calculs)X'!$B$11-2)/(1-('5. Corr.'!BI25*'5. Corr.'!BI25)))),"")</f>
        <v/>
      </c>
      <c r="DY25" s="542" t="str">
        <f>IFERROR((BJ25*SQRT(('X(Calculs)X'!$B$11-2)/(1-('5. Corr.'!BJ25*'5. Corr.'!BJ25)))),"")</f>
        <v/>
      </c>
      <c r="DZ25" s="542" t="str">
        <f>IFERROR((BK25*SQRT(('X(Calculs)X'!$B$11-2)/(1-('5. Corr.'!BK25*'5. Corr.'!BK25)))),"")</f>
        <v/>
      </c>
      <c r="EA25" s="542" t="str">
        <f>IFERROR((BL25*SQRT(('X(Calculs)X'!$B$11-2)/(1-('5. Corr.'!BL25*'5. Corr.'!BL25)))),"")</f>
        <v/>
      </c>
      <c r="EB25" s="542" t="str">
        <f>IFERROR((BM25*SQRT(('X(Calculs)X'!$B$11-2)/(1-('5. Corr.'!BM25*'5. Corr.'!BM25)))),"")</f>
        <v/>
      </c>
      <c r="EC25" s="542" t="str">
        <f>IFERROR((BN25*SQRT(('X(Calculs)X'!$B$11-2)/(1-('5. Corr.'!BN25*'5. Corr.'!BN25)))),"")</f>
        <v/>
      </c>
      <c r="ED25" s="542" t="str">
        <f>IFERROR((BO25*SQRT(('X(Calculs)X'!$B$11-2)/(1-('5. Corr.'!BO25*'5. Corr.'!BO25)))),"")</f>
        <v/>
      </c>
      <c r="EF25" s="541" t="str">
        <f t="shared" si="9"/>
        <v/>
      </c>
      <c r="EG25" s="542" t="str">
        <f>IFERROR((_xlfn.T.DIST.2T(ABS(DA25),'X(Calculs)X'!$B$11-2)),"")</f>
        <v/>
      </c>
      <c r="EH25" s="542" t="str">
        <f>IFERROR((_xlfn.T.DIST.2T(ABS(DB25),'X(Calculs)X'!$B$11-2)),"")</f>
        <v/>
      </c>
      <c r="EI25" s="542" t="str">
        <f>IFERROR((_xlfn.T.DIST.2T(ABS(DC25),'X(Calculs)X'!$B$11-2)),"")</f>
        <v/>
      </c>
      <c r="EJ25" s="542" t="str">
        <f>IFERROR((_xlfn.T.DIST.2T(ABS(DD25),'X(Calculs)X'!$B$11-2)),"")</f>
        <v/>
      </c>
      <c r="EK25" s="542" t="str">
        <f>IFERROR((_xlfn.T.DIST.2T(ABS(DE25),'X(Calculs)X'!$B$11-2)),"")</f>
        <v/>
      </c>
      <c r="EL25" s="542" t="str">
        <f>IFERROR((_xlfn.T.DIST.2T(ABS(DF25),'X(Calculs)X'!$B$11-2)),"")</f>
        <v/>
      </c>
      <c r="EM25" s="542" t="str">
        <f>IFERROR((_xlfn.T.DIST.2T(ABS(DG25),'X(Calculs)X'!$B$11-2)),"")</f>
        <v/>
      </c>
      <c r="EN25" s="542" t="str">
        <f>IFERROR((_xlfn.T.DIST.2T(ABS(DH25),'X(Calculs)X'!$B$11-2)),"")</f>
        <v/>
      </c>
      <c r="EO25" s="542" t="str">
        <f>IFERROR((_xlfn.T.DIST.2T(ABS(DI25),'X(Calculs)X'!$B$11-2)),"")</f>
        <v/>
      </c>
      <c r="EP25" s="542" t="str">
        <f>IFERROR((_xlfn.T.DIST.2T(ABS(DJ25),'X(Calculs)X'!$B$11-2)),"")</f>
        <v/>
      </c>
      <c r="EQ25" s="542" t="str">
        <f>IFERROR((_xlfn.T.DIST.2T(ABS(DK25),'X(Calculs)X'!$B$11-2)),"")</f>
        <v/>
      </c>
      <c r="ER25" s="542" t="str">
        <f>IFERROR((_xlfn.T.DIST.2T(ABS(DL25),'X(Calculs)X'!$B$11-2)),"")</f>
        <v/>
      </c>
      <c r="ES25" s="542" t="str">
        <f>IFERROR((_xlfn.T.DIST.2T(ABS(DM25),'X(Calculs)X'!$B$11-2)),"")</f>
        <v/>
      </c>
      <c r="ET25" s="542" t="str">
        <f>IFERROR((_xlfn.T.DIST.2T(ABS(DN25),'X(Calculs)X'!$B$11-2)),"")</f>
        <v/>
      </c>
      <c r="EU25" s="542" t="str">
        <f>IFERROR((_xlfn.T.DIST.2T(ABS(DO25),'X(Calculs)X'!$B$11-2)),"")</f>
        <v/>
      </c>
      <c r="EV25" s="542" t="str">
        <f>IFERROR((_xlfn.T.DIST.2T(ABS(DP25),'X(Calculs)X'!$B$11-2)),"")</f>
        <v/>
      </c>
      <c r="EW25" s="542" t="str">
        <f>IFERROR((_xlfn.T.DIST.2T(ABS(DQ25),'X(Calculs)X'!$B$11-2)),"")</f>
        <v/>
      </c>
      <c r="EX25" s="542" t="str">
        <f>IFERROR((_xlfn.T.DIST.2T(ABS(DR25),'X(Calculs)X'!$B$11-2)),"")</f>
        <v/>
      </c>
      <c r="EY25" s="542" t="str">
        <f>IFERROR((_xlfn.T.DIST.2T(ABS(DS25),'X(Calculs)X'!$B$11-2)),"")</f>
        <v/>
      </c>
      <c r="EZ25" s="542" t="str">
        <f>IFERROR((_xlfn.T.DIST.2T(ABS(DT25),'X(Calculs)X'!$B$11-2)),"")</f>
        <v/>
      </c>
      <c r="FA25" s="542" t="str">
        <f>IFERROR((_xlfn.T.DIST.2T(ABS(DU25),'X(Calculs)X'!$B$11-2)),"")</f>
        <v/>
      </c>
      <c r="FB25" s="542" t="str">
        <f>IFERROR((_xlfn.T.DIST.2T(ABS(DV25),'X(Calculs)X'!$B$11-2)),"")</f>
        <v/>
      </c>
      <c r="FC25" s="542" t="str">
        <f>IFERROR((_xlfn.T.DIST.2T(ABS(DW25),'X(Calculs)X'!$B$11-2)),"")</f>
        <v/>
      </c>
      <c r="FD25" s="542" t="str">
        <f>IFERROR((_xlfn.T.DIST.2T(ABS(DX25),'X(Calculs)X'!$B$11-2)),"")</f>
        <v/>
      </c>
      <c r="FE25" s="542" t="str">
        <f>IFERROR((_xlfn.T.DIST.2T(ABS(DY25),'X(Calculs)X'!$B$11-2)),"")</f>
        <v/>
      </c>
      <c r="FF25" s="542" t="str">
        <f>IFERROR((_xlfn.T.DIST.2T(ABS(DZ25),'X(Calculs)X'!$B$11-2)),"")</f>
        <v/>
      </c>
      <c r="FG25" s="542" t="str">
        <f>IFERROR((_xlfn.T.DIST.2T(ABS(EA25),'X(Calculs)X'!$B$11-2)),"")</f>
        <v/>
      </c>
      <c r="FH25" s="542" t="str">
        <f>IFERROR((_xlfn.T.DIST.2T(ABS(EB25),'X(Calculs)X'!$B$11-2)),"")</f>
        <v/>
      </c>
      <c r="FI25" s="542" t="str">
        <f>IFERROR((_xlfn.T.DIST.2T(ABS(EC25),'X(Calculs)X'!$B$11-2)),"")</f>
        <v/>
      </c>
      <c r="FJ25" s="542" t="str">
        <f>IFERROR((_xlfn.T.DIST.2T(ABS(ED25),'X(Calculs)X'!$B$11-2)),"")</f>
        <v/>
      </c>
      <c r="FL25" s="541" t="str">
        <f t="shared" si="10"/>
        <v/>
      </c>
      <c r="FM25" s="542" t="e">
        <f t="shared" si="12"/>
        <v>#VALUE!</v>
      </c>
      <c r="FN25" s="542" t="e">
        <f t="shared" si="13"/>
        <v>#VALUE!</v>
      </c>
      <c r="FO25" s="542" t="e">
        <f t="shared" si="14"/>
        <v>#VALUE!</v>
      </c>
      <c r="FP25" s="542" t="e">
        <f t="shared" si="15"/>
        <v>#VALUE!</v>
      </c>
      <c r="FQ25" s="542" t="e">
        <f t="shared" si="16"/>
        <v>#VALUE!</v>
      </c>
      <c r="FR25" s="542" t="e">
        <f t="shared" si="17"/>
        <v>#VALUE!</v>
      </c>
      <c r="FS25" s="542" t="e">
        <f t="shared" si="18"/>
        <v>#VALUE!</v>
      </c>
      <c r="FT25" s="542" t="e">
        <f t="shared" si="19"/>
        <v>#VALUE!</v>
      </c>
      <c r="FU25" s="542" t="e">
        <f t="shared" si="20"/>
        <v>#VALUE!</v>
      </c>
      <c r="FV25" s="542" t="e">
        <f t="shared" si="21"/>
        <v>#VALUE!</v>
      </c>
      <c r="FW25" s="542" t="e">
        <f t="shared" si="22"/>
        <v>#VALUE!</v>
      </c>
      <c r="FX25" s="542" t="e">
        <f t="shared" si="23"/>
        <v>#VALUE!</v>
      </c>
      <c r="FY25" s="542" t="e">
        <f t="shared" si="24"/>
        <v>#VALUE!</v>
      </c>
      <c r="FZ25" s="542" t="e">
        <f t="shared" si="25"/>
        <v>#VALUE!</v>
      </c>
      <c r="GA25" s="542" t="e">
        <f t="shared" si="26"/>
        <v>#VALUE!</v>
      </c>
      <c r="GB25" s="542" t="e">
        <f t="shared" si="27"/>
        <v>#VALUE!</v>
      </c>
      <c r="GC25" s="542" t="e">
        <f t="shared" si="28"/>
        <v>#VALUE!</v>
      </c>
      <c r="GD25" s="542" t="e">
        <f t="shared" si="29"/>
        <v>#VALUE!</v>
      </c>
      <c r="GE25" s="542" t="e">
        <f t="shared" si="30"/>
        <v>#VALUE!</v>
      </c>
      <c r="GF25" s="542" t="e">
        <f t="shared" si="31"/>
        <v>#VALUE!</v>
      </c>
      <c r="GG25" s="542" t="e">
        <f t="shared" si="32"/>
        <v>#VALUE!</v>
      </c>
      <c r="GH25" s="542" t="e">
        <f t="shared" si="33"/>
        <v>#VALUE!</v>
      </c>
      <c r="GI25" s="542" t="e">
        <f t="shared" si="34"/>
        <v>#VALUE!</v>
      </c>
      <c r="GJ25" s="542" t="e">
        <f t="shared" si="35"/>
        <v>#VALUE!</v>
      </c>
      <c r="GK25" s="542" t="e">
        <f t="shared" si="36"/>
        <v>#VALUE!</v>
      </c>
      <c r="GL25" s="542" t="e">
        <f t="shared" si="37"/>
        <v>#VALUE!</v>
      </c>
      <c r="GM25" s="542" t="e">
        <f t="shared" si="38"/>
        <v>#VALUE!</v>
      </c>
      <c r="GN25" s="542" t="e">
        <f t="shared" si="39"/>
        <v>#VALUE!</v>
      </c>
      <c r="GO25" s="542" t="e">
        <f t="shared" si="40"/>
        <v>#VALUE!</v>
      </c>
      <c r="GP25" s="542" t="e">
        <f t="shared" si="41"/>
        <v>#VALUE!</v>
      </c>
    </row>
    <row r="26" spans="1:285" ht="23.25" customHeight="1" x14ac:dyDescent="0.3">
      <c r="A26" s="578"/>
      <c r="D26" s="568" t="str">
        <f>W7</f>
        <v/>
      </c>
      <c r="E26" s="542" t="str">
        <f>IF('X(Calculs)X'!$B$8&gt;0,IF('X(Calculs)X'!$AM43&lt;='X(Calculs)X'!$B$8,IF(ISERROR(FM26),IF('X(Calculs)X'!D$23&lt;='X(Calculs)X'!$B$8,"—",""),FM26),""),"")</f>
        <v/>
      </c>
      <c r="F26" s="542" t="str">
        <f>IF('X(Calculs)X'!$B$8&gt;0,IF('X(Calculs)X'!$AM43&lt;='X(Calculs)X'!$B$8,IF(ISERROR(FN26),IF('X(Calculs)X'!E$23&lt;='X(Calculs)X'!$B$8,"—",""),FN26),""),"")</f>
        <v/>
      </c>
      <c r="G26" s="542" t="str">
        <f>IF('X(Calculs)X'!$B$8&gt;0,IF('X(Calculs)X'!$AM43&lt;='X(Calculs)X'!$B$8,IF(ISERROR(FO26),IF('X(Calculs)X'!F$23&lt;='X(Calculs)X'!$B$8,"—",""),FO26),""),"")</f>
        <v/>
      </c>
      <c r="H26" s="542" t="str">
        <f>IF('X(Calculs)X'!$B$8&gt;0,IF('X(Calculs)X'!$AM43&lt;='X(Calculs)X'!$B$8,IF(ISERROR(FP26),IF('X(Calculs)X'!G$23&lt;='X(Calculs)X'!$B$8,"—",""),FP26),""),"")</f>
        <v/>
      </c>
      <c r="I26" s="542" t="str">
        <f>IF('X(Calculs)X'!$B$8&gt;0,IF('X(Calculs)X'!$AM43&lt;='X(Calculs)X'!$B$8,IF(ISERROR(FQ26),IF('X(Calculs)X'!H$23&lt;='X(Calculs)X'!$B$8,"—",""),FQ26),""),"")</f>
        <v/>
      </c>
      <c r="J26" s="542" t="str">
        <f>IF('X(Calculs)X'!$B$8&gt;0,IF('X(Calculs)X'!$AM43&lt;='X(Calculs)X'!$B$8,IF(ISERROR(FR26),IF('X(Calculs)X'!I$23&lt;='X(Calculs)X'!$B$8,"—",""),FR26),""),"")</f>
        <v/>
      </c>
      <c r="K26" s="542" t="str">
        <f>IF('X(Calculs)X'!$B$8&gt;0,IF('X(Calculs)X'!$AM43&lt;='X(Calculs)X'!$B$8,IF(ISERROR(FS26),IF('X(Calculs)X'!J$23&lt;='X(Calculs)X'!$B$8,"—",""),FS26),""),"")</f>
        <v/>
      </c>
      <c r="L26" s="542" t="str">
        <f>IF('X(Calculs)X'!$B$8&gt;0,IF('X(Calculs)X'!$AM43&lt;='X(Calculs)X'!$B$8,IF(ISERROR(FT26),IF('X(Calculs)X'!K$23&lt;='X(Calculs)X'!$B$8,"—",""),FT26),""),"")</f>
        <v/>
      </c>
      <c r="M26" s="542" t="str">
        <f>IF('X(Calculs)X'!$B$8&gt;0,IF('X(Calculs)X'!$AM43&lt;='X(Calculs)X'!$B$8,IF(ISERROR(FU26),IF('X(Calculs)X'!L$23&lt;='X(Calculs)X'!$B$8,"—",""),FU26),""),"")</f>
        <v/>
      </c>
      <c r="N26" s="542" t="str">
        <f>IF('X(Calculs)X'!$B$8&gt;0,IF('X(Calculs)X'!$AM43&lt;='X(Calculs)X'!$B$8,IF(ISERROR(FV26),IF('X(Calculs)X'!M$23&lt;='X(Calculs)X'!$B$8,"—",""),FV26),""),"")</f>
        <v/>
      </c>
      <c r="O26" s="542" t="str">
        <f>IF('X(Calculs)X'!$B$8&gt;0,IF('X(Calculs)X'!$AM43&lt;='X(Calculs)X'!$B$8,IF(ISERROR(FW26),IF('X(Calculs)X'!N$23&lt;='X(Calculs)X'!$B$8,"—",""),FW26),""),"")</f>
        <v/>
      </c>
      <c r="P26" s="542" t="str">
        <f>IF('X(Calculs)X'!$B$8&gt;0,IF('X(Calculs)X'!$AM43&lt;='X(Calculs)X'!$B$8,IF(ISERROR(FX26),IF('X(Calculs)X'!O$23&lt;='X(Calculs)X'!$B$8,"—",""),FX26),""),"")</f>
        <v/>
      </c>
      <c r="Q26" s="542" t="str">
        <f>IF('X(Calculs)X'!$B$8&gt;0,IF('X(Calculs)X'!$AM43&lt;='X(Calculs)X'!$B$8,IF(ISERROR(FY26),IF('X(Calculs)X'!P$23&lt;='X(Calculs)X'!$B$8,"—",""),FY26),""),"")</f>
        <v/>
      </c>
      <c r="R26" s="542" t="str">
        <f>IF('X(Calculs)X'!$B$8&gt;0,IF('X(Calculs)X'!$AM43&lt;='X(Calculs)X'!$B$8,IF(ISERROR(FZ26),IF('X(Calculs)X'!Q$23&lt;='X(Calculs)X'!$B$8,"—",""),FZ26),""),"")</f>
        <v/>
      </c>
      <c r="S26" s="542" t="str">
        <f>IF('X(Calculs)X'!$B$8&gt;0,IF('X(Calculs)X'!$AM43&lt;='X(Calculs)X'!$B$8,IF(ISERROR(GA26),IF('X(Calculs)X'!R$23&lt;='X(Calculs)X'!$B$8,"—",""),GA26),""),"")</f>
        <v/>
      </c>
      <c r="T26" s="542" t="str">
        <f>IF('X(Calculs)X'!$B$8&gt;0,IF('X(Calculs)X'!$AM43&lt;='X(Calculs)X'!$B$8,IF(ISERROR(GB26),IF('X(Calculs)X'!S$23&lt;='X(Calculs)X'!$B$8,"—",""),GB26),""),"")</f>
        <v/>
      </c>
      <c r="U26" s="542" t="str">
        <f>IF('X(Calculs)X'!$B$8&gt;0,IF('X(Calculs)X'!$AM43&lt;='X(Calculs)X'!$B$8,IF(ISERROR(GC26),IF('X(Calculs)X'!T$23&lt;='X(Calculs)X'!$B$8,"—",""),GC26),""),"")</f>
        <v/>
      </c>
      <c r="V26" s="542" t="str">
        <f>IF('X(Calculs)X'!$B$8&gt;0,IF('X(Calculs)X'!$AM43&lt;='X(Calculs)X'!$B$8,IF(ISERROR(GD26),IF('X(Calculs)X'!U$23&lt;='X(Calculs)X'!$B$8,"—",""),GD26),""),"")</f>
        <v/>
      </c>
      <c r="W26" s="542" t="str">
        <f>IF('X(Calculs)X'!$B$8&gt;0,IF('X(Calculs)X'!$AM43&lt;='X(Calculs)X'!$B$8,IF(ISERROR(GE26),IF('X(Calculs)X'!V$23&lt;='X(Calculs)X'!$B$8,"—",""),GE26),""),"")</f>
        <v/>
      </c>
      <c r="X26" s="542" t="str">
        <f>IF('X(Calculs)X'!$B$8&gt;0,IF('X(Calculs)X'!$AM43&lt;='X(Calculs)X'!$B$8,IF(ISERROR(GF26),IF('X(Calculs)X'!W$23&lt;='X(Calculs)X'!$B$8,"—",""),GF26),""),"")</f>
        <v/>
      </c>
      <c r="Y26" s="542" t="str">
        <f>IF('X(Calculs)X'!$B$8&gt;0,IF('X(Calculs)X'!$AM43&lt;='X(Calculs)X'!$B$8,IF(ISERROR(GG26),IF('X(Calculs)X'!X$23&lt;='X(Calculs)X'!$B$8,"—",""),GG26),""),"")</f>
        <v/>
      </c>
      <c r="Z26" s="542" t="str">
        <f>IF('X(Calculs)X'!$B$8&gt;0,IF('X(Calculs)X'!$AM43&lt;='X(Calculs)X'!$B$8,IF(ISERROR(GH26),IF('X(Calculs)X'!Y$23&lt;='X(Calculs)X'!$B$8,"—",""),GH26),""),"")</f>
        <v/>
      </c>
      <c r="AA26" s="542" t="str">
        <f>IF('X(Calculs)X'!$B$8&gt;0,IF('X(Calculs)X'!$AM43&lt;='X(Calculs)X'!$B$8,IF(ISERROR(GI26),IF('X(Calculs)X'!Z$23&lt;='X(Calculs)X'!$B$8,"—",""),GI26),""),"")</f>
        <v/>
      </c>
      <c r="AB26" s="542" t="str">
        <f>IF('X(Calculs)X'!$B$8&gt;0,IF('X(Calculs)X'!$AM43&lt;='X(Calculs)X'!$B$8,IF(ISERROR(GJ26),IF('X(Calculs)X'!AA$23&lt;='X(Calculs)X'!$B$8,"—",""),GJ26),""),"")</f>
        <v/>
      </c>
      <c r="AC26" s="542" t="str">
        <f>IF('X(Calculs)X'!$B$8&gt;0,IF('X(Calculs)X'!$AM43&lt;='X(Calculs)X'!$B$8,IF(ISERROR(GK26),IF('X(Calculs)X'!AB$23&lt;='X(Calculs)X'!$B$8,"—",""),GK26),""),"")</f>
        <v/>
      </c>
      <c r="AD26" s="542" t="str">
        <f>IF('X(Calculs)X'!$B$8&gt;0,IF('X(Calculs)X'!$AM43&lt;='X(Calculs)X'!$B$8,IF(ISERROR(GL26),IF('X(Calculs)X'!AC$23&lt;='X(Calculs)X'!$B$8,"—",""),GL26),""),"")</f>
        <v/>
      </c>
      <c r="AE26" s="542" t="str">
        <f>IF('X(Calculs)X'!$B$8&gt;0,IF('X(Calculs)X'!$AM43&lt;='X(Calculs)X'!$B$8,IF(ISERROR(GM26),IF('X(Calculs)X'!AD$23&lt;='X(Calculs)X'!$B$8,"—",""),GM26),""),"")</f>
        <v/>
      </c>
      <c r="AF26" s="542" t="str">
        <f>IF('X(Calculs)X'!$B$8&gt;0,IF('X(Calculs)X'!$AM43&lt;='X(Calculs)X'!$B$8,IF(ISERROR(GN26),IF('X(Calculs)X'!AE$23&lt;='X(Calculs)X'!$B$8,"—",""),GN26),""),"")</f>
        <v/>
      </c>
      <c r="AG26" s="542" t="str">
        <f>IF('X(Calculs)X'!$B$8&gt;0,IF('X(Calculs)X'!$AM43&lt;='X(Calculs)X'!$B$8,IF(ISERROR(GO26),IF('X(Calculs)X'!AF$23&lt;='X(Calculs)X'!$B$8,"—",""),GO26),""),"")</f>
        <v/>
      </c>
      <c r="AH26" s="542" t="str">
        <f>IF('X(Calculs)X'!$B$8&gt;0,IF('X(Calculs)X'!$AM43&lt;='X(Calculs)X'!$B$8,IF(ISERROR(GP26),IF('X(Calculs)X'!AG$23&lt;='X(Calculs)X'!$B$8,"—",""),GP26),""),"")</f>
        <v/>
      </c>
      <c r="AK26" s="541" t="str">
        <f t="shared" si="6"/>
        <v/>
      </c>
      <c r="AL26" s="542" t="str">
        <f>IFERROR(ROUND(CORREL('X(Calculs)X'!$V$25:$V$124,'X(Calculs)X'!D$25:D$124),2),"")</f>
        <v/>
      </c>
      <c r="AM26" s="542" t="str">
        <f>IFERROR(ROUND(CORREL('X(Calculs)X'!$V$25:$V$124,'X(Calculs)X'!E$25:E$124),2),"")</f>
        <v/>
      </c>
      <c r="AN26" s="542" t="str">
        <f>IFERROR(ROUND(CORREL('X(Calculs)X'!$V$25:$V$124,'X(Calculs)X'!F$25:F$124),2),"")</f>
        <v/>
      </c>
      <c r="AO26" s="542" t="str">
        <f>IFERROR(ROUND(CORREL('X(Calculs)X'!$V$25:$V$124,'X(Calculs)X'!G$25:G$124),2),"")</f>
        <v/>
      </c>
      <c r="AP26" s="542" t="str">
        <f>IFERROR(ROUND(CORREL('X(Calculs)X'!$V$25:$V$124,'X(Calculs)X'!H$25:H$124),2),"")</f>
        <v/>
      </c>
      <c r="AQ26" s="542" t="str">
        <f>IFERROR(ROUND(CORREL('X(Calculs)X'!$V$25:$V$124,'X(Calculs)X'!I$25:I$124),2),"")</f>
        <v/>
      </c>
      <c r="AR26" s="542" t="str">
        <f>IFERROR(ROUND(CORREL('X(Calculs)X'!$V$25:$V$124,'X(Calculs)X'!J$25:J$124),2),"")</f>
        <v/>
      </c>
      <c r="AS26" s="542" t="str">
        <f>IFERROR(ROUND(CORREL('X(Calculs)X'!$V$25:$V$124,'X(Calculs)X'!K$25:K$124),2),"")</f>
        <v/>
      </c>
      <c r="AT26" s="542" t="str">
        <f>IFERROR(ROUND(CORREL('X(Calculs)X'!$V$25:$V$124,'X(Calculs)X'!L$25:L$124),2),"")</f>
        <v/>
      </c>
      <c r="AU26" s="542" t="str">
        <f>IFERROR(ROUND(CORREL('X(Calculs)X'!$V$25:$V$124,'X(Calculs)X'!M$25:M$124),2),"")</f>
        <v/>
      </c>
      <c r="AV26" s="542" t="str">
        <f>IFERROR(ROUND(CORREL('X(Calculs)X'!$V$25:$V$124,'X(Calculs)X'!N$25:N$124),2),"")</f>
        <v/>
      </c>
      <c r="AW26" s="542" t="str">
        <f>IFERROR(ROUND(CORREL('X(Calculs)X'!$V$25:$V$124,'X(Calculs)X'!O$25:O$124),2),"")</f>
        <v/>
      </c>
      <c r="AX26" s="542" t="str">
        <f>IFERROR(ROUND(CORREL('X(Calculs)X'!$V$25:$V$124,'X(Calculs)X'!P$25:P$124),2),"")</f>
        <v/>
      </c>
      <c r="AY26" s="542" t="str">
        <f>IFERROR(ROUND(CORREL('X(Calculs)X'!$V$25:$V$124,'X(Calculs)X'!Q$25:Q$124),2),"")</f>
        <v/>
      </c>
      <c r="AZ26" s="542" t="str">
        <f>IFERROR(ROUND(CORREL('X(Calculs)X'!$V$25:$V$124,'X(Calculs)X'!R$25:R$124),2),"")</f>
        <v/>
      </c>
      <c r="BA26" s="542" t="str">
        <f>IFERROR(ROUND(CORREL('X(Calculs)X'!$V$25:$V$124,'X(Calculs)X'!S$25:S$124),2),"")</f>
        <v/>
      </c>
      <c r="BB26" s="542" t="str">
        <f>IFERROR(ROUND(CORREL('X(Calculs)X'!$V$25:$V$124,'X(Calculs)X'!T$25:T$124),2),"")</f>
        <v/>
      </c>
      <c r="BC26" s="542" t="str">
        <f>IFERROR(ROUND(CORREL('X(Calculs)X'!$V$25:$V$124,'X(Calculs)X'!U$25:U$124),2),"")</f>
        <v/>
      </c>
      <c r="BD26" s="542" t="str">
        <f>IFERROR(ROUND(CORREL('X(Calculs)X'!$V$25:$V$124,'X(Calculs)X'!V$25:V$124),2),"")</f>
        <v/>
      </c>
      <c r="BE26" s="542" t="str">
        <f>IFERROR(ROUND(CORREL('X(Calculs)X'!$V$25:$V$124,'X(Calculs)X'!W$25:W$124),2),"")</f>
        <v/>
      </c>
      <c r="BF26" s="542" t="str">
        <f>IFERROR(ROUND(CORREL('X(Calculs)X'!$V$25:$V$124,'X(Calculs)X'!X$25:X$124),2),"")</f>
        <v/>
      </c>
      <c r="BG26" s="542" t="str">
        <f>IFERROR(ROUND(CORREL('X(Calculs)X'!$V$25:$V$124,'X(Calculs)X'!Y$25:Y$124),2),"")</f>
        <v/>
      </c>
      <c r="BH26" s="542" t="str">
        <f>IFERROR(ROUND(CORREL('X(Calculs)X'!$V$25:$V$124,'X(Calculs)X'!Z$25:Z$124),2),"")</f>
        <v/>
      </c>
      <c r="BI26" s="542" t="str">
        <f>IFERROR(ROUND(CORREL('X(Calculs)X'!$V$25:$V$124,'X(Calculs)X'!AA$25:AA$124),2),"")</f>
        <v/>
      </c>
      <c r="BJ26" s="542" t="str">
        <f>IFERROR(ROUND(CORREL('X(Calculs)X'!$V$25:$V$124,'X(Calculs)X'!AB$25:AB$124),2),"")</f>
        <v/>
      </c>
      <c r="BK26" s="542" t="str">
        <f>IFERROR(ROUND(CORREL('X(Calculs)X'!$V$25:$V$124,'X(Calculs)X'!AC$25:AC$124),2),"")</f>
        <v/>
      </c>
      <c r="BL26" s="542" t="str">
        <f>IFERROR(ROUND(CORREL('X(Calculs)X'!$V$25:$V$124,'X(Calculs)X'!AD$25:AD$124),2),"")</f>
        <v/>
      </c>
      <c r="BM26" s="542" t="str">
        <f>IFERROR(ROUND(CORREL('X(Calculs)X'!$V$25:$V$124,'X(Calculs)X'!AE$25:AE$124),2),"")</f>
        <v/>
      </c>
      <c r="BN26" s="542" t="str">
        <f>IFERROR(ROUND(CORREL('X(Calculs)X'!$V$25:$V$124,'X(Calculs)X'!AF$25:AF$124),2),"")</f>
        <v/>
      </c>
      <c r="BO26" s="542" t="str">
        <f>IFERROR(ROUND(CORREL('X(Calculs)X'!$V$25:$V$124,'X(Calculs)X'!AG$25:AG$124),2),"")</f>
        <v/>
      </c>
      <c r="BT26" s="541" t="str">
        <f t="shared" si="7"/>
        <v/>
      </c>
      <c r="BU26" s="560" t="str">
        <f>IF(AL26="","",IF(AL26&lt;0,'X(Calculs)X'!$MW$141,IF(AL26&lt;0.1,'X(Calculs)X'!$MW$140,IF(AL26&lt;0.2,'X(Calculs)X'!$MW$139,IF(AL26&lt;0.3,'X(Calculs)X'!$MW$138,IF(AL26&lt;0.4,'X(Calculs)X'!$MW$137,IF(AL26&lt;0.5,'X(Calculs)X'!$MW$136,IF(AL26&lt;0.6,'X(Calculs)X'!$MW$135,IF(AL26&lt;0.7,'X(Calculs)X'!$MW$134,IF(AL26&lt;0.8,'X(Calculs)X'!$MW$133,IF(AL26&lt;0.9,'X(Calculs)X'!$MW$132,IF(AL26&lt;1,'X(Calculs)X'!$MW$131,IF(AND(AL26=1,BU$7=$BT26),0,'X(Calculs)X'!$MW$131)))))))))))))</f>
        <v/>
      </c>
      <c r="BV26" s="560" t="str">
        <f>IF(AM26="","",IF(AM26&lt;0,'X(Calculs)X'!$MW$141,IF(AM26&lt;0.1,'X(Calculs)X'!$MW$140,IF(AM26&lt;0.2,'X(Calculs)X'!$MW$139,IF(AM26&lt;0.3,'X(Calculs)X'!$MW$138,IF(AM26&lt;0.4,'X(Calculs)X'!$MW$137,IF(AM26&lt;0.5,'X(Calculs)X'!$MW$136,IF(AM26&lt;0.6,'X(Calculs)X'!$MW$135,IF(AM26&lt;0.7,'X(Calculs)X'!$MW$134,IF(AM26&lt;0.8,'X(Calculs)X'!$MW$133,IF(AM26&lt;0.9,'X(Calculs)X'!$MW$132,IF(AM26&lt;1,'X(Calculs)X'!$MW$131,IF(AND(AM26=1,BV$7=$BT26),0,'X(Calculs)X'!$MW$131)))))))))))))</f>
        <v/>
      </c>
      <c r="BW26" s="560" t="str">
        <f>IF(AN26="","",IF(AN26&lt;0,'X(Calculs)X'!$MW$141,IF(AN26&lt;0.1,'X(Calculs)X'!$MW$140,IF(AN26&lt;0.2,'X(Calculs)X'!$MW$139,IF(AN26&lt;0.3,'X(Calculs)X'!$MW$138,IF(AN26&lt;0.4,'X(Calculs)X'!$MW$137,IF(AN26&lt;0.5,'X(Calculs)X'!$MW$136,IF(AN26&lt;0.6,'X(Calculs)X'!$MW$135,IF(AN26&lt;0.7,'X(Calculs)X'!$MW$134,IF(AN26&lt;0.8,'X(Calculs)X'!$MW$133,IF(AN26&lt;0.9,'X(Calculs)X'!$MW$132,IF(AN26&lt;1,'X(Calculs)X'!$MW$131,IF(AND(AN26=1,BW$7=$BT26),0,'X(Calculs)X'!$MW$131)))))))))))))</f>
        <v/>
      </c>
      <c r="BX26" s="560" t="str">
        <f>IF(AO26="","",IF(AO26&lt;0,'X(Calculs)X'!$MW$141,IF(AO26&lt;0.1,'X(Calculs)X'!$MW$140,IF(AO26&lt;0.2,'X(Calculs)X'!$MW$139,IF(AO26&lt;0.3,'X(Calculs)X'!$MW$138,IF(AO26&lt;0.4,'X(Calculs)X'!$MW$137,IF(AO26&lt;0.5,'X(Calculs)X'!$MW$136,IF(AO26&lt;0.6,'X(Calculs)X'!$MW$135,IF(AO26&lt;0.7,'X(Calculs)X'!$MW$134,IF(AO26&lt;0.8,'X(Calculs)X'!$MW$133,IF(AO26&lt;0.9,'X(Calculs)X'!$MW$132,IF(AO26&lt;1,'X(Calculs)X'!$MW$131,IF(AND(AO26=1,BX$7=$BT26),0,'X(Calculs)X'!$MW$131)))))))))))))</f>
        <v/>
      </c>
      <c r="BY26" s="560" t="str">
        <f>IF(AP26="","",IF(AP26&lt;0,'X(Calculs)X'!$MW$141,IF(AP26&lt;0.1,'X(Calculs)X'!$MW$140,IF(AP26&lt;0.2,'X(Calculs)X'!$MW$139,IF(AP26&lt;0.3,'X(Calculs)X'!$MW$138,IF(AP26&lt;0.4,'X(Calculs)X'!$MW$137,IF(AP26&lt;0.5,'X(Calculs)X'!$MW$136,IF(AP26&lt;0.6,'X(Calculs)X'!$MW$135,IF(AP26&lt;0.7,'X(Calculs)X'!$MW$134,IF(AP26&lt;0.8,'X(Calculs)X'!$MW$133,IF(AP26&lt;0.9,'X(Calculs)X'!$MW$132,IF(AP26&lt;1,'X(Calculs)X'!$MW$131,IF(AND(AP26=1,BY$7=$BT26),0,'X(Calculs)X'!$MW$131)))))))))))))</f>
        <v/>
      </c>
      <c r="BZ26" s="560" t="str">
        <f>IF(AQ26="","",IF(AQ26&lt;0,'X(Calculs)X'!$MW$141,IF(AQ26&lt;0.1,'X(Calculs)X'!$MW$140,IF(AQ26&lt;0.2,'X(Calculs)X'!$MW$139,IF(AQ26&lt;0.3,'X(Calculs)X'!$MW$138,IF(AQ26&lt;0.4,'X(Calculs)X'!$MW$137,IF(AQ26&lt;0.5,'X(Calculs)X'!$MW$136,IF(AQ26&lt;0.6,'X(Calculs)X'!$MW$135,IF(AQ26&lt;0.7,'X(Calculs)X'!$MW$134,IF(AQ26&lt;0.8,'X(Calculs)X'!$MW$133,IF(AQ26&lt;0.9,'X(Calculs)X'!$MW$132,IF(AQ26&lt;1,'X(Calculs)X'!$MW$131,IF(AND(AQ26=1,BZ$7=$BT26),0,'X(Calculs)X'!$MW$131)))))))))))))</f>
        <v/>
      </c>
      <c r="CA26" s="560" t="str">
        <f>IF(AR26="","",IF(AR26&lt;0,'X(Calculs)X'!$MW$141,IF(AR26&lt;0.1,'X(Calculs)X'!$MW$140,IF(AR26&lt;0.2,'X(Calculs)X'!$MW$139,IF(AR26&lt;0.3,'X(Calculs)X'!$MW$138,IF(AR26&lt;0.4,'X(Calculs)X'!$MW$137,IF(AR26&lt;0.5,'X(Calculs)X'!$MW$136,IF(AR26&lt;0.6,'X(Calculs)X'!$MW$135,IF(AR26&lt;0.7,'X(Calculs)X'!$MW$134,IF(AR26&lt;0.8,'X(Calculs)X'!$MW$133,IF(AR26&lt;0.9,'X(Calculs)X'!$MW$132,IF(AR26&lt;1,'X(Calculs)X'!$MW$131,IF(AND(AR26=1,CA$7=$BT26),0,'X(Calculs)X'!$MW$131)))))))))))))</f>
        <v/>
      </c>
      <c r="CB26" s="560" t="str">
        <f>IF(AS26="","",IF(AS26&lt;0,'X(Calculs)X'!$MW$141,IF(AS26&lt;0.1,'X(Calculs)X'!$MW$140,IF(AS26&lt;0.2,'X(Calculs)X'!$MW$139,IF(AS26&lt;0.3,'X(Calculs)X'!$MW$138,IF(AS26&lt;0.4,'X(Calculs)X'!$MW$137,IF(AS26&lt;0.5,'X(Calculs)X'!$MW$136,IF(AS26&lt;0.6,'X(Calculs)X'!$MW$135,IF(AS26&lt;0.7,'X(Calculs)X'!$MW$134,IF(AS26&lt;0.8,'X(Calculs)X'!$MW$133,IF(AS26&lt;0.9,'X(Calculs)X'!$MW$132,IF(AS26&lt;1,'X(Calculs)X'!$MW$131,IF(AND(AS26=1,CB$7=$BT26),0,'X(Calculs)X'!$MW$131)))))))))))))</f>
        <v/>
      </c>
      <c r="CC26" s="560" t="str">
        <f>IF(AT26="","",IF(AT26&lt;0,'X(Calculs)X'!$MW$141,IF(AT26&lt;0.1,'X(Calculs)X'!$MW$140,IF(AT26&lt;0.2,'X(Calculs)X'!$MW$139,IF(AT26&lt;0.3,'X(Calculs)X'!$MW$138,IF(AT26&lt;0.4,'X(Calculs)X'!$MW$137,IF(AT26&lt;0.5,'X(Calculs)X'!$MW$136,IF(AT26&lt;0.6,'X(Calculs)X'!$MW$135,IF(AT26&lt;0.7,'X(Calculs)X'!$MW$134,IF(AT26&lt;0.8,'X(Calculs)X'!$MW$133,IF(AT26&lt;0.9,'X(Calculs)X'!$MW$132,IF(AT26&lt;1,'X(Calculs)X'!$MW$131,IF(AND(AT26=1,CC$7=$BT26),0,'X(Calculs)X'!$MW$131)))))))))))))</f>
        <v/>
      </c>
      <c r="CD26" s="560" t="str">
        <f>IF(AU26="","",IF(AU26&lt;0,'X(Calculs)X'!$MW$141,IF(AU26&lt;0.1,'X(Calculs)X'!$MW$140,IF(AU26&lt;0.2,'X(Calculs)X'!$MW$139,IF(AU26&lt;0.3,'X(Calculs)X'!$MW$138,IF(AU26&lt;0.4,'X(Calculs)X'!$MW$137,IF(AU26&lt;0.5,'X(Calculs)X'!$MW$136,IF(AU26&lt;0.6,'X(Calculs)X'!$MW$135,IF(AU26&lt;0.7,'X(Calculs)X'!$MW$134,IF(AU26&lt;0.8,'X(Calculs)X'!$MW$133,IF(AU26&lt;0.9,'X(Calculs)X'!$MW$132,IF(AU26&lt;1,'X(Calculs)X'!$MW$131,IF(AND(AU26=1,CD$7=$BT26),0,'X(Calculs)X'!$MW$131)))))))))))))</f>
        <v/>
      </c>
      <c r="CE26" s="560" t="str">
        <f>IF(AV26="","",IF(AV26&lt;0,'X(Calculs)X'!$MW$141,IF(AV26&lt;0.1,'X(Calculs)X'!$MW$140,IF(AV26&lt;0.2,'X(Calculs)X'!$MW$139,IF(AV26&lt;0.3,'X(Calculs)X'!$MW$138,IF(AV26&lt;0.4,'X(Calculs)X'!$MW$137,IF(AV26&lt;0.5,'X(Calculs)X'!$MW$136,IF(AV26&lt;0.6,'X(Calculs)X'!$MW$135,IF(AV26&lt;0.7,'X(Calculs)X'!$MW$134,IF(AV26&lt;0.8,'X(Calculs)X'!$MW$133,IF(AV26&lt;0.9,'X(Calculs)X'!$MW$132,IF(AV26&lt;1,'X(Calculs)X'!$MW$131,IF(AND(AV26=1,CE$7=$BT26),0,'X(Calculs)X'!$MW$131)))))))))))))</f>
        <v/>
      </c>
      <c r="CF26" s="560" t="str">
        <f>IF(AW26="","",IF(AW26&lt;0,'X(Calculs)X'!$MW$141,IF(AW26&lt;0.1,'X(Calculs)X'!$MW$140,IF(AW26&lt;0.2,'X(Calculs)X'!$MW$139,IF(AW26&lt;0.3,'X(Calculs)X'!$MW$138,IF(AW26&lt;0.4,'X(Calculs)X'!$MW$137,IF(AW26&lt;0.5,'X(Calculs)X'!$MW$136,IF(AW26&lt;0.6,'X(Calculs)X'!$MW$135,IF(AW26&lt;0.7,'X(Calculs)X'!$MW$134,IF(AW26&lt;0.8,'X(Calculs)X'!$MW$133,IF(AW26&lt;0.9,'X(Calculs)X'!$MW$132,IF(AW26&lt;1,'X(Calculs)X'!$MW$131,IF(AND(AW26=1,CF$7=$BT26),0,'X(Calculs)X'!$MW$131)))))))))))))</f>
        <v/>
      </c>
      <c r="CG26" s="560" t="str">
        <f>IF(AX26="","",IF(AX26&lt;0,'X(Calculs)X'!$MW$141,IF(AX26&lt;0.1,'X(Calculs)X'!$MW$140,IF(AX26&lt;0.2,'X(Calculs)X'!$MW$139,IF(AX26&lt;0.3,'X(Calculs)X'!$MW$138,IF(AX26&lt;0.4,'X(Calculs)X'!$MW$137,IF(AX26&lt;0.5,'X(Calculs)X'!$MW$136,IF(AX26&lt;0.6,'X(Calculs)X'!$MW$135,IF(AX26&lt;0.7,'X(Calculs)X'!$MW$134,IF(AX26&lt;0.8,'X(Calculs)X'!$MW$133,IF(AX26&lt;0.9,'X(Calculs)X'!$MW$132,IF(AX26&lt;1,'X(Calculs)X'!$MW$131,IF(AND(AX26=1,CG$7=$BT26),0,'X(Calculs)X'!$MW$131)))))))))))))</f>
        <v/>
      </c>
      <c r="CH26" s="560" t="str">
        <f>IF(AY26="","",IF(AY26&lt;0,'X(Calculs)X'!$MW$141,IF(AY26&lt;0.1,'X(Calculs)X'!$MW$140,IF(AY26&lt;0.2,'X(Calculs)X'!$MW$139,IF(AY26&lt;0.3,'X(Calculs)X'!$MW$138,IF(AY26&lt;0.4,'X(Calculs)X'!$MW$137,IF(AY26&lt;0.5,'X(Calculs)X'!$MW$136,IF(AY26&lt;0.6,'X(Calculs)X'!$MW$135,IF(AY26&lt;0.7,'X(Calculs)X'!$MW$134,IF(AY26&lt;0.8,'X(Calculs)X'!$MW$133,IF(AY26&lt;0.9,'X(Calculs)X'!$MW$132,IF(AY26&lt;1,'X(Calculs)X'!$MW$131,IF(AND(AY26=1,CH$7=$BT26),0,'X(Calculs)X'!$MW$131)))))))))))))</f>
        <v/>
      </c>
      <c r="CI26" s="560" t="str">
        <f>IF(AZ26="","",IF(AZ26&lt;0,'X(Calculs)X'!$MW$141,IF(AZ26&lt;0.1,'X(Calculs)X'!$MW$140,IF(AZ26&lt;0.2,'X(Calculs)X'!$MW$139,IF(AZ26&lt;0.3,'X(Calculs)X'!$MW$138,IF(AZ26&lt;0.4,'X(Calculs)X'!$MW$137,IF(AZ26&lt;0.5,'X(Calculs)X'!$MW$136,IF(AZ26&lt;0.6,'X(Calculs)X'!$MW$135,IF(AZ26&lt;0.7,'X(Calculs)X'!$MW$134,IF(AZ26&lt;0.8,'X(Calculs)X'!$MW$133,IF(AZ26&lt;0.9,'X(Calculs)X'!$MW$132,IF(AZ26&lt;1,'X(Calculs)X'!$MW$131,IF(AND(AZ26=1,CI$7=$BT26),0,'X(Calculs)X'!$MW$131)))))))))))))</f>
        <v/>
      </c>
      <c r="CJ26" s="560" t="str">
        <f>IF(BA26="","",IF(BA26&lt;0,'X(Calculs)X'!$MW$141,IF(BA26&lt;0.1,'X(Calculs)X'!$MW$140,IF(BA26&lt;0.2,'X(Calculs)X'!$MW$139,IF(BA26&lt;0.3,'X(Calculs)X'!$MW$138,IF(BA26&lt;0.4,'X(Calculs)X'!$MW$137,IF(BA26&lt;0.5,'X(Calculs)X'!$MW$136,IF(BA26&lt;0.6,'X(Calculs)X'!$MW$135,IF(BA26&lt;0.7,'X(Calculs)X'!$MW$134,IF(BA26&lt;0.8,'X(Calculs)X'!$MW$133,IF(BA26&lt;0.9,'X(Calculs)X'!$MW$132,IF(BA26&lt;1,'X(Calculs)X'!$MW$131,IF(AND(BA26=1,CJ$7=$BT26),0,'X(Calculs)X'!$MW$131)))))))))))))</f>
        <v/>
      </c>
      <c r="CK26" s="560" t="str">
        <f>IF(BB26="","",IF(BB26&lt;0,'X(Calculs)X'!$MW$141,IF(BB26&lt;0.1,'X(Calculs)X'!$MW$140,IF(BB26&lt;0.2,'X(Calculs)X'!$MW$139,IF(BB26&lt;0.3,'X(Calculs)X'!$MW$138,IF(BB26&lt;0.4,'X(Calculs)X'!$MW$137,IF(BB26&lt;0.5,'X(Calculs)X'!$MW$136,IF(BB26&lt;0.6,'X(Calculs)X'!$MW$135,IF(BB26&lt;0.7,'X(Calculs)X'!$MW$134,IF(BB26&lt;0.8,'X(Calculs)X'!$MW$133,IF(BB26&lt;0.9,'X(Calculs)X'!$MW$132,IF(BB26&lt;1,'X(Calculs)X'!$MW$131,IF(AND(BB26=1,CK$7=$BT26),0,'X(Calculs)X'!$MW$131)))))))))))))</f>
        <v/>
      </c>
      <c r="CL26" s="560" t="str">
        <f>IF(BC26="","",IF(BC26&lt;0,'X(Calculs)X'!$MW$141,IF(BC26&lt;0.1,'X(Calculs)X'!$MW$140,IF(BC26&lt;0.2,'X(Calculs)X'!$MW$139,IF(BC26&lt;0.3,'X(Calculs)X'!$MW$138,IF(BC26&lt;0.4,'X(Calculs)X'!$MW$137,IF(BC26&lt;0.5,'X(Calculs)X'!$MW$136,IF(BC26&lt;0.6,'X(Calculs)X'!$MW$135,IF(BC26&lt;0.7,'X(Calculs)X'!$MW$134,IF(BC26&lt;0.8,'X(Calculs)X'!$MW$133,IF(BC26&lt;0.9,'X(Calculs)X'!$MW$132,IF(BC26&lt;1,'X(Calculs)X'!$MW$131,IF(AND(BC26=1,CL$7=$BT26),0,'X(Calculs)X'!$MW$131)))))))))))))</f>
        <v/>
      </c>
      <c r="CM26" s="560" t="str">
        <f>IF(BD26="","",IF(BD26&lt;0,'X(Calculs)X'!$MW$141,IF(BD26&lt;0.1,'X(Calculs)X'!$MW$140,IF(BD26&lt;0.2,'X(Calculs)X'!$MW$139,IF(BD26&lt;0.3,'X(Calculs)X'!$MW$138,IF(BD26&lt;0.4,'X(Calculs)X'!$MW$137,IF(BD26&lt;0.5,'X(Calculs)X'!$MW$136,IF(BD26&lt;0.6,'X(Calculs)X'!$MW$135,IF(BD26&lt;0.7,'X(Calculs)X'!$MW$134,IF(BD26&lt;0.8,'X(Calculs)X'!$MW$133,IF(BD26&lt;0.9,'X(Calculs)X'!$MW$132,IF(BD26&lt;1,'X(Calculs)X'!$MW$131,IF(AND(BD26=1,CM$7=$BT26),0,'X(Calculs)X'!$MW$131)))))))))))))</f>
        <v/>
      </c>
      <c r="CN26" s="560" t="str">
        <f>IF(BE26="","",IF(BE26&lt;0,'X(Calculs)X'!$MW$141,IF(BE26&lt;0.1,'X(Calculs)X'!$MW$140,IF(BE26&lt;0.2,'X(Calculs)X'!$MW$139,IF(BE26&lt;0.3,'X(Calculs)X'!$MW$138,IF(BE26&lt;0.4,'X(Calculs)X'!$MW$137,IF(BE26&lt;0.5,'X(Calculs)X'!$MW$136,IF(BE26&lt;0.6,'X(Calculs)X'!$MW$135,IF(BE26&lt;0.7,'X(Calculs)X'!$MW$134,IF(BE26&lt;0.8,'X(Calculs)X'!$MW$133,IF(BE26&lt;0.9,'X(Calculs)X'!$MW$132,IF(BE26&lt;1,'X(Calculs)X'!$MW$131,IF(AND(BE26=1,CN$7=$BT26),0,'X(Calculs)X'!$MW$131)))))))))))))</f>
        <v/>
      </c>
      <c r="CO26" s="560" t="str">
        <f>IF(BF26="","",IF(BF26&lt;0,'X(Calculs)X'!$MW$141,IF(BF26&lt;0.1,'X(Calculs)X'!$MW$140,IF(BF26&lt;0.2,'X(Calculs)X'!$MW$139,IF(BF26&lt;0.3,'X(Calculs)X'!$MW$138,IF(BF26&lt;0.4,'X(Calculs)X'!$MW$137,IF(BF26&lt;0.5,'X(Calculs)X'!$MW$136,IF(BF26&lt;0.6,'X(Calculs)X'!$MW$135,IF(BF26&lt;0.7,'X(Calculs)X'!$MW$134,IF(BF26&lt;0.8,'X(Calculs)X'!$MW$133,IF(BF26&lt;0.9,'X(Calculs)X'!$MW$132,IF(BF26&lt;1,'X(Calculs)X'!$MW$131,IF(AND(BF26=1,CO$7=$BT26),0,'X(Calculs)X'!$MW$131)))))))))))))</f>
        <v/>
      </c>
      <c r="CP26" s="560" t="str">
        <f>IF(BG26="","",IF(BG26&lt;0,'X(Calculs)X'!$MW$141,IF(BG26&lt;0.1,'X(Calculs)X'!$MW$140,IF(BG26&lt;0.2,'X(Calculs)X'!$MW$139,IF(BG26&lt;0.3,'X(Calculs)X'!$MW$138,IF(BG26&lt;0.4,'X(Calculs)X'!$MW$137,IF(BG26&lt;0.5,'X(Calculs)X'!$MW$136,IF(BG26&lt;0.6,'X(Calculs)X'!$MW$135,IF(BG26&lt;0.7,'X(Calculs)X'!$MW$134,IF(BG26&lt;0.8,'X(Calculs)X'!$MW$133,IF(BG26&lt;0.9,'X(Calculs)X'!$MW$132,IF(BG26&lt;1,'X(Calculs)X'!$MW$131,IF(AND(BG26=1,CP$7=$BT26),0,'X(Calculs)X'!$MW$131)))))))))))))</f>
        <v/>
      </c>
      <c r="CQ26" s="560" t="str">
        <f>IF(BH26="","",IF(BH26&lt;0,'X(Calculs)X'!$MW$141,IF(BH26&lt;0.1,'X(Calculs)X'!$MW$140,IF(BH26&lt;0.2,'X(Calculs)X'!$MW$139,IF(BH26&lt;0.3,'X(Calculs)X'!$MW$138,IF(BH26&lt;0.4,'X(Calculs)X'!$MW$137,IF(BH26&lt;0.5,'X(Calculs)X'!$MW$136,IF(BH26&lt;0.6,'X(Calculs)X'!$MW$135,IF(BH26&lt;0.7,'X(Calculs)X'!$MW$134,IF(BH26&lt;0.8,'X(Calculs)X'!$MW$133,IF(BH26&lt;0.9,'X(Calculs)X'!$MW$132,IF(BH26&lt;1,'X(Calculs)X'!$MW$131,IF(AND(BH26=1,CQ$7=$BT26),0,'X(Calculs)X'!$MW$131)))))))))))))</f>
        <v/>
      </c>
      <c r="CR26" s="560" t="str">
        <f>IF(BI26="","",IF(BI26&lt;0,'X(Calculs)X'!$MW$141,IF(BI26&lt;0.1,'X(Calculs)X'!$MW$140,IF(BI26&lt;0.2,'X(Calculs)X'!$MW$139,IF(BI26&lt;0.3,'X(Calculs)X'!$MW$138,IF(BI26&lt;0.4,'X(Calculs)X'!$MW$137,IF(BI26&lt;0.5,'X(Calculs)X'!$MW$136,IF(BI26&lt;0.6,'X(Calculs)X'!$MW$135,IF(BI26&lt;0.7,'X(Calculs)X'!$MW$134,IF(BI26&lt;0.8,'X(Calculs)X'!$MW$133,IF(BI26&lt;0.9,'X(Calculs)X'!$MW$132,IF(BI26&lt;1,'X(Calculs)X'!$MW$131,IF(AND(BI26=1,CR$7=$BT26),0,'X(Calculs)X'!$MW$131)))))))))))))</f>
        <v/>
      </c>
      <c r="CS26" s="560" t="str">
        <f>IF(BJ26="","",IF(BJ26&lt;0,'X(Calculs)X'!$MW$141,IF(BJ26&lt;0.1,'X(Calculs)X'!$MW$140,IF(BJ26&lt;0.2,'X(Calculs)X'!$MW$139,IF(BJ26&lt;0.3,'X(Calculs)X'!$MW$138,IF(BJ26&lt;0.4,'X(Calculs)X'!$MW$137,IF(BJ26&lt;0.5,'X(Calculs)X'!$MW$136,IF(BJ26&lt;0.6,'X(Calculs)X'!$MW$135,IF(BJ26&lt;0.7,'X(Calculs)X'!$MW$134,IF(BJ26&lt;0.8,'X(Calculs)X'!$MW$133,IF(BJ26&lt;0.9,'X(Calculs)X'!$MW$132,IF(BJ26&lt;1,'X(Calculs)X'!$MW$131,IF(AND(BJ26=1,CS$7=$BT26),0,'X(Calculs)X'!$MW$131)))))))))))))</f>
        <v/>
      </c>
      <c r="CT26" s="560" t="str">
        <f>IF(BK26="","",IF(BK26&lt;0,'X(Calculs)X'!$MW$141,IF(BK26&lt;0.1,'X(Calculs)X'!$MW$140,IF(BK26&lt;0.2,'X(Calculs)X'!$MW$139,IF(BK26&lt;0.3,'X(Calculs)X'!$MW$138,IF(BK26&lt;0.4,'X(Calculs)X'!$MW$137,IF(BK26&lt;0.5,'X(Calculs)X'!$MW$136,IF(BK26&lt;0.6,'X(Calculs)X'!$MW$135,IF(BK26&lt;0.7,'X(Calculs)X'!$MW$134,IF(BK26&lt;0.8,'X(Calculs)X'!$MW$133,IF(BK26&lt;0.9,'X(Calculs)X'!$MW$132,IF(BK26&lt;1,'X(Calculs)X'!$MW$131,IF(AND(BK26=1,CT$7=$BT26),0,'X(Calculs)X'!$MW$131)))))))))))))</f>
        <v/>
      </c>
      <c r="CU26" s="560" t="str">
        <f>IF(BL26="","",IF(BL26&lt;0,'X(Calculs)X'!$MW$141,IF(BL26&lt;0.1,'X(Calculs)X'!$MW$140,IF(BL26&lt;0.2,'X(Calculs)X'!$MW$139,IF(BL26&lt;0.3,'X(Calculs)X'!$MW$138,IF(BL26&lt;0.4,'X(Calculs)X'!$MW$137,IF(BL26&lt;0.5,'X(Calculs)X'!$MW$136,IF(BL26&lt;0.6,'X(Calculs)X'!$MW$135,IF(BL26&lt;0.7,'X(Calculs)X'!$MW$134,IF(BL26&lt;0.8,'X(Calculs)X'!$MW$133,IF(BL26&lt;0.9,'X(Calculs)X'!$MW$132,IF(BL26&lt;1,'X(Calculs)X'!$MW$131,IF(AND(BL26=1,CU$7=$BT26),0,'X(Calculs)X'!$MW$131)))))))))))))</f>
        <v/>
      </c>
      <c r="CV26" s="560" t="str">
        <f>IF(BM26="","",IF(BM26&lt;0,'X(Calculs)X'!$MW$141,IF(BM26&lt;0.1,'X(Calculs)X'!$MW$140,IF(BM26&lt;0.2,'X(Calculs)X'!$MW$139,IF(BM26&lt;0.3,'X(Calculs)X'!$MW$138,IF(BM26&lt;0.4,'X(Calculs)X'!$MW$137,IF(BM26&lt;0.5,'X(Calculs)X'!$MW$136,IF(BM26&lt;0.6,'X(Calculs)X'!$MW$135,IF(BM26&lt;0.7,'X(Calculs)X'!$MW$134,IF(BM26&lt;0.8,'X(Calculs)X'!$MW$133,IF(BM26&lt;0.9,'X(Calculs)X'!$MW$132,IF(BM26&lt;1,'X(Calculs)X'!$MW$131,IF(AND(BM26=1,CV$7=$BT26),0,'X(Calculs)X'!$MW$131)))))))))))))</f>
        <v/>
      </c>
      <c r="CW26" s="560" t="str">
        <f>IF(BN26="","",IF(BN26&lt;0,'X(Calculs)X'!$MW$141,IF(BN26&lt;0.1,'X(Calculs)X'!$MW$140,IF(BN26&lt;0.2,'X(Calculs)X'!$MW$139,IF(BN26&lt;0.3,'X(Calculs)X'!$MW$138,IF(BN26&lt;0.4,'X(Calculs)X'!$MW$137,IF(BN26&lt;0.5,'X(Calculs)X'!$MW$136,IF(BN26&lt;0.6,'X(Calculs)X'!$MW$135,IF(BN26&lt;0.7,'X(Calculs)X'!$MW$134,IF(BN26&lt;0.8,'X(Calculs)X'!$MW$133,IF(BN26&lt;0.9,'X(Calculs)X'!$MW$132,IF(BN26&lt;1,'X(Calculs)X'!$MW$131,IF(AND(BN26=1,CW$7=$BT26),0,'X(Calculs)X'!$MW$131)))))))))))))</f>
        <v/>
      </c>
      <c r="CX26" s="560" t="str">
        <f>IF(BO26="","",IF(BO26&lt;0,'X(Calculs)X'!$MW$141,IF(BO26&lt;0.1,'X(Calculs)X'!$MW$140,IF(BO26&lt;0.2,'X(Calculs)X'!$MW$139,IF(BO26&lt;0.3,'X(Calculs)X'!$MW$138,IF(BO26&lt;0.4,'X(Calculs)X'!$MW$137,IF(BO26&lt;0.5,'X(Calculs)X'!$MW$136,IF(BO26&lt;0.6,'X(Calculs)X'!$MW$135,IF(BO26&lt;0.7,'X(Calculs)X'!$MW$134,IF(BO26&lt;0.8,'X(Calculs)X'!$MW$133,IF(BO26&lt;0.9,'X(Calculs)X'!$MW$132,IF(BO26&lt;1,'X(Calculs)X'!$MW$131,IF(AND(BO26=1,CX$7=$BT26),0,'X(Calculs)X'!$MW$131)))))))))))))</f>
        <v/>
      </c>
      <c r="CZ26" s="541" t="str">
        <f t="shared" si="8"/>
        <v/>
      </c>
      <c r="DA26" s="542" t="str">
        <f>IFERROR((AL26*SQRT(('X(Calculs)X'!$B$11-2)/(1-('5. Corr.'!AL26*'5. Corr.'!AL26)))),"")</f>
        <v/>
      </c>
      <c r="DB26" s="542" t="str">
        <f>IFERROR((AM26*SQRT(('X(Calculs)X'!$B$11-2)/(1-('5. Corr.'!AM26*'5. Corr.'!AM26)))),"")</f>
        <v/>
      </c>
      <c r="DC26" s="542" t="str">
        <f>IFERROR((AN26*SQRT(('X(Calculs)X'!$B$11-2)/(1-('5. Corr.'!AN26*'5. Corr.'!AN26)))),"")</f>
        <v/>
      </c>
      <c r="DD26" s="542" t="str">
        <f>IFERROR((AO26*SQRT(('X(Calculs)X'!$B$11-2)/(1-('5. Corr.'!AO26*'5. Corr.'!AO26)))),"")</f>
        <v/>
      </c>
      <c r="DE26" s="542" t="str">
        <f>IFERROR((AP26*SQRT(('X(Calculs)X'!$B$11-2)/(1-('5. Corr.'!AP26*'5. Corr.'!AP26)))),"")</f>
        <v/>
      </c>
      <c r="DF26" s="542" t="str">
        <f>IFERROR((AQ26*SQRT(('X(Calculs)X'!$B$11-2)/(1-('5. Corr.'!AQ26*'5. Corr.'!AQ26)))),"")</f>
        <v/>
      </c>
      <c r="DG26" s="542" t="str">
        <f>IFERROR((AR26*SQRT(('X(Calculs)X'!$B$11-2)/(1-('5. Corr.'!AR26*'5. Corr.'!AR26)))),"")</f>
        <v/>
      </c>
      <c r="DH26" s="542" t="str">
        <f>IFERROR((AS26*SQRT(('X(Calculs)X'!$B$11-2)/(1-('5. Corr.'!AS26*'5. Corr.'!AS26)))),"")</f>
        <v/>
      </c>
      <c r="DI26" s="542" t="str">
        <f>IFERROR((AT26*SQRT(('X(Calculs)X'!$B$11-2)/(1-('5. Corr.'!AT26*'5. Corr.'!AT26)))),"")</f>
        <v/>
      </c>
      <c r="DJ26" s="542" t="str">
        <f>IFERROR((AU26*SQRT(('X(Calculs)X'!$B$11-2)/(1-('5. Corr.'!AU26*'5. Corr.'!AU26)))),"")</f>
        <v/>
      </c>
      <c r="DK26" s="542" t="str">
        <f>IFERROR((AV26*SQRT(('X(Calculs)X'!$B$11-2)/(1-('5. Corr.'!AV26*'5. Corr.'!AV26)))),"")</f>
        <v/>
      </c>
      <c r="DL26" s="542" t="str">
        <f>IFERROR((AW26*SQRT(('X(Calculs)X'!$B$11-2)/(1-('5. Corr.'!AW26*'5. Corr.'!AW26)))),"")</f>
        <v/>
      </c>
      <c r="DM26" s="542" t="str">
        <f>IFERROR((AX26*SQRT(('X(Calculs)X'!$B$11-2)/(1-('5. Corr.'!AX26*'5. Corr.'!AX26)))),"")</f>
        <v/>
      </c>
      <c r="DN26" s="542" t="str">
        <f>IFERROR((AY26*SQRT(('X(Calculs)X'!$B$11-2)/(1-('5. Corr.'!AY26*'5. Corr.'!AY26)))),"")</f>
        <v/>
      </c>
      <c r="DO26" s="542" t="str">
        <f>IFERROR((AZ26*SQRT(('X(Calculs)X'!$B$11-2)/(1-('5. Corr.'!AZ26*'5. Corr.'!AZ26)))),"")</f>
        <v/>
      </c>
      <c r="DP26" s="542" t="str">
        <f>IFERROR((BA26*SQRT(('X(Calculs)X'!$B$11-2)/(1-('5. Corr.'!BA26*'5. Corr.'!BA26)))),"")</f>
        <v/>
      </c>
      <c r="DQ26" s="542" t="str">
        <f>IFERROR((BB26*SQRT(('X(Calculs)X'!$B$11-2)/(1-('5. Corr.'!BB26*'5. Corr.'!BB26)))),"")</f>
        <v/>
      </c>
      <c r="DR26" s="542" t="str">
        <f>IFERROR((BC26*SQRT(('X(Calculs)X'!$B$11-2)/(1-('5. Corr.'!BC26*'5. Corr.'!BC26)))),"")</f>
        <v/>
      </c>
      <c r="DS26" s="542" t="str">
        <f>IFERROR((BD26*SQRT(('X(Calculs)X'!$B$11-2)/(1-('5. Corr.'!BD26*'5. Corr.'!BD26)))),"")</f>
        <v/>
      </c>
      <c r="DT26" s="542" t="str">
        <f>IFERROR((BE26*SQRT(('X(Calculs)X'!$B$11-2)/(1-('5. Corr.'!BE26*'5. Corr.'!BE26)))),"")</f>
        <v/>
      </c>
      <c r="DU26" s="542" t="str">
        <f>IFERROR((BF26*SQRT(('X(Calculs)X'!$B$11-2)/(1-('5. Corr.'!BF26*'5. Corr.'!BF26)))),"")</f>
        <v/>
      </c>
      <c r="DV26" s="542" t="str">
        <f>IFERROR((BG26*SQRT(('X(Calculs)X'!$B$11-2)/(1-('5. Corr.'!BG26*'5. Corr.'!BG26)))),"")</f>
        <v/>
      </c>
      <c r="DW26" s="542" t="str">
        <f>IFERROR((BH26*SQRT(('X(Calculs)X'!$B$11-2)/(1-('5. Corr.'!BH26*'5. Corr.'!BH26)))),"")</f>
        <v/>
      </c>
      <c r="DX26" s="542" t="str">
        <f>IFERROR((BI26*SQRT(('X(Calculs)X'!$B$11-2)/(1-('5. Corr.'!BI26*'5. Corr.'!BI26)))),"")</f>
        <v/>
      </c>
      <c r="DY26" s="542" t="str">
        <f>IFERROR((BJ26*SQRT(('X(Calculs)X'!$B$11-2)/(1-('5. Corr.'!BJ26*'5. Corr.'!BJ26)))),"")</f>
        <v/>
      </c>
      <c r="DZ26" s="542" t="str">
        <f>IFERROR((BK26*SQRT(('X(Calculs)X'!$B$11-2)/(1-('5. Corr.'!BK26*'5. Corr.'!BK26)))),"")</f>
        <v/>
      </c>
      <c r="EA26" s="542" t="str">
        <f>IFERROR((BL26*SQRT(('X(Calculs)X'!$B$11-2)/(1-('5. Corr.'!BL26*'5. Corr.'!BL26)))),"")</f>
        <v/>
      </c>
      <c r="EB26" s="542" t="str">
        <f>IFERROR((BM26*SQRT(('X(Calculs)X'!$B$11-2)/(1-('5. Corr.'!BM26*'5. Corr.'!BM26)))),"")</f>
        <v/>
      </c>
      <c r="EC26" s="542" t="str">
        <f>IFERROR((BN26*SQRT(('X(Calculs)X'!$B$11-2)/(1-('5. Corr.'!BN26*'5. Corr.'!BN26)))),"")</f>
        <v/>
      </c>
      <c r="ED26" s="542" t="str">
        <f>IFERROR((BO26*SQRT(('X(Calculs)X'!$B$11-2)/(1-('5. Corr.'!BO26*'5. Corr.'!BO26)))),"")</f>
        <v/>
      </c>
      <c r="EF26" s="541" t="str">
        <f t="shared" si="9"/>
        <v/>
      </c>
      <c r="EG26" s="542" t="str">
        <f>IFERROR((_xlfn.T.DIST.2T(ABS(DA26),'X(Calculs)X'!$B$11-2)),"")</f>
        <v/>
      </c>
      <c r="EH26" s="542" t="str">
        <f>IFERROR((_xlfn.T.DIST.2T(ABS(DB26),'X(Calculs)X'!$B$11-2)),"")</f>
        <v/>
      </c>
      <c r="EI26" s="542" t="str">
        <f>IFERROR((_xlfn.T.DIST.2T(ABS(DC26),'X(Calculs)X'!$B$11-2)),"")</f>
        <v/>
      </c>
      <c r="EJ26" s="542" t="str">
        <f>IFERROR((_xlfn.T.DIST.2T(ABS(DD26),'X(Calculs)X'!$B$11-2)),"")</f>
        <v/>
      </c>
      <c r="EK26" s="542" t="str">
        <f>IFERROR((_xlfn.T.DIST.2T(ABS(DE26),'X(Calculs)X'!$B$11-2)),"")</f>
        <v/>
      </c>
      <c r="EL26" s="542" t="str">
        <f>IFERROR((_xlfn.T.DIST.2T(ABS(DF26),'X(Calculs)X'!$B$11-2)),"")</f>
        <v/>
      </c>
      <c r="EM26" s="542" t="str">
        <f>IFERROR((_xlfn.T.DIST.2T(ABS(DG26),'X(Calculs)X'!$B$11-2)),"")</f>
        <v/>
      </c>
      <c r="EN26" s="542" t="str">
        <f>IFERROR((_xlfn.T.DIST.2T(ABS(DH26),'X(Calculs)X'!$B$11-2)),"")</f>
        <v/>
      </c>
      <c r="EO26" s="542" t="str">
        <f>IFERROR((_xlfn.T.DIST.2T(ABS(DI26),'X(Calculs)X'!$B$11-2)),"")</f>
        <v/>
      </c>
      <c r="EP26" s="542" t="str">
        <f>IFERROR((_xlfn.T.DIST.2T(ABS(DJ26),'X(Calculs)X'!$B$11-2)),"")</f>
        <v/>
      </c>
      <c r="EQ26" s="542" t="str">
        <f>IFERROR((_xlfn.T.DIST.2T(ABS(DK26),'X(Calculs)X'!$B$11-2)),"")</f>
        <v/>
      </c>
      <c r="ER26" s="542" t="str">
        <f>IFERROR((_xlfn.T.DIST.2T(ABS(DL26),'X(Calculs)X'!$B$11-2)),"")</f>
        <v/>
      </c>
      <c r="ES26" s="542" t="str">
        <f>IFERROR((_xlfn.T.DIST.2T(ABS(DM26),'X(Calculs)X'!$B$11-2)),"")</f>
        <v/>
      </c>
      <c r="ET26" s="542" t="str">
        <f>IFERROR((_xlfn.T.DIST.2T(ABS(DN26),'X(Calculs)X'!$B$11-2)),"")</f>
        <v/>
      </c>
      <c r="EU26" s="542" t="str">
        <f>IFERROR((_xlfn.T.DIST.2T(ABS(DO26),'X(Calculs)X'!$B$11-2)),"")</f>
        <v/>
      </c>
      <c r="EV26" s="542" t="str">
        <f>IFERROR((_xlfn.T.DIST.2T(ABS(DP26),'X(Calculs)X'!$B$11-2)),"")</f>
        <v/>
      </c>
      <c r="EW26" s="542" t="str">
        <f>IFERROR((_xlfn.T.DIST.2T(ABS(DQ26),'X(Calculs)X'!$B$11-2)),"")</f>
        <v/>
      </c>
      <c r="EX26" s="542" t="str">
        <f>IFERROR((_xlfn.T.DIST.2T(ABS(DR26),'X(Calculs)X'!$B$11-2)),"")</f>
        <v/>
      </c>
      <c r="EY26" s="542" t="str">
        <f>IFERROR((_xlfn.T.DIST.2T(ABS(DS26),'X(Calculs)X'!$B$11-2)),"")</f>
        <v/>
      </c>
      <c r="EZ26" s="542" t="str">
        <f>IFERROR((_xlfn.T.DIST.2T(ABS(DT26),'X(Calculs)X'!$B$11-2)),"")</f>
        <v/>
      </c>
      <c r="FA26" s="542" t="str">
        <f>IFERROR((_xlfn.T.DIST.2T(ABS(DU26),'X(Calculs)X'!$B$11-2)),"")</f>
        <v/>
      </c>
      <c r="FB26" s="542" t="str">
        <f>IFERROR((_xlfn.T.DIST.2T(ABS(DV26),'X(Calculs)X'!$B$11-2)),"")</f>
        <v/>
      </c>
      <c r="FC26" s="542" t="str">
        <f>IFERROR((_xlfn.T.DIST.2T(ABS(DW26),'X(Calculs)X'!$B$11-2)),"")</f>
        <v/>
      </c>
      <c r="FD26" s="542" t="str">
        <f>IFERROR((_xlfn.T.DIST.2T(ABS(DX26),'X(Calculs)X'!$B$11-2)),"")</f>
        <v/>
      </c>
      <c r="FE26" s="542" t="str">
        <f>IFERROR((_xlfn.T.DIST.2T(ABS(DY26),'X(Calculs)X'!$B$11-2)),"")</f>
        <v/>
      </c>
      <c r="FF26" s="542" t="str">
        <f>IFERROR((_xlfn.T.DIST.2T(ABS(DZ26),'X(Calculs)X'!$B$11-2)),"")</f>
        <v/>
      </c>
      <c r="FG26" s="542" t="str">
        <f>IFERROR((_xlfn.T.DIST.2T(ABS(EA26),'X(Calculs)X'!$B$11-2)),"")</f>
        <v/>
      </c>
      <c r="FH26" s="542" t="str">
        <f>IFERROR((_xlfn.T.DIST.2T(ABS(EB26),'X(Calculs)X'!$B$11-2)),"")</f>
        <v/>
      </c>
      <c r="FI26" s="542" t="str">
        <f>IFERROR((_xlfn.T.DIST.2T(ABS(EC26),'X(Calculs)X'!$B$11-2)),"")</f>
        <v/>
      </c>
      <c r="FJ26" s="542" t="str">
        <f>IFERROR((_xlfn.T.DIST.2T(ABS(ED26),'X(Calculs)X'!$B$11-2)),"")</f>
        <v/>
      </c>
      <c r="FL26" s="541" t="str">
        <f t="shared" si="10"/>
        <v/>
      </c>
      <c r="FM26" s="542" t="e">
        <f t="shared" si="12"/>
        <v>#VALUE!</v>
      </c>
      <c r="FN26" s="542" t="e">
        <f t="shared" si="13"/>
        <v>#VALUE!</v>
      </c>
      <c r="FO26" s="542" t="e">
        <f t="shared" si="14"/>
        <v>#VALUE!</v>
      </c>
      <c r="FP26" s="542" t="e">
        <f t="shared" si="15"/>
        <v>#VALUE!</v>
      </c>
      <c r="FQ26" s="542" t="e">
        <f t="shared" si="16"/>
        <v>#VALUE!</v>
      </c>
      <c r="FR26" s="542" t="e">
        <f t="shared" si="17"/>
        <v>#VALUE!</v>
      </c>
      <c r="FS26" s="542" t="e">
        <f t="shared" si="18"/>
        <v>#VALUE!</v>
      </c>
      <c r="FT26" s="542" t="e">
        <f t="shared" si="19"/>
        <v>#VALUE!</v>
      </c>
      <c r="FU26" s="542" t="e">
        <f t="shared" si="20"/>
        <v>#VALUE!</v>
      </c>
      <c r="FV26" s="542" t="e">
        <f t="shared" si="21"/>
        <v>#VALUE!</v>
      </c>
      <c r="FW26" s="542" t="e">
        <f t="shared" si="22"/>
        <v>#VALUE!</v>
      </c>
      <c r="FX26" s="542" t="e">
        <f t="shared" si="23"/>
        <v>#VALUE!</v>
      </c>
      <c r="FY26" s="542" t="e">
        <f t="shared" si="24"/>
        <v>#VALUE!</v>
      </c>
      <c r="FZ26" s="542" t="e">
        <f t="shared" si="25"/>
        <v>#VALUE!</v>
      </c>
      <c r="GA26" s="542" t="e">
        <f t="shared" si="26"/>
        <v>#VALUE!</v>
      </c>
      <c r="GB26" s="542" t="e">
        <f t="shared" si="27"/>
        <v>#VALUE!</v>
      </c>
      <c r="GC26" s="542" t="e">
        <f t="shared" si="28"/>
        <v>#VALUE!</v>
      </c>
      <c r="GD26" s="542" t="e">
        <f t="shared" si="29"/>
        <v>#VALUE!</v>
      </c>
      <c r="GE26" s="542" t="e">
        <f t="shared" si="30"/>
        <v>#VALUE!</v>
      </c>
      <c r="GF26" s="542" t="e">
        <f t="shared" si="31"/>
        <v>#VALUE!</v>
      </c>
      <c r="GG26" s="542" t="e">
        <f t="shared" si="32"/>
        <v>#VALUE!</v>
      </c>
      <c r="GH26" s="542" t="e">
        <f t="shared" si="33"/>
        <v>#VALUE!</v>
      </c>
      <c r="GI26" s="542" t="e">
        <f t="shared" si="34"/>
        <v>#VALUE!</v>
      </c>
      <c r="GJ26" s="542" t="e">
        <f t="shared" si="35"/>
        <v>#VALUE!</v>
      </c>
      <c r="GK26" s="542" t="e">
        <f t="shared" si="36"/>
        <v>#VALUE!</v>
      </c>
      <c r="GL26" s="542" t="e">
        <f t="shared" si="37"/>
        <v>#VALUE!</v>
      </c>
      <c r="GM26" s="542" t="e">
        <f t="shared" si="38"/>
        <v>#VALUE!</v>
      </c>
      <c r="GN26" s="542" t="e">
        <f t="shared" si="39"/>
        <v>#VALUE!</v>
      </c>
      <c r="GO26" s="542" t="e">
        <f t="shared" si="40"/>
        <v>#VALUE!</v>
      </c>
      <c r="GP26" s="542" t="e">
        <f t="shared" si="41"/>
        <v>#VALUE!</v>
      </c>
    </row>
    <row r="27" spans="1:285" ht="23.25" customHeight="1" x14ac:dyDescent="0.3">
      <c r="A27" s="578"/>
      <c r="D27" s="568" t="str">
        <f>X7</f>
        <v/>
      </c>
      <c r="E27" s="542" t="str">
        <f>IF('X(Calculs)X'!$B$8&gt;0,IF('X(Calculs)X'!$AM44&lt;='X(Calculs)X'!$B$8,IF(ISERROR(FM27),IF('X(Calculs)X'!D$23&lt;='X(Calculs)X'!$B$8,"—",""),FM27),""),"")</f>
        <v/>
      </c>
      <c r="F27" s="542" t="str">
        <f>IF('X(Calculs)X'!$B$8&gt;0,IF('X(Calculs)X'!$AM44&lt;='X(Calculs)X'!$B$8,IF(ISERROR(FN27),IF('X(Calculs)X'!E$23&lt;='X(Calculs)X'!$B$8,"—",""),FN27),""),"")</f>
        <v/>
      </c>
      <c r="G27" s="542" t="str">
        <f>IF('X(Calculs)X'!$B$8&gt;0,IF('X(Calculs)X'!$AM44&lt;='X(Calculs)X'!$B$8,IF(ISERROR(FO27),IF('X(Calculs)X'!F$23&lt;='X(Calculs)X'!$B$8,"—",""),FO27),""),"")</f>
        <v/>
      </c>
      <c r="H27" s="542" t="str">
        <f>IF('X(Calculs)X'!$B$8&gt;0,IF('X(Calculs)X'!$AM44&lt;='X(Calculs)X'!$B$8,IF(ISERROR(FP27),IF('X(Calculs)X'!G$23&lt;='X(Calculs)X'!$B$8,"—",""),FP27),""),"")</f>
        <v/>
      </c>
      <c r="I27" s="542" t="str">
        <f>IF('X(Calculs)X'!$B$8&gt;0,IF('X(Calculs)X'!$AM44&lt;='X(Calculs)X'!$B$8,IF(ISERROR(FQ27),IF('X(Calculs)X'!H$23&lt;='X(Calculs)X'!$B$8,"—",""),FQ27),""),"")</f>
        <v/>
      </c>
      <c r="J27" s="542" t="str">
        <f>IF('X(Calculs)X'!$B$8&gt;0,IF('X(Calculs)X'!$AM44&lt;='X(Calculs)X'!$B$8,IF(ISERROR(FR27),IF('X(Calculs)X'!I$23&lt;='X(Calculs)X'!$B$8,"—",""),FR27),""),"")</f>
        <v/>
      </c>
      <c r="K27" s="542" t="str">
        <f>IF('X(Calculs)X'!$B$8&gt;0,IF('X(Calculs)X'!$AM44&lt;='X(Calculs)X'!$B$8,IF(ISERROR(FS27),IF('X(Calculs)X'!J$23&lt;='X(Calculs)X'!$B$8,"—",""),FS27),""),"")</f>
        <v/>
      </c>
      <c r="L27" s="542" t="str">
        <f>IF('X(Calculs)X'!$B$8&gt;0,IF('X(Calculs)X'!$AM44&lt;='X(Calculs)X'!$B$8,IF(ISERROR(FT27),IF('X(Calculs)X'!K$23&lt;='X(Calculs)X'!$B$8,"—",""),FT27),""),"")</f>
        <v/>
      </c>
      <c r="M27" s="542" t="str">
        <f>IF('X(Calculs)X'!$B$8&gt;0,IF('X(Calculs)X'!$AM44&lt;='X(Calculs)X'!$B$8,IF(ISERROR(FU27),IF('X(Calculs)X'!L$23&lt;='X(Calculs)X'!$B$8,"—",""),FU27),""),"")</f>
        <v/>
      </c>
      <c r="N27" s="542" t="str">
        <f>IF('X(Calculs)X'!$B$8&gt;0,IF('X(Calculs)X'!$AM44&lt;='X(Calculs)X'!$B$8,IF(ISERROR(FV27),IF('X(Calculs)X'!M$23&lt;='X(Calculs)X'!$B$8,"—",""),FV27),""),"")</f>
        <v/>
      </c>
      <c r="O27" s="542" t="str">
        <f>IF('X(Calculs)X'!$B$8&gt;0,IF('X(Calculs)X'!$AM44&lt;='X(Calculs)X'!$B$8,IF(ISERROR(FW27),IF('X(Calculs)X'!N$23&lt;='X(Calculs)X'!$B$8,"—",""),FW27),""),"")</f>
        <v/>
      </c>
      <c r="P27" s="542" t="str">
        <f>IF('X(Calculs)X'!$B$8&gt;0,IF('X(Calculs)X'!$AM44&lt;='X(Calculs)X'!$B$8,IF(ISERROR(FX27),IF('X(Calculs)X'!O$23&lt;='X(Calculs)X'!$B$8,"—",""),FX27),""),"")</f>
        <v/>
      </c>
      <c r="Q27" s="542" t="str">
        <f>IF('X(Calculs)X'!$B$8&gt;0,IF('X(Calculs)X'!$AM44&lt;='X(Calculs)X'!$B$8,IF(ISERROR(FY27),IF('X(Calculs)X'!P$23&lt;='X(Calculs)X'!$B$8,"—",""),FY27),""),"")</f>
        <v/>
      </c>
      <c r="R27" s="542" t="str">
        <f>IF('X(Calculs)X'!$B$8&gt;0,IF('X(Calculs)X'!$AM44&lt;='X(Calculs)X'!$B$8,IF(ISERROR(FZ27),IF('X(Calculs)X'!Q$23&lt;='X(Calculs)X'!$B$8,"—",""),FZ27),""),"")</f>
        <v/>
      </c>
      <c r="S27" s="542" t="str">
        <f>IF('X(Calculs)X'!$B$8&gt;0,IF('X(Calculs)X'!$AM44&lt;='X(Calculs)X'!$B$8,IF(ISERROR(GA27),IF('X(Calculs)X'!R$23&lt;='X(Calculs)X'!$B$8,"—",""),GA27),""),"")</f>
        <v/>
      </c>
      <c r="T27" s="542" t="str">
        <f>IF('X(Calculs)X'!$B$8&gt;0,IF('X(Calculs)X'!$AM44&lt;='X(Calculs)X'!$B$8,IF(ISERROR(GB27),IF('X(Calculs)X'!S$23&lt;='X(Calculs)X'!$B$8,"—",""),GB27),""),"")</f>
        <v/>
      </c>
      <c r="U27" s="542" t="str">
        <f>IF('X(Calculs)X'!$B$8&gt;0,IF('X(Calculs)X'!$AM44&lt;='X(Calculs)X'!$B$8,IF(ISERROR(GC27),IF('X(Calculs)X'!T$23&lt;='X(Calculs)X'!$B$8,"—",""),GC27),""),"")</f>
        <v/>
      </c>
      <c r="V27" s="542" t="str">
        <f>IF('X(Calculs)X'!$B$8&gt;0,IF('X(Calculs)X'!$AM44&lt;='X(Calculs)X'!$B$8,IF(ISERROR(GD27),IF('X(Calculs)X'!U$23&lt;='X(Calculs)X'!$B$8,"—",""),GD27),""),"")</f>
        <v/>
      </c>
      <c r="W27" s="542" t="str">
        <f>IF('X(Calculs)X'!$B$8&gt;0,IF('X(Calculs)X'!$AM44&lt;='X(Calculs)X'!$B$8,IF(ISERROR(GE27),IF('X(Calculs)X'!V$23&lt;='X(Calculs)X'!$B$8,"—",""),GE27),""),"")</f>
        <v/>
      </c>
      <c r="X27" s="542" t="str">
        <f>IF('X(Calculs)X'!$B$8&gt;0,IF('X(Calculs)X'!$AM44&lt;='X(Calculs)X'!$B$8,IF(ISERROR(GF27),IF('X(Calculs)X'!W$23&lt;='X(Calculs)X'!$B$8,"—",""),GF27),""),"")</f>
        <v/>
      </c>
      <c r="Y27" s="542" t="str">
        <f>IF('X(Calculs)X'!$B$8&gt;0,IF('X(Calculs)X'!$AM44&lt;='X(Calculs)X'!$B$8,IF(ISERROR(GG27),IF('X(Calculs)X'!X$23&lt;='X(Calculs)X'!$B$8,"—",""),GG27),""),"")</f>
        <v/>
      </c>
      <c r="Z27" s="542" t="str">
        <f>IF('X(Calculs)X'!$B$8&gt;0,IF('X(Calculs)X'!$AM44&lt;='X(Calculs)X'!$B$8,IF(ISERROR(GH27),IF('X(Calculs)X'!Y$23&lt;='X(Calculs)X'!$B$8,"—",""),GH27),""),"")</f>
        <v/>
      </c>
      <c r="AA27" s="542" t="str">
        <f>IF('X(Calculs)X'!$B$8&gt;0,IF('X(Calculs)X'!$AM44&lt;='X(Calculs)X'!$B$8,IF(ISERROR(GI27),IF('X(Calculs)X'!Z$23&lt;='X(Calculs)X'!$B$8,"—",""),GI27),""),"")</f>
        <v/>
      </c>
      <c r="AB27" s="542" t="str">
        <f>IF('X(Calculs)X'!$B$8&gt;0,IF('X(Calculs)X'!$AM44&lt;='X(Calculs)X'!$B$8,IF(ISERROR(GJ27),IF('X(Calculs)X'!AA$23&lt;='X(Calculs)X'!$B$8,"—",""),GJ27),""),"")</f>
        <v/>
      </c>
      <c r="AC27" s="542" t="str">
        <f>IF('X(Calculs)X'!$B$8&gt;0,IF('X(Calculs)X'!$AM44&lt;='X(Calculs)X'!$B$8,IF(ISERROR(GK27),IF('X(Calculs)X'!AB$23&lt;='X(Calculs)X'!$B$8,"—",""),GK27),""),"")</f>
        <v/>
      </c>
      <c r="AD27" s="542" t="str">
        <f>IF('X(Calculs)X'!$B$8&gt;0,IF('X(Calculs)X'!$AM44&lt;='X(Calculs)X'!$B$8,IF(ISERROR(GL27),IF('X(Calculs)X'!AC$23&lt;='X(Calculs)X'!$B$8,"—",""),GL27),""),"")</f>
        <v/>
      </c>
      <c r="AE27" s="542" t="str">
        <f>IF('X(Calculs)X'!$B$8&gt;0,IF('X(Calculs)X'!$AM44&lt;='X(Calculs)X'!$B$8,IF(ISERROR(GM27),IF('X(Calculs)X'!AD$23&lt;='X(Calculs)X'!$B$8,"—",""),GM27),""),"")</f>
        <v/>
      </c>
      <c r="AF27" s="542" t="str">
        <f>IF('X(Calculs)X'!$B$8&gt;0,IF('X(Calculs)X'!$AM44&lt;='X(Calculs)X'!$B$8,IF(ISERROR(GN27),IF('X(Calculs)X'!AE$23&lt;='X(Calculs)X'!$B$8,"—",""),GN27),""),"")</f>
        <v/>
      </c>
      <c r="AG27" s="542" t="str">
        <f>IF('X(Calculs)X'!$B$8&gt;0,IF('X(Calculs)X'!$AM44&lt;='X(Calculs)X'!$B$8,IF(ISERROR(GO27),IF('X(Calculs)X'!AF$23&lt;='X(Calculs)X'!$B$8,"—",""),GO27),""),"")</f>
        <v/>
      </c>
      <c r="AH27" s="542" t="str">
        <f>IF('X(Calculs)X'!$B$8&gt;0,IF('X(Calculs)X'!$AM44&lt;='X(Calculs)X'!$B$8,IF(ISERROR(GP27),IF('X(Calculs)X'!AG$23&lt;='X(Calculs)X'!$B$8,"—",""),GP27),""),"")</f>
        <v/>
      </c>
      <c r="AK27" s="541" t="str">
        <f t="shared" si="6"/>
        <v/>
      </c>
      <c r="AL27" s="542" t="str">
        <f>IFERROR(ROUND(CORREL('X(Calculs)X'!$W$25:$W$124,'X(Calculs)X'!D$25:D$124),2),"")</f>
        <v/>
      </c>
      <c r="AM27" s="542" t="str">
        <f>IFERROR(ROUND(CORREL('X(Calculs)X'!$W$25:$W$124,'X(Calculs)X'!E$25:E$124),2),"")</f>
        <v/>
      </c>
      <c r="AN27" s="542" t="str">
        <f>IFERROR(ROUND(CORREL('X(Calculs)X'!$W$25:$W$124,'X(Calculs)X'!F$25:F$124),2),"")</f>
        <v/>
      </c>
      <c r="AO27" s="542" t="str">
        <f>IFERROR(ROUND(CORREL('X(Calculs)X'!$W$25:$W$124,'X(Calculs)X'!G$25:G$124),2),"")</f>
        <v/>
      </c>
      <c r="AP27" s="542" t="str">
        <f>IFERROR(ROUND(CORREL('X(Calculs)X'!$W$25:$W$124,'X(Calculs)X'!H$25:H$124),2),"")</f>
        <v/>
      </c>
      <c r="AQ27" s="542" t="str">
        <f>IFERROR(ROUND(CORREL('X(Calculs)X'!$W$25:$W$124,'X(Calculs)X'!I$25:I$124),2),"")</f>
        <v/>
      </c>
      <c r="AR27" s="542" t="str">
        <f>IFERROR(ROUND(CORREL('X(Calculs)X'!$W$25:$W$124,'X(Calculs)X'!J$25:J$124),2),"")</f>
        <v/>
      </c>
      <c r="AS27" s="542" t="str">
        <f>IFERROR(ROUND(CORREL('X(Calculs)X'!$W$25:$W$124,'X(Calculs)X'!K$25:K$124),2),"")</f>
        <v/>
      </c>
      <c r="AT27" s="542" t="str">
        <f>IFERROR(ROUND(CORREL('X(Calculs)X'!$W$25:$W$124,'X(Calculs)X'!L$25:L$124),2),"")</f>
        <v/>
      </c>
      <c r="AU27" s="542" t="str">
        <f>IFERROR(ROUND(CORREL('X(Calculs)X'!$W$25:$W$124,'X(Calculs)X'!M$25:M$124),2),"")</f>
        <v/>
      </c>
      <c r="AV27" s="542" t="str">
        <f>IFERROR(ROUND(CORREL('X(Calculs)X'!$W$25:$W$124,'X(Calculs)X'!N$25:N$124),2),"")</f>
        <v/>
      </c>
      <c r="AW27" s="542" t="str">
        <f>IFERROR(ROUND(CORREL('X(Calculs)X'!$W$25:$W$124,'X(Calculs)X'!O$25:O$124),2),"")</f>
        <v/>
      </c>
      <c r="AX27" s="542" t="str">
        <f>IFERROR(ROUND(CORREL('X(Calculs)X'!$W$25:$W$124,'X(Calculs)X'!P$25:P$124),2),"")</f>
        <v/>
      </c>
      <c r="AY27" s="542" t="str">
        <f>IFERROR(ROUND(CORREL('X(Calculs)X'!$W$25:$W$124,'X(Calculs)X'!Q$25:Q$124),2),"")</f>
        <v/>
      </c>
      <c r="AZ27" s="542" t="str">
        <f>IFERROR(ROUND(CORREL('X(Calculs)X'!$W$25:$W$124,'X(Calculs)X'!R$25:R$124),2),"")</f>
        <v/>
      </c>
      <c r="BA27" s="542" t="str">
        <f>IFERROR(ROUND(CORREL('X(Calculs)X'!$W$25:$W$124,'X(Calculs)X'!S$25:S$124),2),"")</f>
        <v/>
      </c>
      <c r="BB27" s="542" t="str">
        <f>IFERROR(ROUND(CORREL('X(Calculs)X'!$W$25:$W$124,'X(Calculs)X'!T$25:T$124),2),"")</f>
        <v/>
      </c>
      <c r="BC27" s="542" t="str">
        <f>IFERROR(ROUND(CORREL('X(Calculs)X'!$W$25:$W$124,'X(Calculs)X'!U$25:U$124),2),"")</f>
        <v/>
      </c>
      <c r="BD27" s="542" t="str">
        <f>IFERROR(ROUND(CORREL('X(Calculs)X'!$W$25:$W$124,'X(Calculs)X'!V$25:V$124),2),"")</f>
        <v/>
      </c>
      <c r="BE27" s="542" t="str">
        <f>IFERROR(ROUND(CORREL('X(Calculs)X'!$W$25:$W$124,'X(Calculs)X'!W$25:W$124),2),"")</f>
        <v/>
      </c>
      <c r="BF27" s="542" t="str">
        <f>IFERROR(ROUND(CORREL('X(Calculs)X'!$W$25:$W$124,'X(Calculs)X'!X$25:X$124),2),"")</f>
        <v/>
      </c>
      <c r="BG27" s="542" t="str">
        <f>IFERROR(ROUND(CORREL('X(Calculs)X'!$W$25:$W$124,'X(Calculs)X'!Y$25:Y$124),2),"")</f>
        <v/>
      </c>
      <c r="BH27" s="542" t="str">
        <f>IFERROR(ROUND(CORREL('X(Calculs)X'!$W$25:$W$124,'X(Calculs)X'!Z$25:Z$124),2),"")</f>
        <v/>
      </c>
      <c r="BI27" s="542" t="str">
        <f>IFERROR(ROUND(CORREL('X(Calculs)X'!$W$25:$W$124,'X(Calculs)X'!AA$25:AA$124),2),"")</f>
        <v/>
      </c>
      <c r="BJ27" s="542" t="str">
        <f>IFERROR(ROUND(CORREL('X(Calculs)X'!$W$25:$W$124,'X(Calculs)X'!AB$25:AB$124),2),"")</f>
        <v/>
      </c>
      <c r="BK27" s="542" t="str">
        <f>IFERROR(ROUND(CORREL('X(Calculs)X'!$W$25:$W$124,'X(Calculs)X'!AC$25:AC$124),2),"")</f>
        <v/>
      </c>
      <c r="BL27" s="542" t="str">
        <f>IFERROR(ROUND(CORREL('X(Calculs)X'!$W$25:$W$124,'X(Calculs)X'!AD$25:AD$124),2),"")</f>
        <v/>
      </c>
      <c r="BM27" s="542" t="str">
        <f>IFERROR(ROUND(CORREL('X(Calculs)X'!$W$25:$W$124,'X(Calculs)X'!AE$25:AE$124),2),"")</f>
        <v/>
      </c>
      <c r="BN27" s="542" t="str">
        <f>IFERROR(ROUND(CORREL('X(Calculs)X'!$W$25:$W$124,'X(Calculs)X'!AF$25:AF$124),2),"")</f>
        <v/>
      </c>
      <c r="BO27" s="542" t="str">
        <f>IFERROR(ROUND(CORREL('X(Calculs)X'!$W$25:$W$124,'X(Calculs)X'!AG$25:AG$124),2),"")</f>
        <v/>
      </c>
      <c r="BT27" s="541" t="str">
        <f t="shared" si="7"/>
        <v/>
      </c>
      <c r="BU27" s="560" t="str">
        <f>IF(AL27="","",IF(AL27&lt;0,'X(Calculs)X'!$MW$141,IF(AL27&lt;0.1,'X(Calculs)X'!$MW$140,IF(AL27&lt;0.2,'X(Calculs)X'!$MW$139,IF(AL27&lt;0.3,'X(Calculs)X'!$MW$138,IF(AL27&lt;0.4,'X(Calculs)X'!$MW$137,IF(AL27&lt;0.5,'X(Calculs)X'!$MW$136,IF(AL27&lt;0.6,'X(Calculs)X'!$MW$135,IF(AL27&lt;0.7,'X(Calculs)X'!$MW$134,IF(AL27&lt;0.8,'X(Calculs)X'!$MW$133,IF(AL27&lt;0.9,'X(Calculs)X'!$MW$132,IF(AL27&lt;1,'X(Calculs)X'!$MW$131,IF(AND(AL27=1,BU$7=$BT27),0,'X(Calculs)X'!$MW$131)))))))))))))</f>
        <v/>
      </c>
      <c r="BV27" s="560" t="str">
        <f>IF(AM27="","",IF(AM27&lt;0,'X(Calculs)X'!$MW$141,IF(AM27&lt;0.1,'X(Calculs)X'!$MW$140,IF(AM27&lt;0.2,'X(Calculs)X'!$MW$139,IF(AM27&lt;0.3,'X(Calculs)X'!$MW$138,IF(AM27&lt;0.4,'X(Calculs)X'!$MW$137,IF(AM27&lt;0.5,'X(Calculs)X'!$MW$136,IF(AM27&lt;0.6,'X(Calculs)X'!$MW$135,IF(AM27&lt;0.7,'X(Calculs)X'!$MW$134,IF(AM27&lt;0.8,'X(Calculs)X'!$MW$133,IF(AM27&lt;0.9,'X(Calculs)X'!$MW$132,IF(AM27&lt;1,'X(Calculs)X'!$MW$131,IF(AND(AM27=1,BV$7=$BT27),0,'X(Calculs)X'!$MW$131)))))))))))))</f>
        <v/>
      </c>
      <c r="BW27" s="560" t="str">
        <f>IF(AN27="","",IF(AN27&lt;0,'X(Calculs)X'!$MW$141,IF(AN27&lt;0.1,'X(Calculs)X'!$MW$140,IF(AN27&lt;0.2,'X(Calculs)X'!$MW$139,IF(AN27&lt;0.3,'X(Calculs)X'!$MW$138,IF(AN27&lt;0.4,'X(Calculs)X'!$MW$137,IF(AN27&lt;0.5,'X(Calculs)X'!$MW$136,IF(AN27&lt;0.6,'X(Calculs)X'!$MW$135,IF(AN27&lt;0.7,'X(Calculs)X'!$MW$134,IF(AN27&lt;0.8,'X(Calculs)X'!$MW$133,IF(AN27&lt;0.9,'X(Calculs)X'!$MW$132,IF(AN27&lt;1,'X(Calculs)X'!$MW$131,IF(AND(AN27=1,BW$7=$BT27),0,'X(Calculs)X'!$MW$131)))))))))))))</f>
        <v/>
      </c>
      <c r="BX27" s="560" t="str">
        <f>IF(AO27="","",IF(AO27&lt;0,'X(Calculs)X'!$MW$141,IF(AO27&lt;0.1,'X(Calculs)X'!$MW$140,IF(AO27&lt;0.2,'X(Calculs)X'!$MW$139,IF(AO27&lt;0.3,'X(Calculs)X'!$MW$138,IF(AO27&lt;0.4,'X(Calculs)X'!$MW$137,IF(AO27&lt;0.5,'X(Calculs)X'!$MW$136,IF(AO27&lt;0.6,'X(Calculs)X'!$MW$135,IF(AO27&lt;0.7,'X(Calculs)X'!$MW$134,IF(AO27&lt;0.8,'X(Calculs)X'!$MW$133,IF(AO27&lt;0.9,'X(Calculs)X'!$MW$132,IF(AO27&lt;1,'X(Calculs)X'!$MW$131,IF(AND(AO27=1,BX$7=$BT27),0,'X(Calculs)X'!$MW$131)))))))))))))</f>
        <v/>
      </c>
      <c r="BY27" s="560" t="str">
        <f>IF(AP27="","",IF(AP27&lt;0,'X(Calculs)X'!$MW$141,IF(AP27&lt;0.1,'X(Calculs)X'!$MW$140,IF(AP27&lt;0.2,'X(Calculs)X'!$MW$139,IF(AP27&lt;0.3,'X(Calculs)X'!$MW$138,IF(AP27&lt;0.4,'X(Calculs)X'!$MW$137,IF(AP27&lt;0.5,'X(Calculs)X'!$MW$136,IF(AP27&lt;0.6,'X(Calculs)X'!$MW$135,IF(AP27&lt;0.7,'X(Calculs)X'!$MW$134,IF(AP27&lt;0.8,'X(Calculs)X'!$MW$133,IF(AP27&lt;0.9,'X(Calculs)X'!$MW$132,IF(AP27&lt;1,'X(Calculs)X'!$MW$131,IF(AND(AP27=1,BY$7=$BT27),0,'X(Calculs)X'!$MW$131)))))))))))))</f>
        <v/>
      </c>
      <c r="BZ27" s="560" t="str">
        <f>IF(AQ27="","",IF(AQ27&lt;0,'X(Calculs)X'!$MW$141,IF(AQ27&lt;0.1,'X(Calculs)X'!$MW$140,IF(AQ27&lt;0.2,'X(Calculs)X'!$MW$139,IF(AQ27&lt;0.3,'X(Calculs)X'!$MW$138,IF(AQ27&lt;0.4,'X(Calculs)X'!$MW$137,IF(AQ27&lt;0.5,'X(Calculs)X'!$MW$136,IF(AQ27&lt;0.6,'X(Calculs)X'!$MW$135,IF(AQ27&lt;0.7,'X(Calculs)X'!$MW$134,IF(AQ27&lt;0.8,'X(Calculs)X'!$MW$133,IF(AQ27&lt;0.9,'X(Calculs)X'!$MW$132,IF(AQ27&lt;1,'X(Calculs)X'!$MW$131,IF(AND(AQ27=1,BZ$7=$BT27),0,'X(Calculs)X'!$MW$131)))))))))))))</f>
        <v/>
      </c>
      <c r="CA27" s="560" t="str">
        <f>IF(AR27="","",IF(AR27&lt;0,'X(Calculs)X'!$MW$141,IF(AR27&lt;0.1,'X(Calculs)X'!$MW$140,IF(AR27&lt;0.2,'X(Calculs)X'!$MW$139,IF(AR27&lt;0.3,'X(Calculs)X'!$MW$138,IF(AR27&lt;0.4,'X(Calculs)X'!$MW$137,IF(AR27&lt;0.5,'X(Calculs)X'!$MW$136,IF(AR27&lt;0.6,'X(Calculs)X'!$MW$135,IF(AR27&lt;0.7,'X(Calculs)X'!$MW$134,IF(AR27&lt;0.8,'X(Calculs)X'!$MW$133,IF(AR27&lt;0.9,'X(Calculs)X'!$MW$132,IF(AR27&lt;1,'X(Calculs)X'!$MW$131,IF(AND(AR27=1,CA$7=$BT27),0,'X(Calculs)X'!$MW$131)))))))))))))</f>
        <v/>
      </c>
      <c r="CB27" s="560" t="str">
        <f>IF(AS27="","",IF(AS27&lt;0,'X(Calculs)X'!$MW$141,IF(AS27&lt;0.1,'X(Calculs)X'!$MW$140,IF(AS27&lt;0.2,'X(Calculs)X'!$MW$139,IF(AS27&lt;0.3,'X(Calculs)X'!$MW$138,IF(AS27&lt;0.4,'X(Calculs)X'!$MW$137,IF(AS27&lt;0.5,'X(Calculs)X'!$MW$136,IF(AS27&lt;0.6,'X(Calculs)X'!$MW$135,IF(AS27&lt;0.7,'X(Calculs)X'!$MW$134,IF(AS27&lt;0.8,'X(Calculs)X'!$MW$133,IF(AS27&lt;0.9,'X(Calculs)X'!$MW$132,IF(AS27&lt;1,'X(Calculs)X'!$MW$131,IF(AND(AS27=1,CB$7=$BT27),0,'X(Calculs)X'!$MW$131)))))))))))))</f>
        <v/>
      </c>
      <c r="CC27" s="560" t="str">
        <f>IF(AT27="","",IF(AT27&lt;0,'X(Calculs)X'!$MW$141,IF(AT27&lt;0.1,'X(Calculs)X'!$MW$140,IF(AT27&lt;0.2,'X(Calculs)X'!$MW$139,IF(AT27&lt;0.3,'X(Calculs)X'!$MW$138,IF(AT27&lt;0.4,'X(Calculs)X'!$MW$137,IF(AT27&lt;0.5,'X(Calculs)X'!$MW$136,IF(AT27&lt;0.6,'X(Calculs)X'!$MW$135,IF(AT27&lt;0.7,'X(Calculs)X'!$MW$134,IF(AT27&lt;0.8,'X(Calculs)X'!$MW$133,IF(AT27&lt;0.9,'X(Calculs)X'!$MW$132,IF(AT27&lt;1,'X(Calculs)X'!$MW$131,IF(AND(AT27=1,CC$7=$BT27),0,'X(Calculs)X'!$MW$131)))))))))))))</f>
        <v/>
      </c>
      <c r="CD27" s="560" t="str">
        <f>IF(AU27="","",IF(AU27&lt;0,'X(Calculs)X'!$MW$141,IF(AU27&lt;0.1,'X(Calculs)X'!$MW$140,IF(AU27&lt;0.2,'X(Calculs)X'!$MW$139,IF(AU27&lt;0.3,'X(Calculs)X'!$MW$138,IF(AU27&lt;0.4,'X(Calculs)X'!$MW$137,IF(AU27&lt;0.5,'X(Calculs)X'!$MW$136,IF(AU27&lt;0.6,'X(Calculs)X'!$MW$135,IF(AU27&lt;0.7,'X(Calculs)X'!$MW$134,IF(AU27&lt;0.8,'X(Calculs)X'!$MW$133,IF(AU27&lt;0.9,'X(Calculs)X'!$MW$132,IF(AU27&lt;1,'X(Calculs)X'!$MW$131,IF(AND(AU27=1,CD$7=$BT27),0,'X(Calculs)X'!$MW$131)))))))))))))</f>
        <v/>
      </c>
      <c r="CE27" s="560" t="str">
        <f>IF(AV27="","",IF(AV27&lt;0,'X(Calculs)X'!$MW$141,IF(AV27&lt;0.1,'X(Calculs)X'!$MW$140,IF(AV27&lt;0.2,'X(Calculs)X'!$MW$139,IF(AV27&lt;0.3,'X(Calculs)X'!$MW$138,IF(AV27&lt;0.4,'X(Calculs)X'!$MW$137,IF(AV27&lt;0.5,'X(Calculs)X'!$MW$136,IF(AV27&lt;0.6,'X(Calculs)X'!$MW$135,IF(AV27&lt;0.7,'X(Calculs)X'!$MW$134,IF(AV27&lt;0.8,'X(Calculs)X'!$MW$133,IF(AV27&lt;0.9,'X(Calculs)X'!$MW$132,IF(AV27&lt;1,'X(Calculs)X'!$MW$131,IF(AND(AV27=1,CE$7=$BT27),0,'X(Calculs)X'!$MW$131)))))))))))))</f>
        <v/>
      </c>
      <c r="CF27" s="560" t="str">
        <f>IF(AW27="","",IF(AW27&lt;0,'X(Calculs)X'!$MW$141,IF(AW27&lt;0.1,'X(Calculs)X'!$MW$140,IF(AW27&lt;0.2,'X(Calculs)X'!$MW$139,IF(AW27&lt;0.3,'X(Calculs)X'!$MW$138,IF(AW27&lt;0.4,'X(Calculs)X'!$MW$137,IF(AW27&lt;0.5,'X(Calculs)X'!$MW$136,IF(AW27&lt;0.6,'X(Calculs)X'!$MW$135,IF(AW27&lt;0.7,'X(Calculs)X'!$MW$134,IF(AW27&lt;0.8,'X(Calculs)X'!$MW$133,IF(AW27&lt;0.9,'X(Calculs)X'!$MW$132,IF(AW27&lt;1,'X(Calculs)X'!$MW$131,IF(AND(AW27=1,CF$7=$BT27),0,'X(Calculs)X'!$MW$131)))))))))))))</f>
        <v/>
      </c>
      <c r="CG27" s="560" t="str">
        <f>IF(AX27="","",IF(AX27&lt;0,'X(Calculs)X'!$MW$141,IF(AX27&lt;0.1,'X(Calculs)X'!$MW$140,IF(AX27&lt;0.2,'X(Calculs)X'!$MW$139,IF(AX27&lt;0.3,'X(Calculs)X'!$MW$138,IF(AX27&lt;0.4,'X(Calculs)X'!$MW$137,IF(AX27&lt;0.5,'X(Calculs)X'!$MW$136,IF(AX27&lt;0.6,'X(Calculs)X'!$MW$135,IF(AX27&lt;0.7,'X(Calculs)X'!$MW$134,IF(AX27&lt;0.8,'X(Calculs)X'!$MW$133,IF(AX27&lt;0.9,'X(Calculs)X'!$MW$132,IF(AX27&lt;1,'X(Calculs)X'!$MW$131,IF(AND(AX27=1,CG$7=$BT27),0,'X(Calculs)X'!$MW$131)))))))))))))</f>
        <v/>
      </c>
      <c r="CH27" s="560" t="str">
        <f>IF(AY27="","",IF(AY27&lt;0,'X(Calculs)X'!$MW$141,IF(AY27&lt;0.1,'X(Calculs)X'!$MW$140,IF(AY27&lt;0.2,'X(Calculs)X'!$MW$139,IF(AY27&lt;0.3,'X(Calculs)X'!$MW$138,IF(AY27&lt;0.4,'X(Calculs)X'!$MW$137,IF(AY27&lt;0.5,'X(Calculs)X'!$MW$136,IF(AY27&lt;0.6,'X(Calculs)X'!$MW$135,IF(AY27&lt;0.7,'X(Calculs)X'!$MW$134,IF(AY27&lt;0.8,'X(Calculs)X'!$MW$133,IF(AY27&lt;0.9,'X(Calculs)X'!$MW$132,IF(AY27&lt;1,'X(Calculs)X'!$MW$131,IF(AND(AY27=1,CH$7=$BT27),0,'X(Calculs)X'!$MW$131)))))))))))))</f>
        <v/>
      </c>
      <c r="CI27" s="560" t="str">
        <f>IF(AZ27="","",IF(AZ27&lt;0,'X(Calculs)X'!$MW$141,IF(AZ27&lt;0.1,'X(Calculs)X'!$MW$140,IF(AZ27&lt;0.2,'X(Calculs)X'!$MW$139,IF(AZ27&lt;0.3,'X(Calculs)X'!$MW$138,IF(AZ27&lt;0.4,'X(Calculs)X'!$MW$137,IF(AZ27&lt;0.5,'X(Calculs)X'!$MW$136,IF(AZ27&lt;0.6,'X(Calculs)X'!$MW$135,IF(AZ27&lt;0.7,'X(Calculs)X'!$MW$134,IF(AZ27&lt;0.8,'X(Calculs)X'!$MW$133,IF(AZ27&lt;0.9,'X(Calculs)X'!$MW$132,IF(AZ27&lt;1,'X(Calculs)X'!$MW$131,IF(AND(AZ27=1,CI$7=$BT27),0,'X(Calculs)X'!$MW$131)))))))))))))</f>
        <v/>
      </c>
      <c r="CJ27" s="560" t="str">
        <f>IF(BA27="","",IF(BA27&lt;0,'X(Calculs)X'!$MW$141,IF(BA27&lt;0.1,'X(Calculs)X'!$MW$140,IF(BA27&lt;0.2,'X(Calculs)X'!$MW$139,IF(BA27&lt;0.3,'X(Calculs)X'!$MW$138,IF(BA27&lt;0.4,'X(Calculs)X'!$MW$137,IF(BA27&lt;0.5,'X(Calculs)X'!$MW$136,IF(BA27&lt;0.6,'X(Calculs)X'!$MW$135,IF(BA27&lt;0.7,'X(Calculs)X'!$MW$134,IF(BA27&lt;0.8,'X(Calculs)X'!$MW$133,IF(BA27&lt;0.9,'X(Calculs)X'!$MW$132,IF(BA27&lt;1,'X(Calculs)X'!$MW$131,IF(AND(BA27=1,CJ$7=$BT27),0,'X(Calculs)X'!$MW$131)))))))))))))</f>
        <v/>
      </c>
      <c r="CK27" s="560" t="str">
        <f>IF(BB27="","",IF(BB27&lt;0,'X(Calculs)X'!$MW$141,IF(BB27&lt;0.1,'X(Calculs)X'!$MW$140,IF(BB27&lt;0.2,'X(Calculs)X'!$MW$139,IF(BB27&lt;0.3,'X(Calculs)X'!$MW$138,IF(BB27&lt;0.4,'X(Calculs)X'!$MW$137,IF(BB27&lt;0.5,'X(Calculs)X'!$MW$136,IF(BB27&lt;0.6,'X(Calculs)X'!$MW$135,IF(BB27&lt;0.7,'X(Calculs)X'!$MW$134,IF(BB27&lt;0.8,'X(Calculs)X'!$MW$133,IF(BB27&lt;0.9,'X(Calculs)X'!$MW$132,IF(BB27&lt;1,'X(Calculs)X'!$MW$131,IF(AND(BB27=1,CK$7=$BT27),0,'X(Calculs)X'!$MW$131)))))))))))))</f>
        <v/>
      </c>
      <c r="CL27" s="560" t="str">
        <f>IF(BC27="","",IF(BC27&lt;0,'X(Calculs)X'!$MW$141,IF(BC27&lt;0.1,'X(Calculs)X'!$MW$140,IF(BC27&lt;0.2,'X(Calculs)X'!$MW$139,IF(BC27&lt;0.3,'X(Calculs)X'!$MW$138,IF(BC27&lt;0.4,'X(Calculs)X'!$MW$137,IF(BC27&lt;0.5,'X(Calculs)X'!$MW$136,IF(BC27&lt;0.6,'X(Calculs)X'!$MW$135,IF(BC27&lt;0.7,'X(Calculs)X'!$MW$134,IF(BC27&lt;0.8,'X(Calculs)X'!$MW$133,IF(BC27&lt;0.9,'X(Calculs)X'!$MW$132,IF(BC27&lt;1,'X(Calculs)X'!$MW$131,IF(AND(BC27=1,CL$7=$BT27),0,'X(Calculs)X'!$MW$131)))))))))))))</f>
        <v/>
      </c>
      <c r="CM27" s="560" t="str">
        <f>IF(BD27="","",IF(BD27&lt;0,'X(Calculs)X'!$MW$141,IF(BD27&lt;0.1,'X(Calculs)X'!$MW$140,IF(BD27&lt;0.2,'X(Calculs)X'!$MW$139,IF(BD27&lt;0.3,'X(Calculs)X'!$MW$138,IF(BD27&lt;0.4,'X(Calculs)X'!$MW$137,IF(BD27&lt;0.5,'X(Calculs)X'!$MW$136,IF(BD27&lt;0.6,'X(Calculs)X'!$MW$135,IF(BD27&lt;0.7,'X(Calculs)X'!$MW$134,IF(BD27&lt;0.8,'X(Calculs)X'!$MW$133,IF(BD27&lt;0.9,'X(Calculs)X'!$MW$132,IF(BD27&lt;1,'X(Calculs)X'!$MW$131,IF(AND(BD27=1,CM$7=$BT27),0,'X(Calculs)X'!$MW$131)))))))))))))</f>
        <v/>
      </c>
      <c r="CN27" s="560" t="str">
        <f>IF(BE27="","",IF(BE27&lt;0,'X(Calculs)X'!$MW$141,IF(BE27&lt;0.1,'X(Calculs)X'!$MW$140,IF(BE27&lt;0.2,'X(Calculs)X'!$MW$139,IF(BE27&lt;0.3,'X(Calculs)X'!$MW$138,IF(BE27&lt;0.4,'X(Calculs)X'!$MW$137,IF(BE27&lt;0.5,'X(Calculs)X'!$MW$136,IF(BE27&lt;0.6,'X(Calculs)X'!$MW$135,IF(BE27&lt;0.7,'X(Calculs)X'!$MW$134,IF(BE27&lt;0.8,'X(Calculs)X'!$MW$133,IF(BE27&lt;0.9,'X(Calculs)X'!$MW$132,IF(BE27&lt;1,'X(Calculs)X'!$MW$131,IF(AND(BE27=1,CN$7=$BT27),0,'X(Calculs)X'!$MW$131)))))))))))))</f>
        <v/>
      </c>
      <c r="CO27" s="560" t="str">
        <f>IF(BF27="","",IF(BF27&lt;0,'X(Calculs)X'!$MW$141,IF(BF27&lt;0.1,'X(Calculs)X'!$MW$140,IF(BF27&lt;0.2,'X(Calculs)X'!$MW$139,IF(BF27&lt;0.3,'X(Calculs)X'!$MW$138,IF(BF27&lt;0.4,'X(Calculs)X'!$MW$137,IF(BF27&lt;0.5,'X(Calculs)X'!$MW$136,IF(BF27&lt;0.6,'X(Calculs)X'!$MW$135,IF(BF27&lt;0.7,'X(Calculs)X'!$MW$134,IF(BF27&lt;0.8,'X(Calculs)X'!$MW$133,IF(BF27&lt;0.9,'X(Calculs)X'!$MW$132,IF(BF27&lt;1,'X(Calculs)X'!$MW$131,IF(AND(BF27=1,CO$7=$BT27),0,'X(Calculs)X'!$MW$131)))))))))))))</f>
        <v/>
      </c>
      <c r="CP27" s="560" t="str">
        <f>IF(BG27="","",IF(BG27&lt;0,'X(Calculs)X'!$MW$141,IF(BG27&lt;0.1,'X(Calculs)X'!$MW$140,IF(BG27&lt;0.2,'X(Calculs)X'!$MW$139,IF(BG27&lt;0.3,'X(Calculs)X'!$MW$138,IF(BG27&lt;0.4,'X(Calculs)X'!$MW$137,IF(BG27&lt;0.5,'X(Calculs)X'!$MW$136,IF(BG27&lt;0.6,'X(Calculs)X'!$MW$135,IF(BG27&lt;0.7,'X(Calculs)X'!$MW$134,IF(BG27&lt;0.8,'X(Calculs)X'!$MW$133,IF(BG27&lt;0.9,'X(Calculs)X'!$MW$132,IF(BG27&lt;1,'X(Calculs)X'!$MW$131,IF(AND(BG27=1,CP$7=$BT27),0,'X(Calculs)X'!$MW$131)))))))))))))</f>
        <v/>
      </c>
      <c r="CQ27" s="560" t="str">
        <f>IF(BH27="","",IF(BH27&lt;0,'X(Calculs)X'!$MW$141,IF(BH27&lt;0.1,'X(Calculs)X'!$MW$140,IF(BH27&lt;0.2,'X(Calculs)X'!$MW$139,IF(BH27&lt;0.3,'X(Calculs)X'!$MW$138,IF(BH27&lt;0.4,'X(Calculs)X'!$MW$137,IF(BH27&lt;0.5,'X(Calculs)X'!$MW$136,IF(BH27&lt;0.6,'X(Calculs)X'!$MW$135,IF(BH27&lt;0.7,'X(Calculs)X'!$MW$134,IF(BH27&lt;0.8,'X(Calculs)X'!$MW$133,IF(BH27&lt;0.9,'X(Calculs)X'!$MW$132,IF(BH27&lt;1,'X(Calculs)X'!$MW$131,IF(AND(BH27=1,CQ$7=$BT27),0,'X(Calculs)X'!$MW$131)))))))))))))</f>
        <v/>
      </c>
      <c r="CR27" s="560" t="str">
        <f>IF(BI27="","",IF(BI27&lt;0,'X(Calculs)X'!$MW$141,IF(BI27&lt;0.1,'X(Calculs)X'!$MW$140,IF(BI27&lt;0.2,'X(Calculs)X'!$MW$139,IF(BI27&lt;0.3,'X(Calculs)X'!$MW$138,IF(BI27&lt;0.4,'X(Calculs)X'!$MW$137,IF(BI27&lt;0.5,'X(Calculs)X'!$MW$136,IF(BI27&lt;0.6,'X(Calculs)X'!$MW$135,IF(BI27&lt;0.7,'X(Calculs)X'!$MW$134,IF(BI27&lt;0.8,'X(Calculs)X'!$MW$133,IF(BI27&lt;0.9,'X(Calculs)X'!$MW$132,IF(BI27&lt;1,'X(Calculs)X'!$MW$131,IF(AND(BI27=1,CR$7=$BT27),0,'X(Calculs)X'!$MW$131)))))))))))))</f>
        <v/>
      </c>
      <c r="CS27" s="560" t="str">
        <f>IF(BJ27="","",IF(BJ27&lt;0,'X(Calculs)X'!$MW$141,IF(BJ27&lt;0.1,'X(Calculs)X'!$MW$140,IF(BJ27&lt;0.2,'X(Calculs)X'!$MW$139,IF(BJ27&lt;0.3,'X(Calculs)X'!$MW$138,IF(BJ27&lt;0.4,'X(Calculs)X'!$MW$137,IF(BJ27&lt;0.5,'X(Calculs)X'!$MW$136,IF(BJ27&lt;0.6,'X(Calculs)X'!$MW$135,IF(BJ27&lt;0.7,'X(Calculs)X'!$MW$134,IF(BJ27&lt;0.8,'X(Calculs)X'!$MW$133,IF(BJ27&lt;0.9,'X(Calculs)X'!$MW$132,IF(BJ27&lt;1,'X(Calculs)X'!$MW$131,IF(AND(BJ27=1,CS$7=$BT27),0,'X(Calculs)X'!$MW$131)))))))))))))</f>
        <v/>
      </c>
      <c r="CT27" s="560" t="str">
        <f>IF(BK27="","",IF(BK27&lt;0,'X(Calculs)X'!$MW$141,IF(BK27&lt;0.1,'X(Calculs)X'!$MW$140,IF(BK27&lt;0.2,'X(Calculs)X'!$MW$139,IF(BK27&lt;0.3,'X(Calculs)X'!$MW$138,IF(BK27&lt;0.4,'X(Calculs)X'!$MW$137,IF(BK27&lt;0.5,'X(Calculs)X'!$MW$136,IF(BK27&lt;0.6,'X(Calculs)X'!$MW$135,IF(BK27&lt;0.7,'X(Calculs)X'!$MW$134,IF(BK27&lt;0.8,'X(Calculs)X'!$MW$133,IF(BK27&lt;0.9,'X(Calculs)X'!$MW$132,IF(BK27&lt;1,'X(Calculs)X'!$MW$131,IF(AND(BK27=1,CT$7=$BT27),0,'X(Calculs)X'!$MW$131)))))))))))))</f>
        <v/>
      </c>
      <c r="CU27" s="560" t="str">
        <f>IF(BL27="","",IF(BL27&lt;0,'X(Calculs)X'!$MW$141,IF(BL27&lt;0.1,'X(Calculs)X'!$MW$140,IF(BL27&lt;0.2,'X(Calculs)X'!$MW$139,IF(BL27&lt;0.3,'X(Calculs)X'!$MW$138,IF(BL27&lt;0.4,'X(Calculs)X'!$MW$137,IF(BL27&lt;0.5,'X(Calculs)X'!$MW$136,IF(BL27&lt;0.6,'X(Calculs)X'!$MW$135,IF(BL27&lt;0.7,'X(Calculs)X'!$MW$134,IF(BL27&lt;0.8,'X(Calculs)X'!$MW$133,IF(BL27&lt;0.9,'X(Calculs)X'!$MW$132,IF(BL27&lt;1,'X(Calculs)X'!$MW$131,IF(AND(BL27=1,CU$7=$BT27),0,'X(Calculs)X'!$MW$131)))))))))))))</f>
        <v/>
      </c>
      <c r="CV27" s="560" t="str">
        <f>IF(BM27="","",IF(BM27&lt;0,'X(Calculs)X'!$MW$141,IF(BM27&lt;0.1,'X(Calculs)X'!$MW$140,IF(BM27&lt;0.2,'X(Calculs)X'!$MW$139,IF(BM27&lt;0.3,'X(Calculs)X'!$MW$138,IF(BM27&lt;0.4,'X(Calculs)X'!$MW$137,IF(BM27&lt;0.5,'X(Calculs)X'!$MW$136,IF(BM27&lt;0.6,'X(Calculs)X'!$MW$135,IF(BM27&lt;0.7,'X(Calculs)X'!$MW$134,IF(BM27&lt;0.8,'X(Calculs)X'!$MW$133,IF(BM27&lt;0.9,'X(Calculs)X'!$MW$132,IF(BM27&lt;1,'X(Calculs)X'!$MW$131,IF(AND(BM27=1,CV$7=$BT27),0,'X(Calculs)X'!$MW$131)))))))))))))</f>
        <v/>
      </c>
      <c r="CW27" s="560" t="str">
        <f>IF(BN27="","",IF(BN27&lt;0,'X(Calculs)X'!$MW$141,IF(BN27&lt;0.1,'X(Calculs)X'!$MW$140,IF(BN27&lt;0.2,'X(Calculs)X'!$MW$139,IF(BN27&lt;0.3,'X(Calculs)X'!$MW$138,IF(BN27&lt;0.4,'X(Calculs)X'!$MW$137,IF(BN27&lt;0.5,'X(Calculs)X'!$MW$136,IF(BN27&lt;0.6,'X(Calculs)X'!$MW$135,IF(BN27&lt;0.7,'X(Calculs)X'!$MW$134,IF(BN27&lt;0.8,'X(Calculs)X'!$MW$133,IF(BN27&lt;0.9,'X(Calculs)X'!$MW$132,IF(BN27&lt;1,'X(Calculs)X'!$MW$131,IF(AND(BN27=1,CW$7=$BT27),0,'X(Calculs)X'!$MW$131)))))))))))))</f>
        <v/>
      </c>
      <c r="CX27" s="560" t="str">
        <f>IF(BO27="","",IF(BO27&lt;0,'X(Calculs)X'!$MW$141,IF(BO27&lt;0.1,'X(Calculs)X'!$MW$140,IF(BO27&lt;0.2,'X(Calculs)X'!$MW$139,IF(BO27&lt;0.3,'X(Calculs)X'!$MW$138,IF(BO27&lt;0.4,'X(Calculs)X'!$MW$137,IF(BO27&lt;0.5,'X(Calculs)X'!$MW$136,IF(BO27&lt;0.6,'X(Calculs)X'!$MW$135,IF(BO27&lt;0.7,'X(Calculs)X'!$MW$134,IF(BO27&lt;0.8,'X(Calculs)X'!$MW$133,IF(BO27&lt;0.9,'X(Calculs)X'!$MW$132,IF(BO27&lt;1,'X(Calculs)X'!$MW$131,IF(AND(BO27=1,CX$7=$BT27),0,'X(Calculs)X'!$MW$131)))))))))))))</f>
        <v/>
      </c>
      <c r="CZ27" s="541" t="str">
        <f t="shared" si="8"/>
        <v/>
      </c>
      <c r="DA27" s="542" t="str">
        <f>IFERROR((AL27*SQRT(('X(Calculs)X'!$B$11-2)/(1-('5. Corr.'!AL27*'5. Corr.'!AL27)))),"")</f>
        <v/>
      </c>
      <c r="DB27" s="542" t="str">
        <f>IFERROR((AM27*SQRT(('X(Calculs)X'!$B$11-2)/(1-('5. Corr.'!AM27*'5. Corr.'!AM27)))),"")</f>
        <v/>
      </c>
      <c r="DC27" s="542" t="str">
        <f>IFERROR((AN27*SQRT(('X(Calculs)X'!$B$11-2)/(1-('5. Corr.'!AN27*'5. Corr.'!AN27)))),"")</f>
        <v/>
      </c>
      <c r="DD27" s="542" t="str">
        <f>IFERROR((AO27*SQRT(('X(Calculs)X'!$B$11-2)/(1-('5. Corr.'!AO27*'5. Corr.'!AO27)))),"")</f>
        <v/>
      </c>
      <c r="DE27" s="542" t="str">
        <f>IFERROR((AP27*SQRT(('X(Calculs)X'!$B$11-2)/(1-('5. Corr.'!AP27*'5. Corr.'!AP27)))),"")</f>
        <v/>
      </c>
      <c r="DF27" s="542" t="str">
        <f>IFERROR((AQ27*SQRT(('X(Calculs)X'!$B$11-2)/(1-('5. Corr.'!AQ27*'5. Corr.'!AQ27)))),"")</f>
        <v/>
      </c>
      <c r="DG27" s="542" t="str">
        <f>IFERROR((AR27*SQRT(('X(Calculs)X'!$B$11-2)/(1-('5. Corr.'!AR27*'5. Corr.'!AR27)))),"")</f>
        <v/>
      </c>
      <c r="DH27" s="542" t="str">
        <f>IFERROR((AS27*SQRT(('X(Calculs)X'!$B$11-2)/(1-('5. Corr.'!AS27*'5. Corr.'!AS27)))),"")</f>
        <v/>
      </c>
      <c r="DI27" s="542" t="str">
        <f>IFERROR((AT27*SQRT(('X(Calculs)X'!$B$11-2)/(1-('5. Corr.'!AT27*'5. Corr.'!AT27)))),"")</f>
        <v/>
      </c>
      <c r="DJ27" s="542" t="str">
        <f>IFERROR((AU27*SQRT(('X(Calculs)X'!$B$11-2)/(1-('5. Corr.'!AU27*'5. Corr.'!AU27)))),"")</f>
        <v/>
      </c>
      <c r="DK27" s="542" t="str">
        <f>IFERROR((AV27*SQRT(('X(Calculs)X'!$B$11-2)/(1-('5. Corr.'!AV27*'5. Corr.'!AV27)))),"")</f>
        <v/>
      </c>
      <c r="DL27" s="542" t="str">
        <f>IFERROR((AW27*SQRT(('X(Calculs)X'!$B$11-2)/(1-('5. Corr.'!AW27*'5. Corr.'!AW27)))),"")</f>
        <v/>
      </c>
      <c r="DM27" s="542" t="str">
        <f>IFERROR((AX27*SQRT(('X(Calculs)X'!$B$11-2)/(1-('5. Corr.'!AX27*'5. Corr.'!AX27)))),"")</f>
        <v/>
      </c>
      <c r="DN27" s="542" t="str">
        <f>IFERROR((AY27*SQRT(('X(Calculs)X'!$B$11-2)/(1-('5. Corr.'!AY27*'5. Corr.'!AY27)))),"")</f>
        <v/>
      </c>
      <c r="DO27" s="542" t="str">
        <f>IFERROR((AZ27*SQRT(('X(Calculs)X'!$B$11-2)/(1-('5. Corr.'!AZ27*'5. Corr.'!AZ27)))),"")</f>
        <v/>
      </c>
      <c r="DP27" s="542" t="str">
        <f>IFERROR((BA27*SQRT(('X(Calculs)X'!$B$11-2)/(1-('5. Corr.'!BA27*'5. Corr.'!BA27)))),"")</f>
        <v/>
      </c>
      <c r="DQ27" s="542" t="str">
        <f>IFERROR((BB27*SQRT(('X(Calculs)X'!$B$11-2)/(1-('5. Corr.'!BB27*'5. Corr.'!BB27)))),"")</f>
        <v/>
      </c>
      <c r="DR27" s="542" t="str">
        <f>IFERROR((BC27*SQRT(('X(Calculs)X'!$B$11-2)/(1-('5. Corr.'!BC27*'5. Corr.'!BC27)))),"")</f>
        <v/>
      </c>
      <c r="DS27" s="542" t="str">
        <f>IFERROR((BD27*SQRT(('X(Calculs)X'!$B$11-2)/(1-('5. Corr.'!BD27*'5. Corr.'!BD27)))),"")</f>
        <v/>
      </c>
      <c r="DT27" s="542" t="str">
        <f>IFERROR((BE27*SQRT(('X(Calculs)X'!$B$11-2)/(1-('5. Corr.'!BE27*'5. Corr.'!BE27)))),"")</f>
        <v/>
      </c>
      <c r="DU27" s="542" t="str">
        <f>IFERROR((BF27*SQRT(('X(Calculs)X'!$B$11-2)/(1-('5. Corr.'!BF27*'5. Corr.'!BF27)))),"")</f>
        <v/>
      </c>
      <c r="DV27" s="542" t="str">
        <f>IFERROR((BG27*SQRT(('X(Calculs)X'!$B$11-2)/(1-('5. Corr.'!BG27*'5. Corr.'!BG27)))),"")</f>
        <v/>
      </c>
      <c r="DW27" s="542" t="str">
        <f>IFERROR((BH27*SQRT(('X(Calculs)X'!$B$11-2)/(1-('5. Corr.'!BH27*'5. Corr.'!BH27)))),"")</f>
        <v/>
      </c>
      <c r="DX27" s="542" t="str">
        <f>IFERROR((BI27*SQRT(('X(Calculs)X'!$B$11-2)/(1-('5. Corr.'!BI27*'5. Corr.'!BI27)))),"")</f>
        <v/>
      </c>
      <c r="DY27" s="542" t="str">
        <f>IFERROR((BJ27*SQRT(('X(Calculs)X'!$B$11-2)/(1-('5. Corr.'!BJ27*'5. Corr.'!BJ27)))),"")</f>
        <v/>
      </c>
      <c r="DZ27" s="542" t="str">
        <f>IFERROR((BK27*SQRT(('X(Calculs)X'!$B$11-2)/(1-('5. Corr.'!BK27*'5. Corr.'!BK27)))),"")</f>
        <v/>
      </c>
      <c r="EA27" s="542" t="str">
        <f>IFERROR((BL27*SQRT(('X(Calculs)X'!$B$11-2)/(1-('5. Corr.'!BL27*'5. Corr.'!BL27)))),"")</f>
        <v/>
      </c>
      <c r="EB27" s="542" t="str">
        <f>IFERROR((BM27*SQRT(('X(Calculs)X'!$B$11-2)/(1-('5. Corr.'!BM27*'5. Corr.'!BM27)))),"")</f>
        <v/>
      </c>
      <c r="EC27" s="542" t="str">
        <f>IFERROR((BN27*SQRT(('X(Calculs)X'!$B$11-2)/(1-('5. Corr.'!BN27*'5. Corr.'!BN27)))),"")</f>
        <v/>
      </c>
      <c r="ED27" s="542" t="str">
        <f>IFERROR((BO27*SQRT(('X(Calculs)X'!$B$11-2)/(1-('5. Corr.'!BO27*'5. Corr.'!BO27)))),"")</f>
        <v/>
      </c>
      <c r="EF27" s="541" t="str">
        <f t="shared" si="9"/>
        <v/>
      </c>
      <c r="EG27" s="542" t="str">
        <f>IFERROR((_xlfn.T.DIST.2T(ABS(DA27),'X(Calculs)X'!$B$11-2)),"")</f>
        <v/>
      </c>
      <c r="EH27" s="542" t="str">
        <f>IFERROR((_xlfn.T.DIST.2T(ABS(DB27),'X(Calculs)X'!$B$11-2)),"")</f>
        <v/>
      </c>
      <c r="EI27" s="542" t="str">
        <f>IFERROR((_xlfn.T.DIST.2T(ABS(DC27),'X(Calculs)X'!$B$11-2)),"")</f>
        <v/>
      </c>
      <c r="EJ27" s="542" t="str">
        <f>IFERROR((_xlfn.T.DIST.2T(ABS(DD27),'X(Calculs)X'!$B$11-2)),"")</f>
        <v/>
      </c>
      <c r="EK27" s="542" t="str">
        <f>IFERROR((_xlfn.T.DIST.2T(ABS(DE27),'X(Calculs)X'!$B$11-2)),"")</f>
        <v/>
      </c>
      <c r="EL27" s="542" t="str">
        <f>IFERROR((_xlfn.T.DIST.2T(ABS(DF27),'X(Calculs)X'!$B$11-2)),"")</f>
        <v/>
      </c>
      <c r="EM27" s="542" t="str">
        <f>IFERROR((_xlfn.T.DIST.2T(ABS(DG27),'X(Calculs)X'!$B$11-2)),"")</f>
        <v/>
      </c>
      <c r="EN27" s="542" t="str">
        <f>IFERROR((_xlfn.T.DIST.2T(ABS(DH27),'X(Calculs)X'!$B$11-2)),"")</f>
        <v/>
      </c>
      <c r="EO27" s="542" t="str">
        <f>IFERROR((_xlfn.T.DIST.2T(ABS(DI27),'X(Calculs)X'!$B$11-2)),"")</f>
        <v/>
      </c>
      <c r="EP27" s="542" t="str">
        <f>IFERROR((_xlfn.T.DIST.2T(ABS(DJ27),'X(Calculs)X'!$B$11-2)),"")</f>
        <v/>
      </c>
      <c r="EQ27" s="542" t="str">
        <f>IFERROR((_xlfn.T.DIST.2T(ABS(DK27),'X(Calculs)X'!$B$11-2)),"")</f>
        <v/>
      </c>
      <c r="ER27" s="542" t="str">
        <f>IFERROR((_xlfn.T.DIST.2T(ABS(DL27),'X(Calculs)X'!$B$11-2)),"")</f>
        <v/>
      </c>
      <c r="ES27" s="542" t="str">
        <f>IFERROR((_xlfn.T.DIST.2T(ABS(DM27),'X(Calculs)X'!$B$11-2)),"")</f>
        <v/>
      </c>
      <c r="ET27" s="542" t="str">
        <f>IFERROR((_xlfn.T.DIST.2T(ABS(DN27),'X(Calculs)X'!$B$11-2)),"")</f>
        <v/>
      </c>
      <c r="EU27" s="542" t="str">
        <f>IFERROR((_xlfn.T.DIST.2T(ABS(DO27),'X(Calculs)X'!$B$11-2)),"")</f>
        <v/>
      </c>
      <c r="EV27" s="542" t="str">
        <f>IFERROR((_xlfn.T.DIST.2T(ABS(DP27),'X(Calculs)X'!$B$11-2)),"")</f>
        <v/>
      </c>
      <c r="EW27" s="542" t="str">
        <f>IFERROR((_xlfn.T.DIST.2T(ABS(DQ27),'X(Calculs)X'!$B$11-2)),"")</f>
        <v/>
      </c>
      <c r="EX27" s="542" t="str">
        <f>IFERROR((_xlfn.T.DIST.2T(ABS(DR27),'X(Calculs)X'!$B$11-2)),"")</f>
        <v/>
      </c>
      <c r="EY27" s="542" t="str">
        <f>IFERROR((_xlfn.T.DIST.2T(ABS(DS27),'X(Calculs)X'!$B$11-2)),"")</f>
        <v/>
      </c>
      <c r="EZ27" s="542" t="str">
        <f>IFERROR((_xlfn.T.DIST.2T(ABS(DT27),'X(Calculs)X'!$B$11-2)),"")</f>
        <v/>
      </c>
      <c r="FA27" s="542" t="str">
        <f>IFERROR((_xlfn.T.DIST.2T(ABS(DU27),'X(Calculs)X'!$B$11-2)),"")</f>
        <v/>
      </c>
      <c r="FB27" s="542" t="str">
        <f>IFERROR((_xlfn.T.DIST.2T(ABS(DV27),'X(Calculs)X'!$B$11-2)),"")</f>
        <v/>
      </c>
      <c r="FC27" s="542" t="str">
        <f>IFERROR((_xlfn.T.DIST.2T(ABS(DW27),'X(Calculs)X'!$B$11-2)),"")</f>
        <v/>
      </c>
      <c r="FD27" s="542" t="str">
        <f>IFERROR((_xlfn.T.DIST.2T(ABS(DX27),'X(Calculs)X'!$B$11-2)),"")</f>
        <v/>
      </c>
      <c r="FE27" s="542" t="str">
        <f>IFERROR((_xlfn.T.DIST.2T(ABS(DY27),'X(Calculs)X'!$B$11-2)),"")</f>
        <v/>
      </c>
      <c r="FF27" s="542" t="str">
        <f>IFERROR((_xlfn.T.DIST.2T(ABS(DZ27),'X(Calculs)X'!$B$11-2)),"")</f>
        <v/>
      </c>
      <c r="FG27" s="542" t="str">
        <f>IFERROR((_xlfn.T.DIST.2T(ABS(EA27),'X(Calculs)X'!$B$11-2)),"")</f>
        <v/>
      </c>
      <c r="FH27" s="542" t="str">
        <f>IFERROR((_xlfn.T.DIST.2T(ABS(EB27),'X(Calculs)X'!$B$11-2)),"")</f>
        <v/>
      </c>
      <c r="FI27" s="542" t="str">
        <f>IFERROR((_xlfn.T.DIST.2T(ABS(EC27),'X(Calculs)X'!$B$11-2)),"")</f>
        <v/>
      </c>
      <c r="FJ27" s="542" t="str">
        <f>IFERROR((_xlfn.T.DIST.2T(ABS(ED27),'X(Calculs)X'!$B$11-2)),"")</f>
        <v/>
      </c>
      <c r="FL27" s="541" t="str">
        <f t="shared" si="10"/>
        <v/>
      </c>
      <c r="FM27" s="542" t="e">
        <f t="shared" si="12"/>
        <v>#VALUE!</v>
      </c>
      <c r="FN27" s="542" t="e">
        <f t="shared" si="13"/>
        <v>#VALUE!</v>
      </c>
      <c r="FO27" s="542" t="e">
        <f t="shared" si="14"/>
        <v>#VALUE!</v>
      </c>
      <c r="FP27" s="542" t="e">
        <f t="shared" si="15"/>
        <v>#VALUE!</v>
      </c>
      <c r="FQ27" s="542" t="e">
        <f t="shared" si="16"/>
        <v>#VALUE!</v>
      </c>
      <c r="FR27" s="542" t="e">
        <f t="shared" si="17"/>
        <v>#VALUE!</v>
      </c>
      <c r="FS27" s="542" t="e">
        <f t="shared" si="18"/>
        <v>#VALUE!</v>
      </c>
      <c r="FT27" s="542" t="e">
        <f t="shared" si="19"/>
        <v>#VALUE!</v>
      </c>
      <c r="FU27" s="542" t="e">
        <f t="shared" si="20"/>
        <v>#VALUE!</v>
      </c>
      <c r="FV27" s="542" t="e">
        <f t="shared" si="21"/>
        <v>#VALUE!</v>
      </c>
      <c r="FW27" s="542" t="e">
        <f t="shared" si="22"/>
        <v>#VALUE!</v>
      </c>
      <c r="FX27" s="542" t="e">
        <f t="shared" si="23"/>
        <v>#VALUE!</v>
      </c>
      <c r="FY27" s="542" t="e">
        <f t="shared" si="24"/>
        <v>#VALUE!</v>
      </c>
      <c r="FZ27" s="542" t="e">
        <f t="shared" si="25"/>
        <v>#VALUE!</v>
      </c>
      <c r="GA27" s="542" t="e">
        <f t="shared" si="26"/>
        <v>#VALUE!</v>
      </c>
      <c r="GB27" s="542" t="e">
        <f t="shared" si="27"/>
        <v>#VALUE!</v>
      </c>
      <c r="GC27" s="542" t="e">
        <f t="shared" si="28"/>
        <v>#VALUE!</v>
      </c>
      <c r="GD27" s="542" t="e">
        <f t="shared" si="29"/>
        <v>#VALUE!</v>
      </c>
      <c r="GE27" s="542" t="e">
        <f t="shared" si="30"/>
        <v>#VALUE!</v>
      </c>
      <c r="GF27" s="542" t="e">
        <f t="shared" si="31"/>
        <v>#VALUE!</v>
      </c>
      <c r="GG27" s="542" t="e">
        <f t="shared" si="32"/>
        <v>#VALUE!</v>
      </c>
      <c r="GH27" s="542" t="e">
        <f t="shared" si="33"/>
        <v>#VALUE!</v>
      </c>
      <c r="GI27" s="542" t="e">
        <f t="shared" si="34"/>
        <v>#VALUE!</v>
      </c>
      <c r="GJ27" s="542" t="e">
        <f t="shared" si="35"/>
        <v>#VALUE!</v>
      </c>
      <c r="GK27" s="542" t="e">
        <f t="shared" si="36"/>
        <v>#VALUE!</v>
      </c>
      <c r="GL27" s="542" t="e">
        <f t="shared" si="37"/>
        <v>#VALUE!</v>
      </c>
      <c r="GM27" s="542" t="e">
        <f t="shared" si="38"/>
        <v>#VALUE!</v>
      </c>
      <c r="GN27" s="542" t="e">
        <f t="shared" si="39"/>
        <v>#VALUE!</v>
      </c>
      <c r="GO27" s="542" t="e">
        <f t="shared" si="40"/>
        <v>#VALUE!</v>
      </c>
      <c r="GP27" s="542" t="e">
        <f t="shared" si="41"/>
        <v>#VALUE!</v>
      </c>
    </row>
    <row r="28" spans="1:285" ht="23.25" customHeight="1" x14ac:dyDescent="0.3">
      <c r="A28" s="578"/>
      <c r="D28" s="568" t="str">
        <f>Y7</f>
        <v/>
      </c>
      <c r="E28" s="542" t="str">
        <f>IF('X(Calculs)X'!$B$8&gt;0,IF('X(Calculs)X'!$AM45&lt;='X(Calculs)X'!$B$8,IF(ISERROR(FM28),IF('X(Calculs)X'!D$23&lt;='X(Calculs)X'!$B$8,"—",""),FM28),""),"")</f>
        <v/>
      </c>
      <c r="F28" s="542" t="str">
        <f>IF('X(Calculs)X'!$B$8&gt;0,IF('X(Calculs)X'!$AM45&lt;='X(Calculs)X'!$B$8,IF(ISERROR(FN28),IF('X(Calculs)X'!E$23&lt;='X(Calculs)X'!$B$8,"—",""),FN28),""),"")</f>
        <v/>
      </c>
      <c r="G28" s="542" t="str">
        <f>IF('X(Calculs)X'!$B$8&gt;0,IF('X(Calculs)X'!$AM45&lt;='X(Calculs)X'!$B$8,IF(ISERROR(FO28),IF('X(Calculs)X'!F$23&lt;='X(Calculs)X'!$B$8,"—",""),FO28),""),"")</f>
        <v/>
      </c>
      <c r="H28" s="542" t="str">
        <f>IF('X(Calculs)X'!$B$8&gt;0,IF('X(Calculs)X'!$AM45&lt;='X(Calculs)X'!$B$8,IF(ISERROR(FP28),IF('X(Calculs)X'!G$23&lt;='X(Calculs)X'!$B$8,"—",""),FP28),""),"")</f>
        <v/>
      </c>
      <c r="I28" s="542" t="str">
        <f>IF('X(Calculs)X'!$B$8&gt;0,IF('X(Calculs)X'!$AM45&lt;='X(Calculs)X'!$B$8,IF(ISERROR(FQ28),IF('X(Calculs)X'!H$23&lt;='X(Calculs)X'!$B$8,"—",""),FQ28),""),"")</f>
        <v/>
      </c>
      <c r="J28" s="542" t="str">
        <f>IF('X(Calculs)X'!$B$8&gt;0,IF('X(Calculs)X'!$AM45&lt;='X(Calculs)X'!$B$8,IF(ISERROR(FR28),IF('X(Calculs)X'!I$23&lt;='X(Calculs)X'!$B$8,"—",""),FR28),""),"")</f>
        <v/>
      </c>
      <c r="K28" s="542" t="str">
        <f>IF('X(Calculs)X'!$B$8&gt;0,IF('X(Calculs)X'!$AM45&lt;='X(Calculs)X'!$B$8,IF(ISERROR(FS28),IF('X(Calculs)X'!J$23&lt;='X(Calculs)X'!$B$8,"—",""),FS28),""),"")</f>
        <v/>
      </c>
      <c r="L28" s="542" t="str">
        <f>IF('X(Calculs)X'!$B$8&gt;0,IF('X(Calculs)X'!$AM45&lt;='X(Calculs)X'!$B$8,IF(ISERROR(FT28),IF('X(Calculs)X'!K$23&lt;='X(Calculs)X'!$B$8,"—",""),FT28),""),"")</f>
        <v/>
      </c>
      <c r="M28" s="542" t="str">
        <f>IF('X(Calculs)X'!$B$8&gt;0,IF('X(Calculs)X'!$AM45&lt;='X(Calculs)X'!$B$8,IF(ISERROR(FU28),IF('X(Calculs)X'!L$23&lt;='X(Calculs)X'!$B$8,"—",""),FU28),""),"")</f>
        <v/>
      </c>
      <c r="N28" s="542" t="str">
        <f>IF('X(Calculs)X'!$B$8&gt;0,IF('X(Calculs)X'!$AM45&lt;='X(Calculs)X'!$B$8,IF(ISERROR(FV28),IF('X(Calculs)X'!M$23&lt;='X(Calculs)X'!$B$8,"—",""),FV28),""),"")</f>
        <v/>
      </c>
      <c r="O28" s="542" t="str">
        <f>IF('X(Calculs)X'!$B$8&gt;0,IF('X(Calculs)X'!$AM45&lt;='X(Calculs)X'!$B$8,IF(ISERROR(FW28),IF('X(Calculs)X'!N$23&lt;='X(Calculs)X'!$B$8,"—",""),FW28),""),"")</f>
        <v/>
      </c>
      <c r="P28" s="542" t="str">
        <f>IF('X(Calculs)X'!$B$8&gt;0,IF('X(Calculs)X'!$AM45&lt;='X(Calculs)X'!$B$8,IF(ISERROR(FX28),IF('X(Calculs)X'!O$23&lt;='X(Calculs)X'!$B$8,"—",""),FX28),""),"")</f>
        <v/>
      </c>
      <c r="Q28" s="542" t="str">
        <f>IF('X(Calculs)X'!$B$8&gt;0,IF('X(Calculs)X'!$AM45&lt;='X(Calculs)X'!$B$8,IF(ISERROR(FY28),IF('X(Calculs)X'!P$23&lt;='X(Calculs)X'!$B$8,"—",""),FY28),""),"")</f>
        <v/>
      </c>
      <c r="R28" s="542" t="str">
        <f>IF('X(Calculs)X'!$B$8&gt;0,IF('X(Calculs)X'!$AM45&lt;='X(Calculs)X'!$B$8,IF(ISERROR(FZ28),IF('X(Calculs)X'!Q$23&lt;='X(Calculs)X'!$B$8,"—",""),FZ28),""),"")</f>
        <v/>
      </c>
      <c r="S28" s="542" t="str">
        <f>IF('X(Calculs)X'!$B$8&gt;0,IF('X(Calculs)X'!$AM45&lt;='X(Calculs)X'!$B$8,IF(ISERROR(GA28),IF('X(Calculs)X'!R$23&lt;='X(Calculs)X'!$B$8,"—",""),GA28),""),"")</f>
        <v/>
      </c>
      <c r="T28" s="542" t="str">
        <f>IF('X(Calculs)X'!$B$8&gt;0,IF('X(Calculs)X'!$AM45&lt;='X(Calculs)X'!$B$8,IF(ISERROR(GB28),IF('X(Calculs)X'!S$23&lt;='X(Calculs)X'!$B$8,"—",""),GB28),""),"")</f>
        <v/>
      </c>
      <c r="U28" s="542" t="str">
        <f>IF('X(Calculs)X'!$B$8&gt;0,IF('X(Calculs)X'!$AM45&lt;='X(Calculs)X'!$B$8,IF(ISERROR(GC28),IF('X(Calculs)X'!T$23&lt;='X(Calculs)X'!$B$8,"—",""),GC28),""),"")</f>
        <v/>
      </c>
      <c r="V28" s="542" t="str">
        <f>IF('X(Calculs)X'!$B$8&gt;0,IF('X(Calculs)X'!$AM45&lt;='X(Calculs)X'!$B$8,IF(ISERROR(GD28),IF('X(Calculs)X'!U$23&lt;='X(Calculs)X'!$B$8,"—",""),GD28),""),"")</f>
        <v/>
      </c>
      <c r="W28" s="542" t="str">
        <f>IF('X(Calculs)X'!$B$8&gt;0,IF('X(Calculs)X'!$AM45&lt;='X(Calculs)X'!$B$8,IF(ISERROR(GE28),IF('X(Calculs)X'!V$23&lt;='X(Calculs)X'!$B$8,"—",""),GE28),""),"")</f>
        <v/>
      </c>
      <c r="X28" s="542" t="str">
        <f>IF('X(Calculs)X'!$B$8&gt;0,IF('X(Calculs)X'!$AM45&lt;='X(Calculs)X'!$B$8,IF(ISERROR(GF28),IF('X(Calculs)X'!W$23&lt;='X(Calculs)X'!$B$8,"—",""),GF28),""),"")</f>
        <v/>
      </c>
      <c r="Y28" s="542" t="str">
        <f>IF('X(Calculs)X'!$B$8&gt;0,IF('X(Calculs)X'!$AM45&lt;='X(Calculs)X'!$B$8,IF(ISERROR(GG28),IF('X(Calculs)X'!X$23&lt;='X(Calculs)X'!$B$8,"—",""),GG28),""),"")</f>
        <v/>
      </c>
      <c r="Z28" s="542" t="str">
        <f>IF('X(Calculs)X'!$B$8&gt;0,IF('X(Calculs)X'!$AM45&lt;='X(Calculs)X'!$B$8,IF(ISERROR(GH28),IF('X(Calculs)X'!Y$23&lt;='X(Calculs)X'!$B$8,"—",""),GH28),""),"")</f>
        <v/>
      </c>
      <c r="AA28" s="542" t="str">
        <f>IF('X(Calculs)X'!$B$8&gt;0,IF('X(Calculs)X'!$AM45&lt;='X(Calculs)X'!$B$8,IF(ISERROR(GI28),IF('X(Calculs)X'!Z$23&lt;='X(Calculs)X'!$B$8,"—",""),GI28),""),"")</f>
        <v/>
      </c>
      <c r="AB28" s="542" t="str">
        <f>IF('X(Calculs)X'!$B$8&gt;0,IF('X(Calculs)X'!$AM45&lt;='X(Calculs)X'!$B$8,IF(ISERROR(GJ28),IF('X(Calculs)X'!AA$23&lt;='X(Calculs)X'!$B$8,"—",""),GJ28),""),"")</f>
        <v/>
      </c>
      <c r="AC28" s="542" t="str">
        <f>IF('X(Calculs)X'!$B$8&gt;0,IF('X(Calculs)X'!$AM45&lt;='X(Calculs)X'!$B$8,IF(ISERROR(GK28),IF('X(Calculs)X'!AB$23&lt;='X(Calculs)X'!$B$8,"—",""),GK28),""),"")</f>
        <v/>
      </c>
      <c r="AD28" s="542" t="str">
        <f>IF('X(Calculs)X'!$B$8&gt;0,IF('X(Calculs)X'!$AM45&lt;='X(Calculs)X'!$B$8,IF(ISERROR(GL28),IF('X(Calculs)X'!AC$23&lt;='X(Calculs)X'!$B$8,"—",""),GL28),""),"")</f>
        <v/>
      </c>
      <c r="AE28" s="542" t="str">
        <f>IF('X(Calculs)X'!$B$8&gt;0,IF('X(Calculs)X'!$AM45&lt;='X(Calculs)X'!$B$8,IF(ISERROR(GM28),IF('X(Calculs)X'!AD$23&lt;='X(Calculs)X'!$B$8,"—",""),GM28),""),"")</f>
        <v/>
      </c>
      <c r="AF28" s="542" t="str">
        <f>IF('X(Calculs)X'!$B$8&gt;0,IF('X(Calculs)X'!$AM45&lt;='X(Calculs)X'!$B$8,IF(ISERROR(GN28),IF('X(Calculs)X'!AE$23&lt;='X(Calculs)X'!$B$8,"—",""),GN28),""),"")</f>
        <v/>
      </c>
      <c r="AG28" s="542" t="str">
        <f>IF('X(Calculs)X'!$B$8&gt;0,IF('X(Calculs)X'!$AM45&lt;='X(Calculs)X'!$B$8,IF(ISERROR(GO28),IF('X(Calculs)X'!AF$23&lt;='X(Calculs)X'!$B$8,"—",""),GO28),""),"")</f>
        <v/>
      </c>
      <c r="AH28" s="542" t="str">
        <f>IF('X(Calculs)X'!$B$8&gt;0,IF('X(Calculs)X'!$AM45&lt;='X(Calculs)X'!$B$8,IF(ISERROR(GP28),IF('X(Calculs)X'!AG$23&lt;='X(Calculs)X'!$B$8,"—",""),GP28),""),"")</f>
        <v/>
      </c>
      <c r="AK28" s="541" t="str">
        <f t="shared" si="6"/>
        <v/>
      </c>
      <c r="AL28" s="542" t="str">
        <f>IFERROR(ROUND(CORREL('X(Calculs)X'!$X$25:$X$124,'X(Calculs)X'!D$25:D$124),2),"")</f>
        <v/>
      </c>
      <c r="AM28" s="542" t="str">
        <f>IFERROR(ROUND(CORREL('X(Calculs)X'!$X$25:$X$124,'X(Calculs)X'!E$25:E$124),2),"")</f>
        <v/>
      </c>
      <c r="AN28" s="542" t="str">
        <f>IFERROR(ROUND(CORREL('X(Calculs)X'!$X$25:$X$124,'X(Calculs)X'!F$25:F$124),2),"")</f>
        <v/>
      </c>
      <c r="AO28" s="542" t="str">
        <f>IFERROR(ROUND(CORREL('X(Calculs)X'!$X$25:$X$124,'X(Calculs)X'!G$25:G$124),2),"")</f>
        <v/>
      </c>
      <c r="AP28" s="542" t="str">
        <f>IFERROR(ROUND(CORREL('X(Calculs)X'!$X$25:$X$124,'X(Calculs)X'!H$25:H$124),2),"")</f>
        <v/>
      </c>
      <c r="AQ28" s="542" t="str">
        <f>IFERROR(ROUND(CORREL('X(Calculs)X'!$X$25:$X$124,'X(Calculs)X'!I$25:I$124),2),"")</f>
        <v/>
      </c>
      <c r="AR28" s="542" t="str">
        <f>IFERROR(ROUND(CORREL('X(Calculs)X'!$X$25:$X$124,'X(Calculs)X'!J$25:J$124),2),"")</f>
        <v/>
      </c>
      <c r="AS28" s="542" t="str">
        <f>IFERROR(ROUND(CORREL('X(Calculs)X'!$X$25:$X$124,'X(Calculs)X'!K$25:K$124),2),"")</f>
        <v/>
      </c>
      <c r="AT28" s="542" t="str">
        <f>IFERROR(ROUND(CORREL('X(Calculs)X'!$X$25:$X$124,'X(Calculs)X'!L$25:L$124),2),"")</f>
        <v/>
      </c>
      <c r="AU28" s="542" t="str">
        <f>IFERROR(ROUND(CORREL('X(Calculs)X'!$X$25:$X$124,'X(Calculs)X'!M$25:M$124),2),"")</f>
        <v/>
      </c>
      <c r="AV28" s="542" t="str">
        <f>IFERROR(ROUND(CORREL('X(Calculs)X'!$X$25:$X$124,'X(Calculs)X'!N$25:N$124),2),"")</f>
        <v/>
      </c>
      <c r="AW28" s="542" t="str">
        <f>IFERROR(ROUND(CORREL('X(Calculs)X'!$X$25:$X$124,'X(Calculs)X'!O$25:O$124),2),"")</f>
        <v/>
      </c>
      <c r="AX28" s="542" t="str">
        <f>IFERROR(ROUND(CORREL('X(Calculs)X'!$X$25:$X$124,'X(Calculs)X'!P$25:P$124),2),"")</f>
        <v/>
      </c>
      <c r="AY28" s="542" t="str">
        <f>IFERROR(ROUND(CORREL('X(Calculs)X'!$X$25:$X$124,'X(Calculs)X'!Q$25:Q$124),2),"")</f>
        <v/>
      </c>
      <c r="AZ28" s="542" t="str">
        <f>IFERROR(ROUND(CORREL('X(Calculs)X'!$X$25:$X$124,'X(Calculs)X'!R$25:R$124),2),"")</f>
        <v/>
      </c>
      <c r="BA28" s="542" t="str">
        <f>IFERROR(ROUND(CORREL('X(Calculs)X'!$X$25:$X$124,'X(Calculs)X'!S$25:S$124),2),"")</f>
        <v/>
      </c>
      <c r="BB28" s="542" t="str">
        <f>IFERROR(ROUND(CORREL('X(Calculs)X'!$X$25:$X$124,'X(Calculs)X'!T$25:T$124),2),"")</f>
        <v/>
      </c>
      <c r="BC28" s="542" t="str">
        <f>IFERROR(ROUND(CORREL('X(Calculs)X'!$X$25:$X$124,'X(Calculs)X'!U$25:U$124),2),"")</f>
        <v/>
      </c>
      <c r="BD28" s="542" t="str">
        <f>IFERROR(ROUND(CORREL('X(Calculs)X'!$X$25:$X$124,'X(Calculs)X'!V$25:V$124),2),"")</f>
        <v/>
      </c>
      <c r="BE28" s="542" t="str">
        <f>IFERROR(ROUND(CORREL('X(Calculs)X'!$X$25:$X$124,'X(Calculs)X'!W$25:W$124),2),"")</f>
        <v/>
      </c>
      <c r="BF28" s="542" t="str">
        <f>IFERROR(ROUND(CORREL('X(Calculs)X'!$X$25:$X$124,'X(Calculs)X'!X$25:X$124),2),"")</f>
        <v/>
      </c>
      <c r="BG28" s="542" t="str">
        <f>IFERROR(ROUND(CORREL('X(Calculs)X'!$X$25:$X$124,'X(Calculs)X'!Y$25:Y$124),2),"")</f>
        <v/>
      </c>
      <c r="BH28" s="542" t="str">
        <f>IFERROR(ROUND(CORREL('X(Calculs)X'!$X$25:$X$124,'X(Calculs)X'!Z$25:Z$124),2),"")</f>
        <v/>
      </c>
      <c r="BI28" s="542" t="str">
        <f>IFERROR(ROUND(CORREL('X(Calculs)X'!$X$25:$X$124,'X(Calculs)X'!AA$25:AA$124),2),"")</f>
        <v/>
      </c>
      <c r="BJ28" s="542" t="str">
        <f>IFERROR(ROUND(CORREL('X(Calculs)X'!$X$25:$X$124,'X(Calculs)X'!AB$25:AB$124),2),"")</f>
        <v/>
      </c>
      <c r="BK28" s="542" t="str">
        <f>IFERROR(ROUND(CORREL('X(Calculs)X'!$X$25:$X$124,'X(Calculs)X'!AC$25:AC$124),2),"")</f>
        <v/>
      </c>
      <c r="BL28" s="542" t="str">
        <f>IFERROR(ROUND(CORREL('X(Calculs)X'!$X$25:$X$124,'X(Calculs)X'!AD$25:AD$124),2),"")</f>
        <v/>
      </c>
      <c r="BM28" s="542" t="str">
        <f>IFERROR(ROUND(CORREL('X(Calculs)X'!$X$25:$X$124,'X(Calculs)X'!AE$25:AE$124),2),"")</f>
        <v/>
      </c>
      <c r="BN28" s="542" t="str">
        <f>IFERROR(ROUND(CORREL('X(Calculs)X'!$X$25:$X$124,'X(Calculs)X'!AF$25:AF$124),2),"")</f>
        <v/>
      </c>
      <c r="BO28" s="542" t="str">
        <f>IFERROR(ROUND(CORREL('X(Calculs)X'!$X$25:$X$124,'X(Calculs)X'!AG$25:AG$124),2),"")</f>
        <v/>
      </c>
      <c r="BT28" s="541" t="str">
        <f t="shared" si="7"/>
        <v/>
      </c>
      <c r="BU28" s="560" t="str">
        <f>IF(AL28="","",IF(AL28&lt;0,'X(Calculs)X'!$MW$141,IF(AL28&lt;0.1,'X(Calculs)X'!$MW$140,IF(AL28&lt;0.2,'X(Calculs)X'!$MW$139,IF(AL28&lt;0.3,'X(Calculs)X'!$MW$138,IF(AL28&lt;0.4,'X(Calculs)X'!$MW$137,IF(AL28&lt;0.5,'X(Calculs)X'!$MW$136,IF(AL28&lt;0.6,'X(Calculs)X'!$MW$135,IF(AL28&lt;0.7,'X(Calculs)X'!$MW$134,IF(AL28&lt;0.8,'X(Calculs)X'!$MW$133,IF(AL28&lt;0.9,'X(Calculs)X'!$MW$132,IF(AL28&lt;1,'X(Calculs)X'!$MW$131,IF(AND(AL28=1,BU$7=$BT28),0,'X(Calculs)X'!$MW$131)))))))))))))</f>
        <v/>
      </c>
      <c r="BV28" s="560" t="str">
        <f>IF(AM28="","",IF(AM28&lt;0,'X(Calculs)X'!$MW$141,IF(AM28&lt;0.1,'X(Calculs)X'!$MW$140,IF(AM28&lt;0.2,'X(Calculs)X'!$MW$139,IF(AM28&lt;0.3,'X(Calculs)X'!$MW$138,IF(AM28&lt;0.4,'X(Calculs)X'!$MW$137,IF(AM28&lt;0.5,'X(Calculs)X'!$MW$136,IF(AM28&lt;0.6,'X(Calculs)X'!$MW$135,IF(AM28&lt;0.7,'X(Calculs)X'!$MW$134,IF(AM28&lt;0.8,'X(Calculs)X'!$MW$133,IF(AM28&lt;0.9,'X(Calculs)X'!$MW$132,IF(AM28&lt;1,'X(Calculs)X'!$MW$131,IF(AND(AM28=1,BV$7=$BT28),0,'X(Calculs)X'!$MW$131)))))))))))))</f>
        <v/>
      </c>
      <c r="BW28" s="560" t="str">
        <f>IF(AN28="","",IF(AN28&lt;0,'X(Calculs)X'!$MW$141,IF(AN28&lt;0.1,'X(Calculs)X'!$MW$140,IF(AN28&lt;0.2,'X(Calculs)X'!$MW$139,IF(AN28&lt;0.3,'X(Calculs)X'!$MW$138,IF(AN28&lt;0.4,'X(Calculs)X'!$MW$137,IF(AN28&lt;0.5,'X(Calculs)X'!$MW$136,IF(AN28&lt;0.6,'X(Calculs)X'!$MW$135,IF(AN28&lt;0.7,'X(Calculs)X'!$MW$134,IF(AN28&lt;0.8,'X(Calculs)X'!$MW$133,IF(AN28&lt;0.9,'X(Calculs)X'!$MW$132,IF(AN28&lt;1,'X(Calculs)X'!$MW$131,IF(AND(AN28=1,BW$7=$BT28),0,'X(Calculs)X'!$MW$131)))))))))))))</f>
        <v/>
      </c>
      <c r="BX28" s="560" t="str">
        <f>IF(AO28="","",IF(AO28&lt;0,'X(Calculs)X'!$MW$141,IF(AO28&lt;0.1,'X(Calculs)X'!$MW$140,IF(AO28&lt;0.2,'X(Calculs)X'!$MW$139,IF(AO28&lt;0.3,'X(Calculs)X'!$MW$138,IF(AO28&lt;0.4,'X(Calculs)X'!$MW$137,IF(AO28&lt;0.5,'X(Calculs)X'!$MW$136,IF(AO28&lt;0.6,'X(Calculs)X'!$MW$135,IF(AO28&lt;0.7,'X(Calculs)X'!$MW$134,IF(AO28&lt;0.8,'X(Calculs)X'!$MW$133,IF(AO28&lt;0.9,'X(Calculs)X'!$MW$132,IF(AO28&lt;1,'X(Calculs)X'!$MW$131,IF(AND(AO28=1,BX$7=$BT28),0,'X(Calculs)X'!$MW$131)))))))))))))</f>
        <v/>
      </c>
      <c r="BY28" s="560" t="str">
        <f>IF(AP28="","",IF(AP28&lt;0,'X(Calculs)X'!$MW$141,IF(AP28&lt;0.1,'X(Calculs)X'!$MW$140,IF(AP28&lt;0.2,'X(Calculs)X'!$MW$139,IF(AP28&lt;0.3,'X(Calculs)X'!$MW$138,IF(AP28&lt;0.4,'X(Calculs)X'!$MW$137,IF(AP28&lt;0.5,'X(Calculs)X'!$MW$136,IF(AP28&lt;0.6,'X(Calculs)X'!$MW$135,IF(AP28&lt;0.7,'X(Calculs)X'!$MW$134,IF(AP28&lt;0.8,'X(Calculs)X'!$MW$133,IF(AP28&lt;0.9,'X(Calculs)X'!$MW$132,IF(AP28&lt;1,'X(Calculs)X'!$MW$131,IF(AND(AP28=1,BY$7=$BT28),0,'X(Calculs)X'!$MW$131)))))))))))))</f>
        <v/>
      </c>
      <c r="BZ28" s="560" t="str">
        <f>IF(AQ28="","",IF(AQ28&lt;0,'X(Calculs)X'!$MW$141,IF(AQ28&lt;0.1,'X(Calculs)X'!$MW$140,IF(AQ28&lt;0.2,'X(Calculs)X'!$MW$139,IF(AQ28&lt;0.3,'X(Calculs)X'!$MW$138,IF(AQ28&lt;0.4,'X(Calculs)X'!$MW$137,IF(AQ28&lt;0.5,'X(Calculs)X'!$MW$136,IF(AQ28&lt;0.6,'X(Calculs)X'!$MW$135,IF(AQ28&lt;0.7,'X(Calculs)X'!$MW$134,IF(AQ28&lt;0.8,'X(Calculs)X'!$MW$133,IF(AQ28&lt;0.9,'X(Calculs)X'!$MW$132,IF(AQ28&lt;1,'X(Calculs)X'!$MW$131,IF(AND(AQ28=1,BZ$7=$BT28),0,'X(Calculs)X'!$MW$131)))))))))))))</f>
        <v/>
      </c>
      <c r="CA28" s="560" t="str">
        <f>IF(AR28="","",IF(AR28&lt;0,'X(Calculs)X'!$MW$141,IF(AR28&lt;0.1,'X(Calculs)X'!$MW$140,IF(AR28&lt;0.2,'X(Calculs)X'!$MW$139,IF(AR28&lt;0.3,'X(Calculs)X'!$MW$138,IF(AR28&lt;0.4,'X(Calculs)X'!$MW$137,IF(AR28&lt;0.5,'X(Calculs)X'!$MW$136,IF(AR28&lt;0.6,'X(Calculs)X'!$MW$135,IF(AR28&lt;0.7,'X(Calculs)X'!$MW$134,IF(AR28&lt;0.8,'X(Calculs)X'!$MW$133,IF(AR28&lt;0.9,'X(Calculs)X'!$MW$132,IF(AR28&lt;1,'X(Calculs)X'!$MW$131,IF(AND(AR28=1,CA$7=$BT28),0,'X(Calculs)X'!$MW$131)))))))))))))</f>
        <v/>
      </c>
      <c r="CB28" s="560" t="str">
        <f>IF(AS28="","",IF(AS28&lt;0,'X(Calculs)X'!$MW$141,IF(AS28&lt;0.1,'X(Calculs)X'!$MW$140,IF(AS28&lt;0.2,'X(Calculs)X'!$MW$139,IF(AS28&lt;0.3,'X(Calculs)X'!$MW$138,IF(AS28&lt;0.4,'X(Calculs)X'!$MW$137,IF(AS28&lt;0.5,'X(Calculs)X'!$MW$136,IF(AS28&lt;0.6,'X(Calculs)X'!$MW$135,IF(AS28&lt;0.7,'X(Calculs)X'!$MW$134,IF(AS28&lt;0.8,'X(Calculs)X'!$MW$133,IF(AS28&lt;0.9,'X(Calculs)X'!$MW$132,IF(AS28&lt;1,'X(Calculs)X'!$MW$131,IF(AND(AS28=1,CB$7=$BT28),0,'X(Calculs)X'!$MW$131)))))))))))))</f>
        <v/>
      </c>
      <c r="CC28" s="560" t="str">
        <f>IF(AT28="","",IF(AT28&lt;0,'X(Calculs)X'!$MW$141,IF(AT28&lt;0.1,'X(Calculs)X'!$MW$140,IF(AT28&lt;0.2,'X(Calculs)X'!$MW$139,IF(AT28&lt;0.3,'X(Calculs)X'!$MW$138,IF(AT28&lt;0.4,'X(Calculs)X'!$MW$137,IF(AT28&lt;0.5,'X(Calculs)X'!$MW$136,IF(AT28&lt;0.6,'X(Calculs)X'!$MW$135,IF(AT28&lt;0.7,'X(Calculs)X'!$MW$134,IF(AT28&lt;0.8,'X(Calculs)X'!$MW$133,IF(AT28&lt;0.9,'X(Calculs)X'!$MW$132,IF(AT28&lt;1,'X(Calculs)X'!$MW$131,IF(AND(AT28=1,CC$7=$BT28),0,'X(Calculs)X'!$MW$131)))))))))))))</f>
        <v/>
      </c>
      <c r="CD28" s="560" t="str">
        <f>IF(AU28="","",IF(AU28&lt;0,'X(Calculs)X'!$MW$141,IF(AU28&lt;0.1,'X(Calculs)X'!$MW$140,IF(AU28&lt;0.2,'X(Calculs)X'!$MW$139,IF(AU28&lt;0.3,'X(Calculs)X'!$MW$138,IF(AU28&lt;0.4,'X(Calculs)X'!$MW$137,IF(AU28&lt;0.5,'X(Calculs)X'!$MW$136,IF(AU28&lt;0.6,'X(Calculs)X'!$MW$135,IF(AU28&lt;0.7,'X(Calculs)X'!$MW$134,IF(AU28&lt;0.8,'X(Calculs)X'!$MW$133,IF(AU28&lt;0.9,'X(Calculs)X'!$MW$132,IF(AU28&lt;1,'X(Calculs)X'!$MW$131,IF(AND(AU28=1,CD$7=$BT28),0,'X(Calculs)X'!$MW$131)))))))))))))</f>
        <v/>
      </c>
      <c r="CE28" s="560" t="str">
        <f>IF(AV28="","",IF(AV28&lt;0,'X(Calculs)X'!$MW$141,IF(AV28&lt;0.1,'X(Calculs)X'!$MW$140,IF(AV28&lt;0.2,'X(Calculs)X'!$MW$139,IF(AV28&lt;0.3,'X(Calculs)X'!$MW$138,IF(AV28&lt;0.4,'X(Calculs)X'!$MW$137,IF(AV28&lt;0.5,'X(Calculs)X'!$MW$136,IF(AV28&lt;0.6,'X(Calculs)X'!$MW$135,IF(AV28&lt;0.7,'X(Calculs)X'!$MW$134,IF(AV28&lt;0.8,'X(Calculs)X'!$MW$133,IF(AV28&lt;0.9,'X(Calculs)X'!$MW$132,IF(AV28&lt;1,'X(Calculs)X'!$MW$131,IF(AND(AV28=1,CE$7=$BT28),0,'X(Calculs)X'!$MW$131)))))))))))))</f>
        <v/>
      </c>
      <c r="CF28" s="560" t="str">
        <f>IF(AW28="","",IF(AW28&lt;0,'X(Calculs)X'!$MW$141,IF(AW28&lt;0.1,'X(Calculs)X'!$MW$140,IF(AW28&lt;0.2,'X(Calculs)X'!$MW$139,IF(AW28&lt;0.3,'X(Calculs)X'!$MW$138,IF(AW28&lt;0.4,'X(Calculs)X'!$MW$137,IF(AW28&lt;0.5,'X(Calculs)X'!$MW$136,IF(AW28&lt;0.6,'X(Calculs)X'!$MW$135,IF(AW28&lt;0.7,'X(Calculs)X'!$MW$134,IF(AW28&lt;0.8,'X(Calculs)X'!$MW$133,IF(AW28&lt;0.9,'X(Calculs)X'!$MW$132,IF(AW28&lt;1,'X(Calculs)X'!$MW$131,IF(AND(AW28=1,CF$7=$BT28),0,'X(Calculs)X'!$MW$131)))))))))))))</f>
        <v/>
      </c>
      <c r="CG28" s="560" t="str">
        <f>IF(AX28="","",IF(AX28&lt;0,'X(Calculs)X'!$MW$141,IF(AX28&lt;0.1,'X(Calculs)X'!$MW$140,IF(AX28&lt;0.2,'X(Calculs)X'!$MW$139,IF(AX28&lt;0.3,'X(Calculs)X'!$MW$138,IF(AX28&lt;0.4,'X(Calculs)X'!$MW$137,IF(AX28&lt;0.5,'X(Calculs)X'!$MW$136,IF(AX28&lt;0.6,'X(Calculs)X'!$MW$135,IF(AX28&lt;0.7,'X(Calculs)X'!$MW$134,IF(AX28&lt;0.8,'X(Calculs)X'!$MW$133,IF(AX28&lt;0.9,'X(Calculs)X'!$MW$132,IF(AX28&lt;1,'X(Calculs)X'!$MW$131,IF(AND(AX28=1,CG$7=$BT28),0,'X(Calculs)X'!$MW$131)))))))))))))</f>
        <v/>
      </c>
      <c r="CH28" s="560" t="str">
        <f>IF(AY28="","",IF(AY28&lt;0,'X(Calculs)X'!$MW$141,IF(AY28&lt;0.1,'X(Calculs)X'!$MW$140,IF(AY28&lt;0.2,'X(Calculs)X'!$MW$139,IF(AY28&lt;0.3,'X(Calculs)X'!$MW$138,IF(AY28&lt;0.4,'X(Calculs)X'!$MW$137,IF(AY28&lt;0.5,'X(Calculs)X'!$MW$136,IF(AY28&lt;0.6,'X(Calculs)X'!$MW$135,IF(AY28&lt;0.7,'X(Calculs)X'!$MW$134,IF(AY28&lt;0.8,'X(Calculs)X'!$MW$133,IF(AY28&lt;0.9,'X(Calculs)X'!$MW$132,IF(AY28&lt;1,'X(Calculs)X'!$MW$131,IF(AND(AY28=1,CH$7=$BT28),0,'X(Calculs)X'!$MW$131)))))))))))))</f>
        <v/>
      </c>
      <c r="CI28" s="560" t="str">
        <f>IF(AZ28="","",IF(AZ28&lt;0,'X(Calculs)X'!$MW$141,IF(AZ28&lt;0.1,'X(Calculs)X'!$MW$140,IF(AZ28&lt;0.2,'X(Calculs)X'!$MW$139,IF(AZ28&lt;0.3,'X(Calculs)X'!$MW$138,IF(AZ28&lt;0.4,'X(Calculs)X'!$MW$137,IF(AZ28&lt;0.5,'X(Calculs)X'!$MW$136,IF(AZ28&lt;0.6,'X(Calculs)X'!$MW$135,IF(AZ28&lt;0.7,'X(Calculs)X'!$MW$134,IF(AZ28&lt;0.8,'X(Calculs)X'!$MW$133,IF(AZ28&lt;0.9,'X(Calculs)X'!$MW$132,IF(AZ28&lt;1,'X(Calculs)X'!$MW$131,IF(AND(AZ28=1,CI$7=$BT28),0,'X(Calculs)X'!$MW$131)))))))))))))</f>
        <v/>
      </c>
      <c r="CJ28" s="560" t="str">
        <f>IF(BA28="","",IF(BA28&lt;0,'X(Calculs)X'!$MW$141,IF(BA28&lt;0.1,'X(Calculs)X'!$MW$140,IF(BA28&lt;0.2,'X(Calculs)X'!$MW$139,IF(BA28&lt;0.3,'X(Calculs)X'!$MW$138,IF(BA28&lt;0.4,'X(Calculs)X'!$MW$137,IF(BA28&lt;0.5,'X(Calculs)X'!$MW$136,IF(BA28&lt;0.6,'X(Calculs)X'!$MW$135,IF(BA28&lt;0.7,'X(Calculs)X'!$MW$134,IF(BA28&lt;0.8,'X(Calculs)X'!$MW$133,IF(BA28&lt;0.9,'X(Calculs)X'!$MW$132,IF(BA28&lt;1,'X(Calculs)X'!$MW$131,IF(AND(BA28=1,CJ$7=$BT28),0,'X(Calculs)X'!$MW$131)))))))))))))</f>
        <v/>
      </c>
      <c r="CK28" s="560" t="str">
        <f>IF(BB28="","",IF(BB28&lt;0,'X(Calculs)X'!$MW$141,IF(BB28&lt;0.1,'X(Calculs)X'!$MW$140,IF(BB28&lt;0.2,'X(Calculs)X'!$MW$139,IF(BB28&lt;0.3,'X(Calculs)X'!$MW$138,IF(BB28&lt;0.4,'X(Calculs)X'!$MW$137,IF(BB28&lt;0.5,'X(Calculs)X'!$MW$136,IF(BB28&lt;0.6,'X(Calculs)X'!$MW$135,IF(BB28&lt;0.7,'X(Calculs)X'!$MW$134,IF(BB28&lt;0.8,'X(Calculs)X'!$MW$133,IF(BB28&lt;0.9,'X(Calculs)X'!$MW$132,IF(BB28&lt;1,'X(Calculs)X'!$MW$131,IF(AND(BB28=1,CK$7=$BT28),0,'X(Calculs)X'!$MW$131)))))))))))))</f>
        <v/>
      </c>
      <c r="CL28" s="560" t="str">
        <f>IF(BC28="","",IF(BC28&lt;0,'X(Calculs)X'!$MW$141,IF(BC28&lt;0.1,'X(Calculs)X'!$MW$140,IF(BC28&lt;0.2,'X(Calculs)X'!$MW$139,IF(BC28&lt;0.3,'X(Calculs)X'!$MW$138,IF(BC28&lt;0.4,'X(Calculs)X'!$MW$137,IF(BC28&lt;0.5,'X(Calculs)X'!$MW$136,IF(BC28&lt;0.6,'X(Calculs)X'!$MW$135,IF(BC28&lt;0.7,'X(Calculs)X'!$MW$134,IF(BC28&lt;0.8,'X(Calculs)X'!$MW$133,IF(BC28&lt;0.9,'X(Calculs)X'!$MW$132,IF(BC28&lt;1,'X(Calculs)X'!$MW$131,IF(AND(BC28=1,CL$7=$BT28),0,'X(Calculs)X'!$MW$131)))))))))))))</f>
        <v/>
      </c>
      <c r="CM28" s="560" t="str">
        <f>IF(BD28="","",IF(BD28&lt;0,'X(Calculs)X'!$MW$141,IF(BD28&lt;0.1,'X(Calculs)X'!$MW$140,IF(BD28&lt;0.2,'X(Calculs)X'!$MW$139,IF(BD28&lt;0.3,'X(Calculs)X'!$MW$138,IF(BD28&lt;0.4,'X(Calculs)X'!$MW$137,IF(BD28&lt;0.5,'X(Calculs)X'!$MW$136,IF(BD28&lt;0.6,'X(Calculs)X'!$MW$135,IF(BD28&lt;0.7,'X(Calculs)X'!$MW$134,IF(BD28&lt;0.8,'X(Calculs)X'!$MW$133,IF(BD28&lt;0.9,'X(Calculs)X'!$MW$132,IF(BD28&lt;1,'X(Calculs)X'!$MW$131,IF(AND(BD28=1,CM$7=$BT28),0,'X(Calculs)X'!$MW$131)))))))))))))</f>
        <v/>
      </c>
      <c r="CN28" s="560" t="str">
        <f>IF(BE28="","",IF(BE28&lt;0,'X(Calculs)X'!$MW$141,IF(BE28&lt;0.1,'X(Calculs)X'!$MW$140,IF(BE28&lt;0.2,'X(Calculs)X'!$MW$139,IF(BE28&lt;0.3,'X(Calculs)X'!$MW$138,IF(BE28&lt;0.4,'X(Calculs)X'!$MW$137,IF(BE28&lt;0.5,'X(Calculs)X'!$MW$136,IF(BE28&lt;0.6,'X(Calculs)X'!$MW$135,IF(BE28&lt;0.7,'X(Calculs)X'!$MW$134,IF(BE28&lt;0.8,'X(Calculs)X'!$MW$133,IF(BE28&lt;0.9,'X(Calculs)X'!$MW$132,IF(BE28&lt;1,'X(Calculs)X'!$MW$131,IF(AND(BE28=1,CN$7=$BT28),0,'X(Calculs)X'!$MW$131)))))))))))))</f>
        <v/>
      </c>
      <c r="CO28" s="560" t="str">
        <f>IF(BF28="","",IF(BF28&lt;0,'X(Calculs)X'!$MW$141,IF(BF28&lt;0.1,'X(Calculs)X'!$MW$140,IF(BF28&lt;0.2,'X(Calculs)X'!$MW$139,IF(BF28&lt;0.3,'X(Calculs)X'!$MW$138,IF(BF28&lt;0.4,'X(Calculs)X'!$MW$137,IF(BF28&lt;0.5,'X(Calculs)X'!$MW$136,IF(BF28&lt;0.6,'X(Calculs)X'!$MW$135,IF(BF28&lt;0.7,'X(Calculs)X'!$MW$134,IF(BF28&lt;0.8,'X(Calculs)X'!$MW$133,IF(BF28&lt;0.9,'X(Calculs)X'!$MW$132,IF(BF28&lt;1,'X(Calculs)X'!$MW$131,IF(AND(BF28=1,CO$7=$BT28),0,'X(Calculs)X'!$MW$131)))))))))))))</f>
        <v/>
      </c>
      <c r="CP28" s="560" t="str">
        <f>IF(BG28="","",IF(BG28&lt;0,'X(Calculs)X'!$MW$141,IF(BG28&lt;0.1,'X(Calculs)X'!$MW$140,IF(BG28&lt;0.2,'X(Calculs)X'!$MW$139,IF(BG28&lt;0.3,'X(Calculs)X'!$MW$138,IF(BG28&lt;0.4,'X(Calculs)X'!$MW$137,IF(BG28&lt;0.5,'X(Calculs)X'!$MW$136,IF(BG28&lt;0.6,'X(Calculs)X'!$MW$135,IF(BG28&lt;0.7,'X(Calculs)X'!$MW$134,IF(BG28&lt;0.8,'X(Calculs)X'!$MW$133,IF(BG28&lt;0.9,'X(Calculs)X'!$MW$132,IF(BG28&lt;1,'X(Calculs)X'!$MW$131,IF(AND(BG28=1,CP$7=$BT28),0,'X(Calculs)X'!$MW$131)))))))))))))</f>
        <v/>
      </c>
      <c r="CQ28" s="560" t="str">
        <f>IF(BH28="","",IF(BH28&lt;0,'X(Calculs)X'!$MW$141,IF(BH28&lt;0.1,'X(Calculs)X'!$MW$140,IF(BH28&lt;0.2,'X(Calculs)X'!$MW$139,IF(BH28&lt;0.3,'X(Calculs)X'!$MW$138,IF(BH28&lt;0.4,'X(Calculs)X'!$MW$137,IF(BH28&lt;0.5,'X(Calculs)X'!$MW$136,IF(BH28&lt;0.6,'X(Calculs)X'!$MW$135,IF(BH28&lt;0.7,'X(Calculs)X'!$MW$134,IF(BH28&lt;0.8,'X(Calculs)X'!$MW$133,IF(BH28&lt;0.9,'X(Calculs)X'!$MW$132,IF(BH28&lt;1,'X(Calculs)X'!$MW$131,IF(AND(BH28=1,CQ$7=$BT28),0,'X(Calculs)X'!$MW$131)))))))))))))</f>
        <v/>
      </c>
      <c r="CR28" s="560" t="str">
        <f>IF(BI28="","",IF(BI28&lt;0,'X(Calculs)X'!$MW$141,IF(BI28&lt;0.1,'X(Calculs)X'!$MW$140,IF(BI28&lt;0.2,'X(Calculs)X'!$MW$139,IF(BI28&lt;0.3,'X(Calculs)X'!$MW$138,IF(BI28&lt;0.4,'X(Calculs)X'!$MW$137,IF(BI28&lt;0.5,'X(Calculs)X'!$MW$136,IF(BI28&lt;0.6,'X(Calculs)X'!$MW$135,IF(BI28&lt;0.7,'X(Calculs)X'!$MW$134,IF(BI28&lt;0.8,'X(Calculs)X'!$MW$133,IF(BI28&lt;0.9,'X(Calculs)X'!$MW$132,IF(BI28&lt;1,'X(Calculs)X'!$MW$131,IF(AND(BI28=1,CR$7=$BT28),0,'X(Calculs)X'!$MW$131)))))))))))))</f>
        <v/>
      </c>
      <c r="CS28" s="560" t="str">
        <f>IF(BJ28="","",IF(BJ28&lt;0,'X(Calculs)X'!$MW$141,IF(BJ28&lt;0.1,'X(Calculs)X'!$MW$140,IF(BJ28&lt;0.2,'X(Calculs)X'!$MW$139,IF(BJ28&lt;0.3,'X(Calculs)X'!$MW$138,IF(BJ28&lt;0.4,'X(Calculs)X'!$MW$137,IF(BJ28&lt;0.5,'X(Calculs)X'!$MW$136,IF(BJ28&lt;0.6,'X(Calculs)X'!$MW$135,IF(BJ28&lt;0.7,'X(Calculs)X'!$MW$134,IF(BJ28&lt;0.8,'X(Calculs)X'!$MW$133,IF(BJ28&lt;0.9,'X(Calculs)X'!$MW$132,IF(BJ28&lt;1,'X(Calculs)X'!$MW$131,IF(AND(BJ28=1,CS$7=$BT28),0,'X(Calculs)X'!$MW$131)))))))))))))</f>
        <v/>
      </c>
      <c r="CT28" s="560" t="str">
        <f>IF(BK28="","",IF(BK28&lt;0,'X(Calculs)X'!$MW$141,IF(BK28&lt;0.1,'X(Calculs)X'!$MW$140,IF(BK28&lt;0.2,'X(Calculs)X'!$MW$139,IF(BK28&lt;0.3,'X(Calculs)X'!$MW$138,IF(BK28&lt;0.4,'X(Calculs)X'!$MW$137,IF(BK28&lt;0.5,'X(Calculs)X'!$MW$136,IF(BK28&lt;0.6,'X(Calculs)X'!$MW$135,IF(BK28&lt;0.7,'X(Calculs)X'!$MW$134,IF(BK28&lt;0.8,'X(Calculs)X'!$MW$133,IF(BK28&lt;0.9,'X(Calculs)X'!$MW$132,IF(BK28&lt;1,'X(Calculs)X'!$MW$131,IF(AND(BK28=1,CT$7=$BT28),0,'X(Calculs)X'!$MW$131)))))))))))))</f>
        <v/>
      </c>
      <c r="CU28" s="560" t="str">
        <f>IF(BL28="","",IF(BL28&lt;0,'X(Calculs)X'!$MW$141,IF(BL28&lt;0.1,'X(Calculs)X'!$MW$140,IF(BL28&lt;0.2,'X(Calculs)X'!$MW$139,IF(BL28&lt;0.3,'X(Calculs)X'!$MW$138,IF(BL28&lt;0.4,'X(Calculs)X'!$MW$137,IF(BL28&lt;0.5,'X(Calculs)X'!$MW$136,IF(BL28&lt;0.6,'X(Calculs)X'!$MW$135,IF(BL28&lt;0.7,'X(Calculs)X'!$MW$134,IF(BL28&lt;0.8,'X(Calculs)X'!$MW$133,IF(BL28&lt;0.9,'X(Calculs)X'!$MW$132,IF(BL28&lt;1,'X(Calculs)X'!$MW$131,IF(AND(BL28=1,CU$7=$BT28),0,'X(Calculs)X'!$MW$131)))))))))))))</f>
        <v/>
      </c>
      <c r="CV28" s="560" t="str">
        <f>IF(BM28="","",IF(BM28&lt;0,'X(Calculs)X'!$MW$141,IF(BM28&lt;0.1,'X(Calculs)X'!$MW$140,IF(BM28&lt;0.2,'X(Calculs)X'!$MW$139,IF(BM28&lt;0.3,'X(Calculs)X'!$MW$138,IF(BM28&lt;0.4,'X(Calculs)X'!$MW$137,IF(BM28&lt;0.5,'X(Calculs)X'!$MW$136,IF(BM28&lt;0.6,'X(Calculs)X'!$MW$135,IF(BM28&lt;0.7,'X(Calculs)X'!$MW$134,IF(BM28&lt;0.8,'X(Calculs)X'!$MW$133,IF(BM28&lt;0.9,'X(Calculs)X'!$MW$132,IF(BM28&lt;1,'X(Calculs)X'!$MW$131,IF(AND(BM28=1,CV$7=$BT28),0,'X(Calculs)X'!$MW$131)))))))))))))</f>
        <v/>
      </c>
      <c r="CW28" s="560" t="str">
        <f>IF(BN28="","",IF(BN28&lt;0,'X(Calculs)X'!$MW$141,IF(BN28&lt;0.1,'X(Calculs)X'!$MW$140,IF(BN28&lt;0.2,'X(Calculs)X'!$MW$139,IF(BN28&lt;0.3,'X(Calculs)X'!$MW$138,IF(BN28&lt;0.4,'X(Calculs)X'!$MW$137,IF(BN28&lt;0.5,'X(Calculs)X'!$MW$136,IF(BN28&lt;0.6,'X(Calculs)X'!$MW$135,IF(BN28&lt;0.7,'X(Calculs)X'!$MW$134,IF(BN28&lt;0.8,'X(Calculs)X'!$MW$133,IF(BN28&lt;0.9,'X(Calculs)X'!$MW$132,IF(BN28&lt;1,'X(Calculs)X'!$MW$131,IF(AND(BN28=1,CW$7=$BT28),0,'X(Calculs)X'!$MW$131)))))))))))))</f>
        <v/>
      </c>
      <c r="CX28" s="560" t="str">
        <f>IF(BO28="","",IF(BO28&lt;0,'X(Calculs)X'!$MW$141,IF(BO28&lt;0.1,'X(Calculs)X'!$MW$140,IF(BO28&lt;0.2,'X(Calculs)X'!$MW$139,IF(BO28&lt;0.3,'X(Calculs)X'!$MW$138,IF(BO28&lt;0.4,'X(Calculs)X'!$MW$137,IF(BO28&lt;0.5,'X(Calculs)X'!$MW$136,IF(BO28&lt;0.6,'X(Calculs)X'!$MW$135,IF(BO28&lt;0.7,'X(Calculs)X'!$MW$134,IF(BO28&lt;0.8,'X(Calculs)X'!$MW$133,IF(BO28&lt;0.9,'X(Calculs)X'!$MW$132,IF(BO28&lt;1,'X(Calculs)X'!$MW$131,IF(AND(BO28=1,CX$7=$BT28),0,'X(Calculs)X'!$MW$131)))))))))))))</f>
        <v/>
      </c>
      <c r="CZ28" s="541" t="str">
        <f t="shared" si="8"/>
        <v/>
      </c>
      <c r="DA28" s="542" t="str">
        <f>IFERROR((AL28*SQRT(('X(Calculs)X'!$B$11-2)/(1-('5. Corr.'!AL28*'5. Corr.'!AL28)))),"")</f>
        <v/>
      </c>
      <c r="DB28" s="542" t="str">
        <f>IFERROR((AM28*SQRT(('X(Calculs)X'!$B$11-2)/(1-('5. Corr.'!AM28*'5. Corr.'!AM28)))),"")</f>
        <v/>
      </c>
      <c r="DC28" s="542" t="str">
        <f>IFERROR((AN28*SQRT(('X(Calculs)X'!$B$11-2)/(1-('5. Corr.'!AN28*'5. Corr.'!AN28)))),"")</f>
        <v/>
      </c>
      <c r="DD28" s="542" t="str">
        <f>IFERROR((AO28*SQRT(('X(Calculs)X'!$B$11-2)/(1-('5. Corr.'!AO28*'5. Corr.'!AO28)))),"")</f>
        <v/>
      </c>
      <c r="DE28" s="542" t="str">
        <f>IFERROR((AP28*SQRT(('X(Calculs)X'!$B$11-2)/(1-('5. Corr.'!AP28*'5. Corr.'!AP28)))),"")</f>
        <v/>
      </c>
      <c r="DF28" s="542" t="str">
        <f>IFERROR((AQ28*SQRT(('X(Calculs)X'!$B$11-2)/(1-('5. Corr.'!AQ28*'5. Corr.'!AQ28)))),"")</f>
        <v/>
      </c>
      <c r="DG28" s="542" t="str">
        <f>IFERROR((AR28*SQRT(('X(Calculs)X'!$B$11-2)/(1-('5. Corr.'!AR28*'5. Corr.'!AR28)))),"")</f>
        <v/>
      </c>
      <c r="DH28" s="542" t="str">
        <f>IFERROR((AS28*SQRT(('X(Calculs)X'!$B$11-2)/(1-('5. Corr.'!AS28*'5. Corr.'!AS28)))),"")</f>
        <v/>
      </c>
      <c r="DI28" s="542" t="str">
        <f>IFERROR((AT28*SQRT(('X(Calculs)X'!$B$11-2)/(1-('5. Corr.'!AT28*'5. Corr.'!AT28)))),"")</f>
        <v/>
      </c>
      <c r="DJ28" s="542" t="str">
        <f>IFERROR((AU28*SQRT(('X(Calculs)X'!$B$11-2)/(1-('5. Corr.'!AU28*'5. Corr.'!AU28)))),"")</f>
        <v/>
      </c>
      <c r="DK28" s="542" t="str">
        <f>IFERROR((AV28*SQRT(('X(Calculs)X'!$B$11-2)/(1-('5. Corr.'!AV28*'5. Corr.'!AV28)))),"")</f>
        <v/>
      </c>
      <c r="DL28" s="542" t="str">
        <f>IFERROR((AW28*SQRT(('X(Calculs)X'!$B$11-2)/(1-('5. Corr.'!AW28*'5. Corr.'!AW28)))),"")</f>
        <v/>
      </c>
      <c r="DM28" s="542" t="str">
        <f>IFERROR((AX28*SQRT(('X(Calculs)X'!$B$11-2)/(1-('5. Corr.'!AX28*'5. Corr.'!AX28)))),"")</f>
        <v/>
      </c>
      <c r="DN28" s="542" t="str">
        <f>IFERROR((AY28*SQRT(('X(Calculs)X'!$B$11-2)/(1-('5. Corr.'!AY28*'5. Corr.'!AY28)))),"")</f>
        <v/>
      </c>
      <c r="DO28" s="542" t="str">
        <f>IFERROR((AZ28*SQRT(('X(Calculs)X'!$B$11-2)/(1-('5. Corr.'!AZ28*'5. Corr.'!AZ28)))),"")</f>
        <v/>
      </c>
      <c r="DP28" s="542" t="str">
        <f>IFERROR((BA28*SQRT(('X(Calculs)X'!$B$11-2)/(1-('5. Corr.'!BA28*'5. Corr.'!BA28)))),"")</f>
        <v/>
      </c>
      <c r="DQ28" s="542" t="str">
        <f>IFERROR((BB28*SQRT(('X(Calculs)X'!$B$11-2)/(1-('5. Corr.'!BB28*'5. Corr.'!BB28)))),"")</f>
        <v/>
      </c>
      <c r="DR28" s="542" t="str">
        <f>IFERROR((BC28*SQRT(('X(Calculs)X'!$B$11-2)/(1-('5. Corr.'!BC28*'5. Corr.'!BC28)))),"")</f>
        <v/>
      </c>
      <c r="DS28" s="542" t="str">
        <f>IFERROR((BD28*SQRT(('X(Calculs)X'!$B$11-2)/(1-('5. Corr.'!BD28*'5. Corr.'!BD28)))),"")</f>
        <v/>
      </c>
      <c r="DT28" s="542" t="str">
        <f>IFERROR((BE28*SQRT(('X(Calculs)X'!$B$11-2)/(1-('5. Corr.'!BE28*'5. Corr.'!BE28)))),"")</f>
        <v/>
      </c>
      <c r="DU28" s="542" t="str">
        <f>IFERROR((BF28*SQRT(('X(Calculs)X'!$B$11-2)/(1-('5. Corr.'!BF28*'5. Corr.'!BF28)))),"")</f>
        <v/>
      </c>
      <c r="DV28" s="542" t="str">
        <f>IFERROR((BG28*SQRT(('X(Calculs)X'!$B$11-2)/(1-('5. Corr.'!BG28*'5. Corr.'!BG28)))),"")</f>
        <v/>
      </c>
      <c r="DW28" s="542" t="str">
        <f>IFERROR((BH28*SQRT(('X(Calculs)X'!$B$11-2)/(1-('5. Corr.'!BH28*'5. Corr.'!BH28)))),"")</f>
        <v/>
      </c>
      <c r="DX28" s="542" t="str">
        <f>IFERROR((BI28*SQRT(('X(Calculs)X'!$B$11-2)/(1-('5. Corr.'!BI28*'5. Corr.'!BI28)))),"")</f>
        <v/>
      </c>
      <c r="DY28" s="542" t="str">
        <f>IFERROR((BJ28*SQRT(('X(Calculs)X'!$B$11-2)/(1-('5. Corr.'!BJ28*'5. Corr.'!BJ28)))),"")</f>
        <v/>
      </c>
      <c r="DZ28" s="542" t="str">
        <f>IFERROR((BK28*SQRT(('X(Calculs)X'!$B$11-2)/(1-('5. Corr.'!BK28*'5. Corr.'!BK28)))),"")</f>
        <v/>
      </c>
      <c r="EA28" s="542" t="str">
        <f>IFERROR((BL28*SQRT(('X(Calculs)X'!$B$11-2)/(1-('5. Corr.'!BL28*'5. Corr.'!BL28)))),"")</f>
        <v/>
      </c>
      <c r="EB28" s="542" t="str">
        <f>IFERROR((BM28*SQRT(('X(Calculs)X'!$B$11-2)/(1-('5. Corr.'!BM28*'5. Corr.'!BM28)))),"")</f>
        <v/>
      </c>
      <c r="EC28" s="542" t="str">
        <f>IFERROR((BN28*SQRT(('X(Calculs)X'!$B$11-2)/(1-('5. Corr.'!BN28*'5. Corr.'!BN28)))),"")</f>
        <v/>
      </c>
      <c r="ED28" s="542" t="str">
        <f>IFERROR((BO28*SQRT(('X(Calculs)X'!$B$11-2)/(1-('5. Corr.'!BO28*'5. Corr.'!BO28)))),"")</f>
        <v/>
      </c>
      <c r="EF28" s="541" t="str">
        <f t="shared" si="9"/>
        <v/>
      </c>
      <c r="EG28" s="542" t="str">
        <f>IFERROR((_xlfn.T.DIST.2T(ABS(DA28),'X(Calculs)X'!$B$11-2)),"")</f>
        <v/>
      </c>
      <c r="EH28" s="542" t="str">
        <f>IFERROR((_xlfn.T.DIST.2T(ABS(DB28),'X(Calculs)X'!$B$11-2)),"")</f>
        <v/>
      </c>
      <c r="EI28" s="542" t="str">
        <f>IFERROR((_xlfn.T.DIST.2T(ABS(DC28),'X(Calculs)X'!$B$11-2)),"")</f>
        <v/>
      </c>
      <c r="EJ28" s="542" t="str">
        <f>IFERROR((_xlfn.T.DIST.2T(ABS(DD28),'X(Calculs)X'!$B$11-2)),"")</f>
        <v/>
      </c>
      <c r="EK28" s="542" t="str">
        <f>IFERROR((_xlfn.T.DIST.2T(ABS(DE28),'X(Calculs)X'!$B$11-2)),"")</f>
        <v/>
      </c>
      <c r="EL28" s="542" t="str">
        <f>IFERROR((_xlfn.T.DIST.2T(ABS(DF28),'X(Calculs)X'!$B$11-2)),"")</f>
        <v/>
      </c>
      <c r="EM28" s="542" t="str">
        <f>IFERROR((_xlfn.T.DIST.2T(ABS(DG28),'X(Calculs)X'!$B$11-2)),"")</f>
        <v/>
      </c>
      <c r="EN28" s="542" t="str">
        <f>IFERROR((_xlfn.T.DIST.2T(ABS(DH28),'X(Calculs)X'!$B$11-2)),"")</f>
        <v/>
      </c>
      <c r="EO28" s="542" t="str">
        <f>IFERROR((_xlfn.T.DIST.2T(ABS(DI28),'X(Calculs)X'!$B$11-2)),"")</f>
        <v/>
      </c>
      <c r="EP28" s="542" t="str">
        <f>IFERROR((_xlfn.T.DIST.2T(ABS(DJ28),'X(Calculs)X'!$B$11-2)),"")</f>
        <v/>
      </c>
      <c r="EQ28" s="542" t="str">
        <f>IFERROR((_xlfn.T.DIST.2T(ABS(DK28),'X(Calculs)X'!$B$11-2)),"")</f>
        <v/>
      </c>
      <c r="ER28" s="542" t="str">
        <f>IFERROR((_xlfn.T.DIST.2T(ABS(DL28),'X(Calculs)X'!$B$11-2)),"")</f>
        <v/>
      </c>
      <c r="ES28" s="542" t="str">
        <f>IFERROR((_xlfn.T.DIST.2T(ABS(DM28),'X(Calculs)X'!$B$11-2)),"")</f>
        <v/>
      </c>
      <c r="ET28" s="542" t="str">
        <f>IFERROR((_xlfn.T.DIST.2T(ABS(DN28),'X(Calculs)X'!$B$11-2)),"")</f>
        <v/>
      </c>
      <c r="EU28" s="542" t="str">
        <f>IFERROR((_xlfn.T.DIST.2T(ABS(DO28),'X(Calculs)X'!$B$11-2)),"")</f>
        <v/>
      </c>
      <c r="EV28" s="542" t="str">
        <f>IFERROR((_xlfn.T.DIST.2T(ABS(DP28),'X(Calculs)X'!$B$11-2)),"")</f>
        <v/>
      </c>
      <c r="EW28" s="542" t="str">
        <f>IFERROR((_xlfn.T.DIST.2T(ABS(DQ28),'X(Calculs)X'!$B$11-2)),"")</f>
        <v/>
      </c>
      <c r="EX28" s="542" t="str">
        <f>IFERROR((_xlfn.T.DIST.2T(ABS(DR28),'X(Calculs)X'!$B$11-2)),"")</f>
        <v/>
      </c>
      <c r="EY28" s="542" t="str">
        <f>IFERROR((_xlfn.T.DIST.2T(ABS(DS28),'X(Calculs)X'!$B$11-2)),"")</f>
        <v/>
      </c>
      <c r="EZ28" s="542" t="str">
        <f>IFERROR((_xlfn.T.DIST.2T(ABS(DT28),'X(Calculs)X'!$B$11-2)),"")</f>
        <v/>
      </c>
      <c r="FA28" s="542" t="str">
        <f>IFERROR((_xlfn.T.DIST.2T(ABS(DU28),'X(Calculs)X'!$B$11-2)),"")</f>
        <v/>
      </c>
      <c r="FB28" s="542" t="str">
        <f>IFERROR((_xlfn.T.DIST.2T(ABS(DV28),'X(Calculs)X'!$B$11-2)),"")</f>
        <v/>
      </c>
      <c r="FC28" s="542" t="str">
        <f>IFERROR((_xlfn.T.DIST.2T(ABS(DW28),'X(Calculs)X'!$B$11-2)),"")</f>
        <v/>
      </c>
      <c r="FD28" s="542" t="str">
        <f>IFERROR((_xlfn.T.DIST.2T(ABS(DX28),'X(Calculs)X'!$B$11-2)),"")</f>
        <v/>
      </c>
      <c r="FE28" s="542" t="str">
        <f>IFERROR((_xlfn.T.DIST.2T(ABS(DY28),'X(Calculs)X'!$B$11-2)),"")</f>
        <v/>
      </c>
      <c r="FF28" s="542" t="str">
        <f>IFERROR((_xlfn.T.DIST.2T(ABS(DZ28),'X(Calculs)X'!$B$11-2)),"")</f>
        <v/>
      </c>
      <c r="FG28" s="542" t="str">
        <f>IFERROR((_xlfn.T.DIST.2T(ABS(EA28),'X(Calculs)X'!$B$11-2)),"")</f>
        <v/>
      </c>
      <c r="FH28" s="542" t="str">
        <f>IFERROR((_xlfn.T.DIST.2T(ABS(EB28),'X(Calculs)X'!$B$11-2)),"")</f>
        <v/>
      </c>
      <c r="FI28" s="542" t="str">
        <f>IFERROR((_xlfn.T.DIST.2T(ABS(EC28),'X(Calculs)X'!$B$11-2)),"")</f>
        <v/>
      </c>
      <c r="FJ28" s="542" t="str">
        <f>IFERROR((_xlfn.T.DIST.2T(ABS(ED28),'X(Calculs)X'!$B$11-2)),"")</f>
        <v/>
      </c>
      <c r="FL28" s="541" t="str">
        <f t="shared" si="10"/>
        <v/>
      </c>
      <c r="FM28" s="542" t="e">
        <f t="shared" si="12"/>
        <v>#VALUE!</v>
      </c>
      <c r="FN28" s="542" t="e">
        <f t="shared" si="13"/>
        <v>#VALUE!</v>
      </c>
      <c r="FO28" s="542" t="e">
        <f t="shared" si="14"/>
        <v>#VALUE!</v>
      </c>
      <c r="FP28" s="542" t="e">
        <f t="shared" si="15"/>
        <v>#VALUE!</v>
      </c>
      <c r="FQ28" s="542" t="e">
        <f t="shared" si="16"/>
        <v>#VALUE!</v>
      </c>
      <c r="FR28" s="542" t="e">
        <f t="shared" si="17"/>
        <v>#VALUE!</v>
      </c>
      <c r="FS28" s="542" t="e">
        <f t="shared" si="18"/>
        <v>#VALUE!</v>
      </c>
      <c r="FT28" s="542" t="e">
        <f t="shared" si="19"/>
        <v>#VALUE!</v>
      </c>
      <c r="FU28" s="542" t="e">
        <f t="shared" si="20"/>
        <v>#VALUE!</v>
      </c>
      <c r="FV28" s="542" t="e">
        <f t="shared" si="21"/>
        <v>#VALUE!</v>
      </c>
      <c r="FW28" s="542" t="e">
        <f t="shared" si="22"/>
        <v>#VALUE!</v>
      </c>
      <c r="FX28" s="542" t="e">
        <f t="shared" si="23"/>
        <v>#VALUE!</v>
      </c>
      <c r="FY28" s="542" t="e">
        <f t="shared" si="24"/>
        <v>#VALUE!</v>
      </c>
      <c r="FZ28" s="542" t="e">
        <f t="shared" si="25"/>
        <v>#VALUE!</v>
      </c>
      <c r="GA28" s="542" t="e">
        <f t="shared" si="26"/>
        <v>#VALUE!</v>
      </c>
      <c r="GB28" s="542" t="e">
        <f t="shared" si="27"/>
        <v>#VALUE!</v>
      </c>
      <c r="GC28" s="542" t="e">
        <f t="shared" si="28"/>
        <v>#VALUE!</v>
      </c>
      <c r="GD28" s="542" t="e">
        <f t="shared" si="29"/>
        <v>#VALUE!</v>
      </c>
      <c r="GE28" s="542" t="e">
        <f t="shared" si="30"/>
        <v>#VALUE!</v>
      </c>
      <c r="GF28" s="542" t="e">
        <f t="shared" si="31"/>
        <v>#VALUE!</v>
      </c>
      <c r="GG28" s="542" t="e">
        <f t="shared" si="32"/>
        <v>#VALUE!</v>
      </c>
      <c r="GH28" s="542" t="e">
        <f t="shared" si="33"/>
        <v>#VALUE!</v>
      </c>
      <c r="GI28" s="542" t="e">
        <f t="shared" si="34"/>
        <v>#VALUE!</v>
      </c>
      <c r="GJ28" s="542" t="e">
        <f t="shared" si="35"/>
        <v>#VALUE!</v>
      </c>
      <c r="GK28" s="542" t="e">
        <f t="shared" si="36"/>
        <v>#VALUE!</v>
      </c>
      <c r="GL28" s="542" t="e">
        <f t="shared" si="37"/>
        <v>#VALUE!</v>
      </c>
      <c r="GM28" s="542" t="e">
        <f t="shared" si="38"/>
        <v>#VALUE!</v>
      </c>
      <c r="GN28" s="542" t="e">
        <f t="shared" si="39"/>
        <v>#VALUE!</v>
      </c>
      <c r="GO28" s="542" t="e">
        <f t="shared" si="40"/>
        <v>#VALUE!</v>
      </c>
      <c r="GP28" s="542" t="e">
        <f t="shared" si="41"/>
        <v>#VALUE!</v>
      </c>
    </row>
    <row r="29" spans="1:285" ht="23.25" customHeight="1" x14ac:dyDescent="0.3">
      <c r="A29" s="578"/>
      <c r="D29" s="568" t="str">
        <f>Z7</f>
        <v/>
      </c>
      <c r="E29" s="542" t="str">
        <f>IF('X(Calculs)X'!$B$8&gt;0,IF('X(Calculs)X'!$AM46&lt;='X(Calculs)X'!$B$8,IF(ISERROR(FM29),IF('X(Calculs)X'!D$23&lt;='X(Calculs)X'!$B$8,"—",""),FM29),""),"")</f>
        <v/>
      </c>
      <c r="F29" s="542" t="str">
        <f>IF('X(Calculs)X'!$B$8&gt;0,IF('X(Calculs)X'!$AM46&lt;='X(Calculs)X'!$B$8,IF(ISERROR(FN29),IF('X(Calculs)X'!E$23&lt;='X(Calculs)X'!$B$8,"—",""),FN29),""),"")</f>
        <v/>
      </c>
      <c r="G29" s="542" t="str">
        <f>IF('X(Calculs)X'!$B$8&gt;0,IF('X(Calculs)X'!$AM46&lt;='X(Calculs)X'!$B$8,IF(ISERROR(FO29),IF('X(Calculs)X'!F$23&lt;='X(Calculs)X'!$B$8,"—",""),FO29),""),"")</f>
        <v/>
      </c>
      <c r="H29" s="542" t="str">
        <f>IF('X(Calculs)X'!$B$8&gt;0,IF('X(Calculs)X'!$AM46&lt;='X(Calculs)X'!$B$8,IF(ISERROR(FP29),IF('X(Calculs)X'!G$23&lt;='X(Calculs)X'!$B$8,"—",""),FP29),""),"")</f>
        <v/>
      </c>
      <c r="I29" s="542" t="str">
        <f>IF('X(Calculs)X'!$B$8&gt;0,IF('X(Calculs)X'!$AM46&lt;='X(Calculs)X'!$B$8,IF(ISERROR(FQ29),IF('X(Calculs)X'!H$23&lt;='X(Calculs)X'!$B$8,"—",""),FQ29),""),"")</f>
        <v/>
      </c>
      <c r="J29" s="542" t="str">
        <f>IF('X(Calculs)X'!$B$8&gt;0,IF('X(Calculs)X'!$AM46&lt;='X(Calculs)X'!$B$8,IF(ISERROR(FR29),IF('X(Calculs)X'!I$23&lt;='X(Calculs)X'!$B$8,"—",""),FR29),""),"")</f>
        <v/>
      </c>
      <c r="K29" s="542" t="str">
        <f>IF('X(Calculs)X'!$B$8&gt;0,IF('X(Calculs)X'!$AM46&lt;='X(Calculs)X'!$B$8,IF(ISERROR(FS29),IF('X(Calculs)X'!J$23&lt;='X(Calculs)X'!$B$8,"—",""),FS29),""),"")</f>
        <v/>
      </c>
      <c r="L29" s="542" t="str">
        <f>IF('X(Calculs)X'!$B$8&gt;0,IF('X(Calculs)X'!$AM46&lt;='X(Calculs)X'!$B$8,IF(ISERROR(FT29),IF('X(Calculs)X'!K$23&lt;='X(Calculs)X'!$B$8,"—",""),FT29),""),"")</f>
        <v/>
      </c>
      <c r="M29" s="542" t="str">
        <f>IF('X(Calculs)X'!$B$8&gt;0,IF('X(Calculs)X'!$AM46&lt;='X(Calculs)X'!$B$8,IF(ISERROR(FU29),IF('X(Calculs)X'!L$23&lt;='X(Calculs)X'!$B$8,"—",""),FU29),""),"")</f>
        <v/>
      </c>
      <c r="N29" s="542" t="str">
        <f>IF('X(Calculs)X'!$B$8&gt;0,IF('X(Calculs)X'!$AM46&lt;='X(Calculs)X'!$B$8,IF(ISERROR(FV29),IF('X(Calculs)X'!M$23&lt;='X(Calculs)X'!$B$8,"—",""),FV29),""),"")</f>
        <v/>
      </c>
      <c r="O29" s="542" t="str">
        <f>IF('X(Calculs)X'!$B$8&gt;0,IF('X(Calculs)X'!$AM46&lt;='X(Calculs)X'!$B$8,IF(ISERROR(FW29),IF('X(Calculs)X'!N$23&lt;='X(Calculs)X'!$B$8,"—",""),FW29),""),"")</f>
        <v/>
      </c>
      <c r="P29" s="542" t="str">
        <f>IF('X(Calculs)X'!$B$8&gt;0,IF('X(Calculs)X'!$AM46&lt;='X(Calculs)X'!$B$8,IF(ISERROR(FX29),IF('X(Calculs)X'!O$23&lt;='X(Calculs)X'!$B$8,"—",""),FX29),""),"")</f>
        <v/>
      </c>
      <c r="Q29" s="542" t="str">
        <f>IF('X(Calculs)X'!$B$8&gt;0,IF('X(Calculs)X'!$AM46&lt;='X(Calculs)X'!$B$8,IF(ISERROR(FY29),IF('X(Calculs)X'!P$23&lt;='X(Calculs)X'!$B$8,"—",""),FY29),""),"")</f>
        <v/>
      </c>
      <c r="R29" s="542" t="str">
        <f>IF('X(Calculs)X'!$B$8&gt;0,IF('X(Calculs)X'!$AM46&lt;='X(Calculs)X'!$B$8,IF(ISERROR(FZ29),IF('X(Calculs)X'!Q$23&lt;='X(Calculs)X'!$B$8,"—",""),FZ29),""),"")</f>
        <v/>
      </c>
      <c r="S29" s="542" t="str">
        <f>IF('X(Calculs)X'!$B$8&gt;0,IF('X(Calculs)X'!$AM46&lt;='X(Calculs)X'!$B$8,IF(ISERROR(GA29),IF('X(Calculs)X'!R$23&lt;='X(Calculs)X'!$B$8,"—",""),GA29),""),"")</f>
        <v/>
      </c>
      <c r="T29" s="542" t="str">
        <f>IF('X(Calculs)X'!$B$8&gt;0,IF('X(Calculs)X'!$AM46&lt;='X(Calculs)X'!$B$8,IF(ISERROR(GB29),IF('X(Calculs)X'!S$23&lt;='X(Calculs)X'!$B$8,"—",""),GB29),""),"")</f>
        <v/>
      </c>
      <c r="U29" s="542" t="str">
        <f>IF('X(Calculs)X'!$B$8&gt;0,IF('X(Calculs)X'!$AM46&lt;='X(Calculs)X'!$B$8,IF(ISERROR(GC29),IF('X(Calculs)X'!T$23&lt;='X(Calculs)X'!$B$8,"—",""),GC29),""),"")</f>
        <v/>
      </c>
      <c r="V29" s="542" t="str">
        <f>IF('X(Calculs)X'!$B$8&gt;0,IF('X(Calculs)X'!$AM46&lt;='X(Calculs)X'!$B$8,IF(ISERROR(GD29),IF('X(Calculs)X'!U$23&lt;='X(Calculs)X'!$B$8,"—",""),GD29),""),"")</f>
        <v/>
      </c>
      <c r="W29" s="542" t="str">
        <f>IF('X(Calculs)X'!$B$8&gt;0,IF('X(Calculs)X'!$AM46&lt;='X(Calculs)X'!$B$8,IF(ISERROR(GE29),IF('X(Calculs)X'!V$23&lt;='X(Calculs)X'!$B$8,"—",""),GE29),""),"")</f>
        <v/>
      </c>
      <c r="X29" s="542" t="str">
        <f>IF('X(Calculs)X'!$B$8&gt;0,IF('X(Calculs)X'!$AM46&lt;='X(Calculs)X'!$B$8,IF(ISERROR(GF29),IF('X(Calculs)X'!W$23&lt;='X(Calculs)X'!$B$8,"—",""),GF29),""),"")</f>
        <v/>
      </c>
      <c r="Y29" s="542" t="str">
        <f>IF('X(Calculs)X'!$B$8&gt;0,IF('X(Calculs)X'!$AM46&lt;='X(Calculs)X'!$B$8,IF(ISERROR(GG29),IF('X(Calculs)X'!X$23&lt;='X(Calculs)X'!$B$8,"—",""),GG29),""),"")</f>
        <v/>
      </c>
      <c r="Z29" s="542" t="str">
        <f>IF('X(Calculs)X'!$B$8&gt;0,IF('X(Calculs)X'!$AM46&lt;='X(Calculs)X'!$B$8,IF(ISERROR(GH29),IF('X(Calculs)X'!Y$23&lt;='X(Calculs)X'!$B$8,"—",""),GH29),""),"")</f>
        <v/>
      </c>
      <c r="AA29" s="542" t="str">
        <f>IF('X(Calculs)X'!$B$8&gt;0,IF('X(Calculs)X'!$AM46&lt;='X(Calculs)X'!$B$8,IF(ISERROR(GI29),IF('X(Calculs)X'!Z$23&lt;='X(Calculs)X'!$B$8,"—",""),GI29),""),"")</f>
        <v/>
      </c>
      <c r="AB29" s="542" t="str">
        <f>IF('X(Calculs)X'!$B$8&gt;0,IF('X(Calculs)X'!$AM46&lt;='X(Calculs)X'!$B$8,IF(ISERROR(GJ29),IF('X(Calculs)X'!AA$23&lt;='X(Calculs)X'!$B$8,"—",""),GJ29),""),"")</f>
        <v/>
      </c>
      <c r="AC29" s="542" t="str">
        <f>IF('X(Calculs)X'!$B$8&gt;0,IF('X(Calculs)X'!$AM46&lt;='X(Calculs)X'!$B$8,IF(ISERROR(GK29),IF('X(Calculs)X'!AB$23&lt;='X(Calculs)X'!$B$8,"—",""),GK29),""),"")</f>
        <v/>
      </c>
      <c r="AD29" s="542" t="str">
        <f>IF('X(Calculs)X'!$B$8&gt;0,IF('X(Calculs)X'!$AM46&lt;='X(Calculs)X'!$B$8,IF(ISERROR(GL29),IF('X(Calculs)X'!AC$23&lt;='X(Calculs)X'!$B$8,"—",""),GL29),""),"")</f>
        <v/>
      </c>
      <c r="AE29" s="542" t="str">
        <f>IF('X(Calculs)X'!$B$8&gt;0,IF('X(Calculs)X'!$AM46&lt;='X(Calculs)X'!$B$8,IF(ISERROR(GM29),IF('X(Calculs)X'!AD$23&lt;='X(Calculs)X'!$B$8,"—",""),GM29),""),"")</f>
        <v/>
      </c>
      <c r="AF29" s="542" t="str">
        <f>IF('X(Calculs)X'!$B$8&gt;0,IF('X(Calculs)X'!$AM46&lt;='X(Calculs)X'!$B$8,IF(ISERROR(GN29),IF('X(Calculs)X'!AE$23&lt;='X(Calculs)X'!$B$8,"—",""),GN29),""),"")</f>
        <v/>
      </c>
      <c r="AG29" s="542" t="str">
        <f>IF('X(Calculs)X'!$B$8&gt;0,IF('X(Calculs)X'!$AM46&lt;='X(Calculs)X'!$B$8,IF(ISERROR(GO29),IF('X(Calculs)X'!AF$23&lt;='X(Calculs)X'!$B$8,"—",""),GO29),""),"")</f>
        <v/>
      </c>
      <c r="AH29" s="542" t="str">
        <f>IF('X(Calculs)X'!$B$8&gt;0,IF('X(Calculs)X'!$AM46&lt;='X(Calculs)X'!$B$8,IF(ISERROR(GP29),IF('X(Calculs)X'!AG$23&lt;='X(Calculs)X'!$B$8,"—",""),GP29),""),"")</f>
        <v/>
      </c>
      <c r="AK29" s="541" t="str">
        <f t="shared" si="6"/>
        <v/>
      </c>
      <c r="AL29" s="542" t="str">
        <f>IFERROR(ROUND(CORREL('X(Calculs)X'!$Y$25:$Y$124,'X(Calculs)X'!D$25:D$124),2),"")</f>
        <v/>
      </c>
      <c r="AM29" s="542" t="str">
        <f>IFERROR(ROUND(CORREL('X(Calculs)X'!$Y$25:$Y$124,'X(Calculs)X'!E$25:E$124),2),"")</f>
        <v/>
      </c>
      <c r="AN29" s="542" t="str">
        <f>IFERROR(ROUND(CORREL('X(Calculs)X'!$Y$25:$Y$124,'X(Calculs)X'!F$25:F$124),2),"")</f>
        <v/>
      </c>
      <c r="AO29" s="542" t="str">
        <f>IFERROR(ROUND(CORREL('X(Calculs)X'!$Y$25:$Y$124,'X(Calculs)X'!G$25:G$124),2),"")</f>
        <v/>
      </c>
      <c r="AP29" s="542" t="str">
        <f>IFERROR(ROUND(CORREL('X(Calculs)X'!$Y$25:$Y$124,'X(Calculs)X'!H$25:H$124),2),"")</f>
        <v/>
      </c>
      <c r="AQ29" s="542" t="str">
        <f>IFERROR(ROUND(CORREL('X(Calculs)X'!$Y$25:$Y$124,'X(Calculs)X'!I$25:I$124),2),"")</f>
        <v/>
      </c>
      <c r="AR29" s="542" t="str">
        <f>IFERROR(ROUND(CORREL('X(Calculs)X'!$Y$25:$Y$124,'X(Calculs)X'!J$25:J$124),2),"")</f>
        <v/>
      </c>
      <c r="AS29" s="542" t="str">
        <f>IFERROR(ROUND(CORREL('X(Calculs)X'!$Y$25:$Y$124,'X(Calculs)X'!K$25:K$124),2),"")</f>
        <v/>
      </c>
      <c r="AT29" s="542" t="str">
        <f>IFERROR(ROUND(CORREL('X(Calculs)X'!$Y$25:$Y$124,'X(Calculs)X'!L$25:L$124),2),"")</f>
        <v/>
      </c>
      <c r="AU29" s="542" t="str">
        <f>IFERROR(ROUND(CORREL('X(Calculs)X'!$Y$25:$Y$124,'X(Calculs)X'!M$25:M$124),2),"")</f>
        <v/>
      </c>
      <c r="AV29" s="542" t="str">
        <f>IFERROR(ROUND(CORREL('X(Calculs)X'!$Y$25:$Y$124,'X(Calculs)X'!N$25:N$124),2),"")</f>
        <v/>
      </c>
      <c r="AW29" s="542" t="str">
        <f>IFERROR(ROUND(CORREL('X(Calculs)X'!$Y$25:$Y$124,'X(Calculs)X'!O$25:O$124),2),"")</f>
        <v/>
      </c>
      <c r="AX29" s="542" t="str">
        <f>IFERROR(ROUND(CORREL('X(Calculs)X'!$Y$25:$Y$124,'X(Calculs)X'!P$25:P$124),2),"")</f>
        <v/>
      </c>
      <c r="AY29" s="542" t="str">
        <f>IFERROR(ROUND(CORREL('X(Calculs)X'!$Y$25:$Y$124,'X(Calculs)X'!Q$25:Q$124),2),"")</f>
        <v/>
      </c>
      <c r="AZ29" s="542" t="str">
        <f>IFERROR(ROUND(CORREL('X(Calculs)X'!$Y$25:$Y$124,'X(Calculs)X'!R$25:R$124),2),"")</f>
        <v/>
      </c>
      <c r="BA29" s="542" t="str">
        <f>IFERROR(ROUND(CORREL('X(Calculs)X'!$Y$25:$Y$124,'X(Calculs)X'!S$25:S$124),2),"")</f>
        <v/>
      </c>
      <c r="BB29" s="542" t="str">
        <f>IFERROR(ROUND(CORREL('X(Calculs)X'!$Y$25:$Y$124,'X(Calculs)X'!T$25:T$124),2),"")</f>
        <v/>
      </c>
      <c r="BC29" s="542" t="str">
        <f>IFERROR(ROUND(CORREL('X(Calculs)X'!$Y$25:$Y$124,'X(Calculs)X'!U$25:U$124),2),"")</f>
        <v/>
      </c>
      <c r="BD29" s="542" t="str">
        <f>IFERROR(ROUND(CORREL('X(Calculs)X'!$Y$25:$Y$124,'X(Calculs)X'!V$25:V$124),2),"")</f>
        <v/>
      </c>
      <c r="BE29" s="542" t="str">
        <f>IFERROR(ROUND(CORREL('X(Calculs)X'!$Y$25:$Y$124,'X(Calculs)X'!W$25:W$124),2),"")</f>
        <v/>
      </c>
      <c r="BF29" s="542" t="str">
        <f>IFERROR(ROUND(CORREL('X(Calculs)X'!$Y$25:$Y$124,'X(Calculs)X'!X$25:X$124),2),"")</f>
        <v/>
      </c>
      <c r="BG29" s="542" t="str">
        <f>IFERROR(ROUND(CORREL('X(Calculs)X'!$Y$25:$Y$124,'X(Calculs)X'!Y$25:Y$124),2),"")</f>
        <v/>
      </c>
      <c r="BH29" s="542" t="str">
        <f>IFERROR(ROUND(CORREL('X(Calculs)X'!$Y$25:$Y$124,'X(Calculs)X'!Z$25:Z$124),2),"")</f>
        <v/>
      </c>
      <c r="BI29" s="542" t="str">
        <f>IFERROR(ROUND(CORREL('X(Calculs)X'!$Y$25:$Y$124,'X(Calculs)X'!AA$25:AA$124),2),"")</f>
        <v/>
      </c>
      <c r="BJ29" s="542" t="str">
        <f>IFERROR(ROUND(CORREL('X(Calculs)X'!$Y$25:$Y$124,'X(Calculs)X'!AB$25:AB$124),2),"")</f>
        <v/>
      </c>
      <c r="BK29" s="542" t="str">
        <f>IFERROR(ROUND(CORREL('X(Calculs)X'!$Y$25:$Y$124,'X(Calculs)X'!AC$25:AC$124),2),"")</f>
        <v/>
      </c>
      <c r="BL29" s="542" t="str">
        <f>IFERROR(ROUND(CORREL('X(Calculs)X'!$Y$25:$Y$124,'X(Calculs)X'!AD$25:AD$124),2),"")</f>
        <v/>
      </c>
      <c r="BM29" s="542" t="str">
        <f>IFERROR(ROUND(CORREL('X(Calculs)X'!$Y$25:$Y$124,'X(Calculs)X'!AE$25:AE$124),2),"")</f>
        <v/>
      </c>
      <c r="BN29" s="542" t="str">
        <f>IFERROR(ROUND(CORREL('X(Calculs)X'!$Y$25:$Y$124,'X(Calculs)X'!AF$25:AF$124),2),"")</f>
        <v/>
      </c>
      <c r="BO29" s="542" t="str">
        <f>IFERROR(ROUND(CORREL('X(Calculs)X'!$Y$25:$Y$124,'X(Calculs)X'!AG$25:AG$124),2),"")</f>
        <v/>
      </c>
      <c r="BT29" s="541" t="str">
        <f t="shared" si="7"/>
        <v/>
      </c>
      <c r="BU29" s="560" t="str">
        <f>IF(AL29="","",IF(AL29&lt;0,'X(Calculs)X'!$MW$141,IF(AL29&lt;0.1,'X(Calculs)X'!$MW$140,IF(AL29&lt;0.2,'X(Calculs)X'!$MW$139,IF(AL29&lt;0.3,'X(Calculs)X'!$MW$138,IF(AL29&lt;0.4,'X(Calculs)X'!$MW$137,IF(AL29&lt;0.5,'X(Calculs)X'!$MW$136,IF(AL29&lt;0.6,'X(Calculs)X'!$MW$135,IF(AL29&lt;0.7,'X(Calculs)X'!$MW$134,IF(AL29&lt;0.8,'X(Calculs)X'!$MW$133,IF(AL29&lt;0.9,'X(Calculs)X'!$MW$132,IF(AL29&lt;1,'X(Calculs)X'!$MW$131,IF(AND(AL29=1,BU$7=$BT29),0,'X(Calculs)X'!$MW$131)))))))))))))</f>
        <v/>
      </c>
      <c r="BV29" s="560" t="str">
        <f>IF(AM29="","",IF(AM29&lt;0,'X(Calculs)X'!$MW$141,IF(AM29&lt;0.1,'X(Calculs)X'!$MW$140,IF(AM29&lt;0.2,'X(Calculs)X'!$MW$139,IF(AM29&lt;0.3,'X(Calculs)X'!$MW$138,IF(AM29&lt;0.4,'X(Calculs)X'!$MW$137,IF(AM29&lt;0.5,'X(Calculs)X'!$MW$136,IF(AM29&lt;0.6,'X(Calculs)X'!$MW$135,IF(AM29&lt;0.7,'X(Calculs)X'!$MW$134,IF(AM29&lt;0.8,'X(Calculs)X'!$MW$133,IF(AM29&lt;0.9,'X(Calculs)X'!$MW$132,IF(AM29&lt;1,'X(Calculs)X'!$MW$131,IF(AND(AM29=1,BV$7=$BT29),0,'X(Calculs)X'!$MW$131)))))))))))))</f>
        <v/>
      </c>
      <c r="BW29" s="560" t="str">
        <f>IF(AN29="","",IF(AN29&lt;0,'X(Calculs)X'!$MW$141,IF(AN29&lt;0.1,'X(Calculs)X'!$MW$140,IF(AN29&lt;0.2,'X(Calculs)X'!$MW$139,IF(AN29&lt;0.3,'X(Calculs)X'!$MW$138,IF(AN29&lt;0.4,'X(Calculs)X'!$MW$137,IF(AN29&lt;0.5,'X(Calculs)X'!$MW$136,IF(AN29&lt;0.6,'X(Calculs)X'!$MW$135,IF(AN29&lt;0.7,'X(Calculs)X'!$MW$134,IF(AN29&lt;0.8,'X(Calculs)X'!$MW$133,IF(AN29&lt;0.9,'X(Calculs)X'!$MW$132,IF(AN29&lt;1,'X(Calculs)X'!$MW$131,IF(AND(AN29=1,BW$7=$BT29),0,'X(Calculs)X'!$MW$131)))))))))))))</f>
        <v/>
      </c>
      <c r="BX29" s="560" t="str">
        <f>IF(AO29="","",IF(AO29&lt;0,'X(Calculs)X'!$MW$141,IF(AO29&lt;0.1,'X(Calculs)X'!$MW$140,IF(AO29&lt;0.2,'X(Calculs)X'!$MW$139,IF(AO29&lt;0.3,'X(Calculs)X'!$MW$138,IF(AO29&lt;0.4,'X(Calculs)X'!$MW$137,IF(AO29&lt;0.5,'X(Calculs)X'!$MW$136,IF(AO29&lt;0.6,'X(Calculs)X'!$MW$135,IF(AO29&lt;0.7,'X(Calculs)X'!$MW$134,IF(AO29&lt;0.8,'X(Calculs)X'!$MW$133,IF(AO29&lt;0.9,'X(Calculs)X'!$MW$132,IF(AO29&lt;1,'X(Calculs)X'!$MW$131,IF(AND(AO29=1,BX$7=$BT29),0,'X(Calculs)X'!$MW$131)))))))))))))</f>
        <v/>
      </c>
      <c r="BY29" s="560" t="str">
        <f>IF(AP29="","",IF(AP29&lt;0,'X(Calculs)X'!$MW$141,IF(AP29&lt;0.1,'X(Calculs)X'!$MW$140,IF(AP29&lt;0.2,'X(Calculs)X'!$MW$139,IF(AP29&lt;0.3,'X(Calculs)X'!$MW$138,IF(AP29&lt;0.4,'X(Calculs)X'!$MW$137,IF(AP29&lt;0.5,'X(Calculs)X'!$MW$136,IF(AP29&lt;0.6,'X(Calculs)X'!$MW$135,IF(AP29&lt;0.7,'X(Calculs)X'!$MW$134,IF(AP29&lt;0.8,'X(Calculs)X'!$MW$133,IF(AP29&lt;0.9,'X(Calculs)X'!$MW$132,IF(AP29&lt;1,'X(Calculs)X'!$MW$131,IF(AND(AP29=1,BY$7=$BT29),0,'X(Calculs)X'!$MW$131)))))))))))))</f>
        <v/>
      </c>
      <c r="BZ29" s="560" t="str">
        <f>IF(AQ29="","",IF(AQ29&lt;0,'X(Calculs)X'!$MW$141,IF(AQ29&lt;0.1,'X(Calculs)X'!$MW$140,IF(AQ29&lt;0.2,'X(Calculs)X'!$MW$139,IF(AQ29&lt;0.3,'X(Calculs)X'!$MW$138,IF(AQ29&lt;0.4,'X(Calculs)X'!$MW$137,IF(AQ29&lt;0.5,'X(Calculs)X'!$MW$136,IF(AQ29&lt;0.6,'X(Calculs)X'!$MW$135,IF(AQ29&lt;0.7,'X(Calculs)X'!$MW$134,IF(AQ29&lt;0.8,'X(Calculs)X'!$MW$133,IF(AQ29&lt;0.9,'X(Calculs)X'!$MW$132,IF(AQ29&lt;1,'X(Calculs)X'!$MW$131,IF(AND(AQ29=1,BZ$7=$BT29),0,'X(Calculs)X'!$MW$131)))))))))))))</f>
        <v/>
      </c>
      <c r="CA29" s="560" t="str">
        <f>IF(AR29="","",IF(AR29&lt;0,'X(Calculs)X'!$MW$141,IF(AR29&lt;0.1,'X(Calculs)X'!$MW$140,IF(AR29&lt;0.2,'X(Calculs)X'!$MW$139,IF(AR29&lt;0.3,'X(Calculs)X'!$MW$138,IF(AR29&lt;0.4,'X(Calculs)X'!$MW$137,IF(AR29&lt;0.5,'X(Calculs)X'!$MW$136,IF(AR29&lt;0.6,'X(Calculs)X'!$MW$135,IF(AR29&lt;0.7,'X(Calculs)X'!$MW$134,IF(AR29&lt;0.8,'X(Calculs)X'!$MW$133,IF(AR29&lt;0.9,'X(Calculs)X'!$MW$132,IF(AR29&lt;1,'X(Calculs)X'!$MW$131,IF(AND(AR29=1,CA$7=$BT29),0,'X(Calculs)X'!$MW$131)))))))))))))</f>
        <v/>
      </c>
      <c r="CB29" s="560" t="str">
        <f>IF(AS29="","",IF(AS29&lt;0,'X(Calculs)X'!$MW$141,IF(AS29&lt;0.1,'X(Calculs)X'!$MW$140,IF(AS29&lt;0.2,'X(Calculs)X'!$MW$139,IF(AS29&lt;0.3,'X(Calculs)X'!$MW$138,IF(AS29&lt;0.4,'X(Calculs)X'!$MW$137,IF(AS29&lt;0.5,'X(Calculs)X'!$MW$136,IF(AS29&lt;0.6,'X(Calculs)X'!$MW$135,IF(AS29&lt;0.7,'X(Calculs)X'!$MW$134,IF(AS29&lt;0.8,'X(Calculs)X'!$MW$133,IF(AS29&lt;0.9,'X(Calculs)X'!$MW$132,IF(AS29&lt;1,'X(Calculs)X'!$MW$131,IF(AND(AS29=1,CB$7=$BT29),0,'X(Calculs)X'!$MW$131)))))))))))))</f>
        <v/>
      </c>
      <c r="CC29" s="560" t="str">
        <f>IF(AT29="","",IF(AT29&lt;0,'X(Calculs)X'!$MW$141,IF(AT29&lt;0.1,'X(Calculs)X'!$MW$140,IF(AT29&lt;0.2,'X(Calculs)X'!$MW$139,IF(AT29&lt;0.3,'X(Calculs)X'!$MW$138,IF(AT29&lt;0.4,'X(Calculs)X'!$MW$137,IF(AT29&lt;0.5,'X(Calculs)X'!$MW$136,IF(AT29&lt;0.6,'X(Calculs)X'!$MW$135,IF(AT29&lt;0.7,'X(Calculs)X'!$MW$134,IF(AT29&lt;0.8,'X(Calculs)X'!$MW$133,IF(AT29&lt;0.9,'X(Calculs)X'!$MW$132,IF(AT29&lt;1,'X(Calculs)X'!$MW$131,IF(AND(AT29=1,CC$7=$BT29),0,'X(Calculs)X'!$MW$131)))))))))))))</f>
        <v/>
      </c>
      <c r="CD29" s="560" t="str">
        <f>IF(AU29="","",IF(AU29&lt;0,'X(Calculs)X'!$MW$141,IF(AU29&lt;0.1,'X(Calculs)X'!$MW$140,IF(AU29&lt;0.2,'X(Calculs)X'!$MW$139,IF(AU29&lt;0.3,'X(Calculs)X'!$MW$138,IF(AU29&lt;0.4,'X(Calculs)X'!$MW$137,IF(AU29&lt;0.5,'X(Calculs)X'!$MW$136,IF(AU29&lt;0.6,'X(Calculs)X'!$MW$135,IF(AU29&lt;0.7,'X(Calculs)X'!$MW$134,IF(AU29&lt;0.8,'X(Calculs)X'!$MW$133,IF(AU29&lt;0.9,'X(Calculs)X'!$MW$132,IF(AU29&lt;1,'X(Calculs)X'!$MW$131,IF(AND(AU29=1,CD$7=$BT29),0,'X(Calculs)X'!$MW$131)))))))))))))</f>
        <v/>
      </c>
      <c r="CE29" s="560" t="str">
        <f>IF(AV29="","",IF(AV29&lt;0,'X(Calculs)X'!$MW$141,IF(AV29&lt;0.1,'X(Calculs)X'!$MW$140,IF(AV29&lt;0.2,'X(Calculs)X'!$MW$139,IF(AV29&lt;0.3,'X(Calculs)X'!$MW$138,IF(AV29&lt;0.4,'X(Calculs)X'!$MW$137,IF(AV29&lt;0.5,'X(Calculs)X'!$MW$136,IF(AV29&lt;0.6,'X(Calculs)X'!$MW$135,IF(AV29&lt;0.7,'X(Calculs)X'!$MW$134,IF(AV29&lt;0.8,'X(Calculs)X'!$MW$133,IF(AV29&lt;0.9,'X(Calculs)X'!$MW$132,IF(AV29&lt;1,'X(Calculs)X'!$MW$131,IF(AND(AV29=1,CE$7=$BT29),0,'X(Calculs)X'!$MW$131)))))))))))))</f>
        <v/>
      </c>
      <c r="CF29" s="560" t="str">
        <f>IF(AW29="","",IF(AW29&lt;0,'X(Calculs)X'!$MW$141,IF(AW29&lt;0.1,'X(Calculs)X'!$MW$140,IF(AW29&lt;0.2,'X(Calculs)X'!$MW$139,IF(AW29&lt;0.3,'X(Calculs)X'!$MW$138,IF(AW29&lt;0.4,'X(Calculs)X'!$MW$137,IF(AW29&lt;0.5,'X(Calculs)X'!$MW$136,IF(AW29&lt;0.6,'X(Calculs)X'!$MW$135,IF(AW29&lt;0.7,'X(Calculs)X'!$MW$134,IF(AW29&lt;0.8,'X(Calculs)X'!$MW$133,IF(AW29&lt;0.9,'X(Calculs)X'!$MW$132,IF(AW29&lt;1,'X(Calculs)X'!$MW$131,IF(AND(AW29=1,CF$7=$BT29),0,'X(Calculs)X'!$MW$131)))))))))))))</f>
        <v/>
      </c>
      <c r="CG29" s="560" t="str">
        <f>IF(AX29="","",IF(AX29&lt;0,'X(Calculs)X'!$MW$141,IF(AX29&lt;0.1,'X(Calculs)X'!$MW$140,IF(AX29&lt;0.2,'X(Calculs)X'!$MW$139,IF(AX29&lt;0.3,'X(Calculs)X'!$MW$138,IF(AX29&lt;0.4,'X(Calculs)X'!$MW$137,IF(AX29&lt;0.5,'X(Calculs)X'!$MW$136,IF(AX29&lt;0.6,'X(Calculs)X'!$MW$135,IF(AX29&lt;0.7,'X(Calculs)X'!$MW$134,IF(AX29&lt;0.8,'X(Calculs)X'!$MW$133,IF(AX29&lt;0.9,'X(Calculs)X'!$MW$132,IF(AX29&lt;1,'X(Calculs)X'!$MW$131,IF(AND(AX29=1,CG$7=$BT29),0,'X(Calculs)X'!$MW$131)))))))))))))</f>
        <v/>
      </c>
      <c r="CH29" s="560" t="str">
        <f>IF(AY29="","",IF(AY29&lt;0,'X(Calculs)X'!$MW$141,IF(AY29&lt;0.1,'X(Calculs)X'!$MW$140,IF(AY29&lt;0.2,'X(Calculs)X'!$MW$139,IF(AY29&lt;0.3,'X(Calculs)X'!$MW$138,IF(AY29&lt;0.4,'X(Calculs)X'!$MW$137,IF(AY29&lt;0.5,'X(Calculs)X'!$MW$136,IF(AY29&lt;0.6,'X(Calculs)X'!$MW$135,IF(AY29&lt;0.7,'X(Calculs)X'!$MW$134,IF(AY29&lt;0.8,'X(Calculs)X'!$MW$133,IF(AY29&lt;0.9,'X(Calculs)X'!$MW$132,IF(AY29&lt;1,'X(Calculs)X'!$MW$131,IF(AND(AY29=1,CH$7=$BT29),0,'X(Calculs)X'!$MW$131)))))))))))))</f>
        <v/>
      </c>
      <c r="CI29" s="560" t="str">
        <f>IF(AZ29="","",IF(AZ29&lt;0,'X(Calculs)X'!$MW$141,IF(AZ29&lt;0.1,'X(Calculs)X'!$MW$140,IF(AZ29&lt;0.2,'X(Calculs)X'!$MW$139,IF(AZ29&lt;0.3,'X(Calculs)X'!$MW$138,IF(AZ29&lt;0.4,'X(Calculs)X'!$MW$137,IF(AZ29&lt;0.5,'X(Calculs)X'!$MW$136,IF(AZ29&lt;0.6,'X(Calculs)X'!$MW$135,IF(AZ29&lt;0.7,'X(Calculs)X'!$MW$134,IF(AZ29&lt;0.8,'X(Calculs)X'!$MW$133,IF(AZ29&lt;0.9,'X(Calculs)X'!$MW$132,IF(AZ29&lt;1,'X(Calculs)X'!$MW$131,IF(AND(AZ29=1,CI$7=$BT29),0,'X(Calculs)X'!$MW$131)))))))))))))</f>
        <v/>
      </c>
      <c r="CJ29" s="560" t="str">
        <f>IF(BA29="","",IF(BA29&lt;0,'X(Calculs)X'!$MW$141,IF(BA29&lt;0.1,'X(Calculs)X'!$MW$140,IF(BA29&lt;0.2,'X(Calculs)X'!$MW$139,IF(BA29&lt;0.3,'X(Calculs)X'!$MW$138,IF(BA29&lt;0.4,'X(Calculs)X'!$MW$137,IF(BA29&lt;0.5,'X(Calculs)X'!$MW$136,IF(BA29&lt;0.6,'X(Calculs)X'!$MW$135,IF(BA29&lt;0.7,'X(Calculs)X'!$MW$134,IF(BA29&lt;0.8,'X(Calculs)X'!$MW$133,IF(BA29&lt;0.9,'X(Calculs)X'!$MW$132,IF(BA29&lt;1,'X(Calculs)X'!$MW$131,IF(AND(BA29=1,CJ$7=$BT29),0,'X(Calculs)X'!$MW$131)))))))))))))</f>
        <v/>
      </c>
      <c r="CK29" s="560" t="str">
        <f>IF(BB29="","",IF(BB29&lt;0,'X(Calculs)X'!$MW$141,IF(BB29&lt;0.1,'X(Calculs)X'!$MW$140,IF(BB29&lt;0.2,'X(Calculs)X'!$MW$139,IF(BB29&lt;0.3,'X(Calculs)X'!$MW$138,IF(BB29&lt;0.4,'X(Calculs)X'!$MW$137,IF(BB29&lt;0.5,'X(Calculs)X'!$MW$136,IF(BB29&lt;0.6,'X(Calculs)X'!$MW$135,IF(BB29&lt;0.7,'X(Calculs)X'!$MW$134,IF(BB29&lt;0.8,'X(Calculs)X'!$MW$133,IF(BB29&lt;0.9,'X(Calculs)X'!$MW$132,IF(BB29&lt;1,'X(Calculs)X'!$MW$131,IF(AND(BB29=1,CK$7=$BT29),0,'X(Calculs)X'!$MW$131)))))))))))))</f>
        <v/>
      </c>
      <c r="CL29" s="560" t="str">
        <f>IF(BC29="","",IF(BC29&lt;0,'X(Calculs)X'!$MW$141,IF(BC29&lt;0.1,'X(Calculs)X'!$MW$140,IF(BC29&lt;0.2,'X(Calculs)X'!$MW$139,IF(BC29&lt;0.3,'X(Calculs)X'!$MW$138,IF(BC29&lt;0.4,'X(Calculs)X'!$MW$137,IF(BC29&lt;0.5,'X(Calculs)X'!$MW$136,IF(BC29&lt;0.6,'X(Calculs)X'!$MW$135,IF(BC29&lt;0.7,'X(Calculs)X'!$MW$134,IF(BC29&lt;0.8,'X(Calculs)X'!$MW$133,IF(BC29&lt;0.9,'X(Calculs)X'!$MW$132,IF(BC29&lt;1,'X(Calculs)X'!$MW$131,IF(AND(BC29=1,CL$7=$BT29),0,'X(Calculs)X'!$MW$131)))))))))))))</f>
        <v/>
      </c>
      <c r="CM29" s="560" t="str">
        <f>IF(BD29="","",IF(BD29&lt;0,'X(Calculs)X'!$MW$141,IF(BD29&lt;0.1,'X(Calculs)X'!$MW$140,IF(BD29&lt;0.2,'X(Calculs)X'!$MW$139,IF(BD29&lt;0.3,'X(Calculs)X'!$MW$138,IF(BD29&lt;0.4,'X(Calculs)X'!$MW$137,IF(BD29&lt;0.5,'X(Calculs)X'!$MW$136,IF(BD29&lt;0.6,'X(Calculs)X'!$MW$135,IF(BD29&lt;0.7,'X(Calculs)X'!$MW$134,IF(BD29&lt;0.8,'X(Calculs)X'!$MW$133,IF(BD29&lt;0.9,'X(Calculs)X'!$MW$132,IF(BD29&lt;1,'X(Calculs)X'!$MW$131,IF(AND(BD29=1,CM$7=$BT29),0,'X(Calculs)X'!$MW$131)))))))))))))</f>
        <v/>
      </c>
      <c r="CN29" s="560" t="str">
        <f>IF(BE29="","",IF(BE29&lt;0,'X(Calculs)X'!$MW$141,IF(BE29&lt;0.1,'X(Calculs)X'!$MW$140,IF(BE29&lt;0.2,'X(Calculs)X'!$MW$139,IF(BE29&lt;0.3,'X(Calculs)X'!$MW$138,IF(BE29&lt;0.4,'X(Calculs)X'!$MW$137,IF(BE29&lt;0.5,'X(Calculs)X'!$MW$136,IF(BE29&lt;0.6,'X(Calculs)X'!$MW$135,IF(BE29&lt;0.7,'X(Calculs)X'!$MW$134,IF(BE29&lt;0.8,'X(Calculs)X'!$MW$133,IF(BE29&lt;0.9,'X(Calculs)X'!$MW$132,IF(BE29&lt;1,'X(Calculs)X'!$MW$131,IF(AND(BE29=1,CN$7=$BT29),0,'X(Calculs)X'!$MW$131)))))))))))))</f>
        <v/>
      </c>
      <c r="CO29" s="560" t="str">
        <f>IF(BF29="","",IF(BF29&lt;0,'X(Calculs)X'!$MW$141,IF(BF29&lt;0.1,'X(Calculs)X'!$MW$140,IF(BF29&lt;0.2,'X(Calculs)X'!$MW$139,IF(BF29&lt;0.3,'X(Calculs)X'!$MW$138,IF(BF29&lt;0.4,'X(Calculs)X'!$MW$137,IF(BF29&lt;0.5,'X(Calculs)X'!$MW$136,IF(BF29&lt;0.6,'X(Calculs)X'!$MW$135,IF(BF29&lt;0.7,'X(Calculs)X'!$MW$134,IF(BF29&lt;0.8,'X(Calculs)X'!$MW$133,IF(BF29&lt;0.9,'X(Calculs)X'!$MW$132,IF(BF29&lt;1,'X(Calculs)X'!$MW$131,IF(AND(BF29=1,CO$7=$BT29),0,'X(Calculs)X'!$MW$131)))))))))))))</f>
        <v/>
      </c>
      <c r="CP29" s="560" t="str">
        <f>IF(BG29="","",IF(BG29&lt;0,'X(Calculs)X'!$MW$141,IF(BG29&lt;0.1,'X(Calculs)X'!$MW$140,IF(BG29&lt;0.2,'X(Calculs)X'!$MW$139,IF(BG29&lt;0.3,'X(Calculs)X'!$MW$138,IF(BG29&lt;0.4,'X(Calculs)X'!$MW$137,IF(BG29&lt;0.5,'X(Calculs)X'!$MW$136,IF(BG29&lt;0.6,'X(Calculs)X'!$MW$135,IF(BG29&lt;0.7,'X(Calculs)X'!$MW$134,IF(BG29&lt;0.8,'X(Calculs)X'!$MW$133,IF(BG29&lt;0.9,'X(Calculs)X'!$MW$132,IF(BG29&lt;1,'X(Calculs)X'!$MW$131,IF(AND(BG29=1,CP$7=$BT29),0,'X(Calculs)X'!$MW$131)))))))))))))</f>
        <v/>
      </c>
      <c r="CQ29" s="560" t="str">
        <f>IF(BH29="","",IF(BH29&lt;0,'X(Calculs)X'!$MW$141,IF(BH29&lt;0.1,'X(Calculs)X'!$MW$140,IF(BH29&lt;0.2,'X(Calculs)X'!$MW$139,IF(BH29&lt;0.3,'X(Calculs)X'!$MW$138,IF(BH29&lt;0.4,'X(Calculs)X'!$MW$137,IF(BH29&lt;0.5,'X(Calculs)X'!$MW$136,IF(BH29&lt;0.6,'X(Calculs)X'!$MW$135,IF(BH29&lt;0.7,'X(Calculs)X'!$MW$134,IF(BH29&lt;0.8,'X(Calculs)X'!$MW$133,IF(BH29&lt;0.9,'X(Calculs)X'!$MW$132,IF(BH29&lt;1,'X(Calculs)X'!$MW$131,IF(AND(BH29=1,CQ$7=$BT29),0,'X(Calculs)X'!$MW$131)))))))))))))</f>
        <v/>
      </c>
      <c r="CR29" s="560" t="str">
        <f>IF(BI29="","",IF(BI29&lt;0,'X(Calculs)X'!$MW$141,IF(BI29&lt;0.1,'X(Calculs)X'!$MW$140,IF(BI29&lt;0.2,'X(Calculs)X'!$MW$139,IF(BI29&lt;0.3,'X(Calculs)X'!$MW$138,IF(BI29&lt;0.4,'X(Calculs)X'!$MW$137,IF(BI29&lt;0.5,'X(Calculs)X'!$MW$136,IF(BI29&lt;0.6,'X(Calculs)X'!$MW$135,IF(BI29&lt;0.7,'X(Calculs)X'!$MW$134,IF(BI29&lt;0.8,'X(Calculs)X'!$MW$133,IF(BI29&lt;0.9,'X(Calculs)X'!$MW$132,IF(BI29&lt;1,'X(Calculs)X'!$MW$131,IF(AND(BI29=1,CR$7=$BT29),0,'X(Calculs)X'!$MW$131)))))))))))))</f>
        <v/>
      </c>
      <c r="CS29" s="560" t="str">
        <f>IF(BJ29="","",IF(BJ29&lt;0,'X(Calculs)X'!$MW$141,IF(BJ29&lt;0.1,'X(Calculs)X'!$MW$140,IF(BJ29&lt;0.2,'X(Calculs)X'!$MW$139,IF(BJ29&lt;0.3,'X(Calculs)X'!$MW$138,IF(BJ29&lt;0.4,'X(Calculs)X'!$MW$137,IF(BJ29&lt;0.5,'X(Calculs)X'!$MW$136,IF(BJ29&lt;0.6,'X(Calculs)X'!$MW$135,IF(BJ29&lt;0.7,'X(Calculs)X'!$MW$134,IF(BJ29&lt;0.8,'X(Calculs)X'!$MW$133,IF(BJ29&lt;0.9,'X(Calculs)X'!$MW$132,IF(BJ29&lt;1,'X(Calculs)X'!$MW$131,IF(AND(BJ29=1,CS$7=$BT29),0,'X(Calculs)X'!$MW$131)))))))))))))</f>
        <v/>
      </c>
      <c r="CT29" s="560" t="str">
        <f>IF(BK29="","",IF(BK29&lt;0,'X(Calculs)X'!$MW$141,IF(BK29&lt;0.1,'X(Calculs)X'!$MW$140,IF(BK29&lt;0.2,'X(Calculs)X'!$MW$139,IF(BK29&lt;0.3,'X(Calculs)X'!$MW$138,IF(BK29&lt;0.4,'X(Calculs)X'!$MW$137,IF(BK29&lt;0.5,'X(Calculs)X'!$MW$136,IF(BK29&lt;0.6,'X(Calculs)X'!$MW$135,IF(BK29&lt;0.7,'X(Calculs)X'!$MW$134,IF(BK29&lt;0.8,'X(Calculs)X'!$MW$133,IF(BK29&lt;0.9,'X(Calculs)X'!$MW$132,IF(BK29&lt;1,'X(Calculs)X'!$MW$131,IF(AND(BK29=1,CT$7=$BT29),0,'X(Calculs)X'!$MW$131)))))))))))))</f>
        <v/>
      </c>
      <c r="CU29" s="560" t="str">
        <f>IF(BL29="","",IF(BL29&lt;0,'X(Calculs)X'!$MW$141,IF(BL29&lt;0.1,'X(Calculs)X'!$MW$140,IF(BL29&lt;0.2,'X(Calculs)X'!$MW$139,IF(BL29&lt;0.3,'X(Calculs)X'!$MW$138,IF(BL29&lt;0.4,'X(Calculs)X'!$MW$137,IF(BL29&lt;0.5,'X(Calculs)X'!$MW$136,IF(BL29&lt;0.6,'X(Calculs)X'!$MW$135,IF(BL29&lt;0.7,'X(Calculs)X'!$MW$134,IF(BL29&lt;0.8,'X(Calculs)X'!$MW$133,IF(BL29&lt;0.9,'X(Calculs)X'!$MW$132,IF(BL29&lt;1,'X(Calculs)X'!$MW$131,IF(AND(BL29=1,CU$7=$BT29),0,'X(Calculs)X'!$MW$131)))))))))))))</f>
        <v/>
      </c>
      <c r="CV29" s="560" t="str">
        <f>IF(BM29="","",IF(BM29&lt;0,'X(Calculs)X'!$MW$141,IF(BM29&lt;0.1,'X(Calculs)X'!$MW$140,IF(BM29&lt;0.2,'X(Calculs)X'!$MW$139,IF(BM29&lt;0.3,'X(Calculs)X'!$MW$138,IF(BM29&lt;0.4,'X(Calculs)X'!$MW$137,IF(BM29&lt;0.5,'X(Calculs)X'!$MW$136,IF(BM29&lt;0.6,'X(Calculs)X'!$MW$135,IF(BM29&lt;0.7,'X(Calculs)X'!$MW$134,IF(BM29&lt;0.8,'X(Calculs)X'!$MW$133,IF(BM29&lt;0.9,'X(Calculs)X'!$MW$132,IF(BM29&lt;1,'X(Calculs)X'!$MW$131,IF(AND(BM29=1,CV$7=$BT29),0,'X(Calculs)X'!$MW$131)))))))))))))</f>
        <v/>
      </c>
      <c r="CW29" s="560" t="str">
        <f>IF(BN29="","",IF(BN29&lt;0,'X(Calculs)X'!$MW$141,IF(BN29&lt;0.1,'X(Calculs)X'!$MW$140,IF(BN29&lt;0.2,'X(Calculs)X'!$MW$139,IF(BN29&lt;0.3,'X(Calculs)X'!$MW$138,IF(BN29&lt;0.4,'X(Calculs)X'!$MW$137,IF(BN29&lt;0.5,'X(Calculs)X'!$MW$136,IF(BN29&lt;0.6,'X(Calculs)X'!$MW$135,IF(BN29&lt;0.7,'X(Calculs)X'!$MW$134,IF(BN29&lt;0.8,'X(Calculs)X'!$MW$133,IF(BN29&lt;0.9,'X(Calculs)X'!$MW$132,IF(BN29&lt;1,'X(Calculs)X'!$MW$131,IF(AND(BN29=1,CW$7=$BT29),0,'X(Calculs)X'!$MW$131)))))))))))))</f>
        <v/>
      </c>
      <c r="CX29" s="560" t="str">
        <f>IF(BO29="","",IF(BO29&lt;0,'X(Calculs)X'!$MW$141,IF(BO29&lt;0.1,'X(Calculs)X'!$MW$140,IF(BO29&lt;0.2,'X(Calculs)X'!$MW$139,IF(BO29&lt;0.3,'X(Calculs)X'!$MW$138,IF(BO29&lt;0.4,'X(Calculs)X'!$MW$137,IF(BO29&lt;0.5,'X(Calculs)X'!$MW$136,IF(BO29&lt;0.6,'X(Calculs)X'!$MW$135,IF(BO29&lt;0.7,'X(Calculs)X'!$MW$134,IF(BO29&lt;0.8,'X(Calculs)X'!$MW$133,IF(BO29&lt;0.9,'X(Calculs)X'!$MW$132,IF(BO29&lt;1,'X(Calculs)X'!$MW$131,IF(AND(BO29=1,CX$7=$BT29),0,'X(Calculs)X'!$MW$131)))))))))))))</f>
        <v/>
      </c>
      <c r="CZ29" s="541" t="str">
        <f t="shared" si="8"/>
        <v/>
      </c>
      <c r="DA29" s="542" t="str">
        <f>IFERROR((AL29*SQRT(('X(Calculs)X'!$B$11-2)/(1-('5. Corr.'!AL29*'5. Corr.'!AL29)))),"")</f>
        <v/>
      </c>
      <c r="DB29" s="542" t="str">
        <f>IFERROR((AM29*SQRT(('X(Calculs)X'!$B$11-2)/(1-('5. Corr.'!AM29*'5. Corr.'!AM29)))),"")</f>
        <v/>
      </c>
      <c r="DC29" s="542" t="str">
        <f>IFERROR((AN29*SQRT(('X(Calculs)X'!$B$11-2)/(1-('5. Corr.'!AN29*'5. Corr.'!AN29)))),"")</f>
        <v/>
      </c>
      <c r="DD29" s="542" t="str">
        <f>IFERROR((AO29*SQRT(('X(Calculs)X'!$B$11-2)/(1-('5. Corr.'!AO29*'5. Corr.'!AO29)))),"")</f>
        <v/>
      </c>
      <c r="DE29" s="542" t="str">
        <f>IFERROR((AP29*SQRT(('X(Calculs)X'!$B$11-2)/(1-('5. Corr.'!AP29*'5. Corr.'!AP29)))),"")</f>
        <v/>
      </c>
      <c r="DF29" s="542" t="str">
        <f>IFERROR((AQ29*SQRT(('X(Calculs)X'!$B$11-2)/(1-('5. Corr.'!AQ29*'5. Corr.'!AQ29)))),"")</f>
        <v/>
      </c>
      <c r="DG29" s="542" t="str">
        <f>IFERROR((AR29*SQRT(('X(Calculs)X'!$B$11-2)/(1-('5. Corr.'!AR29*'5. Corr.'!AR29)))),"")</f>
        <v/>
      </c>
      <c r="DH29" s="542" t="str">
        <f>IFERROR((AS29*SQRT(('X(Calculs)X'!$B$11-2)/(1-('5. Corr.'!AS29*'5. Corr.'!AS29)))),"")</f>
        <v/>
      </c>
      <c r="DI29" s="542" t="str">
        <f>IFERROR((AT29*SQRT(('X(Calculs)X'!$B$11-2)/(1-('5. Corr.'!AT29*'5. Corr.'!AT29)))),"")</f>
        <v/>
      </c>
      <c r="DJ29" s="542" t="str">
        <f>IFERROR((AU29*SQRT(('X(Calculs)X'!$B$11-2)/(1-('5. Corr.'!AU29*'5. Corr.'!AU29)))),"")</f>
        <v/>
      </c>
      <c r="DK29" s="542" t="str">
        <f>IFERROR((AV29*SQRT(('X(Calculs)X'!$B$11-2)/(1-('5. Corr.'!AV29*'5. Corr.'!AV29)))),"")</f>
        <v/>
      </c>
      <c r="DL29" s="542" t="str">
        <f>IFERROR((AW29*SQRT(('X(Calculs)X'!$B$11-2)/(1-('5. Corr.'!AW29*'5. Corr.'!AW29)))),"")</f>
        <v/>
      </c>
      <c r="DM29" s="542" t="str">
        <f>IFERROR((AX29*SQRT(('X(Calculs)X'!$B$11-2)/(1-('5. Corr.'!AX29*'5. Corr.'!AX29)))),"")</f>
        <v/>
      </c>
      <c r="DN29" s="542" t="str">
        <f>IFERROR((AY29*SQRT(('X(Calculs)X'!$B$11-2)/(1-('5. Corr.'!AY29*'5. Corr.'!AY29)))),"")</f>
        <v/>
      </c>
      <c r="DO29" s="542" t="str">
        <f>IFERROR((AZ29*SQRT(('X(Calculs)X'!$B$11-2)/(1-('5. Corr.'!AZ29*'5. Corr.'!AZ29)))),"")</f>
        <v/>
      </c>
      <c r="DP29" s="542" t="str">
        <f>IFERROR((BA29*SQRT(('X(Calculs)X'!$B$11-2)/(1-('5. Corr.'!BA29*'5. Corr.'!BA29)))),"")</f>
        <v/>
      </c>
      <c r="DQ29" s="542" t="str">
        <f>IFERROR((BB29*SQRT(('X(Calculs)X'!$B$11-2)/(1-('5. Corr.'!BB29*'5. Corr.'!BB29)))),"")</f>
        <v/>
      </c>
      <c r="DR29" s="542" t="str">
        <f>IFERROR((BC29*SQRT(('X(Calculs)X'!$B$11-2)/(1-('5. Corr.'!BC29*'5. Corr.'!BC29)))),"")</f>
        <v/>
      </c>
      <c r="DS29" s="542" t="str">
        <f>IFERROR((BD29*SQRT(('X(Calculs)X'!$B$11-2)/(1-('5. Corr.'!BD29*'5. Corr.'!BD29)))),"")</f>
        <v/>
      </c>
      <c r="DT29" s="542" t="str">
        <f>IFERROR((BE29*SQRT(('X(Calculs)X'!$B$11-2)/(1-('5. Corr.'!BE29*'5. Corr.'!BE29)))),"")</f>
        <v/>
      </c>
      <c r="DU29" s="542" t="str">
        <f>IFERROR((BF29*SQRT(('X(Calculs)X'!$B$11-2)/(1-('5. Corr.'!BF29*'5. Corr.'!BF29)))),"")</f>
        <v/>
      </c>
      <c r="DV29" s="542" t="str">
        <f>IFERROR((BG29*SQRT(('X(Calculs)X'!$B$11-2)/(1-('5. Corr.'!BG29*'5. Corr.'!BG29)))),"")</f>
        <v/>
      </c>
      <c r="DW29" s="542" t="str">
        <f>IFERROR((BH29*SQRT(('X(Calculs)X'!$B$11-2)/(1-('5. Corr.'!BH29*'5. Corr.'!BH29)))),"")</f>
        <v/>
      </c>
      <c r="DX29" s="542" t="str">
        <f>IFERROR((BI29*SQRT(('X(Calculs)X'!$B$11-2)/(1-('5. Corr.'!BI29*'5. Corr.'!BI29)))),"")</f>
        <v/>
      </c>
      <c r="DY29" s="542" t="str">
        <f>IFERROR((BJ29*SQRT(('X(Calculs)X'!$B$11-2)/(1-('5. Corr.'!BJ29*'5. Corr.'!BJ29)))),"")</f>
        <v/>
      </c>
      <c r="DZ29" s="542" t="str">
        <f>IFERROR((BK29*SQRT(('X(Calculs)X'!$B$11-2)/(1-('5. Corr.'!BK29*'5. Corr.'!BK29)))),"")</f>
        <v/>
      </c>
      <c r="EA29" s="542" t="str">
        <f>IFERROR((BL29*SQRT(('X(Calculs)X'!$B$11-2)/(1-('5. Corr.'!BL29*'5. Corr.'!BL29)))),"")</f>
        <v/>
      </c>
      <c r="EB29" s="542" t="str">
        <f>IFERROR((BM29*SQRT(('X(Calculs)X'!$B$11-2)/(1-('5. Corr.'!BM29*'5. Corr.'!BM29)))),"")</f>
        <v/>
      </c>
      <c r="EC29" s="542" t="str">
        <f>IFERROR((BN29*SQRT(('X(Calculs)X'!$B$11-2)/(1-('5. Corr.'!BN29*'5. Corr.'!BN29)))),"")</f>
        <v/>
      </c>
      <c r="ED29" s="542" t="str">
        <f>IFERROR((BO29*SQRT(('X(Calculs)X'!$B$11-2)/(1-('5. Corr.'!BO29*'5. Corr.'!BO29)))),"")</f>
        <v/>
      </c>
      <c r="EF29" s="541" t="str">
        <f t="shared" si="9"/>
        <v/>
      </c>
      <c r="EG29" s="542" t="str">
        <f>IFERROR((_xlfn.T.DIST.2T(ABS(DA29),'X(Calculs)X'!$B$11-2)),"")</f>
        <v/>
      </c>
      <c r="EH29" s="542" t="str">
        <f>IFERROR((_xlfn.T.DIST.2T(ABS(DB29),'X(Calculs)X'!$B$11-2)),"")</f>
        <v/>
      </c>
      <c r="EI29" s="542" t="str">
        <f>IFERROR((_xlfn.T.DIST.2T(ABS(DC29),'X(Calculs)X'!$B$11-2)),"")</f>
        <v/>
      </c>
      <c r="EJ29" s="542" t="str">
        <f>IFERROR((_xlfn.T.DIST.2T(ABS(DD29),'X(Calculs)X'!$B$11-2)),"")</f>
        <v/>
      </c>
      <c r="EK29" s="542" t="str">
        <f>IFERROR((_xlfn.T.DIST.2T(ABS(DE29),'X(Calculs)X'!$B$11-2)),"")</f>
        <v/>
      </c>
      <c r="EL29" s="542" t="str">
        <f>IFERROR((_xlfn.T.DIST.2T(ABS(DF29),'X(Calculs)X'!$B$11-2)),"")</f>
        <v/>
      </c>
      <c r="EM29" s="542" t="str">
        <f>IFERROR((_xlfn.T.DIST.2T(ABS(DG29),'X(Calculs)X'!$B$11-2)),"")</f>
        <v/>
      </c>
      <c r="EN29" s="542" t="str">
        <f>IFERROR((_xlfn.T.DIST.2T(ABS(DH29),'X(Calculs)X'!$B$11-2)),"")</f>
        <v/>
      </c>
      <c r="EO29" s="542" t="str">
        <f>IFERROR((_xlfn.T.DIST.2T(ABS(DI29),'X(Calculs)X'!$B$11-2)),"")</f>
        <v/>
      </c>
      <c r="EP29" s="542" t="str">
        <f>IFERROR((_xlfn.T.DIST.2T(ABS(DJ29),'X(Calculs)X'!$B$11-2)),"")</f>
        <v/>
      </c>
      <c r="EQ29" s="542" t="str">
        <f>IFERROR((_xlfn.T.DIST.2T(ABS(DK29),'X(Calculs)X'!$B$11-2)),"")</f>
        <v/>
      </c>
      <c r="ER29" s="542" t="str">
        <f>IFERROR((_xlfn.T.DIST.2T(ABS(DL29),'X(Calculs)X'!$B$11-2)),"")</f>
        <v/>
      </c>
      <c r="ES29" s="542" t="str">
        <f>IFERROR((_xlfn.T.DIST.2T(ABS(DM29),'X(Calculs)X'!$B$11-2)),"")</f>
        <v/>
      </c>
      <c r="ET29" s="542" t="str">
        <f>IFERROR((_xlfn.T.DIST.2T(ABS(DN29),'X(Calculs)X'!$B$11-2)),"")</f>
        <v/>
      </c>
      <c r="EU29" s="542" t="str">
        <f>IFERROR((_xlfn.T.DIST.2T(ABS(DO29),'X(Calculs)X'!$B$11-2)),"")</f>
        <v/>
      </c>
      <c r="EV29" s="542" t="str">
        <f>IFERROR((_xlfn.T.DIST.2T(ABS(DP29),'X(Calculs)X'!$B$11-2)),"")</f>
        <v/>
      </c>
      <c r="EW29" s="542" t="str">
        <f>IFERROR((_xlfn.T.DIST.2T(ABS(DQ29),'X(Calculs)X'!$B$11-2)),"")</f>
        <v/>
      </c>
      <c r="EX29" s="542" t="str">
        <f>IFERROR((_xlfn.T.DIST.2T(ABS(DR29),'X(Calculs)X'!$B$11-2)),"")</f>
        <v/>
      </c>
      <c r="EY29" s="542" t="str">
        <f>IFERROR((_xlfn.T.DIST.2T(ABS(DS29),'X(Calculs)X'!$B$11-2)),"")</f>
        <v/>
      </c>
      <c r="EZ29" s="542" t="str">
        <f>IFERROR((_xlfn.T.DIST.2T(ABS(DT29),'X(Calculs)X'!$B$11-2)),"")</f>
        <v/>
      </c>
      <c r="FA29" s="542" t="str">
        <f>IFERROR((_xlfn.T.DIST.2T(ABS(DU29),'X(Calculs)X'!$B$11-2)),"")</f>
        <v/>
      </c>
      <c r="FB29" s="542" t="str">
        <f>IFERROR((_xlfn.T.DIST.2T(ABS(DV29),'X(Calculs)X'!$B$11-2)),"")</f>
        <v/>
      </c>
      <c r="FC29" s="542" t="str">
        <f>IFERROR((_xlfn.T.DIST.2T(ABS(DW29),'X(Calculs)X'!$B$11-2)),"")</f>
        <v/>
      </c>
      <c r="FD29" s="542" t="str">
        <f>IFERROR((_xlfn.T.DIST.2T(ABS(DX29),'X(Calculs)X'!$B$11-2)),"")</f>
        <v/>
      </c>
      <c r="FE29" s="542" t="str">
        <f>IFERROR((_xlfn.T.DIST.2T(ABS(DY29),'X(Calculs)X'!$B$11-2)),"")</f>
        <v/>
      </c>
      <c r="FF29" s="542" t="str">
        <f>IFERROR((_xlfn.T.DIST.2T(ABS(DZ29),'X(Calculs)X'!$B$11-2)),"")</f>
        <v/>
      </c>
      <c r="FG29" s="542" t="str">
        <f>IFERROR((_xlfn.T.DIST.2T(ABS(EA29),'X(Calculs)X'!$B$11-2)),"")</f>
        <v/>
      </c>
      <c r="FH29" s="542" t="str">
        <f>IFERROR((_xlfn.T.DIST.2T(ABS(EB29),'X(Calculs)X'!$B$11-2)),"")</f>
        <v/>
      </c>
      <c r="FI29" s="542" t="str">
        <f>IFERROR((_xlfn.T.DIST.2T(ABS(EC29),'X(Calculs)X'!$B$11-2)),"")</f>
        <v/>
      </c>
      <c r="FJ29" s="542" t="str">
        <f>IFERROR((_xlfn.T.DIST.2T(ABS(ED29),'X(Calculs)X'!$B$11-2)),"")</f>
        <v/>
      </c>
      <c r="FL29" s="541" t="str">
        <f t="shared" si="10"/>
        <v/>
      </c>
      <c r="FM29" s="542" t="e">
        <f t="shared" si="12"/>
        <v>#VALUE!</v>
      </c>
      <c r="FN29" s="542" t="e">
        <f t="shared" si="13"/>
        <v>#VALUE!</v>
      </c>
      <c r="FO29" s="542" t="e">
        <f t="shared" si="14"/>
        <v>#VALUE!</v>
      </c>
      <c r="FP29" s="542" t="e">
        <f t="shared" si="15"/>
        <v>#VALUE!</v>
      </c>
      <c r="FQ29" s="542" t="e">
        <f t="shared" si="16"/>
        <v>#VALUE!</v>
      </c>
      <c r="FR29" s="542" t="e">
        <f t="shared" si="17"/>
        <v>#VALUE!</v>
      </c>
      <c r="FS29" s="542" t="e">
        <f t="shared" si="18"/>
        <v>#VALUE!</v>
      </c>
      <c r="FT29" s="542" t="e">
        <f t="shared" si="19"/>
        <v>#VALUE!</v>
      </c>
      <c r="FU29" s="542" t="e">
        <f t="shared" si="20"/>
        <v>#VALUE!</v>
      </c>
      <c r="FV29" s="542" t="e">
        <f t="shared" si="21"/>
        <v>#VALUE!</v>
      </c>
      <c r="FW29" s="542" t="e">
        <f t="shared" si="22"/>
        <v>#VALUE!</v>
      </c>
      <c r="FX29" s="542" t="e">
        <f t="shared" si="23"/>
        <v>#VALUE!</v>
      </c>
      <c r="FY29" s="542" t="e">
        <f t="shared" si="24"/>
        <v>#VALUE!</v>
      </c>
      <c r="FZ29" s="542" t="e">
        <f t="shared" si="25"/>
        <v>#VALUE!</v>
      </c>
      <c r="GA29" s="542" t="e">
        <f t="shared" si="26"/>
        <v>#VALUE!</v>
      </c>
      <c r="GB29" s="542" t="e">
        <f t="shared" si="27"/>
        <v>#VALUE!</v>
      </c>
      <c r="GC29" s="542" t="e">
        <f t="shared" si="28"/>
        <v>#VALUE!</v>
      </c>
      <c r="GD29" s="542" t="e">
        <f t="shared" si="29"/>
        <v>#VALUE!</v>
      </c>
      <c r="GE29" s="542" t="e">
        <f t="shared" si="30"/>
        <v>#VALUE!</v>
      </c>
      <c r="GF29" s="542" t="e">
        <f t="shared" si="31"/>
        <v>#VALUE!</v>
      </c>
      <c r="GG29" s="542" t="e">
        <f t="shared" si="32"/>
        <v>#VALUE!</v>
      </c>
      <c r="GH29" s="542" t="e">
        <f t="shared" si="33"/>
        <v>#VALUE!</v>
      </c>
      <c r="GI29" s="542" t="e">
        <f t="shared" si="34"/>
        <v>#VALUE!</v>
      </c>
      <c r="GJ29" s="542" t="e">
        <f t="shared" si="35"/>
        <v>#VALUE!</v>
      </c>
      <c r="GK29" s="542" t="e">
        <f t="shared" si="36"/>
        <v>#VALUE!</v>
      </c>
      <c r="GL29" s="542" t="e">
        <f t="shared" si="37"/>
        <v>#VALUE!</v>
      </c>
      <c r="GM29" s="542" t="e">
        <f t="shared" si="38"/>
        <v>#VALUE!</v>
      </c>
      <c r="GN29" s="542" t="e">
        <f t="shared" si="39"/>
        <v>#VALUE!</v>
      </c>
      <c r="GO29" s="542" t="e">
        <f t="shared" si="40"/>
        <v>#VALUE!</v>
      </c>
      <c r="GP29" s="542" t="e">
        <f t="shared" si="41"/>
        <v>#VALUE!</v>
      </c>
    </row>
    <row r="30" spans="1:285" ht="23.25" customHeight="1" x14ac:dyDescent="0.3">
      <c r="A30" s="578"/>
      <c r="D30" s="568" t="str">
        <f>AA7</f>
        <v/>
      </c>
      <c r="E30" s="542" t="str">
        <f>IF('X(Calculs)X'!$B$8&gt;0,IF('X(Calculs)X'!$AM47&lt;='X(Calculs)X'!$B$8,IF(ISERROR(FM30),IF('X(Calculs)X'!D$23&lt;='X(Calculs)X'!$B$8,"—",""),FM30),""),"")</f>
        <v/>
      </c>
      <c r="F30" s="542" t="str">
        <f>IF('X(Calculs)X'!$B$8&gt;0,IF('X(Calculs)X'!$AM47&lt;='X(Calculs)X'!$B$8,IF(ISERROR(FN30),IF('X(Calculs)X'!E$23&lt;='X(Calculs)X'!$B$8,"—",""),FN30),""),"")</f>
        <v/>
      </c>
      <c r="G30" s="542" t="str">
        <f>IF('X(Calculs)X'!$B$8&gt;0,IF('X(Calculs)X'!$AM47&lt;='X(Calculs)X'!$B$8,IF(ISERROR(FO30),IF('X(Calculs)X'!F$23&lt;='X(Calculs)X'!$B$8,"—",""),FO30),""),"")</f>
        <v/>
      </c>
      <c r="H30" s="542" t="str">
        <f>IF('X(Calculs)X'!$B$8&gt;0,IF('X(Calculs)X'!$AM47&lt;='X(Calculs)X'!$B$8,IF(ISERROR(FP30),IF('X(Calculs)X'!G$23&lt;='X(Calculs)X'!$B$8,"—",""),FP30),""),"")</f>
        <v/>
      </c>
      <c r="I30" s="542" t="str">
        <f>IF('X(Calculs)X'!$B$8&gt;0,IF('X(Calculs)X'!$AM47&lt;='X(Calculs)X'!$B$8,IF(ISERROR(FQ30),IF('X(Calculs)X'!H$23&lt;='X(Calculs)X'!$B$8,"—",""),FQ30),""),"")</f>
        <v/>
      </c>
      <c r="J30" s="542" t="str">
        <f>IF('X(Calculs)X'!$B$8&gt;0,IF('X(Calculs)X'!$AM47&lt;='X(Calculs)X'!$B$8,IF(ISERROR(FR30),IF('X(Calculs)X'!I$23&lt;='X(Calculs)X'!$B$8,"—",""),FR30),""),"")</f>
        <v/>
      </c>
      <c r="K30" s="542" t="str">
        <f>IF('X(Calculs)X'!$B$8&gt;0,IF('X(Calculs)X'!$AM47&lt;='X(Calculs)X'!$B$8,IF(ISERROR(FS30),IF('X(Calculs)X'!J$23&lt;='X(Calculs)X'!$B$8,"—",""),FS30),""),"")</f>
        <v/>
      </c>
      <c r="L30" s="542" t="str">
        <f>IF('X(Calculs)X'!$B$8&gt;0,IF('X(Calculs)X'!$AM47&lt;='X(Calculs)X'!$B$8,IF(ISERROR(FT30),IF('X(Calculs)X'!K$23&lt;='X(Calculs)X'!$B$8,"—",""),FT30),""),"")</f>
        <v/>
      </c>
      <c r="M30" s="542" t="str">
        <f>IF('X(Calculs)X'!$B$8&gt;0,IF('X(Calculs)X'!$AM47&lt;='X(Calculs)X'!$B$8,IF(ISERROR(FU30),IF('X(Calculs)X'!L$23&lt;='X(Calculs)X'!$B$8,"—",""),FU30),""),"")</f>
        <v/>
      </c>
      <c r="N30" s="542" t="str">
        <f>IF('X(Calculs)X'!$B$8&gt;0,IF('X(Calculs)X'!$AM47&lt;='X(Calculs)X'!$B$8,IF(ISERROR(FV30),IF('X(Calculs)X'!M$23&lt;='X(Calculs)X'!$B$8,"—",""),FV30),""),"")</f>
        <v/>
      </c>
      <c r="O30" s="542" t="str">
        <f>IF('X(Calculs)X'!$B$8&gt;0,IF('X(Calculs)X'!$AM47&lt;='X(Calculs)X'!$B$8,IF(ISERROR(FW30),IF('X(Calculs)X'!N$23&lt;='X(Calculs)X'!$B$8,"—",""),FW30),""),"")</f>
        <v/>
      </c>
      <c r="P30" s="542" t="str">
        <f>IF('X(Calculs)X'!$B$8&gt;0,IF('X(Calculs)X'!$AM47&lt;='X(Calculs)X'!$B$8,IF(ISERROR(FX30),IF('X(Calculs)X'!O$23&lt;='X(Calculs)X'!$B$8,"—",""),FX30),""),"")</f>
        <v/>
      </c>
      <c r="Q30" s="542" t="str">
        <f>IF('X(Calculs)X'!$B$8&gt;0,IF('X(Calculs)X'!$AM47&lt;='X(Calculs)X'!$B$8,IF(ISERROR(FY30),IF('X(Calculs)X'!P$23&lt;='X(Calculs)X'!$B$8,"—",""),FY30),""),"")</f>
        <v/>
      </c>
      <c r="R30" s="542" t="str">
        <f>IF('X(Calculs)X'!$B$8&gt;0,IF('X(Calculs)X'!$AM47&lt;='X(Calculs)X'!$B$8,IF(ISERROR(FZ30),IF('X(Calculs)X'!Q$23&lt;='X(Calculs)X'!$B$8,"—",""),FZ30),""),"")</f>
        <v/>
      </c>
      <c r="S30" s="542" t="str">
        <f>IF('X(Calculs)X'!$B$8&gt;0,IF('X(Calculs)X'!$AM47&lt;='X(Calculs)X'!$B$8,IF(ISERROR(GA30),IF('X(Calculs)X'!R$23&lt;='X(Calculs)X'!$B$8,"—",""),GA30),""),"")</f>
        <v/>
      </c>
      <c r="T30" s="542" t="str">
        <f>IF('X(Calculs)X'!$B$8&gt;0,IF('X(Calculs)X'!$AM47&lt;='X(Calculs)X'!$B$8,IF(ISERROR(GB30),IF('X(Calculs)X'!S$23&lt;='X(Calculs)X'!$B$8,"—",""),GB30),""),"")</f>
        <v/>
      </c>
      <c r="U30" s="542" t="str">
        <f>IF('X(Calculs)X'!$B$8&gt;0,IF('X(Calculs)X'!$AM47&lt;='X(Calculs)X'!$B$8,IF(ISERROR(GC30),IF('X(Calculs)X'!T$23&lt;='X(Calculs)X'!$B$8,"—",""),GC30),""),"")</f>
        <v/>
      </c>
      <c r="V30" s="542" t="str">
        <f>IF('X(Calculs)X'!$B$8&gt;0,IF('X(Calculs)X'!$AM47&lt;='X(Calculs)X'!$B$8,IF(ISERROR(GD30),IF('X(Calculs)X'!U$23&lt;='X(Calculs)X'!$B$8,"—",""),GD30),""),"")</f>
        <v/>
      </c>
      <c r="W30" s="542" t="str">
        <f>IF('X(Calculs)X'!$B$8&gt;0,IF('X(Calculs)X'!$AM47&lt;='X(Calculs)X'!$B$8,IF(ISERROR(GE30),IF('X(Calculs)X'!V$23&lt;='X(Calculs)X'!$B$8,"—",""),GE30),""),"")</f>
        <v/>
      </c>
      <c r="X30" s="542" t="str">
        <f>IF('X(Calculs)X'!$B$8&gt;0,IF('X(Calculs)X'!$AM47&lt;='X(Calculs)X'!$B$8,IF(ISERROR(GF30),IF('X(Calculs)X'!W$23&lt;='X(Calculs)X'!$B$8,"—",""),GF30),""),"")</f>
        <v/>
      </c>
      <c r="Y30" s="542" t="str">
        <f>IF('X(Calculs)X'!$B$8&gt;0,IF('X(Calculs)X'!$AM47&lt;='X(Calculs)X'!$B$8,IF(ISERROR(GG30),IF('X(Calculs)X'!X$23&lt;='X(Calculs)X'!$B$8,"—",""),GG30),""),"")</f>
        <v/>
      </c>
      <c r="Z30" s="542" t="str">
        <f>IF('X(Calculs)X'!$B$8&gt;0,IF('X(Calculs)X'!$AM47&lt;='X(Calculs)X'!$B$8,IF(ISERROR(GH30),IF('X(Calculs)X'!Y$23&lt;='X(Calculs)X'!$B$8,"—",""),GH30),""),"")</f>
        <v/>
      </c>
      <c r="AA30" s="542" t="str">
        <f>IF('X(Calculs)X'!$B$8&gt;0,IF('X(Calculs)X'!$AM47&lt;='X(Calculs)X'!$B$8,IF(ISERROR(GI30),IF('X(Calculs)X'!Z$23&lt;='X(Calculs)X'!$B$8,"—",""),GI30),""),"")</f>
        <v/>
      </c>
      <c r="AB30" s="542" t="str">
        <f>IF('X(Calculs)X'!$B$8&gt;0,IF('X(Calculs)X'!$AM47&lt;='X(Calculs)X'!$B$8,IF(ISERROR(GJ30),IF('X(Calculs)X'!AA$23&lt;='X(Calculs)X'!$B$8,"—",""),GJ30),""),"")</f>
        <v/>
      </c>
      <c r="AC30" s="542" t="str">
        <f>IF('X(Calculs)X'!$B$8&gt;0,IF('X(Calculs)X'!$AM47&lt;='X(Calculs)X'!$B$8,IF(ISERROR(GK30),IF('X(Calculs)X'!AB$23&lt;='X(Calculs)X'!$B$8,"—",""),GK30),""),"")</f>
        <v/>
      </c>
      <c r="AD30" s="542" t="str">
        <f>IF('X(Calculs)X'!$B$8&gt;0,IF('X(Calculs)X'!$AM47&lt;='X(Calculs)X'!$B$8,IF(ISERROR(GL30),IF('X(Calculs)X'!AC$23&lt;='X(Calculs)X'!$B$8,"—",""),GL30),""),"")</f>
        <v/>
      </c>
      <c r="AE30" s="542" t="str">
        <f>IF('X(Calculs)X'!$B$8&gt;0,IF('X(Calculs)X'!$AM47&lt;='X(Calculs)X'!$B$8,IF(ISERROR(GM30),IF('X(Calculs)X'!AD$23&lt;='X(Calculs)X'!$B$8,"—",""),GM30),""),"")</f>
        <v/>
      </c>
      <c r="AF30" s="542" t="str">
        <f>IF('X(Calculs)X'!$B$8&gt;0,IF('X(Calculs)X'!$AM47&lt;='X(Calculs)X'!$B$8,IF(ISERROR(GN30),IF('X(Calculs)X'!AE$23&lt;='X(Calculs)X'!$B$8,"—",""),GN30),""),"")</f>
        <v/>
      </c>
      <c r="AG30" s="542" t="str">
        <f>IF('X(Calculs)X'!$B$8&gt;0,IF('X(Calculs)X'!$AM47&lt;='X(Calculs)X'!$B$8,IF(ISERROR(GO30),IF('X(Calculs)X'!AF$23&lt;='X(Calculs)X'!$B$8,"—",""),GO30),""),"")</f>
        <v/>
      </c>
      <c r="AH30" s="542" t="str">
        <f>IF('X(Calculs)X'!$B$8&gt;0,IF('X(Calculs)X'!$AM47&lt;='X(Calculs)X'!$B$8,IF(ISERROR(GP30),IF('X(Calculs)X'!AG$23&lt;='X(Calculs)X'!$B$8,"—",""),GP30),""),"")</f>
        <v/>
      </c>
      <c r="AK30" s="541" t="str">
        <f t="shared" si="6"/>
        <v/>
      </c>
      <c r="AL30" s="542" t="str">
        <f>IFERROR(ROUND(CORREL('X(Calculs)X'!$Z$25:$Z$124,'X(Calculs)X'!D$25:D$124),2),"")</f>
        <v/>
      </c>
      <c r="AM30" s="542" t="str">
        <f>IFERROR(ROUND(CORREL('X(Calculs)X'!$Z$25:$Z$124,'X(Calculs)X'!E$25:E$124),2),"")</f>
        <v/>
      </c>
      <c r="AN30" s="542" t="str">
        <f>IFERROR(ROUND(CORREL('X(Calculs)X'!$Z$25:$Z$124,'X(Calculs)X'!F$25:F$124),2),"")</f>
        <v/>
      </c>
      <c r="AO30" s="542" t="str">
        <f>IFERROR(ROUND(CORREL('X(Calculs)X'!$Z$25:$Z$124,'X(Calculs)X'!G$25:G$124),2),"")</f>
        <v/>
      </c>
      <c r="AP30" s="542" t="str">
        <f>IFERROR(ROUND(CORREL('X(Calculs)X'!$Z$25:$Z$124,'X(Calculs)X'!H$25:H$124),2),"")</f>
        <v/>
      </c>
      <c r="AQ30" s="542" t="str">
        <f>IFERROR(ROUND(CORREL('X(Calculs)X'!$Z$25:$Z$124,'X(Calculs)X'!I$25:I$124),2),"")</f>
        <v/>
      </c>
      <c r="AR30" s="542" t="str">
        <f>IFERROR(ROUND(CORREL('X(Calculs)X'!$Z$25:$Z$124,'X(Calculs)X'!J$25:J$124),2),"")</f>
        <v/>
      </c>
      <c r="AS30" s="542" t="str">
        <f>IFERROR(ROUND(CORREL('X(Calculs)X'!$Z$25:$Z$124,'X(Calculs)X'!K$25:K$124),2),"")</f>
        <v/>
      </c>
      <c r="AT30" s="542" t="str">
        <f>IFERROR(ROUND(CORREL('X(Calculs)X'!$Z$25:$Z$124,'X(Calculs)X'!L$25:L$124),2),"")</f>
        <v/>
      </c>
      <c r="AU30" s="542" t="str">
        <f>IFERROR(ROUND(CORREL('X(Calculs)X'!$Z$25:$Z$124,'X(Calculs)X'!M$25:M$124),2),"")</f>
        <v/>
      </c>
      <c r="AV30" s="542" t="str">
        <f>IFERROR(ROUND(CORREL('X(Calculs)X'!$Z$25:$Z$124,'X(Calculs)X'!N$25:N$124),2),"")</f>
        <v/>
      </c>
      <c r="AW30" s="542" t="str">
        <f>IFERROR(ROUND(CORREL('X(Calculs)X'!$Z$25:$Z$124,'X(Calculs)X'!O$25:O$124),2),"")</f>
        <v/>
      </c>
      <c r="AX30" s="542" t="str">
        <f>IFERROR(ROUND(CORREL('X(Calculs)X'!$Z$25:$Z$124,'X(Calculs)X'!P$25:P$124),2),"")</f>
        <v/>
      </c>
      <c r="AY30" s="542" t="str">
        <f>IFERROR(ROUND(CORREL('X(Calculs)X'!$Z$25:$Z$124,'X(Calculs)X'!Q$25:Q$124),2),"")</f>
        <v/>
      </c>
      <c r="AZ30" s="542" t="str">
        <f>IFERROR(ROUND(CORREL('X(Calculs)X'!$Z$25:$Z$124,'X(Calculs)X'!R$25:R$124),2),"")</f>
        <v/>
      </c>
      <c r="BA30" s="542" t="str">
        <f>IFERROR(ROUND(CORREL('X(Calculs)X'!$Z$25:$Z$124,'X(Calculs)X'!S$25:S$124),2),"")</f>
        <v/>
      </c>
      <c r="BB30" s="542" t="str">
        <f>IFERROR(ROUND(CORREL('X(Calculs)X'!$Z$25:$Z$124,'X(Calculs)X'!T$25:T$124),2),"")</f>
        <v/>
      </c>
      <c r="BC30" s="542" t="str">
        <f>IFERROR(ROUND(CORREL('X(Calculs)X'!$Z$25:$Z$124,'X(Calculs)X'!U$25:U$124),2),"")</f>
        <v/>
      </c>
      <c r="BD30" s="542" t="str">
        <f>IFERROR(ROUND(CORREL('X(Calculs)X'!$Z$25:$Z$124,'X(Calculs)X'!V$25:V$124),2),"")</f>
        <v/>
      </c>
      <c r="BE30" s="542" t="str">
        <f>IFERROR(ROUND(CORREL('X(Calculs)X'!$Z$25:$Z$124,'X(Calculs)X'!W$25:W$124),2),"")</f>
        <v/>
      </c>
      <c r="BF30" s="542" t="str">
        <f>IFERROR(ROUND(CORREL('X(Calculs)X'!$Z$25:$Z$124,'X(Calculs)X'!X$25:X$124),2),"")</f>
        <v/>
      </c>
      <c r="BG30" s="542" t="str">
        <f>IFERROR(ROUND(CORREL('X(Calculs)X'!$Z$25:$Z$124,'X(Calculs)X'!Y$25:Y$124),2),"")</f>
        <v/>
      </c>
      <c r="BH30" s="542" t="str">
        <f>IFERROR(ROUND(CORREL('X(Calculs)X'!$Z$25:$Z$124,'X(Calculs)X'!Z$25:Z$124),2),"")</f>
        <v/>
      </c>
      <c r="BI30" s="542" t="str">
        <f>IFERROR(ROUND(CORREL('X(Calculs)X'!$Z$25:$Z$124,'X(Calculs)X'!AA$25:AA$124),2),"")</f>
        <v/>
      </c>
      <c r="BJ30" s="542" t="str">
        <f>IFERROR(ROUND(CORREL('X(Calculs)X'!$Z$25:$Z$124,'X(Calculs)X'!AB$25:AB$124),2),"")</f>
        <v/>
      </c>
      <c r="BK30" s="542" t="str">
        <f>IFERROR(ROUND(CORREL('X(Calculs)X'!$Z$25:$Z$124,'X(Calculs)X'!AC$25:AC$124),2),"")</f>
        <v/>
      </c>
      <c r="BL30" s="542" t="str">
        <f>IFERROR(ROUND(CORREL('X(Calculs)X'!$Z$25:$Z$124,'X(Calculs)X'!AD$25:AD$124),2),"")</f>
        <v/>
      </c>
      <c r="BM30" s="542" t="str">
        <f>IFERROR(ROUND(CORREL('X(Calculs)X'!$Z$25:$Z$124,'X(Calculs)X'!AE$25:AE$124),2),"")</f>
        <v/>
      </c>
      <c r="BN30" s="542" t="str">
        <f>IFERROR(ROUND(CORREL('X(Calculs)X'!$Z$25:$Z$124,'X(Calculs)X'!AF$25:AF$124),2),"")</f>
        <v/>
      </c>
      <c r="BO30" s="542" t="str">
        <f>IFERROR(ROUND(CORREL('X(Calculs)X'!$Z$25:$Z$124,'X(Calculs)X'!AG$25:AG$124),2),"")</f>
        <v/>
      </c>
      <c r="BT30" s="541" t="str">
        <f t="shared" si="7"/>
        <v/>
      </c>
      <c r="BU30" s="560" t="str">
        <f>IF(AL30="","",IF(AL30&lt;0,'X(Calculs)X'!$MW$141,IF(AL30&lt;0.1,'X(Calculs)X'!$MW$140,IF(AL30&lt;0.2,'X(Calculs)X'!$MW$139,IF(AL30&lt;0.3,'X(Calculs)X'!$MW$138,IF(AL30&lt;0.4,'X(Calculs)X'!$MW$137,IF(AL30&lt;0.5,'X(Calculs)X'!$MW$136,IF(AL30&lt;0.6,'X(Calculs)X'!$MW$135,IF(AL30&lt;0.7,'X(Calculs)X'!$MW$134,IF(AL30&lt;0.8,'X(Calculs)X'!$MW$133,IF(AL30&lt;0.9,'X(Calculs)X'!$MW$132,IF(AL30&lt;1,'X(Calculs)X'!$MW$131,IF(AND(AL30=1,BU$7=$BT30),0,'X(Calculs)X'!$MW$131)))))))))))))</f>
        <v/>
      </c>
      <c r="BV30" s="560" t="str">
        <f>IF(AM30="","",IF(AM30&lt;0,'X(Calculs)X'!$MW$141,IF(AM30&lt;0.1,'X(Calculs)X'!$MW$140,IF(AM30&lt;0.2,'X(Calculs)X'!$MW$139,IF(AM30&lt;0.3,'X(Calculs)X'!$MW$138,IF(AM30&lt;0.4,'X(Calculs)X'!$MW$137,IF(AM30&lt;0.5,'X(Calculs)X'!$MW$136,IF(AM30&lt;0.6,'X(Calculs)X'!$MW$135,IF(AM30&lt;0.7,'X(Calculs)X'!$MW$134,IF(AM30&lt;0.8,'X(Calculs)X'!$MW$133,IF(AM30&lt;0.9,'X(Calculs)X'!$MW$132,IF(AM30&lt;1,'X(Calculs)X'!$MW$131,IF(AND(AM30=1,BV$7=$BT30),0,'X(Calculs)X'!$MW$131)))))))))))))</f>
        <v/>
      </c>
      <c r="BW30" s="560" t="str">
        <f>IF(AN30="","",IF(AN30&lt;0,'X(Calculs)X'!$MW$141,IF(AN30&lt;0.1,'X(Calculs)X'!$MW$140,IF(AN30&lt;0.2,'X(Calculs)X'!$MW$139,IF(AN30&lt;0.3,'X(Calculs)X'!$MW$138,IF(AN30&lt;0.4,'X(Calculs)X'!$MW$137,IF(AN30&lt;0.5,'X(Calculs)X'!$MW$136,IF(AN30&lt;0.6,'X(Calculs)X'!$MW$135,IF(AN30&lt;0.7,'X(Calculs)X'!$MW$134,IF(AN30&lt;0.8,'X(Calculs)X'!$MW$133,IF(AN30&lt;0.9,'X(Calculs)X'!$MW$132,IF(AN30&lt;1,'X(Calculs)X'!$MW$131,IF(AND(AN30=1,BW$7=$BT30),0,'X(Calculs)X'!$MW$131)))))))))))))</f>
        <v/>
      </c>
      <c r="BX30" s="560" t="str">
        <f>IF(AO30="","",IF(AO30&lt;0,'X(Calculs)X'!$MW$141,IF(AO30&lt;0.1,'X(Calculs)X'!$MW$140,IF(AO30&lt;0.2,'X(Calculs)X'!$MW$139,IF(AO30&lt;0.3,'X(Calculs)X'!$MW$138,IF(AO30&lt;0.4,'X(Calculs)X'!$MW$137,IF(AO30&lt;0.5,'X(Calculs)X'!$MW$136,IF(AO30&lt;0.6,'X(Calculs)X'!$MW$135,IF(AO30&lt;0.7,'X(Calculs)X'!$MW$134,IF(AO30&lt;0.8,'X(Calculs)X'!$MW$133,IF(AO30&lt;0.9,'X(Calculs)X'!$MW$132,IF(AO30&lt;1,'X(Calculs)X'!$MW$131,IF(AND(AO30=1,BX$7=$BT30),0,'X(Calculs)X'!$MW$131)))))))))))))</f>
        <v/>
      </c>
      <c r="BY30" s="560" t="str">
        <f>IF(AP30="","",IF(AP30&lt;0,'X(Calculs)X'!$MW$141,IF(AP30&lt;0.1,'X(Calculs)X'!$MW$140,IF(AP30&lt;0.2,'X(Calculs)X'!$MW$139,IF(AP30&lt;0.3,'X(Calculs)X'!$MW$138,IF(AP30&lt;0.4,'X(Calculs)X'!$MW$137,IF(AP30&lt;0.5,'X(Calculs)X'!$MW$136,IF(AP30&lt;0.6,'X(Calculs)X'!$MW$135,IF(AP30&lt;0.7,'X(Calculs)X'!$MW$134,IF(AP30&lt;0.8,'X(Calculs)X'!$MW$133,IF(AP30&lt;0.9,'X(Calculs)X'!$MW$132,IF(AP30&lt;1,'X(Calculs)X'!$MW$131,IF(AND(AP30=1,BY$7=$BT30),0,'X(Calculs)X'!$MW$131)))))))))))))</f>
        <v/>
      </c>
      <c r="BZ30" s="560" t="str">
        <f>IF(AQ30="","",IF(AQ30&lt;0,'X(Calculs)X'!$MW$141,IF(AQ30&lt;0.1,'X(Calculs)X'!$MW$140,IF(AQ30&lt;0.2,'X(Calculs)X'!$MW$139,IF(AQ30&lt;0.3,'X(Calculs)X'!$MW$138,IF(AQ30&lt;0.4,'X(Calculs)X'!$MW$137,IF(AQ30&lt;0.5,'X(Calculs)X'!$MW$136,IF(AQ30&lt;0.6,'X(Calculs)X'!$MW$135,IF(AQ30&lt;0.7,'X(Calculs)X'!$MW$134,IF(AQ30&lt;0.8,'X(Calculs)X'!$MW$133,IF(AQ30&lt;0.9,'X(Calculs)X'!$MW$132,IF(AQ30&lt;1,'X(Calculs)X'!$MW$131,IF(AND(AQ30=1,BZ$7=$BT30),0,'X(Calculs)X'!$MW$131)))))))))))))</f>
        <v/>
      </c>
      <c r="CA30" s="560" t="str">
        <f>IF(AR30="","",IF(AR30&lt;0,'X(Calculs)X'!$MW$141,IF(AR30&lt;0.1,'X(Calculs)X'!$MW$140,IF(AR30&lt;0.2,'X(Calculs)X'!$MW$139,IF(AR30&lt;0.3,'X(Calculs)X'!$MW$138,IF(AR30&lt;0.4,'X(Calculs)X'!$MW$137,IF(AR30&lt;0.5,'X(Calculs)X'!$MW$136,IF(AR30&lt;0.6,'X(Calculs)X'!$MW$135,IF(AR30&lt;0.7,'X(Calculs)X'!$MW$134,IF(AR30&lt;0.8,'X(Calculs)X'!$MW$133,IF(AR30&lt;0.9,'X(Calculs)X'!$MW$132,IF(AR30&lt;1,'X(Calculs)X'!$MW$131,IF(AND(AR30=1,CA$7=$BT30),0,'X(Calculs)X'!$MW$131)))))))))))))</f>
        <v/>
      </c>
      <c r="CB30" s="560" t="str">
        <f>IF(AS30="","",IF(AS30&lt;0,'X(Calculs)X'!$MW$141,IF(AS30&lt;0.1,'X(Calculs)X'!$MW$140,IF(AS30&lt;0.2,'X(Calculs)X'!$MW$139,IF(AS30&lt;0.3,'X(Calculs)X'!$MW$138,IF(AS30&lt;0.4,'X(Calculs)X'!$MW$137,IF(AS30&lt;0.5,'X(Calculs)X'!$MW$136,IF(AS30&lt;0.6,'X(Calculs)X'!$MW$135,IF(AS30&lt;0.7,'X(Calculs)X'!$MW$134,IF(AS30&lt;0.8,'X(Calculs)X'!$MW$133,IF(AS30&lt;0.9,'X(Calculs)X'!$MW$132,IF(AS30&lt;1,'X(Calculs)X'!$MW$131,IF(AND(AS30=1,CB$7=$BT30),0,'X(Calculs)X'!$MW$131)))))))))))))</f>
        <v/>
      </c>
      <c r="CC30" s="560" t="str">
        <f>IF(AT30="","",IF(AT30&lt;0,'X(Calculs)X'!$MW$141,IF(AT30&lt;0.1,'X(Calculs)X'!$MW$140,IF(AT30&lt;0.2,'X(Calculs)X'!$MW$139,IF(AT30&lt;0.3,'X(Calculs)X'!$MW$138,IF(AT30&lt;0.4,'X(Calculs)X'!$MW$137,IF(AT30&lt;0.5,'X(Calculs)X'!$MW$136,IF(AT30&lt;0.6,'X(Calculs)X'!$MW$135,IF(AT30&lt;0.7,'X(Calculs)X'!$MW$134,IF(AT30&lt;0.8,'X(Calculs)X'!$MW$133,IF(AT30&lt;0.9,'X(Calculs)X'!$MW$132,IF(AT30&lt;1,'X(Calculs)X'!$MW$131,IF(AND(AT30=1,CC$7=$BT30),0,'X(Calculs)X'!$MW$131)))))))))))))</f>
        <v/>
      </c>
      <c r="CD30" s="560" t="str">
        <f>IF(AU30="","",IF(AU30&lt;0,'X(Calculs)X'!$MW$141,IF(AU30&lt;0.1,'X(Calculs)X'!$MW$140,IF(AU30&lt;0.2,'X(Calculs)X'!$MW$139,IF(AU30&lt;0.3,'X(Calculs)X'!$MW$138,IF(AU30&lt;0.4,'X(Calculs)X'!$MW$137,IF(AU30&lt;0.5,'X(Calculs)X'!$MW$136,IF(AU30&lt;0.6,'X(Calculs)X'!$MW$135,IF(AU30&lt;0.7,'X(Calculs)X'!$MW$134,IF(AU30&lt;0.8,'X(Calculs)X'!$MW$133,IF(AU30&lt;0.9,'X(Calculs)X'!$MW$132,IF(AU30&lt;1,'X(Calculs)X'!$MW$131,IF(AND(AU30=1,CD$7=$BT30),0,'X(Calculs)X'!$MW$131)))))))))))))</f>
        <v/>
      </c>
      <c r="CE30" s="560" t="str">
        <f>IF(AV30="","",IF(AV30&lt;0,'X(Calculs)X'!$MW$141,IF(AV30&lt;0.1,'X(Calculs)X'!$MW$140,IF(AV30&lt;0.2,'X(Calculs)X'!$MW$139,IF(AV30&lt;0.3,'X(Calculs)X'!$MW$138,IF(AV30&lt;0.4,'X(Calculs)X'!$MW$137,IF(AV30&lt;0.5,'X(Calculs)X'!$MW$136,IF(AV30&lt;0.6,'X(Calculs)X'!$MW$135,IF(AV30&lt;0.7,'X(Calculs)X'!$MW$134,IF(AV30&lt;0.8,'X(Calculs)X'!$MW$133,IF(AV30&lt;0.9,'X(Calculs)X'!$MW$132,IF(AV30&lt;1,'X(Calculs)X'!$MW$131,IF(AND(AV30=1,CE$7=$BT30),0,'X(Calculs)X'!$MW$131)))))))))))))</f>
        <v/>
      </c>
      <c r="CF30" s="560" t="str">
        <f>IF(AW30="","",IF(AW30&lt;0,'X(Calculs)X'!$MW$141,IF(AW30&lt;0.1,'X(Calculs)X'!$MW$140,IF(AW30&lt;0.2,'X(Calculs)X'!$MW$139,IF(AW30&lt;0.3,'X(Calculs)X'!$MW$138,IF(AW30&lt;0.4,'X(Calculs)X'!$MW$137,IF(AW30&lt;0.5,'X(Calculs)X'!$MW$136,IF(AW30&lt;0.6,'X(Calculs)X'!$MW$135,IF(AW30&lt;0.7,'X(Calculs)X'!$MW$134,IF(AW30&lt;0.8,'X(Calculs)X'!$MW$133,IF(AW30&lt;0.9,'X(Calculs)X'!$MW$132,IF(AW30&lt;1,'X(Calculs)X'!$MW$131,IF(AND(AW30=1,CF$7=$BT30),0,'X(Calculs)X'!$MW$131)))))))))))))</f>
        <v/>
      </c>
      <c r="CG30" s="560" t="str">
        <f>IF(AX30="","",IF(AX30&lt;0,'X(Calculs)X'!$MW$141,IF(AX30&lt;0.1,'X(Calculs)X'!$MW$140,IF(AX30&lt;0.2,'X(Calculs)X'!$MW$139,IF(AX30&lt;0.3,'X(Calculs)X'!$MW$138,IF(AX30&lt;0.4,'X(Calculs)X'!$MW$137,IF(AX30&lt;0.5,'X(Calculs)X'!$MW$136,IF(AX30&lt;0.6,'X(Calculs)X'!$MW$135,IF(AX30&lt;0.7,'X(Calculs)X'!$MW$134,IF(AX30&lt;0.8,'X(Calculs)X'!$MW$133,IF(AX30&lt;0.9,'X(Calculs)X'!$MW$132,IF(AX30&lt;1,'X(Calculs)X'!$MW$131,IF(AND(AX30=1,CG$7=$BT30),0,'X(Calculs)X'!$MW$131)))))))))))))</f>
        <v/>
      </c>
      <c r="CH30" s="560" t="str">
        <f>IF(AY30="","",IF(AY30&lt;0,'X(Calculs)X'!$MW$141,IF(AY30&lt;0.1,'X(Calculs)X'!$MW$140,IF(AY30&lt;0.2,'X(Calculs)X'!$MW$139,IF(AY30&lt;0.3,'X(Calculs)X'!$MW$138,IF(AY30&lt;0.4,'X(Calculs)X'!$MW$137,IF(AY30&lt;0.5,'X(Calculs)X'!$MW$136,IF(AY30&lt;0.6,'X(Calculs)X'!$MW$135,IF(AY30&lt;0.7,'X(Calculs)X'!$MW$134,IF(AY30&lt;0.8,'X(Calculs)X'!$MW$133,IF(AY30&lt;0.9,'X(Calculs)X'!$MW$132,IF(AY30&lt;1,'X(Calculs)X'!$MW$131,IF(AND(AY30=1,CH$7=$BT30),0,'X(Calculs)X'!$MW$131)))))))))))))</f>
        <v/>
      </c>
      <c r="CI30" s="560" t="str">
        <f>IF(AZ30="","",IF(AZ30&lt;0,'X(Calculs)X'!$MW$141,IF(AZ30&lt;0.1,'X(Calculs)X'!$MW$140,IF(AZ30&lt;0.2,'X(Calculs)X'!$MW$139,IF(AZ30&lt;0.3,'X(Calculs)X'!$MW$138,IF(AZ30&lt;0.4,'X(Calculs)X'!$MW$137,IF(AZ30&lt;0.5,'X(Calculs)X'!$MW$136,IF(AZ30&lt;0.6,'X(Calculs)X'!$MW$135,IF(AZ30&lt;0.7,'X(Calculs)X'!$MW$134,IF(AZ30&lt;0.8,'X(Calculs)X'!$MW$133,IF(AZ30&lt;0.9,'X(Calculs)X'!$MW$132,IF(AZ30&lt;1,'X(Calculs)X'!$MW$131,IF(AND(AZ30=1,CI$7=$BT30),0,'X(Calculs)X'!$MW$131)))))))))))))</f>
        <v/>
      </c>
      <c r="CJ30" s="560" t="str">
        <f>IF(BA30="","",IF(BA30&lt;0,'X(Calculs)X'!$MW$141,IF(BA30&lt;0.1,'X(Calculs)X'!$MW$140,IF(BA30&lt;0.2,'X(Calculs)X'!$MW$139,IF(BA30&lt;0.3,'X(Calculs)X'!$MW$138,IF(BA30&lt;0.4,'X(Calculs)X'!$MW$137,IF(BA30&lt;0.5,'X(Calculs)X'!$MW$136,IF(BA30&lt;0.6,'X(Calculs)X'!$MW$135,IF(BA30&lt;0.7,'X(Calculs)X'!$MW$134,IF(BA30&lt;0.8,'X(Calculs)X'!$MW$133,IF(BA30&lt;0.9,'X(Calculs)X'!$MW$132,IF(BA30&lt;1,'X(Calculs)X'!$MW$131,IF(AND(BA30=1,CJ$7=$BT30),0,'X(Calculs)X'!$MW$131)))))))))))))</f>
        <v/>
      </c>
      <c r="CK30" s="560" t="str">
        <f>IF(BB30="","",IF(BB30&lt;0,'X(Calculs)X'!$MW$141,IF(BB30&lt;0.1,'X(Calculs)X'!$MW$140,IF(BB30&lt;0.2,'X(Calculs)X'!$MW$139,IF(BB30&lt;0.3,'X(Calculs)X'!$MW$138,IF(BB30&lt;0.4,'X(Calculs)X'!$MW$137,IF(BB30&lt;0.5,'X(Calculs)X'!$MW$136,IF(BB30&lt;0.6,'X(Calculs)X'!$MW$135,IF(BB30&lt;0.7,'X(Calculs)X'!$MW$134,IF(BB30&lt;0.8,'X(Calculs)X'!$MW$133,IF(BB30&lt;0.9,'X(Calculs)X'!$MW$132,IF(BB30&lt;1,'X(Calculs)X'!$MW$131,IF(AND(BB30=1,CK$7=$BT30),0,'X(Calculs)X'!$MW$131)))))))))))))</f>
        <v/>
      </c>
      <c r="CL30" s="560" t="str">
        <f>IF(BC30="","",IF(BC30&lt;0,'X(Calculs)X'!$MW$141,IF(BC30&lt;0.1,'X(Calculs)X'!$MW$140,IF(BC30&lt;0.2,'X(Calculs)X'!$MW$139,IF(BC30&lt;0.3,'X(Calculs)X'!$MW$138,IF(BC30&lt;0.4,'X(Calculs)X'!$MW$137,IF(BC30&lt;0.5,'X(Calculs)X'!$MW$136,IF(BC30&lt;0.6,'X(Calculs)X'!$MW$135,IF(BC30&lt;0.7,'X(Calculs)X'!$MW$134,IF(BC30&lt;0.8,'X(Calculs)X'!$MW$133,IF(BC30&lt;0.9,'X(Calculs)X'!$MW$132,IF(BC30&lt;1,'X(Calculs)X'!$MW$131,IF(AND(BC30=1,CL$7=$BT30),0,'X(Calculs)X'!$MW$131)))))))))))))</f>
        <v/>
      </c>
      <c r="CM30" s="560" t="str">
        <f>IF(BD30="","",IF(BD30&lt;0,'X(Calculs)X'!$MW$141,IF(BD30&lt;0.1,'X(Calculs)X'!$MW$140,IF(BD30&lt;0.2,'X(Calculs)X'!$MW$139,IF(BD30&lt;0.3,'X(Calculs)X'!$MW$138,IF(BD30&lt;0.4,'X(Calculs)X'!$MW$137,IF(BD30&lt;0.5,'X(Calculs)X'!$MW$136,IF(BD30&lt;0.6,'X(Calculs)X'!$MW$135,IF(BD30&lt;0.7,'X(Calculs)X'!$MW$134,IF(BD30&lt;0.8,'X(Calculs)X'!$MW$133,IF(BD30&lt;0.9,'X(Calculs)X'!$MW$132,IF(BD30&lt;1,'X(Calculs)X'!$MW$131,IF(AND(BD30=1,CM$7=$BT30),0,'X(Calculs)X'!$MW$131)))))))))))))</f>
        <v/>
      </c>
      <c r="CN30" s="560" t="str">
        <f>IF(BE30="","",IF(BE30&lt;0,'X(Calculs)X'!$MW$141,IF(BE30&lt;0.1,'X(Calculs)X'!$MW$140,IF(BE30&lt;0.2,'X(Calculs)X'!$MW$139,IF(BE30&lt;0.3,'X(Calculs)X'!$MW$138,IF(BE30&lt;0.4,'X(Calculs)X'!$MW$137,IF(BE30&lt;0.5,'X(Calculs)X'!$MW$136,IF(BE30&lt;0.6,'X(Calculs)X'!$MW$135,IF(BE30&lt;0.7,'X(Calculs)X'!$MW$134,IF(BE30&lt;0.8,'X(Calculs)X'!$MW$133,IF(BE30&lt;0.9,'X(Calculs)X'!$MW$132,IF(BE30&lt;1,'X(Calculs)X'!$MW$131,IF(AND(BE30=1,CN$7=$BT30),0,'X(Calculs)X'!$MW$131)))))))))))))</f>
        <v/>
      </c>
      <c r="CO30" s="560" t="str">
        <f>IF(BF30="","",IF(BF30&lt;0,'X(Calculs)X'!$MW$141,IF(BF30&lt;0.1,'X(Calculs)X'!$MW$140,IF(BF30&lt;0.2,'X(Calculs)X'!$MW$139,IF(BF30&lt;0.3,'X(Calculs)X'!$MW$138,IF(BF30&lt;0.4,'X(Calculs)X'!$MW$137,IF(BF30&lt;0.5,'X(Calculs)X'!$MW$136,IF(BF30&lt;0.6,'X(Calculs)X'!$MW$135,IF(BF30&lt;0.7,'X(Calculs)X'!$MW$134,IF(BF30&lt;0.8,'X(Calculs)X'!$MW$133,IF(BF30&lt;0.9,'X(Calculs)X'!$MW$132,IF(BF30&lt;1,'X(Calculs)X'!$MW$131,IF(AND(BF30=1,CO$7=$BT30),0,'X(Calculs)X'!$MW$131)))))))))))))</f>
        <v/>
      </c>
      <c r="CP30" s="560" t="str">
        <f>IF(BG30="","",IF(BG30&lt;0,'X(Calculs)X'!$MW$141,IF(BG30&lt;0.1,'X(Calculs)X'!$MW$140,IF(BG30&lt;0.2,'X(Calculs)X'!$MW$139,IF(BG30&lt;0.3,'X(Calculs)X'!$MW$138,IF(BG30&lt;0.4,'X(Calculs)X'!$MW$137,IF(BG30&lt;0.5,'X(Calculs)X'!$MW$136,IF(BG30&lt;0.6,'X(Calculs)X'!$MW$135,IF(BG30&lt;0.7,'X(Calculs)X'!$MW$134,IF(BG30&lt;0.8,'X(Calculs)X'!$MW$133,IF(BG30&lt;0.9,'X(Calculs)X'!$MW$132,IF(BG30&lt;1,'X(Calculs)X'!$MW$131,IF(AND(BG30=1,CP$7=$BT30),0,'X(Calculs)X'!$MW$131)))))))))))))</f>
        <v/>
      </c>
      <c r="CQ30" s="560" t="str">
        <f>IF(BH30="","",IF(BH30&lt;0,'X(Calculs)X'!$MW$141,IF(BH30&lt;0.1,'X(Calculs)X'!$MW$140,IF(BH30&lt;0.2,'X(Calculs)X'!$MW$139,IF(BH30&lt;0.3,'X(Calculs)X'!$MW$138,IF(BH30&lt;0.4,'X(Calculs)X'!$MW$137,IF(BH30&lt;0.5,'X(Calculs)X'!$MW$136,IF(BH30&lt;0.6,'X(Calculs)X'!$MW$135,IF(BH30&lt;0.7,'X(Calculs)X'!$MW$134,IF(BH30&lt;0.8,'X(Calculs)X'!$MW$133,IF(BH30&lt;0.9,'X(Calculs)X'!$MW$132,IF(BH30&lt;1,'X(Calculs)X'!$MW$131,IF(AND(BH30=1,CQ$7=$BT30),0,'X(Calculs)X'!$MW$131)))))))))))))</f>
        <v/>
      </c>
      <c r="CR30" s="560" t="str">
        <f>IF(BI30="","",IF(BI30&lt;0,'X(Calculs)X'!$MW$141,IF(BI30&lt;0.1,'X(Calculs)X'!$MW$140,IF(BI30&lt;0.2,'X(Calculs)X'!$MW$139,IF(BI30&lt;0.3,'X(Calculs)X'!$MW$138,IF(BI30&lt;0.4,'X(Calculs)X'!$MW$137,IF(BI30&lt;0.5,'X(Calculs)X'!$MW$136,IF(BI30&lt;0.6,'X(Calculs)X'!$MW$135,IF(BI30&lt;0.7,'X(Calculs)X'!$MW$134,IF(BI30&lt;0.8,'X(Calculs)X'!$MW$133,IF(BI30&lt;0.9,'X(Calculs)X'!$MW$132,IF(BI30&lt;1,'X(Calculs)X'!$MW$131,IF(AND(BI30=1,CR$7=$BT30),0,'X(Calculs)X'!$MW$131)))))))))))))</f>
        <v/>
      </c>
      <c r="CS30" s="560" t="str">
        <f>IF(BJ30="","",IF(BJ30&lt;0,'X(Calculs)X'!$MW$141,IF(BJ30&lt;0.1,'X(Calculs)X'!$MW$140,IF(BJ30&lt;0.2,'X(Calculs)X'!$MW$139,IF(BJ30&lt;0.3,'X(Calculs)X'!$MW$138,IF(BJ30&lt;0.4,'X(Calculs)X'!$MW$137,IF(BJ30&lt;0.5,'X(Calculs)X'!$MW$136,IF(BJ30&lt;0.6,'X(Calculs)X'!$MW$135,IF(BJ30&lt;0.7,'X(Calculs)X'!$MW$134,IF(BJ30&lt;0.8,'X(Calculs)X'!$MW$133,IF(BJ30&lt;0.9,'X(Calculs)X'!$MW$132,IF(BJ30&lt;1,'X(Calculs)X'!$MW$131,IF(AND(BJ30=1,CS$7=$BT30),0,'X(Calculs)X'!$MW$131)))))))))))))</f>
        <v/>
      </c>
      <c r="CT30" s="560" t="str">
        <f>IF(BK30="","",IF(BK30&lt;0,'X(Calculs)X'!$MW$141,IF(BK30&lt;0.1,'X(Calculs)X'!$MW$140,IF(BK30&lt;0.2,'X(Calculs)X'!$MW$139,IF(BK30&lt;0.3,'X(Calculs)X'!$MW$138,IF(BK30&lt;0.4,'X(Calculs)X'!$MW$137,IF(BK30&lt;0.5,'X(Calculs)X'!$MW$136,IF(BK30&lt;0.6,'X(Calculs)X'!$MW$135,IF(BK30&lt;0.7,'X(Calculs)X'!$MW$134,IF(BK30&lt;0.8,'X(Calculs)X'!$MW$133,IF(BK30&lt;0.9,'X(Calculs)X'!$MW$132,IF(BK30&lt;1,'X(Calculs)X'!$MW$131,IF(AND(BK30=1,CT$7=$BT30),0,'X(Calculs)X'!$MW$131)))))))))))))</f>
        <v/>
      </c>
      <c r="CU30" s="560" t="str">
        <f>IF(BL30="","",IF(BL30&lt;0,'X(Calculs)X'!$MW$141,IF(BL30&lt;0.1,'X(Calculs)X'!$MW$140,IF(BL30&lt;0.2,'X(Calculs)X'!$MW$139,IF(BL30&lt;0.3,'X(Calculs)X'!$MW$138,IF(BL30&lt;0.4,'X(Calculs)X'!$MW$137,IF(BL30&lt;0.5,'X(Calculs)X'!$MW$136,IF(BL30&lt;0.6,'X(Calculs)X'!$MW$135,IF(BL30&lt;0.7,'X(Calculs)X'!$MW$134,IF(BL30&lt;0.8,'X(Calculs)X'!$MW$133,IF(BL30&lt;0.9,'X(Calculs)X'!$MW$132,IF(BL30&lt;1,'X(Calculs)X'!$MW$131,IF(AND(BL30=1,CU$7=$BT30),0,'X(Calculs)X'!$MW$131)))))))))))))</f>
        <v/>
      </c>
      <c r="CV30" s="560" t="str">
        <f>IF(BM30="","",IF(BM30&lt;0,'X(Calculs)X'!$MW$141,IF(BM30&lt;0.1,'X(Calculs)X'!$MW$140,IF(BM30&lt;0.2,'X(Calculs)X'!$MW$139,IF(BM30&lt;0.3,'X(Calculs)X'!$MW$138,IF(BM30&lt;0.4,'X(Calculs)X'!$MW$137,IF(BM30&lt;0.5,'X(Calculs)X'!$MW$136,IF(BM30&lt;0.6,'X(Calculs)X'!$MW$135,IF(BM30&lt;0.7,'X(Calculs)X'!$MW$134,IF(BM30&lt;0.8,'X(Calculs)X'!$MW$133,IF(BM30&lt;0.9,'X(Calculs)X'!$MW$132,IF(BM30&lt;1,'X(Calculs)X'!$MW$131,IF(AND(BM30=1,CV$7=$BT30),0,'X(Calculs)X'!$MW$131)))))))))))))</f>
        <v/>
      </c>
      <c r="CW30" s="560" t="str">
        <f>IF(BN30="","",IF(BN30&lt;0,'X(Calculs)X'!$MW$141,IF(BN30&lt;0.1,'X(Calculs)X'!$MW$140,IF(BN30&lt;0.2,'X(Calculs)X'!$MW$139,IF(BN30&lt;0.3,'X(Calculs)X'!$MW$138,IF(BN30&lt;0.4,'X(Calculs)X'!$MW$137,IF(BN30&lt;0.5,'X(Calculs)X'!$MW$136,IF(BN30&lt;0.6,'X(Calculs)X'!$MW$135,IF(BN30&lt;0.7,'X(Calculs)X'!$MW$134,IF(BN30&lt;0.8,'X(Calculs)X'!$MW$133,IF(BN30&lt;0.9,'X(Calculs)X'!$MW$132,IF(BN30&lt;1,'X(Calculs)X'!$MW$131,IF(AND(BN30=1,CW$7=$BT30),0,'X(Calculs)X'!$MW$131)))))))))))))</f>
        <v/>
      </c>
      <c r="CX30" s="560" t="str">
        <f>IF(BO30="","",IF(BO30&lt;0,'X(Calculs)X'!$MW$141,IF(BO30&lt;0.1,'X(Calculs)X'!$MW$140,IF(BO30&lt;0.2,'X(Calculs)X'!$MW$139,IF(BO30&lt;0.3,'X(Calculs)X'!$MW$138,IF(BO30&lt;0.4,'X(Calculs)X'!$MW$137,IF(BO30&lt;0.5,'X(Calculs)X'!$MW$136,IF(BO30&lt;0.6,'X(Calculs)X'!$MW$135,IF(BO30&lt;0.7,'X(Calculs)X'!$MW$134,IF(BO30&lt;0.8,'X(Calculs)X'!$MW$133,IF(BO30&lt;0.9,'X(Calculs)X'!$MW$132,IF(BO30&lt;1,'X(Calculs)X'!$MW$131,IF(AND(BO30=1,CX$7=$BT30),0,'X(Calculs)X'!$MW$131)))))))))))))</f>
        <v/>
      </c>
      <c r="CZ30" s="541" t="str">
        <f t="shared" si="8"/>
        <v/>
      </c>
      <c r="DA30" s="542" t="str">
        <f>IFERROR((AL30*SQRT(('X(Calculs)X'!$B$11-2)/(1-('5. Corr.'!AL30*'5. Corr.'!AL30)))),"")</f>
        <v/>
      </c>
      <c r="DB30" s="542" t="str">
        <f>IFERROR((AM30*SQRT(('X(Calculs)X'!$B$11-2)/(1-('5. Corr.'!AM30*'5. Corr.'!AM30)))),"")</f>
        <v/>
      </c>
      <c r="DC30" s="542" t="str">
        <f>IFERROR((AN30*SQRT(('X(Calculs)X'!$B$11-2)/(1-('5. Corr.'!AN30*'5. Corr.'!AN30)))),"")</f>
        <v/>
      </c>
      <c r="DD30" s="542" t="str">
        <f>IFERROR((AO30*SQRT(('X(Calculs)X'!$B$11-2)/(1-('5. Corr.'!AO30*'5. Corr.'!AO30)))),"")</f>
        <v/>
      </c>
      <c r="DE30" s="542" t="str">
        <f>IFERROR((AP30*SQRT(('X(Calculs)X'!$B$11-2)/(1-('5. Corr.'!AP30*'5. Corr.'!AP30)))),"")</f>
        <v/>
      </c>
      <c r="DF30" s="542" t="str">
        <f>IFERROR((AQ30*SQRT(('X(Calculs)X'!$B$11-2)/(1-('5. Corr.'!AQ30*'5. Corr.'!AQ30)))),"")</f>
        <v/>
      </c>
      <c r="DG30" s="542" t="str">
        <f>IFERROR((AR30*SQRT(('X(Calculs)X'!$B$11-2)/(1-('5. Corr.'!AR30*'5. Corr.'!AR30)))),"")</f>
        <v/>
      </c>
      <c r="DH30" s="542" t="str">
        <f>IFERROR((AS30*SQRT(('X(Calculs)X'!$B$11-2)/(1-('5. Corr.'!AS30*'5. Corr.'!AS30)))),"")</f>
        <v/>
      </c>
      <c r="DI30" s="542" t="str">
        <f>IFERROR((AT30*SQRT(('X(Calculs)X'!$B$11-2)/(1-('5. Corr.'!AT30*'5. Corr.'!AT30)))),"")</f>
        <v/>
      </c>
      <c r="DJ30" s="542" t="str">
        <f>IFERROR((AU30*SQRT(('X(Calculs)X'!$B$11-2)/(1-('5. Corr.'!AU30*'5. Corr.'!AU30)))),"")</f>
        <v/>
      </c>
      <c r="DK30" s="542" t="str">
        <f>IFERROR((AV30*SQRT(('X(Calculs)X'!$B$11-2)/(1-('5. Corr.'!AV30*'5. Corr.'!AV30)))),"")</f>
        <v/>
      </c>
      <c r="DL30" s="542" t="str">
        <f>IFERROR((AW30*SQRT(('X(Calculs)X'!$B$11-2)/(1-('5. Corr.'!AW30*'5. Corr.'!AW30)))),"")</f>
        <v/>
      </c>
      <c r="DM30" s="542" t="str">
        <f>IFERROR((AX30*SQRT(('X(Calculs)X'!$B$11-2)/(1-('5. Corr.'!AX30*'5. Corr.'!AX30)))),"")</f>
        <v/>
      </c>
      <c r="DN30" s="542" t="str">
        <f>IFERROR((AY30*SQRT(('X(Calculs)X'!$B$11-2)/(1-('5. Corr.'!AY30*'5. Corr.'!AY30)))),"")</f>
        <v/>
      </c>
      <c r="DO30" s="542" t="str">
        <f>IFERROR((AZ30*SQRT(('X(Calculs)X'!$B$11-2)/(1-('5. Corr.'!AZ30*'5. Corr.'!AZ30)))),"")</f>
        <v/>
      </c>
      <c r="DP30" s="542" t="str">
        <f>IFERROR((BA30*SQRT(('X(Calculs)X'!$B$11-2)/(1-('5. Corr.'!BA30*'5. Corr.'!BA30)))),"")</f>
        <v/>
      </c>
      <c r="DQ30" s="542" t="str">
        <f>IFERROR((BB30*SQRT(('X(Calculs)X'!$B$11-2)/(1-('5. Corr.'!BB30*'5. Corr.'!BB30)))),"")</f>
        <v/>
      </c>
      <c r="DR30" s="542" t="str">
        <f>IFERROR((BC30*SQRT(('X(Calculs)X'!$B$11-2)/(1-('5. Corr.'!BC30*'5. Corr.'!BC30)))),"")</f>
        <v/>
      </c>
      <c r="DS30" s="542" t="str">
        <f>IFERROR((BD30*SQRT(('X(Calculs)X'!$B$11-2)/(1-('5. Corr.'!BD30*'5. Corr.'!BD30)))),"")</f>
        <v/>
      </c>
      <c r="DT30" s="542" t="str">
        <f>IFERROR((BE30*SQRT(('X(Calculs)X'!$B$11-2)/(1-('5. Corr.'!BE30*'5. Corr.'!BE30)))),"")</f>
        <v/>
      </c>
      <c r="DU30" s="542" t="str">
        <f>IFERROR((BF30*SQRT(('X(Calculs)X'!$B$11-2)/(1-('5. Corr.'!BF30*'5. Corr.'!BF30)))),"")</f>
        <v/>
      </c>
      <c r="DV30" s="542" t="str">
        <f>IFERROR((BG30*SQRT(('X(Calculs)X'!$B$11-2)/(1-('5. Corr.'!BG30*'5. Corr.'!BG30)))),"")</f>
        <v/>
      </c>
      <c r="DW30" s="542" t="str">
        <f>IFERROR((BH30*SQRT(('X(Calculs)X'!$B$11-2)/(1-('5. Corr.'!BH30*'5. Corr.'!BH30)))),"")</f>
        <v/>
      </c>
      <c r="DX30" s="542" t="str">
        <f>IFERROR((BI30*SQRT(('X(Calculs)X'!$B$11-2)/(1-('5. Corr.'!BI30*'5. Corr.'!BI30)))),"")</f>
        <v/>
      </c>
      <c r="DY30" s="542" t="str">
        <f>IFERROR((BJ30*SQRT(('X(Calculs)X'!$B$11-2)/(1-('5. Corr.'!BJ30*'5. Corr.'!BJ30)))),"")</f>
        <v/>
      </c>
      <c r="DZ30" s="542" t="str">
        <f>IFERROR((BK30*SQRT(('X(Calculs)X'!$B$11-2)/(1-('5. Corr.'!BK30*'5. Corr.'!BK30)))),"")</f>
        <v/>
      </c>
      <c r="EA30" s="542" t="str">
        <f>IFERROR((BL30*SQRT(('X(Calculs)X'!$B$11-2)/(1-('5. Corr.'!BL30*'5. Corr.'!BL30)))),"")</f>
        <v/>
      </c>
      <c r="EB30" s="542" t="str">
        <f>IFERROR((BM30*SQRT(('X(Calculs)X'!$B$11-2)/(1-('5. Corr.'!BM30*'5. Corr.'!BM30)))),"")</f>
        <v/>
      </c>
      <c r="EC30" s="542" t="str">
        <f>IFERROR((BN30*SQRT(('X(Calculs)X'!$B$11-2)/(1-('5. Corr.'!BN30*'5. Corr.'!BN30)))),"")</f>
        <v/>
      </c>
      <c r="ED30" s="542" t="str">
        <f>IFERROR((BO30*SQRT(('X(Calculs)X'!$B$11-2)/(1-('5. Corr.'!BO30*'5. Corr.'!BO30)))),"")</f>
        <v/>
      </c>
      <c r="EF30" s="541" t="str">
        <f t="shared" si="9"/>
        <v/>
      </c>
      <c r="EG30" s="542" t="str">
        <f>IFERROR((_xlfn.T.DIST.2T(ABS(DA30),'X(Calculs)X'!$B$11-2)),"")</f>
        <v/>
      </c>
      <c r="EH30" s="542" t="str">
        <f>IFERROR((_xlfn.T.DIST.2T(ABS(DB30),'X(Calculs)X'!$B$11-2)),"")</f>
        <v/>
      </c>
      <c r="EI30" s="542" t="str">
        <f>IFERROR((_xlfn.T.DIST.2T(ABS(DC30),'X(Calculs)X'!$B$11-2)),"")</f>
        <v/>
      </c>
      <c r="EJ30" s="542" t="str">
        <f>IFERROR((_xlfn.T.DIST.2T(ABS(DD30),'X(Calculs)X'!$B$11-2)),"")</f>
        <v/>
      </c>
      <c r="EK30" s="542" t="str">
        <f>IFERROR((_xlfn.T.DIST.2T(ABS(DE30),'X(Calculs)X'!$B$11-2)),"")</f>
        <v/>
      </c>
      <c r="EL30" s="542" t="str">
        <f>IFERROR((_xlfn.T.DIST.2T(ABS(DF30),'X(Calculs)X'!$B$11-2)),"")</f>
        <v/>
      </c>
      <c r="EM30" s="542" t="str">
        <f>IFERROR((_xlfn.T.DIST.2T(ABS(DG30),'X(Calculs)X'!$B$11-2)),"")</f>
        <v/>
      </c>
      <c r="EN30" s="542" t="str">
        <f>IFERROR((_xlfn.T.DIST.2T(ABS(DH30),'X(Calculs)X'!$B$11-2)),"")</f>
        <v/>
      </c>
      <c r="EO30" s="542" t="str">
        <f>IFERROR((_xlfn.T.DIST.2T(ABS(DI30),'X(Calculs)X'!$B$11-2)),"")</f>
        <v/>
      </c>
      <c r="EP30" s="542" t="str">
        <f>IFERROR((_xlfn.T.DIST.2T(ABS(DJ30),'X(Calculs)X'!$B$11-2)),"")</f>
        <v/>
      </c>
      <c r="EQ30" s="542" t="str">
        <f>IFERROR((_xlfn.T.DIST.2T(ABS(DK30),'X(Calculs)X'!$B$11-2)),"")</f>
        <v/>
      </c>
      <c r="ER30" s="542" t="str">
        <f>IFERROR((_xlfn.T.DIST.2T(ABS(DL30),'X(Calculs)X'!$B$11-2)),"")</f>
        <v/>
      </c>
      <c r="ES30" s="542" t="str">
        <f>IFERROR((_xlfn.T.DIST.2T(ABS(DM30),'X(Calculs)X'!$B$11-2)),"")</f>
        <v/>
      </c>
      <c r="ET30" s="542" t="str">
        <f>IFERROR((_xlfn.T.DIST.2T(ABS(DN30),'X(Calculs)X'!$B$11-2)),"")</f>
        <v/>
      </c>
      <c r="EU30" s="542" t="str">
        <f>IFERROR((_xlfn.T.DIST.2T(ABS(DO30),'X(Calculs)X'!$B$11-2)),"")</f>
        <v/>
      </c>
      <c r="EV30" s="542" t="str">
        <f>IFERROR((_xlfn.T.DIST.2T(ABS(DP30),'X(Calculs)X'!$B$11-2)),"")</f>
        <v/>
      </c>
      <c r="EW30" s="542" t="str">
        <f>IFERROR((_xlfn.T.DIST.2T(ABS(DQ30),'X(Calculs)X'!$B$11-2)),"")</f>
        <v/>
      </c>
      <c r="EX30" s="542" t="str">
        <f>IFERROR((_xlfn.T.DIST.2T(ABS(DR30),'X(Calculs)X'!$B$11-2)),"")</f>
        <v/>
      </c>
      <c r="EY30" s="542" t="str">
        <f>IFERROR((_xlfn.T.DIST.2T(ABS(DS30),'X(Calculs)X'!$B$11-2)),"")</f>
        <v/>
      </c>
      <c r="EZ30" s="542" t="str">
        <f>IFERROR((_xlfn.T.DIST.2T(ABS(DT30),'X(Calculs)X'!$B$11-2)),"")</f>
        <v/>
      </c>
      <c r="FA30" s="542" t="str">
        <f>IFERROR((_xlfn.T.DIST.2T(ABS(DU30),'X(Calculs)X'!$B$11-2)),"")</f>
        <v/>
      </c>
      <c r="FB30" s="542" t="str">
        <f>IFERROR((_xlfn.T.DIST.2T(ABS(DV30),'X(Calculs)X'!$B$11-2)),"")</f>
        <v/>
      </c>
      <c r="FC30" s="542" t="str">
        <f>IFERROR((_xlfn.T.DIST.2T(ABS(DW30),'X(Calculs)X'!$B$11-2)),"")</f>
        <v/>
      </c>
      <c r="FD30" s="542" t="str">
        <f>IFERROR((_xlfn.T.DIST.2T(ABS(DX30),'X(Calculs)X'!$B$11-2)),"")</f>
        <v/>
      </c>
      <c r="FE30" s="542" t="str">
        <f>IFERROR((_xlfn.T.DIST.2T(ABS(DY30),'X(Calculs)X'!$B$11-2)),"")</f>
        <v/>
      </c>
      <c r="FF30" s="542" t="str">
        <f>IFERROR((_xlfn.T.DIST.2T(ABS(DZ30),'X(Calculs)X'!$B$11-2)),"")</f>
        <v/>
      </c>
      <c r="FG30" s="542" t="str">
        <f>IFERROR((_xlfn.T.DIST.2T(ABS(EA30),'X(Calculs)X'!$B$11-2)),"")</f>
        <v/>
      </c>
      <c r="FH30" s="542" t="str">
        <f>IFERROR((_xlfn.T.DIST.2T(ABS(EB30),'X(Calculs)X'!$B$11-2)),"")</f>
        <v/>
      </c>
      <c r="FI30" s="542" t="str">
        <f>IFERROR((_xlfn.T.DIST.2T(ABS(EC30),'X(Calculs)X'!$B$11-2)),"")</f>
        <v/>
      </c>
      <c r="FJ30" s="542" t="str">
        <f>IFERROR((_xlfn.T.DIST.2T(ABS(ED30),'X(Calculs)X'!$B$11-2)),"")</f>
        <v/>
      </c>
      <c r="FL30" s="541" t="str">
        <f t="shared" si="10"/>
        <v/>
      </c>
      <c r="FM30" s="542" t="e">
        <f t="shared" si="12"/>
        <v>#VALUE!</v>
      </c>
      <c r="FN30" s="542" t="e">
        <f t="shared" si="13"/>
        <v>#VALUE!</v>
      </c>
      <c r="FO30" s="542" t="e">
        <f t="shared" si="14"/>
        <v>#VALUE!</v>
      </c>
      <c r="FP30" s="542" t="e">
        <f t="shared" si="15"/>
        <v>#VALUE!</v>
      </c>
      <c r="FQ30" s="542" t="e">
        <f t="shared" si="16"/>
        <v>#VALUE!</v>
      </c>
      <c r="FR30" s="542" t="e">
        <f t="shared" si="17"/>
        <v>#VALUE!</v>
      </c>
      <c r="FS30" s="542" t="e">
        <f t="shared" si="18"/>
        <v>#VALUE!</v>
      </c>
      <c r="FT30" s="542" t="e">
        <f t="shared" si="19"/>
        <v>#VALUE!</v>
      </c>
      <c r="FU30" s="542" t="e">
        <f t="shared" si="20"/>
        <v>#VALUE!</v>
      </c>
      <c r="FV30" s="542" t="e">
        <f t="shared" si="21"/>
        <v>#VALUE!</v>
      </c>
      <c r="FW30" s="542" t="e">
        <f t="shared" si="22"/>
        <v>#VALUE!</v>
      </c>
      <c r="FX30" s="542" t="e">
        <f t="shared" si="23"/>
        <v>#VALUE!</v>
      </c>
      <c r="FY30" s="542" t="e">
        <f t="shared" si="24"/>
        <v>#VALUE!</v>
      </c>
      <c r="FZ30" s="542" t="e">
        <f t="shared" si="25"/>
        <v>#VALUE!</v>
      </c>
      <c r="GA30" s="542" t="e">
        <f t="shared" si="26"/>
        <v>#VALUE!</v>
      </c>
      <c r="GB30" s="542" t="e">
        <f t="shared" si="27"/>
        <v>#VALUE!</v>
      </c>
      <c r="GC30" s="542" t="e">
        <f t="shared" si="28"/>
        <v>#VALUE!</v>
      </c>
      <c r="GD30" s="542" t="e">
        <f t="shared" si="29"/>
        <v>#VALUE!</v>
      </c>
      <c r="GE30" s="542" t="e">
        <f t="shared" si="30"/>
        <v>#VALUE!</v>
      </c>
      <c r="GF30" s="542" t="e">
        <f t="shared" si="31"/>
        <v>#VALUE!</v>
      </c>
      <c r="GG30" s="542" t="e">
        <f t="shared" si="32"/>
        <v>#VALUE!</v>
      </c>
      <c r="GH30" s="542" t="e">
        <f t="shared" si="33"/>
        <v>#VALUE!</v>
      </c>
      <c r="GI30" s="542" t="e">
        <f t="shared" si="34"/>
        <v>#VALUE!</v>
      </c>
      <c r="GJ30" s="542" t="e">
        <f t="shared" si="35"/>
        <v>#VALUE!</v>
      </c>
      <c r="GK30" s="542" t="e">
        <f t="shared" si="36"/>
        <v>#VALUE!</v>
      </c>
      <c r="GL30" s="542" t="e">
        <f t="shared" si="37"/>
        <v>#VALUE!</v>
      </c>
      <c r="GM30" s="542" t="e">
        <f t="shared" si="38"/>
        <v>#VALUE!</v>
      </c>
      <c r="GN30" s="542" t="e">
        <f t="shared" si="39"/>
        <v>#VALUE!</v>
      </c>
      <c r="GO30" s="542" t="e">
        <f t="shared" si="40"/>
        <v>#VALUE!</v>
      </c>
      <c r="GP30" s="542" t="e">
        <f t="shared" si="41"/>
        <v>#VALUE!</v>
      </c>
    </row>
    <row r="31" spans="1:285" ht="23.25" customHeight="1" x14ac:dyDescent="0.3">
      <c r="A31" s="578"/>
      <c r="D31" s="568" t="str">
        <f>AB7</f>
        <v/>
      </c>
      <c r="E31" s="542" t="str">
        <f>IF('X(Calculs)X'!$B$8&gt;0,IF('X(Calculs)X'!$AM48&lt;='X(Calculs)X'!$B$8,IF(ISERROR(FM31),IF('X(Calculs)X'!D$23&lt;='X(Calculs)X'!$B$8,"—",""),FM31),""),"")</f>
        <v/>
      </c>
      <c r="F31" s="542" t="str">
        <f>IF('X(Calculs)X'!$B$8&gt;0,IF('X(Calculs)X'!$AM48&lt;='X(Calculs)X'!$B$8,IF(ISERROR(FN31),IF('X(Calculs)X'!E$23&lt;='X(Calculs)X'!$B$8,"—",""),FN31),""),"")</f>
        <v/>
      </c>
      <c r="G31" s="542" t="str">
        <f>IF('X(Calculs)X'!$B$8&gt;0,IF('X(Calculs)X'!$AM48&lt;='X(Calculs)X'!$B$8,IF(ISERROR(FO31),IF('X(Calculs)X'!F$23&lt;='X(Calculs)X'!$B$8,"—",""),FO31),""),"")</f>
        <v/>
      </c>
      <c r="H31" s="542" t="str">
        <f>IF('X(Calculs)X'!$B$8&gt;0,IF('X(Calculs)X'!$AM48&lt;='X(Calculs)X'!$B$8,IF(ISERROR(FP31),IF('X(Calculs)X'!G$23&lt;='X(Calculs)X'!$B$8,"—",""),FP31),""),"")</f>
        <v/>
      </c>
      <c r="I31" s="542" t="str">
        <f>IF('X(Calculs)X'!$B$8&gt;0,IF('X(Calculs)X'!$AM48&lt;='X(Calculs)X'!$B$8,IF(ISERROR(FQ31),IF('X(Calculs)X'!H$23&lt;='X(Calculs)X'!$B$8,"—",""),FQ31),""),"")</f>
        <v/>
      </c>
      <c r="J31" s="542" t="str">
        <f>IF('X(Calculs)X'!$B$8&gt;0,IF('X(Calculs)X'!$AM48&lt;='X(Calculs)X'!$B$8,IF(ISERROR(FR31),IF('X(Calculs)X'!I$23&lt;='X(Calculs)X'!$B$8,"—",""),FR31),""),"")</f>
        <v/>
      </c>
      <c r="K31" s="542" t="str">
        <f>IF('X(Calculs)X'!$B$8&gt;0,IF('X(Calculs)X'!$AM48&lt;='X(Calculs)X'!$B$8,IF(ISERROR(FS31),IF('X(Calculs)X'!J$23&lt;='X(Calculs)X'!$B$8,"—",""),FS31),""),"")</f>
        <v/>
      </c>
      <c r="L31" s="542" t="str">
        <f>IF('X(Calculs)X'!$B$8&gt;0,IF('X(Calculs)X'!$AM48&lt;='X(Calculs)X'!$B$8,IF(ISERROR(FT31),IF('X(Calculs)X'!K$23&lt;='X(Calculs)X'!$B$8,"—",""),FT31),""),"")</f>
        <v/>
      </c>
      <c r="M31" s="542" t="str">
        <f>IF('X(Calculs)X'!$B$8&gt;0,IF('X(Calculs)X'!$AM48&lt;='X(Calculs)X'!$B$8,IF(ISERROR(FU31),IF('X(Calculs)X'!L$23&lt;='X(Calculs)X'!$B$8,"—",""),FU31),""),"")</f>
        <v/>
      </c>
      <c r="N31" s="542" t="str">
        <f>IF('X(Calculs)X'!$B$8&gt;0,IF('X(Calculs)X'!$AM48&lt;='X(Calculs)X'!$B$8,IF(ISERROR(FV31),IF('X(Calculs)X'!M$23&lt;='X(Calculs)X'!$B$8,"—",""),FV31),""),"")</f>
        <v/>
      </c>
      <c r="O31" s="542" t="str">
        <f>IF('X(Calculs)X'!$B$8&gt;0,IF('X(Calculs)X'!$AM48&lt;='X(Calculs)X'!$B$8,IF(ISERROR(FW31),IF('X(Calculs)X'!N$23&lt;='X(Calculs)X'!$B$8,"—",""),FW31),""),"")</f>
        <v/>
      </c>
      <c r="P31" s="542" t="str">
        <f>IF('X(Calculs)X'!$B$8&gt;0,IF('X(Calculs)X'!$AM48&lt;='X(Calculs)X'!$B$8,IF(ISERROR(FX31),IF('X(Calculs)X'!O$23&lt;='X(Calculs)X'!$B$8,"—",""),FX31),""),"")</f>
        <v/>
      </c>
      <c r="Q31" s="542" t="str">
        <f>IF('X(Calculs)X'!$B$8&gt;0,IF('X(Calculs)X'!$AM48&lt;='X(Calculs)X'!$B$8,IF(ISERROR(FY31),IF('X(Calculs)X'!P$23&lt;='X(Calculs)X'!$B$8,"—",""),FY31),""),"")</f>
        <v/>
      </c>
      <c r="R31" s="542" t="str">
        <f>IF('X(Calculs)X'!$B$8&gt;0,IF('X(Calculs)X'!$AM48&lt;='X(Calculs)X'!$B$8,IF(ISERROR(FZ31),IF('X(Calculs)X'!Q$23&lt;='X(Calculs)X'!$B$8,"—",""),FZ31),""),"")</f>
        <v/>
      </c>
      <c r="S31" s="542" t="str">
        <f>IF('X(Calculs)X'!$B$8&gt;0,IF('X(Calculs)X'!$AM48&lt;='X(Calculs)X'!$B$8,IF(ISERROR(GA31),IF('X(Calculs)X'!R$23&lt;='X(Calculs)X'!$B$8,"—",""),GA31),""),"")</f>
        <v/>
      </c>
      <c r="T31" s="542" t="str">
        <f>IF('X(Calculs)X'!$B$8&gt;0,IF('X(Calculs)X'!$AM48&lt;='X(Calculs)X'!$B$8,IF(ISERROR(GB31),IF('X(Calculs)X'!S$23&lt;='X(Calculs)X'!$B$8,"—",""),GB31),""),"")</f>
        <v/>
      </c>
      <c r="U31" s="542" t="str">
        <f>IF('X(Calculs)X'!$B$8&gt;0,IF('X(Calculs)X'!$AM48&lt;='X(Calculs)X'!$B$8,IF(ISERROR(GC31),IF('X(Calculs)X'!T$23&lt;='X(Calculs)X'!$B$8,"—",""),GC31),""),"")</f>
        <v/>
      </c>
      <c r="V31" s="542" t="str">
        <f>IF('X(Calculs)X'!$B$8&gt;0,IF('X(Calculs)X'!$AM48&lt;='X(Calculs)X'!$B$8,IF(ISERROR(GD31),IF('X(Calculs)X'!U$23&lt;='X(Calculs)X'!$B$8,"—",""),GD31),""),"")</f>
        <v/>
      </c>
      <c r="W31" s="542" t="str">
        <f>IF('X(Calculs)X'!$B$8&gt;0,IF('X(Calculs)X'!$AM48&lt;='X(Calculs)X'!$B$8,IF(ISERROR(GE31),IF('X(Calculs)X'!V$23&lt;='X(Calculs)X'!$B$8,"—",""),GE31),""),"")</f>
        <v/>
      </c>
      <c r="X31" s="542" t="str">
        <f>IF('X(Calculs)X'!$B$8&gt;0,IF('X(Calculs)X'!$AM48&lt;='X(Calculs)X'!$B$8,IF(ISERROR(GF31),IF('X(Calculs)X'!W$23&lt;='X(Calculs)X'!$B$8,"—",""),GF31),""),"")</f>
        <v/>
      </c>
      <c r="Y31" s="542" t="str">
        <f>IF('X(Calculs)X'!$B$8&gt;0,IF('X(Calculs)X'!$AM48&lt;='X(Calculs)X'!$B$8,IF(ISERROR(GG31),IF('X(Calculs)X'!X$23&lt;='X(Calculs)X'!$B$8,"—",""),GG31),""),"")</f>
        <v/>
      </c>
      <c r="Z31" s="542" t="str">
        <f>IF('X(Calculs)X'!$B$8&gt;0,IF('X(Calculs)X'!$AM48&lt;='X(Calculs)X'!$B$8,IF(ISERROR(GH31),IF('X(Calculs)X'!Y$23&lt;='X(Calculs)X'!$B$8,"—",""),GH31),""),"")</f>
        <v/>
      </c>
      <c r="AA31" s="542" t="str">
        <f>IF('X(Calculs)X'!$B$8&gt;0,IF('X(Calculs)X'!$AM48&lt;='X(Calculs)X'!$B$8,IF(ISERROR(GI31),IF('X(Calculs)X'!Z$23&lt;='X(Calculs)X'!$B$8,"—",""),GI31),""),"")</f>
        <v/>
      </c>
      <c r="AB31" s="542" t="str">
        <f>IF('X(Calculs)X'!$B$8&gt;0,IF('X(Calculs)X'!$AM48&lt;='X(Calculs)X'!$B$8,IF(ISERROR(GJ31),IF('X(Calculs)X'!AA$23&lt;='X(Calculs)X'!$B$8,"—",""),GJ31),""),"")</f>
        <v/>
      </c>
      <c r="AC31" s="542" t="str">
        <f>IF('X(Calculs)X'!$B$8&gt;0,IF('X(Calculs)X'!$AM48&lt;='X(Calculs)X'!$B$8,IF(ISERROR(GK31),IF('X(Calculs)X'!AB$23&lt;='X(Calculs)X'!$B$8,"—",""),GK31),""),"")</f>
        <v/>
      </c>
      <c r="AD31" s="542" t="str">
        <f>IF('X(Calculs)X'!$B$8&gt;0,IF('X(Calculs)X'!$AM48&lt;='X(Calculs)X'!$B$8,IF(ISERROR(GL31),IF('X(Calculs)X'!AC$23&lt;='X(Calculs)X'!$B$8,"—",""),GL31),""),"")</f>
        <v/>
      </c>
      <c r="AE31" s="542" t="str">
        <f>IF('X(Calculs)X'!$B$8&gt;0,IF('X(Calculs)X'!$AM48&lt;='X(Calculs)X'!$B$8,IF(ISERROR(GM31),IF('X(Calculs)X'!AD$23&lt;='X(Calculs)X'!$B$8,"—",""),GM31),""),"")</f>
        <v/>
      </c>
      <c r="AF31" s="542" t="str">
        <f>IF('X(Calculs)X'!$B$8&gt;0,IF('X(Calculs)X'!$AM48&lt;='X(Calculs)X'!$B$8,IF(ISERROR(GN31),IF('X(Calculs)X'!AE$23&lt;='X(Calculs)X'!$B$8,"—",""),GN31),""),"")</f>
        <v/>
      </c>
      <c r="AG31" s="542" t="str">
        <f>IF('X(Calculs)X'!$B$8&gt;0,IF('X(Calculs)X'!$AM48&lt;='X(Calculs)X'!$B$8,IF(ISERROR(GO31),IF('X(Calculs)X'!AF$23&lt;='X(Calculs)X'!$B$8,"—",""),GO31),""),"")</f>
        <v/>
      </c>
      <c r="AH31" s="542" t="str">
        <f>IF('X(Calculs)X'!$B$8&gt;0,IF('X(Calculs)X'!$AM48&lt;='X(Calculs)X'!$B$8,IF(ISERROR(GP31),IF('X(Calculs)X'!AG$23&lt;='X(Calculs)X'!$B$8,"—",""),GP31),""),"")</f>
        <v/>
      </c>
      <c r="AK31" s="541" t="str">
        <f t="shared" si="6"/>
        <v/>
      </c>
      <c r="AL31" s="542" t="str">
        <f>IFERROR(ROUND(CORREL('X(Calculs)X'!$AA$25:$AA$124,'X(Calculs)X'!D$25:D$124),2),"")</f>
        <v/>
      </c>
      <c r="AM31" s="542" t="str">
        <f>IFERROR(ROUND(CORREL('X(Calculs)X'!$AA$25:$AA$124,'X(Calculs)X'!E$25:E$124),2),"")</f>
        <v/>
      </c>
      <c r="AN31" s="542" t="str">
        <f>IFERROR(ROUND(CORREL('X(Calculs)X'!$AA$25:$AA$124,'X(Calculs)X'!F$25:F$124),2),"")</f>
        <v/>
      </c>
      <c r="AO31" s="542" t="str">
        <f>IFERROR(ROUND(CORREL('X(Calculs)X'!$AA$25:$AA$124,'X(Calculs)X'!G$25:G$124),2),"")</f>
        <v/>
      </c>
      <c r="AP31" s="542" t="str">
        <f>IFERROR(ROUND(CORREL('X(Calculs)X'!$AA$25:$AA$124,'X(Calculs)X'!H$25:H$124),2),"")</f>
        <v/>
      </c>
      <c r="AQ31" s="542" t="str">
        <f>IFERROR(ROUND(CORREL('X(Calculs)X'!$AA$25:$AA$124,'X(Calculs)X'!I$25:I$124),2),"")</f>
        <v/>
      </c>
      <c r="AR31" s="542" t="str">
        <f>IFERROR(ROUND(CORREL('X(Calculs)X'!$AA$25:$AA$124,'X(Calculs)X'!J$25:J$124),2),"")</f>
        <v/>
      </c>
      <c r="AS31" s="542" t="str">
        <f>IFERROR(ROUND(CORREL('X(Calculs)X'!$AA$25:$AA$124,'X(Calculs)X'!K$25:K$124),2),"")</f>
        <v/>
      </c>
      <c r="AT31" s="542" t="str">
        <f>IFERROR(ROUND(CORREL('X(Calculs)X'!$AA$25:$AA$124,'X(Calculs)X'!L$25:L$124),2),"")</f>
        <v/>
      </c>
      <c r="AU31" s="542" t="str">
        <f>IFERROR(ROUND(CORREL('X(Calculs)X'!$AA$25:$AA$124,'X(Calculs)X'!M$25:M$124),2),"")</f>
        <v/>
      </c>
      <c r="AV31" s="542" t="str">
        <f>IFERROR(ROUND(CORREL('X(Calculs)X'!$AA$25:$AA$124,'X(Calculs)X'!N$25:N$124),2),"")</f>
        <v/>
      </c>
      <c r="AW31" s="542" t="str">
        <f>IFERROR(ROUND(CORREL('X(Calculs)X'!$AA$25:$AA$124,'X(Calculs)X'!O$25:O$124),2),"")</f>
        <v/>
      </c>
      <c r="AX31" s="542" t="str">
        <f>IFERROR(ROUND(CORREL('X(Calculs)X'!$AA$25:$AA$124,'X(Calculs)X'!P$25:P$124),2),"")</f>
        <v/>
      </c>
      <c r="AY31" s="542" t="str">
        <f>IFERROR(ROUND(CORREL('X(Calculs)X'!$AA$25:$AA$124,'X(Calculs)X'!Q$25:Q$124),2),"")</f>
        <v/>
      </c>
      <c r="AZ31" s="542" t="str">
        <f>IFERROR(ROUND(CORREL('X(Calculs)X'!$AA$25:$AA$124,'X(Calculs)X'!R$25:R$124),2),"")</f>
        <v/>
      </c>
      <c r="BA31" s="542" t="str">
        <f>IFERROR(ROUND(CORREL('X(Calculs)X'!$AA$25:$AA$124,'X(Calculs)X'!S$25:S$124),2),"")</f>
        <v/>
      </c>
      <c r="BB31" s="542" t="str">
        <f>IFERROR(ROUND(CORREL('X(Calculs)X'!$AA$25:$AA$124,'X(Calculs)X'!T$25:T$124),2),"")</f>
        <v/>
      </c>
      <c r="BC31" s="542" t="str">
        <f>IFERROR(ROUND(CORREL('X(Calculs)X'!$AA$25:$AA$124,'X(Calculs)X'!U$25:U$124),2),"")</f>
        <v/>
      </c>
      <c r="BD31" s="542" t="str">
        <f>IFERROR(ROUND(CORREL('X(Calculs)X'!$AA$25:$AA$124,'X(Calculs)X'!V$25:V$124),2),"")</f>
        <v/>
      </c>
      <c r="BE31" s="542" t="str">
        <f>IFERROR(ROUND(CORREL('X(Calculs)X'!$AA$25:$AA$124,'X(Calculs)X'!W$25:W$124),2),"")</f>
        <v/>
      </c>
      <c r="BF31" s="542" t="str">
        <f>IFERROR(ROUND(CORREL('X(Calculs)X'!$AA$25:$AA$124,'X(Calculs)X'!X$25:X$124),2),"")</f>
        <v/>
      </c>
      <c r="BG31" s="542" t="str">
        <f>IFERROR(ROUND(CORREL('X(Calculs)X'!$AA$25:$AA$124,'X(Calculs)X'!Y$25:Y$124),2),"")</f>
        <v/>
      </c>
      <c r="BH31" s="542" t="str">
        <f>IFERROR(ROUND(CORREL('X(Calculs)X'!$AA$25:$AA$124,'X(Calculs)X'!Z$25:Z$124),2),"")</f>
        <v/>
      </c>
      <c r="BI31" s="542" t="str">
        <f>IFERROR(ROUND(CORREL('X(Calculs)X'!$AA$25:$AA$124,'X(Calculs)X'!AA$25:AA$124),2),"")</f>
        <v/>
      </c>
      <c r="BJ31" s="542" t="str">
        <f>IFERROR(ROUND(CORREL('X(Calculs)X'!$AA$25:$AA$124,'X(Calculs)X'!AB$25:AB$124),2),"")</f>
        <v/>
      </c>
      <c r="BK31" s="542" t="str">
        <f>IFERROR(ROUND(CORREL('X(Calculs)X'!$AA$25:$AA$124,'X(Calculs)X'!AC$25:AC$124),2),"")</f>
        <v/>
      </c>
      <c r="BL31" s="542" t="str">
        <f>IFERROR(ROUND(CORREL('X(Calculs)X'!$AA$25:$AA$124,'X(Calculs)X'!AD$25:AD$124),2),"")</f>
        <v/>
      </c>
      <c r="BM31" s="542" t="str">
        <f>IFERROR(ROUND(CORREL('X(Calculs)X'!$AA$25:$AA$124,'X(Calculs)X'!AE$25:AE$124),2),"")</f>
        <v/>
      </c>
      <c r="BN31" s="542" t="str">
        <f>IFERROR(ROUND(CORREL('X(Calculs)X'!$AA$25:$AA$124,'X(Calculs)X'!AF$25:AF$124),2),"")</f>
        <v/>
      </c>
      <c r="BO31" s="542" t="str">
        <f>IFERROR(ROUND(CORREL('X(Calculs)X'!$AA$25:$AA$124,'X(Calculs)X'!AG$25:AG$124),2),"")</f>
        <v/>
      </c>
      <c r="BT31" s="541" t="str">
        <f t="shared" si="7"/>
        <v/>
      </c>
      <c r="BU31" s="560" t="str">
        <f>IF(AL31="","",IF(AL31&lt;0,'X(Calculs)X'!$MW$141,IF(AL31&lt;0.1,'X(Calculs)X'!$MW$140,IF(AL31&lt;0.2,'X(Calculs)X'!$MW$139,IF(AL31&lt;0.3,'X(Calculs)X'!$MW$138,IF(AL31&lt;0.4,'X(Calculs)X'!$MW$137,IF(AL31&lt;0.5,'X(Calculs)X'!$MW$136,IF(AL31&lt;0.6,'X(Calculs)X'!$MW$135,IF(AL31&lt;0.7,'X(Calculs)X'!$MW$134,IF(AL31&lt;0.8,'X(Calculs)X'!$MW$133,IF(AL31&lt;0.9,'X(Calculs)X'!$MW$132,IF(AL31&lt;1,'X(Calculs)X'!$MW$131,IF(AND(AL31=1,BU$7=$BT31),0,'X(Calculs)X'!$MW$131)))))))))))))</f>
        <v/>
      </c>
      <c r="BV31" s="560" t="str">
        <f>IF(AM31="","",IF(AM31&lt;0,'X(Calculs)X'!$MW$141,IF(AM31&lt;0.1,'X(Calculs)X'!$MW$140,IF(AM31&lt;0.2,'X(Calculs)X'!$MW$139,IF(AM31&lt;0.3,'X(Calculs)X'!$MW$138,IF(AM31&lt;0.4,'X(Calculs)X'!$MW$137,IF(AM31&lt;0.5,'X(Calculs)X'!$MW$136,IF(AM31&lt;0.6,'X(Calculs)X'!$MW$135,IF(AM31&lt;0.7,'X(Calculs)X'!$MW$134,IF(AM31&lt;0.8,'X(Calculs)X'!$MW$133,IF(AM31&lt;0.9,'X(Calculs)X'!$MW$132,IF(AM31&lt;1,'X(Calculs)X'!$MW$131,IF(AND(AM31=1,BV$7=$BT31),0,'X(Calculs)X'!$MW$131)))))))))))))</f>
        <v/>
      </c>
      <c r="BW31" s="560" t="str">
        <f>IF(AN31="","",IF(AN31&lt;0,'X(Calculs)X'!$MW$141,IF(AN31&lt;0.1,'X(Calculs)X'!$MW$140,IF(AN31&lt;0.2,'X(Calculs)X'!$MW$139,IF(AN31&lt;0.3,'X(Calculs)X'!$MW$138,IF(AN31&lt;0.4,'X(Calculs)X'!$MW$137,IF(AN31&lt;0.5,'X(Calculs)X'!$MW$136,IF(AN31&lt;0.6,'X(Calculs)X'!$MW$135,IF(AN31&lt;0.7,'X(Calculs)X'!$MW$134,IF(AN31&lt;0.8,'X(Calculs)X'!$MW$133,IF(AN31&lt;0.9,'X(Calculs)X'!$MW$132,IF(AN31&lt;1,'X(Calculs)X'!$MW$131,IF(AND(AN31=1,BW$7=$BT31),0,'X(Calculs)X'!$MW$131)))))))))))))</f>
        <v/>
      </c>
      <c r="BX31" s="560" t="str">
        <f>IF(AO31="","",IF(AO31&lt;0,'X(Calculs)X'!$MW$141,IF(AO31&lt;0.1,'X(Calculs)X'!$MW$140,IF(AO31&lt;0.2,'X(Calculs)X'!$MW$139,IF(AO31&lt;0.3,'X(Calculs)X'!$MW$138,IF(AO31&lt;0.4,'X(Calculs)X'!$MW$137,IF(AO31&lt;0.5,'X(Calculs)X'!$MW$136,IF(AO31&lt;0.6,'X(Calculs)X'!$MW$135,IF(AO31&lt;0.7,'X(Calculs)X'!$MW$134,IF(AO31&lt;0.8,'X(Calculs)X'!$MW$133,IF(AO31&lt;0.9,'X(Calculs)X'!$MW$132,IF(AO31&lt;1,'X(Calculs)X'!$MW$131,IF(AND(AO31=1,BX$7=$BT31),0,'X(Calculs)X'!$MW$131)))))))))))))</f>
        <v/>
      </c>
      <c r="BY31" s="560" t="str">
        <f>IF(AP31="","",IF(AP31&lt;0,'X(Calculs)X'!$MW$141,IF(AP31&lt;0.1,'X(Calculs)X'!$MW$140,IF(AP31&lt;0.2,'X(Calculs)X'!$MW$139,IF(AP31&lt;0.3,'X(Calculs)X'!$MW$138,IF(AP31&lt;0.4,'X(Calculs)X'!$MW$137,IF(AP31&lt;0.5,'X(Calculs)X'!$MW$136,IF(AP31&lt;0.6,'X(Calculs)X'!$MW$135,IF(AP31&lt;0.7,'X(Calculs)X'!$MW$134,IF(AP31&lt;0.8,'X(Calculs)X'!$MW$133,IF(AP31&lt;0.9,'X(Calculs)X'!$MW$132,IF(AP31&lt;1,'X(Calculs)X'!$MW$131,IF(AND(AP31=1,BY$7=$BT31),0,'X(Calculs)X'!$MW$131)))))))))))))</f>
        <v/>
      </c>
      <c r="BZ31" s="560" t="str">
        <f>IF(AQ31="","",IF(AQ31&lt;0,'X(Calculs)X'!$MW$141,IF(AQ31&lt;0.1,'X(Calculs)X'!$MW$140,IF(AQ31&lt;0.2,'X(Calculs)X'!$MW$139,IF(AQ31&lt;0.3,'X(Calculs)X'!$MW$138,IF(AQ31&lt;0.4,'X(Calculs)X'!$MW$137,IF(AQ31&lt;0.5,'X(Calculs)X'!$MW$136,IF(AQ31&lt;0.6,'X(Calculs)X'!$MW$135,IF(AQ31&lt;0.7,'X(Calculs)X'!$MW$134,IF(AQ31&lt;0.8,'X(Calculs)X'!$MW$133,IF(AQ31&lt;0.9,'X(Calculs)X'!$MW$132,IF(AQ31&lt;1,'X(Calculs)X'!$MW$131,IF(AND(AQ31=1,BZ$7=$BT31),0,'X(Calculs)X'!$MW$131)))))))))))))</f>
        <v/>
      </c>
      <c r="CA31" s="560" t="str">
        <f>IF(AR31="","",IF(AR31&lt;0,'X(Calculs)X'!$MW$141,IF(AR31&lt;0.1,'X(Calculs)X'!$MW$140,IF(AR31&lt;0.2,'X(Calculs)X'!$MW$139,IF(AR31&lt;0.3,'X(Calculs)X'!$MW$138,IF(AR31&lt;0.4,'X(Calculs)X'!$MW$137,IF(AR31&lt;0.5,'X(Calculs)X'!$MW$136,IF(AR31&lt;0.6,'X(Calculs)X'!$MW$135,IF(AR31&lt;0.7,'X(Calculs)X'!$MW$134,IF(AR31&lt;0.8,'X(Calculs)X'!$MW$133,IF(AR31&lt;0.9,'X(Calculs)X'!$MW$132,IF(AR31&lt;1,'X(Calculs)X'!$MW$131,IF(AND(AR31=1,CA$7=$BT31),0,'X(Calculs)X'!$MW$131)))))))))))))</f>
        <v/>
      </c>
      <c r="CB31" s="560" t="str">
        <f>IF(AS31="","",IF(AS31&lt;0,'X(Calculs)X'!$MW$141,IF(AS31&lt;0.1,'X(Calculs)X'!$MW$140,IF(AS31&lt;0.2,'X(Calculs)X'!$MW$139,IF(AS31&lt;0.3,'X(Calculs)X'!$MW$138,IF(AS31&lt;0.4,'X(Calculs)X'!$MW$137,IF(AS31&lt;0.5,'X(Calculs)X'!$MW$136,IF(AS31&lt;0.6,'X(Calculs)X'!$MW$135,IF(AS31&lt;0.7,'X(Calculs)X'!$MW$134,IF(AS31&lt;0.8,'X(Calculs)X'!$MW$133,IF(AS31&lt;0.9,'X(Calculs)X'!$MW$132,IF(AS31&lt;1,'X(Calculs)X'!$MW$131,IF(AND(AS31=1,CB$7=$BT31),0,'X(Calculs)X'!$MW$131)))))))))))))</f>
        <v/>
      </c>
      <c r="CC31" s="560" t="str">
        <f>IF(AT31="","",IF(AT31&lt;0,'X(Calculs)X'!$MW$141,IF(AT31&lt;0.1,'X(Calculs)X'!$MW$140,IF(AT31&lt;0.2,'X(Calculs)X'!$MW$139,IF(AT31&lt;0.3,'X(Calculs)X'!$MW$138,IF(AT31&lt;0.4,'X(Calculs)X'!$MW$137,IF(AT31&lt;0.5,'X(Calculs)X'!$MW$136,IF(AT31&lt;0.6,'X(Calculs)X'!$MW$135,IF(AT31&lt;0.7,'X(Calculs)X'!$MW$134,IF(AT31&lt;0.8,'X(Calculs)X'!$MW$133,IF(AT31&lt;0.9,'X(Calculs)X'!$MW$132,IF(AT31&lt;1,'X(Calculs)X'!$MW$131,IF(AND(AT31=1,CC$7=$BT31),0,'X(Calculs)X'!$MW$131)))))))))))))</f>
        <v/>
      </c>
      <c r="CD31" s="560" t="str">
        <f>IF(AU31="","",IF(AU31&lt;0,'X(Calculs)X'!$MW$141,IF(AU31&lt;0.1,'X(Calculs)X'!$MW$140,IF(AU31&lt;0.2,'X(Calculs)X'!$MW$139,IF(AU31&lt;0.3,'X(Calculs)X'!$MW$138,IF(AU31&lt;0.4,'X(Calculs)X'!$MW$137,IF(AU31&lt;0.5,'X(Calculs)X'!$MW$136,IF(AU31&lt;0.6,'X(Calculs)X'!$MW$135,IF(AU31&lt;0.7,'X(Calculs)X'!$MW$134,IF(AU31&lt;0.8,'X(Calculs)X'!$MW$133,IF(AU31&lt;0.9,'X(Calculs)X'!$MW$132,IF(AU31&lt;1,'X(Calculs)X'!$MW$131,IF(AND(AU31=1,CD$7=$BT31),0,'X(Calculs)X'!$MW$131)))))))))))))</f>
        <v/>
      </c>
      <c r="CE31" s="560" t="str">
        <f>IF(AV31="","",IF(AV31&lt;0,'X(Calculs)X'!$MW$141,IF(AV31&lt;0.1,'X(Calculs)X'!$MW$140,IF(AV31&lt;0.2,'X(Calculs)X'!$MW$139,IF(AV31&lt;0.3,'X(Calculs)X'!$MW$138,IF(AV31&lt;0.4,'X(Calculs)X'!$MW$137,IF(AV31&lt;0.5,'X(Calculs)X'!$MW$136,IF(AV31&lt;0.6,'X(Calculs)X'!$MW$135,IF(AV31&lt;0.7,'X(Calculs)X'!$MW$134,IF(AV31&lt;0.8,'X(Calculs)X'!$MW$133,IF(AV31&lt;0.9,'X(Calculs)X'!$MW$132,IF(AV31&lt;1,'X(Calculs)X'!$MW$131,IF(AND(AV31=1,CE$7=$BT31),0,'X(Calculs)X'!$MW$131)))))))))))))</f>
        <v/>
      </c>
      <c r="CF31" s="560" t="str">
        <f>IF(AW31="","",IF(AW31&lt;0,'X(Calculs)X'!$MW$141,IF(AW31&lt;0.1,'X(Calculs)X'!$MW$140,IF(AW31&lt;0.2,'X(Calculs)X'!$MW$139,IF(AW31&lt;0.3,'X(Calculs)X'!$MW$138,IF(AW31&lt;0.4,'X(Calculs)X'!$MW$137,IF(AW31&lt;0.5,'X(Calculs)X'!$MW$136,IF(AW31&lt;0.6,'X(Calculs)X'!$MW$135,IF(AW31&lt;0.7,'X(Calculs)X'!$MW$134,IF(AW31&lt;0.8,'X(Calculs)X'!$MW$133,IF(AW31&lt;0.9,'X(Calculs)X'!$MW$132,IF(AW31&lt;1,'X(Calculs)X'!$MW$131,IF(AND(AW31=1,CF$7=$BT31),0,'X(Calculs)X'!$MW$131)))))))))))))</f>
        <v/>
      </c>
      <c r="CG31" s="560" t="str">
        <f>IF(AX31="","",IF(AX31&lt;0,'X(Calculs)X'!$MW$141,IF(AX31&lt;0.1,'X(Calculs)X'!$MW$140,IF(AX31&lt;0.2,'X(Calculs)X'!$MW$139,IF(AX31&lt;0.3,'X(Calculs)X'!$MW$138,IF(AX31&lt;0.4,'X(Calculs)X'!$MW$137,IF(AX31&lt;0.5,'X(Calculs)X'!$MW$136,IF(AX31&lt;0.6,'X(Calculs)X'!$MW$135,IF(AX31&lt;0.7,'X(Calculs)X'!$MW$134,IF(AX31&lt;0.8,'X(Calculs)X'!$MW$133,IF(AX31&lt;0.9,'X(Calculs)X'!$MW$132,IF(AX31&lt;1,'X(Calculs)X'!$MW$131,IF(AND(AX31=1,CG$7=$BT31),0,'X(Calculs)X'!$MW$131)))))))))))))</f>
        <v/>
      </c>
      <c r="CH31" s="560" t="str">
        <f>IF(AY31="","",IF(AY31&lt;0,'X(Calculs)X'!$MW$141,IF(AY31&lt;0.1,'X(Calculs)X'!$MW$140,IF(AY31&lt;0.2,'X(Calculs)X'!$MW$139,IF(AY31&lt;0.3,'X(Calculs)X'!$MW$138,IF(AY31&lt;0.4,'X(Calculs)X'!$MW$137,IF(AY31&lt;0.5,'X(Calculs)X'!$MW$136,IF(AY31&lt;0.6,'X(Calculs)X'!$MW$135,IF(AY31&lt;0.7,'X(Calculs)X'!$MW$134,IF(AY31&lt;0.8,'X(Calculs)X'!$MW$133,IF(AY31&lt;0.9,'X(Calculs)X'!$MW$132,IF(AY31&lt;1,'X(Calculs)X'!$MW$131,IF(AND(AY31=1,CH$7=$BT31),0,'X(Calculs)X'!$MW$131)))))))))))))</f>
        <v/>
      </c>
      <c r="CI31" s="560" t="str">
        <f>IF(AZ31="","",IF(AZ31&lt;0,'X(Calculs)X'!$MW$141,IF(AZ31&lt;0.1,'X(Calculs)X'!$MW$140,IF(AZ31&lt;0.2,'X(Calculs)X'!$MW$139,IF(AZ31&lt;0.3,'X(Calculs)X'!$MW$138,IF(AZ31&lt;0.4,'X(Calculs)X'!$MW$137,IF(AZ31&lt;0.5,'X(Calculs)X'!$MW$136,IF(AZ31&lt;0.6,'X(Calculs)X'!$MW$135,IF(AZ31&lt;0.7,'X(Calculs)X'!$MW$134,IF(AZ31&lt;0.8,'X(Calculs)X'!$MW$133,IF(AZ31&lt;0.9,'X(Calculs)X'!$MW$132,IF(AZ31&lt;1,'X(Calculs)X'!$MW$131,IF(AND(AZ31=1,CI$7=$BT31),0,'X(Calculs)X'!$MW$131)))))))))))))</f>
        <v/>
      </c>
      <c r="CJ31" s="560" t="str">
        <f>IF(BA31="","",IF(BA31&lt;0,'X(Calculs)X'!$MW$141,IF(BA31&lt;0.1,'X(Calculs)X'!$MW$140,IF(BA31&lt;0.2,'X(Calculs)X'!$MW$139,IF(BA31&lt;0.3,'X(Calculs)X'!$MW$138,IF(BA31&lt;0.4,'X(Calculs)X'!$MW$137,IF(BA31&lt;0.5,'X(Calculs)X'!$MW$136,IF(BA31&lt;0.6,'X(Calculs)X'!$MW$135,IF(BA31&lt;0.7,'X(Calculs)X'!$MW$134,IF(BA31&lt;0.8,'X(Calculs)X'!$MW$133,IF(BA31&lt;0.9,'X(Calculs)X'!$MW$132,IF(BA31&lt;1,'X(Calculs)X'!$MW$131,IF(AND(BA31=1,CJ$7=$BT31),0,'X(Calculs)X'!$MW$131)))))))))))))</f>
        <v/>
      </c>
      <c r="CK31" s="560" t="str">
        <f>IF(BB31="","",IF(BB31&lt;0,'X(Calculs)X'!$MW$141,IF(BB31&lt;0.1,'X(Calculs)X'!$MW$140,IF(BB31&lt;0.2,'X(Calculs)X'!$MW$139,IF(BB31&lt;0.3,'X(Calculs)X'!$MW$138,IF(BB31&lt;0.4,'X(Calculs)X'!$MW$137,IF(BB31&lt;0.5,'X(Calculs)X'!$MW$136,IF(BB31&lt;0.6,'X(Calculs)X'!$MW$135,IF(BB31&lt;0.7,'X(Calculs)X'!$MW$134,IF(BB31&lt;0.8,'X(Calculs)X'!$MW$133,IF(BB31&lt;0.9,'X(Calculs)X'!$MW$132,IF(BB31&lt;1,'X(Calculs)X'!$MW$131,IF(AND(BB31=1,CK$7=$BT31),0,'X(Calculs)X'!$MW$131)))))))))))))</f>
        <v/>
      </c>
      <c r="CL31" s="560" t="str">
        <f>IF(BC31="","",IF(BC31&lt;0,'X(Calculs)X'!$MW$141,IF(BC31&lt;0.1,'X(Calculs)X'!$MW$140,IF(BC31&lt;0.2,'X(Calculs)X'!$MW$139,IF(BC31&lt;0.3,'X(Calculs)X'!$MW$138,IF(BC31&lt;0.4,'X(Calculs)X'!$MW$137,IF(BC31&lt;0.5,'X(Calculs)X'!$MW$136,IF(BC31&lt;0.6,'X(Calculs)X'!$MW$135,IF(BC31&lt;0.7,'X(Calculs)X'!$MW$134,IF(BC31&lt;0.8,'X(Calculs)X'!$MW$133,IF(BC31&lt;0.9,'X(Calculs)X'!$MW$132,IF(BC31&lt;1,'X(Calculs)X'!$MW$131,IF(AND(BC31=1,CL$7=$BT31),0,'X(Calculs)X'!$MW$131)))))))))))))</f>
        <v/>
      </c>
      <c r="CM31" s="560" t="str">
        <f>IF(BD31="","",IF(BD31&lt;0,'X(Calculs)X'!$MW$141,IF(BD31&lt;0.1,'X(Calculs)X'!$MW$140,IF(BD31&lt;0.2,'X(Calculs)X'!$MW$139,IF(BD31&lt;0.3,'X(Calculs)X'!$MW$138,IF(BD31&lt;0.4,'X(Calculs)X'!$MW$137,IF(BD31&lt;0.5,'X(Calculs)X'!$MW$136,IF(BD31&lt;0.6,'X(Calculs)X'!$MW$135,IF(BD31&lt;0.7,'X(Calculs)X'!$MW$134,IF(BD31&lt;0.8,'X(Calculs)X'!$MW$133,IF(BD31&lt;0.9,'X(Calculs)X'!$MW$132,IF(BD31&lt;1,'X(Calculs)X'!$MW$131,IF(AND(BD31=1,CM$7=$BT31),0,'X(Calculs)X'!$MW$131)))))))))))))</f>
        <v/>
      </c>
      <c r="CN31" s="560" t="str">
        <f>IF(BE31="","",IF(BE31&lt;0,'X(Calculs)X'!$MW$141,IF(BE31&lt;0.1,'X(Calculs)X'!$MW$140,IF(BE31&lt;0.2,'X(Calculs)X'!$MW$139,IF(BE31&lt;0.3,'X(Calculs)X'!$MW$138,IF(BE31&lt;0.4,'X(Calculs)X'!$MW$137,IF(BE31&lt;0.5,'X(Calculs)X'!$MW$136,IF(BE31&lt;0.6,'X(Calculs)X'!$MW$135,IF(BE31&lt;0.7,'X(Calculs)X'!$MW$134,IF(BE31&lt;0.8,'X(Calculs)X'!$MW$133,IF(BE31&lt;0.9,'X(Calculs)X'!$MW$132,IF(BE31&lt;1,'X(Calculs)X'!$MW$131,IF(AND(BE31=1,CN$7=$BT31),0,'X(Calculs)X'!$MW$131)))))))))))))</f>
        <v/>
      </c>
      <c r="CO31" s="560" t="str">
        <f>IF(BF31="","",IF(BF31&lt;0,'X(Calculs)X'!$MW$141,IF(BF31&lt;0.1,'X(Calculs)X'!$MW$140,IF(BF31&lt;0.2,'X(Calculs)X'!$MW$139,IF(BF31&lt;0.3,'X(Calculs)X'!$MW$138,IF(BF31&lt;0.4,'X(Calculs)X'!$MW$137,IF(BF31&lt;0.5,'X(Calculs)X'!$MW$136,IF(BF31&lt;0.6,'X(Calculs)X'!$MW$135,IF(BF31&lt;0.7,'X(Calculs)X'!$MW$134,IF(BF31&lt;0.8,'X(Calculs)X'!$MW$133,IF(BF31&lt;0.9,'X(Calculs)X'!$MW$132,IF(BF31&lt;1,'X(Calculs)X'!$MW$131,IF(AND(BF31=1,CO$7=$BT31),0,'X(Calculs)X'!$MW$131)))))))))))))</f>
        <v/>
      </c>
      <c r="CP31" s="560" t="str">
        <f>IF(BG31="","",IF(BG31&lt;0,'X(Calculs)X'!$MW$141,IF(BG31&lt;0.1,'X(Calculs)X'!$MW$140,IF(BG31&lt;0.2,'X(Calculs)X'!$MW$139,IF(BG31&lt;0.3,'X(Calculs)X'!$MW$138,IF(BG31&lt;0.4,'X(Calculs)X'!$MW$137,IF(BG31&lt;0.5,'X(Calculs)X'!$MW$136,IF(BG31&lt;0.6,'X(Calculs)X'!$MW$135,IF(BG31&lt;0.7,'X(Calculs)X'!$MW$134,IF(BG31&lt;0.8,'X(Calculs)X'!$MW$133,IF(BG31&lt;0.9,'X(Calculs)X'!$MW$132,IF(BG31&lt;1,'X(Calculs)X'!$MW$131,IF(AND(BG31=1,CP$7=$BT31),0,'X(Calculs)X'!$MW$131)))))))))))))</f>
        <v/>
      </c>
      <c r="CQ31" s="560" t="str">
        <f>IF(BH31="","",IF(BH31&lt;0,'X(Calculs)X'!$MW$141,IF(BH31&lt;0.1,'X(Calculs)X'!$MW$140,IF(BH31&lt;0.2,'X(Calculs)X'!$MW$139,IF(BH31&lt;0.3,'X(Calculs)X'!$MW$138,IF(BH31&lt;0.4,'X(Calculs)X'!$MW$137,IF(BH31&lt;0.5,'X(Calculs)X'!$MW$136,IF(BH31&lt;0.6,'X(Calculs)X'!$MW$135,IF(BH31&lt;0.7,'X(Calculs)X'!$MW$134,IF(BH31&lt;0.8,'X(Calculs)X'!$MW$133,IF(BH31&lt;0.9,'X(Calculs)X'!$MW$132,IF(BH31&lt;1,'X(Calculs)X'!$MW$131,IF(AND(BH31=1,CQ$7=$BT31),0,'X(Calculs)X'!$MW$131)))))))))))))</f>
        <v/>
      </c>
      <c r="CR31" s="560" t="str">
        <f>IF(BI31="","",IF(BI31&lt;0,'X(Calculs)X'!$MW$141,IF(BI31&lt;0.1,'X(Calculs)X'!$MW$140,IF(BI31&lt;0.2,'X(Calculs)X'!$MW$139,IF(BI31&lt;0.3,'X(Calculs)X'!$MW$138,IF(BI31&lt;0.4,'X(Calculs)X'!$MW$137,IF(BI31&lt;0.5,'X(Calculs)X'!$MW$136,IF(BI31&lt;0.6,'X(Calculs)X'!$MW$135,IF(BI31&lt;0.7,'X(Calculs)X'!$MW$134,IF(BI31&lt;0.8,'X(Calculs)X'!$MW$133,IF(BI31&lt;0.9,'X(Calculs)X'!$MW$132,IF(BI31&lt;1,'X(Calculs)X'!$MW$131,IF(AND(BI31=1,CR$7=$BT31),0,'X(Calculs)X'!$MW$131)))))))))))))</f>
        <v/>
      </c>
      <c r="CS31" s="560" t="str">
        <f>IF(BJ31="","",IF(BJ31&lt;0,'X(Calculs)X'!$MW$141,IF(BJ31&lt;0.1,'X(Calculs)X'!$MW$140,IF(BJ31&lt;0.2,'X(Calculs)X'!$MW$139,IF(BJ31&lt;0.3,'X(Calculs)X'!$MW$138,IF(BJ31&lt;0.4,'X(Calculs)X'!$MW$137,IF(BJ31&lt;0.5,'X(Calculs)X'!$MW$136,IF(BJ31&lt;0.6,'X(Calculs)X'!$MW$135,IF(BJ31&lt;0.7,'X(Calculs)X'!$MW$134,IF(BJ31&lt;0.8,'X(Calculs)X'!$MW$133,IF(BJ31&lt;0.9,'X(Calculs)X'!$MW$132,IF(BJ31&lt;1,'X(Calculs)X'!$MW$131,IF(AND(BJ31=1,CS$7=$BT31),0,'X(Calculs)X'!$MW$131)))))))))))))</f>
        <v/>
      </c>
      <c r="CT31" s="560" t="str">
        <f>IF(BK31="","",IF(BK31&lt;0,'X(Calculs)X'!$MW$141,IF(BK31&lt;0.1,'X(Calculs)X'!$MW$140,IF(BK31&lt;0.2,'X(Calculs)X'!$MW$139,IF(BK31&lt;0.3,'X(Calculs)X'!$MW$138,IF(BK31&lt;0.4,'X(Calculs)X'!$MW$137,IF(BK31&lt;0.5,'X(Calculs)X'!$MW$136,IF(BK31&lt;0.6,'X(Calculs)X'!$MW$135,IF(BK31&lt;0.7,'X(Calculs)X'!$MW$134,IF(BK31&lt;0.8,'X(Calculs)X'!$MW$133,IF(BK31&lt;0.9,'X(Calculs)X'!$MW$132,IF(BK31&lt;1,'X(Calculs)X'!$MW$131,IF(AND(BK31=1,CT$7=$BT31),0,'X(Calculs)X'!$MW$131)))))))))))))</f>
        <v/>
      </c>
      <c r="CU31" s="560" t="str">
        <f>IF(BL31="","",IF(BL31&lt;0,'X(Calculs)X'!$MW$141,IF(BL31&lt;0.1,'X(Calculs)X'!$MW$140,IF(BL31&lt;0.2,'X(Calculs)X'!$MW$139,IF(BL31&lt;0.3,'X(Calculs)X'!$MW$138,IF(BL31&lt;0.4,'X(Calculs)X'!$MW$137,IF(BL31&lt;0.5,'X(Calculs)X'!$MW$136,IF(BL31&lt;0.6,'X(Calculs)X'!$MW$135,IF(BL31&lt;0.7,'X(Calculs)X'!$MW$134,IF(BL31&lt;0.8,'X(Calculs)X'!$MW$133,IF(BL31&lt;0.9,'X(Calculs)X'!$MW$132,IF(BL31&lt;1,'X(Calculs)X'!$MW$131,IF(AND(BL31=1,CU$7=$BT31),0,'X(Calculs)X'!$MW$131)))))))))))))</f>
        <v/>
      </c>
      <c r="CV31" s="560" t="str">
        <f>IF(BM31="","",IF(BM31&lt;0,'X(Calculs)X'!$MW$141,IF(BM31&lt;0.1,'X(Calculs)X'!$MW$140,IF(BM31&lt;0.2,'X(Calculs)X'!$MW$139,IF(BM31&lt;0.3,'X(Calculs)X'!$MW$138,IF(BM31&lt;0.4,'X(Calculs)X'!$MW$137,IF(BM31&lt;0.5,'X(Calculs)X'!$MW$136,IF(BM31&lt;0.6,'X(Calculs)X'!$MW$135,IF(BM31&lt;0.7,'X(Calculs)X'!$MW$134,IF(BM31&lt;0.8,'X(Calculs)X'!$MW$133,IF(BM31&lt;0.9,'X(Calculs)X'!$MW$132,IF(BM31&lt;1,'X(Calculs)X'!$MW$131,IF(AND(BM31=1,CV$7=$BT31),0,'X(Calculs)X'!$MW$131)))))))))))))</f>
        <v/>
      </c>
      <c r="CW31" s="560" t="str">
        <f>IF(BN31="","",IF(BN31&lt;0,'X(Calculs)X'!$MW$141,IF(BN31&lt;0.1,'X(Calculs)X'!$MW$140,IF(BN31&lt;0.2,'X(Calculs)X'!$MW$139,IF(BN31&lt;0.3,'X(Calculs)X'!$MW$138,IF(BN31&lt;0.4,'X(Calculs)X'!$MW$137,IF(BN31&lt;0.5,'X(Calculs)X'!$MW$136,IF(BN31&lt;0.6,'X(Calculs)X'!$MW$135,IF(BN31&lt;0.7,'X(Calculs)X'!$MW$134,IF(BN31&lt;0.8,'X(Calculs)X'!$MW$133,IF(BN31&lt;0.9,'X(Calculs)X'!$MW$132,IF(BN31&lt;1,'X(Calculs)X'!$MW$131,IF(AND(BN31=1,CW$7=$BT31),0,'X(Calculs)X'!$MW$131)))))))))))))</f>
        <v/>
      </c>
      <c r="CX31" s="560" t="str">
        <f>IF(BO31="","",IF(BO31&lt;0,'X(Calculs)X'!$MW$141,IF(BO31&lt;0.1,'X(Calculs)X'!$MW$140,IF(BO31&lt;0.2,'X(Calculs)X'!$MW$139,IF(BO31&lt;0.3,'X(Calculs)X'!$MW$138,IF(BO31&lt;0.4,'X(Calculs)X'!$MW$137,IF(BO31&lt;0.5,'X(Calculs)X'!$MW$136,IF(BO31&lt;0.6,'X(Calculs)X'!$MW$135,IF(BO31&lt;0.7,'X(Calculs)X'!$MW$134,IF(BO31&lt;0.8,'X(Calculs)X'!$MW$133,IF(BO31&lt;0.9,'X(Calculs)X'!$MW$132,IF(BO31&lt;1,'X(Calculs)X'!$MW$131,IF(AND(BO31=1,CX$7=$BT31),0,'X(Calculs)X'!$MW$131)))))))))))))</f>
        <v/>
      </c>
      <c r="CZ31" s="541" t="str">
        <f t="shared" si="8"/>
        <v/>
      </c>
      <c r="DA31" s="542" t="str">
        <f>IFERROR((AL31*SQRT(('X(Calculs)X'!$B$11-2)/(1-('5. Corr.'!AL31*'5. Corr.'!AL31)))),"")</f>
        <v/>
      </c>
      <c r="DB31" s="542" t="str">
        <f>IFERROR((AM31*SQRT(('X(Calculs)X'!$B$11-2)/(1-('5. Corr.'!AM31*'5. Corr.'!AM31)))),"")</f>
        <v/>
      </c>
      <c r="DC31" s="542" t="str">
        <f>IFERROR((AN31*SQRT(('X(Calculs)X'!$B$11-2)/(1-('5. Corr.'!AN31*'5. Corr.'!AN31)))),"")</f>
        <v/>
      </c>
      <c r="DD31" s="542" t="str">
        <f>IFERROR((AO31*SQRT(('X(Calculs)X'!$B$11-2)/(1-('5. Corr.'!AO31*'5. Corr.'!AO31)))),"")</f>
        <v/>
      </c>
      <c r="DE31" s="542" t="str">
        <f>IFERROR((AP31*SQRT(('X(Calculs)X'!$B$11-2)/(1-('5. Corr.'!AP31*'5. Corr.'!AP31)))),"")</f>
        <v/>
      </c>
      <c r="DF31" s="542" t="str">
        <f>IFERROR((AQ31*SQRT(('X(Calculs)X'!$B$11-2)/(1-('5. Corr.'!AQ31*'5. Corr.'!AQ31)))),"")</f>
        <v/>
      </c>
      <c r="DG31" s="542" t="str">
        <f>IFERROR((AR31*SQRT(('X(Calculs)X'!$B$11-2)/(1-('5. Corr.'!AR31*'5. Corr.'!AR31)))),"")</f>
        <v/>
      </c>
      <c r="DH31" s="542" t="str">
        <f>IFERROR((AS31*SQRT(('X(Calculs)X'!$B$11-2)/(1-('5. Corr.'!AS31*'5. Corr.'!AS31)))),"")</f>
        <v/>
      </c>
      <c r="DI31" s="542" t="str">
        <f>IFERROR((AT31*SQRT(('X(Calculs)X'!$B$11-2)/(1-('5. Corr.'!AT31*'5. Corr.'!AT31)))),"")</f>
        <v/>
      </c>
      <c r="DJ31" s="542" t="str">
        <f>IFERROR((AU31*SQRT(('X(Calculs)X'!$B$11-2)/(1-('5. Corr.'!AU31*'5. Corr.'!AU31)))),"")</f>
        <v/>
      </c>
      <c r="DK31" s="542" t="str">
        <f>IFERROR((AV31*SQRT(('X(Calculs)X'!$B$11-2)/(1-('5. Corr.'!AV31*'5. Corr.'!AV31)))),"")</f>
        <v/>
      </c>
      <c r="DL31" s="542" t="str">
        <f>IFERROR((AW31*SQRT(('X(Calculs)X'!$B$11-2)/(1-('5. Corr.'!AW31*'5. Corr.'!AW31)))),"")</f>
        <v/>
      </c>
      <c r="DM31" s="542" t="str">
        <f>IFERROR((AX31*SQRT(('X(Calculs)X'!$B$11-2)/(1-('5. Corr.'!AX31*'5. Corr.'!AX31)))),"")</f>
        <v/>
      </c>
      <c r="DN31" s="542" t="str">
        <f>IFERROR((AY31*SQRT(('X(Calculs)X'!$B$11-2)/(1-('5. Corr.'!AY31*'5. Corr.'!AY31)))),"")</f>
        <v/>
      </c>
      <c r="DO31" s="542" t="str">
        <f>IFERROR((AZ31*SQRT(('X(Calculs)X'!$B$11-2)/(1-('5. Corr.'!AZ31*'5. Corr.'!AZ31)))),"")</f>
        <v/>
      </c>
      <c r="DP31" s="542" t="str">
        <f>IFERROR((BA31*SQRT(('X(Calculs)X'!$B$11-2)/(1-('5. Corr.'!BA31*'5. Corr.'!BA31)))),"")</f>
        <v/>
      </c>
      <c r="DQ31" s="542" t="str">
        <f>IFERROR((BB31*SQRT(('X(Calculs)X'!$B$11-2)/(1-('5. Corr.'!BB31*'5. Corr.'!BB31)))),"")</f>
        <v/>
      </c>
      <c r="DR31" s="542" t="str">
        <f>IFERROR((BC31*SQRT(('X(Calculs)X'!$B$11-2)/(1-('5. Corr.'!BC31*'5. Corr.'!BC31)))),"")</f>
        <v/>
      </c>
      <c r="DS31" s="542" t="str">
        <f>IFERROR((BD31*SQRT(('X(Calculs)X'!$B$11-2)/(1-('5. Corr.'!BD31*'5. Corr.'!BD31)))),"")</f>
        <v/>
      </c>
      <c r="DT31" s="542" t="str">
        <f>IFERROR((BE31*SQRT(('X(Calculs)X'!$B$11-2)/(1-('5. Corr.'!BE31*'5. Corr.'!BE31)))),"")</f>
        <v/>
      </c>
      <c r="DU31" s="542" t="str">
        <f>IFERROR((BF31*SQRT(('X(Calculs)X'!$B$11-2)/(1-('5. Corr.'!BF31*'5. Corr.'!BF31)))),"")</f>
        <v/>
      </c>
      <c r="DV31" s="542" t="str">
        <f>IFERROR((BG31*SQRT(('X(Calculs)X'!$B$11-2)/(1-('5. Corr.'!BG31*'5. Corr.'!BG31)))),"")</f>
        <v/>
      </c>
      <c r="DW31" s="542" t="str">
        <f>IFERROR((BH31*SQRT(('X(Calculs)X'!$B$11-2)/(1-('5. Corr.'!BH31*'5. Corr.'!BH31)))),"")</f>
        <v/>
      </c>
      <c r="DX31" s="542" t="str">
        <f>IFERROR((BI31*SQRT(('X(Calculs)X'!$B$11-2)/(1-('5. Corr.'!BI31*'5. Corr.'!BI31)))),"")</f>
        <v/>
      </c>
      <c r="DY31" s="542" t="str">
        <f>IFERROR((BJ31*SQRT(('X(Calculs)X'!$B$11-2)/(1-('5. Corr.'!BJ31*'5. Corr.'!BJ31)))),"")</f>
        <v/>
      </c>
      <c r="DZ31" s="542" t="str">
        <f>IFERROR((BK31*SQRT(('X(Calculs)X'!$B$11-2)/(1-('5. Corr.'!BK31*'5. Corr.'!BK31)))),"")</f>
        <v/>
      </c>
      <c r="EA31" s="542" t="str">
        <f>IFERROR((BL31*SQRT(('X(Calculs)X'!$B$11-2)/(1-('5. Corr.'!BL31*'5. Corr.'!BL31)))),"")</f>
        <v/>
      </c>
      <c r="EB31" s="542" t="str">
        <f>IFERROR((BM31*SQRT(('X(Calculs)X'!$B$11-2)/(1-('5. Corr.'!BM31*'5. Corr.'!BM31)))),"")</f>
        <v/>
      </c>
      <c r="EC31" s="542" t="str">
        <f>IFERROR((BN31*SQRT(('X(Calculs)X'!$B$11-2)/(1-('5. Corr.'!BN31*'5. Corr.'!BN31)))),"")</f>
        <v/>
      </c>
      <c r="ED31" s="542" t="str">
        <f>IFERROR((BO31*SQRT(('X(Calculs)X'!$B$11-2)/(1-('5. Corr.'!BO31*'5. Corr.'!BO31)))),"")</f>
        <v/>
      </c>
      <c r="EF31" s="541" t="str">
        <f t="shared" si="9"/>
        <v/>
      </c>
      <c r="EG31" s="542" t="str">
        <f>IFERROR((_xlfn.T.DIST.2T(ABS(DA31),'X(Calculs)X'!$B$11-2)),"")</f>
        <v/>
      </c>
      <c r="EH31" s="542" t="str">
        <f>IFERROR((_xlfn.T.DIST.2T(ABS(DB31),'X(Calculs)X'!$B$11-2)),"")</f>
        <v/>
      </c>
      <c r="EI31" s="542" t="str">
        <f>IFERROR((_xlfn.T.DIST.2T(ABS(DC31),'X(Calculs)X'!$B$11-2)),"")</f>
        <v/>
      </c>
      <c r="EJ31" s="542" t="str">
        <f>IFERROR((_xlfn.T.DIST.2T(ABS(DD31),'X(Calculs)X'!$B$11-2)),"")</f>
        <v/>
      </c>
      <c r="EK31" s="542" t="str">
        <f>IFERROR((_xlfn.T.DIST.2T(ABS(DE31),'X(Calculs)X'!$B$11-2)),"")</f>
        <v/>
      </c>
      <c r="EL31" s="542" t="str">
        <f>IFERROR((_xlfn.T.DIST.2T(ABS(DF31),'X(Calculs)X'!$B$11-2)),"")</f>
        <v/>
      </c>
      <c r="EM31" s="542" t="str">
        <f>IFERROR((_xlfn.T.DIST.2T(ABS(DG31),'X(Calculs)X'!$B$11-2)),"")</f>
        <v/>
      </c>
      <c r="EN31" s="542" t="str">
        <f>IFERROR((_xlfn.T.DIST.2T(ABS(DH31),'X(Calculs)X'!$B$11-2)),"")</f>
        <v/>
      </c>
      <c r="EO31" s="542" t="str">
        <f>IFERROR((_xlfn.T.DIST.2T(ABS(DI31),'X(Calculs)X'!$B$11-2)),"")</f>
        <v/>
      </c>
      <c r="EP31" s="542" t="str">
        <f>IFERROR((_xlfn.T.DIST.2T(ABS(DJ31),'X(Calculs)X'!$B$11-2)),"")</f>
        <v/>
      </c>
      <c r="EQ31" s="542" t="str">
        <f>IFERROR((_xlfn.T.DIST.2T(ABS(DK31),'X(Calculs)X'!$B$11-2)),"")</f>
        <v/>
      </c>
      <c r="ER31" s="542" t="str">
        <f>IFERROR((_xlfn.T.DIST.2T(ABS(DL31),'X(Calculs)X'!$B$11-2)),"")</f>
        <v/>
      </c>
      <c r="ES31" s="542" t="str">
        <f>IFERROR((_xlfn.T.DIST.2T(ABS(DM31),'X(Calculs)X'!$B$11-2)),"")</f>
        <v/>
      </c>
      <c r="ET31" s="542" t="str">
        <f>IFERROR((_xlfn.T.DIST.2T(ABS(DN31),'X(Calculs)X'!$B$11-2)),"")</f>
        <v/>
      </c>
      <c r="EU31" s="542" t="str">
        <f>IFERROR((_xlfn.T.DIST.2T(ABS(DO31),'X(Calculs)X'!$B$11-2)),"")</f>
        <v/>
      </c>
      <c r="EV31" s="542" t="str">
        <f>IFERROR((_xlfn.T.DIST.2T(ABS(DP31),'X(Calculs)X'!$B$11-2)),"")</f>
        <v/>
      </c>
      <c r="EW31" s="542" t="str">
        <f>IFERROR((_xlfn.T.DIST.2T(ABS(DQ31),'X(Calculs)X'!$B$11-2)),"")</f>
        <v/>
      </c>
      <c r="EX31" s="542" t="str">
        <f>IFERROR((_xlfn.T.DIST.2T(ABS(DR31),'X(Calculs)X'!$B$11-2)),"")</f>
        <v/>
      </c>
      <c r="EY31" s="542" t="str">
        <f>IFERROR((_xlfn.T.DIST.2T(ABS(DS31),'X(Calculs)X'!$B$11-2)),"")</f>
        <v/>
      </c>
      <c r="EZ31" s="542" t="str">
        <f>IFERROR((_xlfn.T.DIST.2T(ABS(DT31),'X(Calculs)X'!$B$11-2)),"")</f>
        <v/>
      </c>
      <c r="FA31" s="542" t="str">
        <f>IFERROR((_xlfn.T.DIST.2T(ABS(DU31),'X(Calculs)X'!$B$11-2)),"")</f>
        <v/>
      </c>
      <c r="FB31" s="542" t="str">
        <f>IFERROR((_xlfn.T.DIST.2T(ABS(DV31),'X(Calculs)X'!$B$11-2)),"")</f>
        <v/>
      </c>
      <c r="FC31" s="542" t="str">
        <f>IFERROR((_xlfn.T.DIST.2T(ABS(DW31),'X(Calculs)X'!$B$11-2)),"")</f>
        <v/>
      </c>
      <c r="FD31" s="542" t="str">
        <f>IFERROR((_xlfn.T.DIST.2T(ABS(DX31),'X(Calculs)X'!$B$11-2)),"")</f>
        <v/>
      </c>
      <c r="FE31" s="542" t="str">
        <f>IFERROR((_xlfn.T.DIST.2T(ABS(DY31),'X(Calculs)X'!$B$11-2)),"")</f>
        <v/>
      </c>
      <c r="FF31" s="542" t="str">
        <f>IFERROR((_xlfn.T.DIST.2T(ABS(DZ31),'X(Calculs)X'!$B$11-2)),"")</f>
        <v/>
      </c>
      <c r="FG31" s="542" t="str">
        <f>IFERROR((_xlfn.T.DIST.2T(ABS(EA31),'X(Calculs)X'!$B$11-2)),"")</f>
        <v/>
      </c>
      <c r="FH31" s="542" t="str">
        <f>IFERROR((_xlfn.T.DIST.2T(ABS(EB31),'X(Calculs)X'!$B$11-2)),"")</f>
        <v/>
      </c>
      <c r="FI31" s="542" t="str">
        <f>IFERROR((_xlfn.T.DIST.2T(ABS(EC31),'X(Calculs)X'!$B$11-2)),"")</f>
        <v/>
      </c>
      <c r="FJ31" s="542" t="str">
        <f>IFERROR((_xlfn.T.DIST.2T(ABS(ED31),'X(Calculs)X'!$B$11-2)),"")</f>
        <v/>
      </c>
      <c r="FL31" s="541" t="str">
        <f t="shared" si="10"/>
        <v/>
      </c>
      <c r="FM31" s="542" t="e">
        <f t="shared" si="12"/>
        <v>#VALUE!</v>
      </c>
      <c r="FN31" s="542" t="e">
        <f t="shared" si="13"/>
        <v>#VALUE!</v>
      </c>
      <c r="FO31" s="542" t="e">
        <f t="shared" si="14"/>
        <v>#VALUE!</v>
      </c>
      <c r="FP31" s="542" t="e">
        <f t="shared" si="15"/>
        <v>#VALUE!</v>
      </c>
      <c r="FQ31" s="542" t="e">
        <f t="shared" si="16"/>
        <v>#VALUE!</v>
      </c>
      <c r="FR31" s="542" t="e">
        <f t="shared" si="17"/>
        <v>#VALUE!</v>
      </c>
      <c r="FS31" s="542" t="e">
        <f t="shared" si="18"/>
        <v>#VALUE!</v>
      </c>
      <c r="FT31" s="542" t="e">
        <f t="shared" si="19"/>
        <v>#VALUE!</v>
      </c>
      <c r="FU31" s="542" t="e">
        <f t="shared" si="20"/>
        <v>#VALUE!</v>
      </c>
      <c r="FV31" s="542" t="e">
        <f t="shared" si="21"/>
        <v>#VALUE!</v>
      </c>
      <c r="FW31" s="542" t="e">
        <f t="shared" si="22"/>
        <v>#VALUE!</v>
      </c>
      <c r="FX31" s="542" t="e">
        <f t="shared" si="23"/>
        <v>#VALUE!</v>
      </c>
      <c r="FY31" s="542" t="e">
        <f t="shared" si="24"/>
        <v>#VALUE!</v>
      </c>
      <c r="FZ31" s="542" t="e">
        <f t="shared" si="25"/>
        <v>#VALUE!</v>
      </c>
      <c r="GA31" s="542" t="e">
        <f t="shared" si="26"/>
        <v>#VALUE!</v>
      </c>
      <c r="GB31" s="542" t="e">
        <f t="shared" si="27"/>
        <v>#VALUE!</v>
      </c>
      <c r="GC31" s="542" t="e">
        <f t="shared" si="28"/>
        <v>#VALUE!</v>
      </c>
      <c r="GD31" s="542" t="e">
        <f t="shared" si="29"/>
        <v>#VALUE!</v>
      </c>
      <c r="GE31" s="542" t="e">
        <f t="shared" si="30"/>
        <v>#VALUE!</v>
      </c>
      <c r="GF31" s="542" t="e">
        <f t="shared" si="31"/>
        <v>#VALUE!</v>
      </c>
      <c r="GG31" s="542" t="e">
        <f t="shared" si="32"/>
        <v>#VALUE!</v>
      </c>
      <c r="GH31" s="542" t="e">
        <f t="shared" si="33"/>
        <v>#VALUE!</v>
      </c>
      <c r="GI31" s="542" t="e">
        <f t="shared" si="34"/>
        <v>#VALUE!</v>
      </c>
      <c r="GJ31" s="542" t="e">
        <f t="shared" si="35"/>
        <v>#VALUE!</v>
      </c>
      <c r="GK31" s="542" t="e">
        <f t="shared" si="36"/>
        <v>#VALUE!</v>
      </c>
      <c r="GL31" s="542" t="e">
        <f t="shared" si="37"/>
        <v>#VALUE!</v>
      </c>
      <c r="GM31" s="542" t="e">
        <f t="shared" si="38"/>
        <v>#VALUE!</v>
      </c>
      <c r="GN31" s="542" t="e">
        <f t="shared" si="39"/>
        <v>#VALUE!</v>
      </c>
      <c r="GO31" s="542" t="e">
        <f t="shared" si="40"/>
        <v>#VALUE!</v>
      </c>
      <c r="GP31" s="542" t="e">
        <f t="shared" si="41"/>
        <v>#VALUE!</v>
      </c>
    </row>
    <row r="32" spans="1:285" ht="23.25" customHeight="1" x14ac:dyDescent="0.3">
      <c r="A32" s="578"/>
      <c r="D32" s="568" t="str">
        <f>AC7</f>
        <v/>
      </c>
      <c r="E32" s="542" t="str">
        <f>IF('X(Calculs)X'!$B$8&gt;0,IF('X(Calculs)X'!$AM49&lt;='X(Calculs)X'!$B$8,IF(ISERROR(FM32),IF('X(Calculs)X'!D$23&lt;='X(Calculs)X'!$B$8,"—",""),FM32),""),"")</f>
        <v/>
      </c>
      <c r="F32" s="542" t="str">
        <f>IF('X(Calculs)X'!$B$8&gt;0,IF('X(Calculs)X'!$AM49&lt;='X(Calculs)X'!$B$8,IF(ISERROR(FN32),IF('X(Calculs)X'!E$23&lt;='X(Calculs)X'!$B$8,"—",""),FN32),""),"")</f>
        <v/>
      </c>
      <c r="G32" s="542" t="str">
        <f>IF('X(Calculs)X'!$B$8&gt;0,IF('X(Calculs)X'!$AM49&lt;='X(Calculs)X'!$B$8,IF(ISERROR(FO32),IF('X(Calculs)X'!F$23&lt;='X(Calculs)X'!$B$8,"—",""),FO32),""),"")</f>
        <v/>
      </c>
      <c r="H32" s="542" t="str">
        <f>IF('X(Calculs)X'!$B$8&gt;0,IF('X(Calculs)X'!$AM49&lt;='X(Calculs)X'!$B$8,IF(ISERROR(FP32),IF('X(Calculs)X'!G$23&lt;='X(Calculs)X'!$B$8,"—",""),FP32),""),"")</f>
        <v/>
      </c>
      <c r="I32" s="542" t="str">
        <f>IF('X(Calculs)X'!$B$8&gt;0,IF('X(Calculs)X'!$AM49&lt;='X(Calculs)X'!$B$8,IF(ISERROR(FQ32),IF('X(Calculs)X'!H$23&lt;='X(Calculs)X'!$B$8,"—",""),FQ32),""),"")</f>
        <v/>
      </c>
      <c r="J32" s="542" t="str">
        <f>IF('X(Calculs)X'!$B$8&gt;0,IF('X(Calculs)X'!$AM49&lt;='X(Calculs)X'!$B$8,IF(ISERROR(FR32),IF('X(Calculs)X'!I$23&lt;='X(Calculs)X'!$B$8,"—",""),FR32),""),"")</f>
        <v/>
      </c>
      <c r="K32" s="542" t="str">
        <f>IF('X(Calculs)X'!$B$8&gt;0,IF('X(Calculs)X'!$AM49&lt;='X(Calculs)X'!$B$8,IF(ISERROR(FS32),IF('X(Calculs)X'!J$23&lt;='X(Calculs)X'!$B$8,"—",""),FS32),""),"")</f>
        <v/>
      </c>
      <c r="L32" s="542" t="str">
        <f>IF('X(Calculs)X'!$B$8&gt;0,IF('X(Calculs)X'!$AM49&lt;='X(Calculs)X'!$B$8,IF(ISERROR(FT32),IF('X(Calculs)X'!K$23&lt;='X(Calculs)X'!$B$8,"—",""),FT32),""),"")</f>
        <v/>
      </c>
      <c r="M32" s="542" t="str">
        <f>IF('X(Calculs)X'!$B$8&gt;0,IF('X(Calculs)X'!$AM49&lt;='X(Calculs)X'!$B$8,IF(ISERROR(FU32),IF('X(Calculs)X'!L$23&lt;='X(Calculs)X'!$B$8,"—",""),FU32),""),"")</f>
        <v/>
      </c>
      <c r="N32" s="542" t="str">
        <f>IF('X(Calculs)X'!$B$8&gt;0,IF('X(Calculs)X'!$AM49&lt;='X(Calculs)X'!$B$8,IF(ISERROR(FV32),IF('X(Calculs)X'!M$23&lt;='X(Calculs)X'!$B$8,"—",""),FV32),""),"")</f>
        <v/>
      </c>
      <c r="O32" s="542" t="str">
        <f>IF('X(Calculs)X'!$B$8&gt;0,IF('X(Calculs)X'!$AM49&lt;='X(Calculs)X'!$B$8,IF(ISERROR(FW32),IF('X(Calculs)X'!N$23&lt;='X(Calculs)X'!$B$8,"—",""),FW32),""),"")</f>
        <v/>
      </c>
      <c r="P32" s="542" t="str">
        <f>IF('X(Calculs)X'!$B$8&gt;0,IF('X(Calculs)X'!$AM49&lt;='X(Calculs)X'!$B$8,IF(ISERROR(FX32),IF('X(Calculs)X'!O$23&lt;='X(Calculs)X'!$B$8,"—",""),FX32),""),"")</f>
        <v/>
      </c>
      <c r="Q32" s="542" t="str">
        <f>IF('X(Calculs)X'!$B$8&gt;0,IF('X(Calculs)X'!$AM49&lt;='X(Calculs)X'!$B$8,IF(ISERROR(FY32),IF('X(Calculs)X'!P$23&lt;='X(Calculs)X'!$B$8,"—",""),FY32),""),"")</f>
        <v/>
      </c>
      <c r="R32" s="542" t="str">
        <f>IF('X(Calculs)X'!$B$8&gt;0,IF('X(Calculs)X'!$AM49&lt;='X(Calculs)X'!$B$8,IF(ISERROR(FZ32),IF('X(Calculs)X'!Q$23&lt;='X(Calculs)X'!$B$8,"—",""),FZ32),""),"")</f>
        <v/>
      </c>
      <c r="S32" s="542" t="str">
        <f>IF('X(Calculs)X'!$B$8&gt;0,IF('X(Calculs)X'!$AM49&lt;='X(Calculs)X'!$B$8,IF(ISERROR(GA32),IF('X(Calculs)X'!R$23&lt;='X(Calculs)X'!$B$8,"—",""),GA32),""),"")</f>
        <v/>
      </c>
      <c r="T32" s="542" t="str">
        <f>IF('X(Calculs)X'!$B$8&gt;0,IF('X(Calculs)X'!$AM49&lt;='X(Calculs)X'!$B$8,IF(ISERROR(GB32),IF('X(Calculs)X'!S$23&lt;='X(Calculs)X'!$B$8,"—",""),GB32),""),"")</f>
        <v/>
      </c>
      <c r="U32" s="542" t="str">
        <f>IF('X(Calculs)X'!$B$8&gt;0,IF('X(Calculs)X'!$AM49&lt;='X(Calculs)X'!$B$8,IF(ISERROR(GC32),IF('X(Calculs)X'!T$23&lt;='X(Calculs)X'!$B$8,"—",""),GC32),""),"")</f>
        <v/>
      </c>
      <c r="V32" s="542" t="str">
        <f>IF('X(Calculs)X'!$B$8&gt;0,IF('X(Calculs)X'!$AM49&lt;='X(Calculs)X'!$B$8,IF(ISERROR(GD32),IF('X(Calculs)X'!U$23&lt;='X(Calculs)X'!$B$8,"—",""),GD32),""),"")</f>
        <v/>
      </c>
      <c r="W32" s="542" t="str">
        <f>IF('X(Calculs)X'!$B$8&gt;0,IF('X(Calculs)X'!$AM49&lt;='X(Calculs)X'!$B$8,IF(ISERROR(GE32),IF('X(Calculs)X'!V$23&lt;='X(Calculs)X'!$B$8,"—",""),GE32),""),"")</f>
        <v/>
      </c>
      <c r="X32" s="542" t="str">
        <f>IF('X(Calculs)X'!$B$8&gt;0,IF('X(Calculs)X'!$AM49&lt;='X(Calculs)X'!$B$8,IF(ISERROR(GF32),IF('X(Calculs)X'!W$23&lt;='X(Calculs)X'!$B$8,"—",""),GF32),""),"")</f>
        <v/>
      </c>
      <c r="Y32" s="542" t="str">
        <f>IF('X(Calculs)X'!$B$8&gt;0,IF('X(Calculs)X'!$AM49&lt;='X(Calculs)X'!$B$8,IF(ISERROR(GG32),IF('X(Calculs)X'!X$23&lt;='X(Calculs)X'!$B$8,"—",""),GG32),""),"")</f>
        <v/>
      </c>
      <c r="Z32" s="542" t="str">
        <f>IF('X(Calculs)X'!$B$8&gt;0,IF('X(Calculs)X'!$AM49&lt;='X(Calculs)X'!$B$8,IF(ISERROR(GH32),IF('X(Calculs)X'!Y$23&lt;='X(Calculs)X'!$B$8,"—",""),GH32),""),"")</f>
        <v/>
      </c>
      <c r="AA32" s="542" t="str">
        <f>IF('X(Calculs)X'!$B$8&gt;0,IF('X(Calculs)X'!$AM49&lt;='X(Calculs)X'!$B$8,IF(ISERROR(GI32),IF('X(Calculs)X'!Z$23&lt;='X(Calculs)X'!$B$8,"—",""),GI32),""),"")</f>
        <v/>
      </c>
      <c r="AB32" s="542" t="str">
        <f>IF('X(Calculs)X'!$B$8&gt;0,IF('X(Calculs)X'!$AM49&lt;='X(Calculs)X'!$B$8,IF(ISERROR(GJ32),IF('X(Calculs)X'!AA$23&lt;='X(Calculs)X'!$B$8,"—",""),GJ32),""),"")</f>
        <v/>
      </c>
      <c r="AC32" s="542" t="str">
        <f>IF('X(Calculs)X'!$B$8&gt;0,IF('X(Calculs)X'!$AM49&lt;='X(Calculs)X'!$B$8,IF(ISERROR(GK32),IF('X(Calculs)X'!AB$23&lt;='X(Calculs)X'!$B$8,"—",""),GK32),""),"")</f>
        <v/>
      </c>
      <c r="AD32" s="542" t="str">
        <f>IF('X(Calculs)X'!$B$8&gt;0,IF('X(Calculs)X'!$AM49&lt;='X(Calculs)X'!$B$8,IF(ISERROR(GL32),IF('X(Calculs)X'!AC$23&lt;='X(Calculs)X'!$B$8,"—",""),GL32),""),"")</f>
        <v/>
      </c>
      <c r="AE32" s="542" t="str">
        <f>IF('X(Calculs)X'!$B$8&gt;0,IF('X(Calculs)X'!$AM49&lt;='X(Calculs)X'!$B$8,IF(ISERROR(GM32),IF('X(Calculs)X'!AD$23&lt;='X(Calculs)X'!$B$8,"—",""),GM32),""),"")</f>
        <v/>
      </c>
      <c r="AF32" s="542" t="str">
        <f>IF('X(Calculs)X'!$B$8&gt;0,IF('X(Calculs)X'!$AM49&lt;='X(Calculs)X'!$B$8,IF(ISERROR(GN32),IF('X(Calculs)X'!AE$23&lt;='X(Calculs)X'!$B$8,"—",""),GN32),""),"")</f>
        <v/>
      </c>
      <c r="AG32" s="542" t="str">
        <f>IF('X(Calculs)X'!$B$8&gt;0,IF('X(Calculs)X'!$AM49&lt;='X(Calculs)X'!$B$8,IF(ISERROR(GO32),IF('X(Calculs)X'!AF$23&lt;='X(Calculs)X'!$B$8,"—",""),GO32),""),"")</f>
        <v/>
      </c>
      <c r="AH32" s="542" t="str">
        <f>IF('X(Calculs)X'!$B$8&gt;0,IF('X(Calculs)X'!$AM49&lt;='X(Calculs)X'!$B$8,IF(ISERROR(GP32),IF('X(Calculs)X'!AG$23&lt;='X(Calculs)X'!$B$8,"—",""),GP32),""),"")</f>
        <v/>
      </c>
      <c r="AK32" s="541" t="str">
        <f t="shared" si="6"/>
        <v/>
      </c>
      <c r="AL32" s="542" t="str">
        <f>IFERROR(ROUND(CORREL('X(Calculs)X'!$AB$25:$AB$124,'X(Calculs)X'!D$25:D$124),2),"")</f>
        <v/>
      </c>
      <c r="AM32" s="542" t="str">
        <f>IFERROR(ROUND(CORREL('X(Calculs)X'!$AB$25:$AB$124,'X(Calculs)X'!E$25:E$124),2),"")</f>
        <v/>
      </c>
      <c r="AN32" s="542" t="str">
        <f>IFERROR(ROUND(CORREL('X(Calculs)X'!$AB$25:$AB$124,'X(Calculs)X'!F$25:F$124),2),"")</f>
        <v/>
      </c>
      <c r="AO32" s="542" t="str">
        <f>IFERROR(ROUND(CORREL('X(Calculs)X'!$AB$25:$AB$124,'X(Calculs)X'!G$25:G$124),2),"")</f>
        <v/>
      </c>
      <c r="AP32" s="542" t="str">
        <f>IFERROR(ROUND(CORREL('X(Calculs)X'!$AB$25:$AB$124,'X(Calculs)X'!H$25:H$124),2),"")</f>
        <v/>
      </c>
      <c r="AQ32" s="542" t="str">
        <f>IFERROR(ROUND(CORREL('X(Calculs)X'!$AB$25:$AB$124,'X(Calculs)X'!I$25:I$124),2),"")</f>
        <v/>
      </c>
      <c r="AR32" s="542" t="str">
        <f>IFERROR(ROUND(CORREL('X(Calculs)X'!$AB$25:$AB$124,'X(Calculs)X'!J$25:J$124),2),"")</f>
        <v/>
      </c>
      <c r="AS32" s="542" t="str">
        <f>IFERROR(ROUND(CORREL('X(Calculs)X'!$AB$25:$AB$124,'X(Calculs)X'!K$25:K$124),2),"")</f>
        <v/>
      </c>
      <c r="AT32" s="542" t="str">
        <f>IFERROR(ROUND(CORREL('X(Calculs)X'!$AB$25:$AB$124,'X(Calculs)X'!L$25:L$124),2),"")</f>
        <v/>
      </c>
      <c r="AU32" s="542" t="str">
        <f>IFERROR(ROUND(CORREL('X(Calculs)X'!$AB$25:$AB$124,'X(Calculs)X'!M$25:M$124),2),"")</f>
        <v/>
      </c>
      <c r="AV32" s="542" t="str">
        <f>IFERROR(ROUND(CORREL('X(Calculs)X'!$AB$25:$AB$124,'X(Calculs)X'!N$25:N$124),2),"")</f>
        <v/>
      </c>
      <c r="AW32" s="542" t="str">
        <f>IFERROR(ROUND(CORREL('X(Calculs)X'!$AB$25:$AB$124,'X(Calculs)X'!O$25:O$124),2),"")</f>
        <v/>
      </c>
      <c r="AX32" s="542" t="str">
        <f>IFERROR(ROUND(CORREL('X(Calculs)X'!$AB$25:$AB$124,'X(Calculs)X'!P$25:P$124),2),"")</f>
        <v/>
      </c>
      <c r="AY32" s="542" t="str">
        <f>IFERROR(ROUND(CORREL('X(Calculs)X'!$AB$25:$AB$124,'X(Calculs)X'!Q$25:Q$124),2),"")</f>
        <v/>
      </c>
      <c r="AZ32" s="542" t="str">
        <f>IFERROR(ROUND(CORREL('X(Calculs)X'!$AB$25:$AB$124,'X(Calculs)X'!R$25:R$124),2),"")</f>
        <v/>
      </c>
      <c r="BA32" s="542" t="str">
        <f>IFERROR(ROUND(CORREL('X(Calculs)X'!$AB$25:$AB$124,'X(Calculs)X'!S$25:S$124),2),"")</f>
        <v/>
      </c>
      <c r="BB32" s="542" t="str">
        <f>IFERROR(ROUND(CORREL('X(Calculs)X'!$AB$25:$AB$124,'X(Calculs)X'!T$25:T$124),2),"")</f>
        <v/>
      </c>
      <c r="BC32" s="542" t="str">
        <f>IFERROR(ROUND(CORREL('X(Calculs)X'!$AB$25:$AB$124,'X(Calculs)X'!U$25:U$124),2),"")</f>
        <v/>
      </c>
      <c r="BD32" s="542" t="str">
        <f>IFERROR(ROUND(CORREL('X(Calculs)X'!$AB$25:$AB$124,'X(Calculs)X'!V$25:V$124),2),"")</f>
        <v/>
      </c>
      <c r="BE32" s="542" t="str">
        <f>IFERROR(ROUND(CORREL('X(Calculs)X'!$AB$25:$AB$124,'X(Calculs)X'!W$25:W$124),2),"")</f>
        <v/>
      </c>
      <c r="BF32" s="542" t="str">
        <f>IFERROR(ROUND(CORREL('X(Calculs)X'!$AB$25:$AB$124,'X(Calculs)X'!X$25:X$124),2),"")</f>
        <v/>
      </c>
      <c r="BG32" s="542" t="str">
        <f>IFERROR(ROUND(CORREL('X(Calculs)X'!$AB$25:$AB$124,'X(Calculs)X'!Y$25:Y$124),2),"")</f>
        <v/>
      </c>
      <c r="BH32" s="542" t="str">
        <f>IFERROR(ROUND(CORREL('X(Calculs)X'!$AB$25:$AB$124,'X(Calculs)X'!Z$25:Z$124),2),"")</f>
        <v/>
      </c>
      <c r="BI32" s="542" t="str">
        <f>IFERROR(ROUND(CORREL('X(Calculs)X'!$AB$25:$AB$124,'X(Calculs)X'!AA$25:AA$124),2),"")</f>
        <v/>
      </c>
      <c r="BJ32" s="542" t="str">
        <f>IFERROR(ROUND(CORREL('X(Calculs)X'!$AB$25:$AB$124,'X(Calculs)X'!AB$25:AB$124),2),"")</f>
        <v/>
      </c>
      <c r="BK32" s="542" t="str">
        <f>IFERROR(ROUND(CORREL('X(Calculs)X'!$AB$25:$AB$124,'X(Calculs)X'!AC$25:AC$124),2),"")</f>
        <v/>
      </c>
      <c r="BL32" s="542" t="str">
        <f>IFERROR(ROUND(CORREL('X(Calculs)X'!$AB$25:$AB$124,'X(Calculs)X'!AD$25:AD$124),2),"")</f>
        <v/>
      </c>
      <c r="BM32" s="542" t="str">
        <f>IFERROR(ROUND(CORREL('X(Calculs)X'!$AB$25:$AB$124,'X(Calculs)X'!AE$25:AE$124),2),"")</f>
        <v/>
      </c>
      <c r="BN32" s="542" t="str">
        <f>IFERROR(ROUND(CORREL('X(Calculs)X'!$AB$25:$AB$124,'X(Calculs)X'!AF$25:AF$124),2),"")</f>
        <v/>
      </c>
      <c r="BO32" s="542" t="str">
        <f>IFERROR(ROUND(CORREL('X(Calculs)X'!$AB$25:$AB$124,'X(Calculs)X'!AG$25:AG$124),2),"")</f>
        <v/>
      </c>
      <c r="BT32" s="541" t="str">
        <f t="shared" si="7"/>
        <v/>
      </c>
      <c r="BU32" s="560" t="str">
        <f>IF(AL32="","",IF(AL32&lt;0,'X(Calculs)X'!$MW$141,IF(AL32&lt;0.1,'X(Calculs)X'!$MW$140,IF(AL32&lt;0.2,'X(Calculs)X'!$MW$139,IF(AL32&lt;0.3,'X(Calculs)X'!$MW$138,IF(AL32&lt;0.4,'X(Calculs)X'!$MW$137,IF(AL32&lt;0.5,'X(Calculs)X'!$MW$136,IF(AL32&lt;0.6,'X(Calculs)X'!$MW$135,IF(AL32&lt;0.7,'X(Calculs)X'!$MW$134,IF(AL32&lt;0.8,'X(Calculs)X'!$MW$133,IF(AL32&lt;0.9,'X(Calculs)X'!$MW$132,IF(AL32&lt;1,'X(Calculs)X'!$MW$131,IF(AND(AL32=1,BU$7=$BT32),0,'X(Calculs)X'!$MW$131)))))))))))))</f>
        <v/>
      </c>
      <c r="BV32" s="560" t="str">
        <f>IF(AM32="","",IF(AM32&lt;0,'X(Calculs)X'!$MW$141,IF(AM32&lt;0.1,'X(Calculs)X'!$MW$140,IF(AM32&lt;0.2,'X(Calculs)X'!$MW$139,IF(AM32&lt;0.3,'X(Calculs)X'!$MW$138,IF(AM32&lt;0.4,'X(Calculs)X'!$MW$137,IF(AM32&lt;0.5,'X(Calculs)X'!$MW$136,IF(AM32&lt;0.6,'X(Calculs)X'!$MW$135,IF(AM32&lt;0.7,'X(Calculs)X'!$MW$134,IF(AM32&lt;0.8,'X(Calculs)X'!$MW$133,IF(AM32&lt;0.9,'X(Calculs)X'!$MW$132,IF(AM32&lt;1,'X(Calculs)X'!$MW$131,IF(AND(AM32=1,BV$7=$BT32),0,'X(Calculs)X'!$MW$131)))))))))))))</f>
        <v/>
      </c>
      <c r="BW32" s="560" t="str">
        <f>IF(AN32="","",IF(AN32&lt;0,'X(Calculs)X'!$MW$141,IF(AN32&lt;0.1,'X(Calculs)X'!$MW$140,IF(AN32&lt;0.2,'X(Calculs)X'!$MW$139,IF(AN32&lt;0.3,'X(Calculs)X'!$MW$138,IF(AN32&lt;0.4,'X(Calculs)X'!$MW$137,IF(AN32&lt;0.5,'X(Calculs)X'!$MW$136,IF(AN32&lt;0.6,'X(Calculs)X'!$MW$135,IF(AN32&lt;0.7,'X(Calculs)X'!$MW$134,IF(AN32&lt;0.8,'X(Calculs)X'!$MW$133,IF(AN32&lt;0.9,'X(Calculs)X'!$MW$132,IF(AN32&lt;1,'X(Calculs)X'!$MW$131,IF(AND(AN32=1,BW$7=$BT32),0,'X(Calculs)X'!$MW$131)))))))))))))</f>
        <v/>
      </c>
      <c r="BX32" s="560" t="str">
        <f>IF(AO32="","",IF(AO32&lt;0,'X(Calculs)X'!$MW$141,IF(AO32&lt;0.1,'X(Calculs)X'!$MW$140,IF(AO32&lt;0.2,'X(Calculs)X'!$MW$139,IF(AO32&lt;0.3,'X(Calculs)X'!$MW$138,IF(AO32&lt;0.4,'X(Calculs)X'!$MW$137,IF(AO32&lt;0.5,'X(Calculs)X'!$MW$136,IF(AO32&lt;0.6,'X(Calculs)X'!$MW$135,IF(AO32&lt;0.7,'X(Calculs)X'!$MW$134,IF(AO32&lt;0.8,'X(Calculs)X'!$MW$133,IF(AO32&lt;0.9,'X(Calculs)X'!$MW$132,IF(AO32&lt;1,'X(Calculs)X'!$MW$131,IF(AND(AO32=1,BX$7=$BT32),0,'X(Calculs)X'!$MW$131)))))))))))))</f>
        <v/>
      </c>
      <c r="BY32" s="560" t="str">
        <f>IF(AP32="","",IF(AP32&lt;0,'X(Calculs)X'!$MW$141,IF(AP32&lt;0.1,'X(Calculs)X'!$MW$140,IF(AP32&lt;0.2,'X(Calculs)X'!$MW$139,IF(AP32&lt;0.3,'X(Calculs)X'!$MW$138,IF(AP32&lt;0.4,'X(Calculs)X'!$MW$137,IF(AP32&lt;0.5,'X(Calculs)X'!$MW$136,IF(AP32&lt;0.6,'X(Calculs)X'!$MW$135,IF(AP32&lt;0.7,'X(Calculs)X'!$MW$134,IF(AP32&lt;0.8,'X(Calculs)X'!$MW$133,IF(AP32&lt;0.9,'X(Calculs)X'!$MW$132,IF(AP32&lt;1,'X(Calculs)X'!$MW$131,IF(AND(AP32=1,BY$7=$BT32),0,'X(Calculs)X'!$MW$131)))))))))))))</f>
        <v/>
      </c>
      <c r="BZ32" s="560" t="str">
        <f>IF(AQ32="","",IF(AQ32&lt;0,'X(Calculs)X'!$MW$141,IF(AQ32&lt;0.1,'X(Calculs)X'!$MW$140,IF(AQ32&lt;0.2,'X(Calculs)X'!$MW$139,IF(AQ32&lt;0.3,'X(Calculs)X'!$MW$138,IF(AQ32&lt;0.4,'X(Calculs)X'!$MW$137,IF(AQ32&lt;0.5,'X(Calculs)X'!$MW$136,IF(AQ32&lt;0.6,'X(Calculs)X'!$MW$135,IF(AQ32&lt;0.7,'X(Calculs)X'!$MW$134,IF(AQ32&lt;0.8,'X(Calculs)X'!$MW$133,IF(AQ32&lt;0.9,'X(Calculs)X'!$MW$132,IF(AQ32&lt;1,'X(Calculs)X'!$MW$131,IF(AND(AQ32=1,BZ$7=$BT32),0,'X(Calculs)X'!$MW$131)))))))))))))</f>
        <v/>
      </c>
      <c r="CA32" s="560" t="str">
        <f>IF(AR32="","",IF(AR32&lt;0,'X(Calculs)X'!$MW$141,IF(AR32&lt;0.1,'X(Calculs)X'!$MW$140,IF(AR32&lt;0.2,'X(Calculs)X'!$MW$139,IF(AR32&lt;0.3,'X(Calculs)X'!$MW$138,IF(AR32&lt;0.4,'X(Calculs)X'!$MW$137,IF(AR32&lt;0.5,'X(Calculs)X'!$MW$136,IF(AR32&lt;0.6,'X(Calculs)X'!$MW$135,IF(AR32&lt;0.7,'X(Calculs)X'!$MW$134,IF(AR32&lt;0.8,'X(Calculs)X'!$MW$133,IF(AR32&lt;0.9,'X(Calculs)X'!$MW$132,IF(AR32&lt;1,'X(Calculs)X'!$MW$131,IF(AND(AR32=1,CA$7=$BT32),0,'X(Calculs)X'!$MW$131)))))))))))))</f>
        <v/>
      </c>
      <c r="CB32" s="560" t="str">
        <f>IF(AS32="","",IF(AS32&lt;0,'X(Calculs)X'!$MW$141,IF(AS32&lt;0.1,'X(Calculs)X'!$MW$140,IF(AS32&lt;0.2,'X(Calculs)X'!$MW$139,IF(AS32&lt;0.3,'X(Calculs)X'!$MW$138,IF(AS32&lt;0.4,'X(Calculs)X'!$MW$137,IF(AS32&lt;0.5,'X(Calculs)X'!$MW$136,IF(AS32&lt;0.6,'X(Calculs)X'!$MW$135,IF(AS32&lt;0.7,'X(Calculs)X'!$MW$134,IF(AS32&lt;0.8,'X(Calculs)X'!$MW$133,IF(AS32&lt;0.9,'X(Calculs)X'!$MW$132,IF(AS32&lt;1,'X(Calculs)X'!$MW$131,IF(AND(AS32=1,CB$7=$BT32),0,'X(Calculs)X'!$MW$131)))))))))))))</f>
        <v/>
      </c>
      <c r="CC32" s="560" t="str">
        <f>IF(AT32="","",IF(AT32&lt;0,'X(Calculs)X'!$MW$141,IF(AT32&lt;0.1,'X(Calculs)X'!$MW$140,IF(AT32&lt;0.2,'X(Calculs)X'!$MW$139,IF(AT32&lt;0.3,'X(Calculs)X'!$MW$138,IF(AT32&lt;0.4,'X(Calculs)X'!$MW$137,IF(AT32&lt;0.5,'X(Calculs)X'!$MW$136,IF(AT32&lt;0.6,'X(Calculs)X'!$MW$135,IF(AT32&lt;0.7,'X(Calculs)X'!$MW$134,IF(AT32&lt;0.8,'X(Calculs)X'!$MW$133,IF(AT32&lt;0.9,'X(Calculs)X'!$MW$132,IF(AT32&lt;1,'X(Calculs)X'!$MW$131,IF(AND(AT32=1,CC$7=$BT32),0,'X(Calculs)X'!$MW$131)))))))))))))</f>
        <v/>
      </c>
      <c r="CD32" s="560" t="str">
        <f>IF(AU32="","",IF(AU32&lt;0,'X(Calculs)X'!$MW$141,IF(AU32&lt;0.1,'X(Calculs)X'!$MW$140,IF(AU32&lt;0.2,'X(Calculs)X'!$MW$139,IF(AU32&lt;0.3,'X(Calculs)X'!$MW$138,IF(AU32&lt;0.4,'X(Calculs)X'!$MW$137,IF(AU32&lt;0.5,'X(Calculs)X'!$MW$136,IF(AU32&lt;0.6,'X(Calculs)X'!$MW$135,IF(AU32&lt;0.7,'X(Calculs)X'!$MW$134,IF(AU32&lt;0.8,'X(Calculs)X'!$MW$133,IF(AU32&lt;0.9,'X(Calculs)X'!$MW$132,IF(AU32&lt;1,'X(Calculs)X'!$MW$131,IF(AND(AU32=1,CD$7=$BT32),0,'X(Calculs)X'!$MW$131)))))))))))))</f>
        <v/>
      </c>
      <c r="CE32" s="560" t="str">
        <f>IF(AV32="","",IF(AV32&lt;0,'X(Calculs)X'!$MW$141,IF(AV32&lt;0.1,'X(Calculs)X'!$MW$140,IF(AV32&lt;0.2,'X(Calculs)X'!$MW$139,IF(AV32&lt;0.3,'X(Calculs)X'!$MW$138,IF(AV32&lt;0.4,'X(Calculs)X'!$MW$137,IF(AV32&lt;0.5,'X(Calculs)X'!$MW$136,IF(AV32&lt;0.6,'X(Calculs)X'!$MW$135,IF(AV32&lt;0.7,'X(Calculs)X'!$MW$134,IF(AV32&lt;0.8,'X(Calculs)X'!$MW$133,IF(AV32&lt;0.9,'X(Calculs)X'!$MW$132,IF(AV32&lt;1,'X(Calculs)X'!$MW$131,IF(AND(AV32=1,CE$7=$BT32),0,'X(Calculs)X'!$MW$131)))))))))))))</f>
        <v/>
      </c>
      <c r="CF32" s="560" t="str">
        <f>IF(AW32="","",IF(AW32&lt;0,'X(Calculs)X'!$MW$141,IF(AW32&lt;0.1,'X(Calculs)X'!$MW$140,IF(AW32&lt;0.2,'X(Calculs)X'!$MW$139,IF(AW32&lt;0.3,'X(Calculs)X'!$MW$138,IF(AW32&lt;0.4,'X(Calculs)X'!$MW$137,IF(AW32&lt;0.5,'X(Calculs)X'!$MW$136,IF(AW32&lt;0.6,'X(Calculs)X'!$MW$135,IF(AW32&lt;0.7,'X(Calculs)X'!$MW$134,IF(AW32&lt;0.8,'X(Calculs)X'!$MW$133,IF(AW32&lt;0.9,'X(Calculs)X'!$MW$132,IF(AW32&lt;1,'X(Calculs)X'!$MW$131,IF(AND(AW32=1,CF$7=$BT32),0,'X(Calculs)X'!$MW$131)))))))))))))</f>
        <v/>
      </c>
      <c r="CG32" s="560" t="str">
        <f>IF(AX32="","",IF(AX32&lt;0,'X(Calculs)X'!$MW$141,IF(AX32&lt;0.1,'X(Calculs)X'!$MW$140,IF(AX32&lt;0.2,'X(Calculs)X'!$MW$139,IF(AX32&lt;0.3,'X(Calculs)X'!$MW$138,IF(AX32&lt;0.4,'X(Calculs)X'!$MW$137,IF(AX32&lt;0.5,'X(Calculs)X'!$MW$136,IF(AX32&lt;0.6,'X(Calculs)X'!$MW$135,IF(AX32&lt;0.7,'X(Calculs)X'!$MW$134,IF(AX32&lt;0.8,'X(Calculs)X'!$MW$133,IF(AX32&lt;0.9,'X(Calculs)X'!$MW$132,IF(AX32&lt;1,'X(Calculs)X'!$MW$131,IF(AND(AX32=1,CG$7=$BT32),0,'X(Calculs)X'!$MW$131)))))))))))))</f>
        <v/>
      </c>
      <c r="CH32" s="560" t="str">
        <f>IF(AY32="","",IF(AY32&lt;0,'X(Calculs)X'!$MW$141,IF(AY32&lt;0.1,'X(Calculs)X'!$MW$140,IF(AY32&lt;0.2,'X(Calculs)X'!$MW$139,IF(AY32&lt;0.3,'X(Calculs)X'!$MW$138,IF(AY32&lt;0.4,'X(Calculs)X'!$MW$137,IF(AY32&lt;0.5,'X(Calculs)X'!$MW$136,IF(AY32&lt;0.6,'X(Calculs)X'!$MW$135,IF(AY32&lt;0.7,'X(Calculs)X'!$MW$134,IF(AY32&lt;0.8,'X(Calculs)X'!$MW$133,IF(AY32&lt;0.9,'X(Calculs)X'!$MW$132,IF(AY32&lt;1,'X(Calculs)X'!$MW$131,IF(AND(AY32=1,CH$7=$BT32),0,'X(Calculs)X'!$MW$131)))))))))))))</f>
        <v/>
      </c>
      <c r="CI32" s="560" t="str">
        <f>IF(AZ32="","",IF(AZ32&lt;0,'X(Calculs)X'!$MW$141,IF(AZ32&lt;0.1,'X(Calculs)X'!$MW$140,IF(AZ32&lt;0.2,'X(Calculs)X'!$MW$139,IF(AZ32&lt;0.3,'X(Calculs)X'!$MW$138,IF(AZ32&lt;0.4,'X(Calculs)X'!$MW$137,IF(AZ32&lt;0.5,'X(Calculs)X'!$MW$136,IF(AZ32&lt;0.6,'X(Calculs)X'!$MW$135,IF(AZ32&lt;0.7,'X(Calculs)X'!$MW$134,IF(AZ32&lt;0.8,'X(Calculs)X'!$MW$133,IF(AZ32&lt;0.9,'X(Calculs)X'!$MW$132,IF(AZ32&lt;1,'X(Calculs)X'!$MW$131,IF(AND(AZ32=1,CI$7=$BT32),0,'X(Calculs)X'!$MW$131)))))))))))))</f>
        <v/>
      </c>
      <c r="CJ32" s="560" t="str">
        <f>IF(BA32="","",IF(BA32&lt;0,'X(Calculs)X'!$MW$141,IF(BA32&lt;0.1,'X(Calculs)X'!$MW$140,IF(BA32&lt;0.2,'X(Calculs)X'!$MW$139,IF(BA32&lt;0.3,'X(Calculs)X'!$MW$138,IF(BA32&lt;0.4,'X(Calculs)X'!$MW$137,IF(BA32&lt;0.5,'X(Calculs)X'!$MW$136,IF(BA32&lt;0.6,'X(Calculs)X'!$MW$135,IF(BA32&lt;0.7,'X(Calculs)X'!$MW$134,IF(BA32&lt;0.8,'X(Calculs)X'!$MW$133,IF(BA32&lt;0.9,'X(Calculs)X'!$MW$132,IF(BA32&lt;1,'X(Calculs)X'!$MW$131,IF(AND(BA32=1,CJ$7=$BT32),0,'X(Calculs)X'!$MW$131)))))))))))))</f>
        <v/>
      </c>
      <c r="CK32" s="560" t="str">
        <f>IF(BB32="","",IF(BB32&lt;0,'X(Calculs)X'!$MW$141,IF(BB32&lt;0.1,'X(Calculs)X'!$MW$140,IF(BB32&lt;0.2,'X(Calculs)X'!$MW$139,IF(BB32&lt;0.3,'X(Calculs)X'!$MW$138,IF(BB32&lt;0.4,'X(Calculs)X'!$MW$137,IF(BB32&lt;0.5,'X(Calculs)X'!$MW$136,IF(BB32&lt;0.6,'X(Calculs)X'!$MW$135,IF(BB32&lt;0.7,'X(Calculs)X'!$MW$134,IF(BB32&lt;0.8,'X(Calculs)X'!$MW$133,IF(BB32&lt;0.9,'X(Calculs)X'!$MW$132,IF(BB32&lt;1,'X(Calculs)X'!$MW$131,IF(AND(BB32=1,CK$7=$BT32),0,'X(Calculs)X'!$MW$131)))))))))))))</f>
        <v/>
      </c>
      <c r="CL32" s="560" t="str">
        <f>IF(BC32="","",IF(BC32&lt;0,'X(Calculs)X'!$MW$141,IF(BC32&lt;0.1,'X(Calculs)X'!$MW$140,IF(BC32&lt;0.2,'X(Calculs)X'!$MW$139,IF(BC32&lt;0.3,'X(Calculs)X'!$MW$138,IF(BC32&lt;0.4,'X(Calculs)X'!$MW$137,IF(BC32&lt;0.5,'X(Calculs)X'!$MW$136,IF(BC32&lt;0.6,'X(Calculs)X'!$MW$135,IF(BC32&lt;0.7,'X(Calculs)X'!$MW$134,IF(BC32&lt;0.8,'X(Calculs)X'!$MW$133,IF(BC32&lt;0.9,'X(Calculs)X'!$MW$132,IF(BC32&lt;1,'X(Calculs)X'!$MW$131,IF(AND(BC32=1,CL$7=$BT32),0,'X(Calculs)X'!$MW$131)))))))))))))</f>
        <v/>
      </c>
      <c r="CM32" s="560" t="str">
        <f>IF(BD32="","",IF(BD32&lt;0,'X(Calculs)X'!$MW$141,IF(BD32&lt;0.1,'X(Calculs)X'!$MW$140,IF(BD32&lt;0.2,'X(Calculs)X'!$MW$139,IF(BD32&lt;0.3,'X(Calculs)X'!$MW$138,IF(BD32&lt;0.4,'X(Calculs)X'!$MW$137,IF(BD32&lt;0.5,'X(Calculs)X'!$MW$136,IF(BD32&lt;0.6,'X(Calculs)X'!$MW$135,IF(BD32&lt;0.7,'X(Calculs)X'!$MW$134,IF(BD32&lt;0.8,'X(Calculs)X'!$MW$133,IF(BD32&lt;0.9,'X(Calculs)X'!$MW$132,IF(BD32&lt;1,'X(Calculs)X'!$MW$131,IF(AND(BD32=1,CM$7=$BT32),0,'X(Calculs)X'!$MW$131)))))))))))))</f>
        <v/>
      </c>
      <c r="CN32" s="560" t="str">
        <f>IF(BE32="","",IF(BE32&lt;0,'X(Calculs)X'!$MW$141,IF(BE32&lt;0.1,'X(Calculs)X'!$MW$140,IF(BE32&lt;0.2,'X(Calculs)X'!$MW$139,IF(BE32&lt;0.3,'X(Calculs)X'!$MW$138,IF(BE32&lt;0.4,'X(Calculs)X'!$MW$137,IF(BE32&lt;0.5,'X(Calculs)X'!$MW$136,IF(BE32&lt;0.6,'X(Calculs)X'!$MW$135,IF(BE32&lt;0.7,'X(Calculs)X'!$MW$134,IF(BE32&lt;0.8,'X(Calculs)X'!$MW$133,IF(BE32&lt;0.9,'X(Calculs)X'!$MW$132,IF(BE32&lt;1,'X(Calculs)X'!$MW$131,IF(AND(BE32=1,CN$7=$BT32),0,'X(Calculs)X'!$MW$131)))))))))))))</f>
        <v/>
      </c>
      <c r="CO32" s="560" t="str">
        <f>IF(BF32="","",IF(BF32&lt;0,'X(Calculs)X'!$MW$141,IF(BF32&lt;0.1,'X(Calculs)X'!$MW$140,IF(BF32&lt;0.2,'X(Calculs)X'!$MW$139,IF(BF32&lt;0.3,'X(Calculs)X'!$MW$138,IF(BF32&lt;0.4,'X(Calculs)X'!$MW$137,IF(BF32&lt;0.5,'X(Calculs)X'!$MW$136,IF(BF32&lt;0.6,'X(Calculs)X'!$MW$135,IF(BF32&lt;0.7,'X(Calculs)X'!$MW$134,IF(BF32&lt;0.8,'X(Calculs)X'!$MW$133,IF(BF32&lt;0.9,'X(Calculs)X'!$MW$132,IF(BF32&lt;1,'X(Calculs)X'!$MW$131,IF(AND(BF32=1,CO$7=$BT32),0,'X(Calculs)X'!$MW$131)))))))))))))</f>
        <v/>
      </c>
      <c r="CP32" s="560" t="str">
        <f>IF(BG32="","",IF(BG32&lt;0,'X(Calculs)X'!$MW$141,IF(BG32&lt;0.1,'X(Calculs)X'!$MW$140,IF(BG32&lt;0.2,'X(Calculs)X'!$MW$139,IF(BG32&lt;0.3,'X(Calculs)X'!$MW$138,IF(BG32&lt;0.4,'X(Calculs)X'!$MW$137,IF(BG32&lt;0.5,'X(Calculs)X'!$MW$136,IF(BG32&lt;0.6,'X(Calculs)X'!$MW$135,IF(BG32&lt;0.7,'X(Calculs)X'!$MW$134,IF(BG32&lt;0.8,'X(Calculs)X'!$MW$133,IF(BG32&lt;0.9,'X(Calculs)X'!$MW$132,IF(BG32&lt;1,'X(Calculs)X'!$MW$131,IF(AND(BG32=1,CP$7=$BT32),0,'X(Calculs)X'!$MW$131)))))))))))))</f>
        <v/>
      </c>
      <c r="CQ32" s="560" t="str">
        <f>IF(BH32="","",IF(BH32&lt;0,'X(Calculs)X'!$MW$141,IF(BH32&lt;0.1,'X(Calculs)X'!$MW$140,IF(BH32&lt;0.2,'X(Calculs)X'!$MW$139,IF(BH32&lt;0.3,'X(Calculs)X'!$MW$138,IF(BH32&lt;0.4,'X(Calculs)X'!$MW$137,IF(BH32&lt;0.5,'X(Calculs)X'!$MW$136,IF(BH32&lt;0.6,'X(Calculs)X'!$MW$135,IF(BH32&lt;0.7,'X(Calculs)X'!$MW$134,IF(BH32&lt;0.8,'X(Calculs)X'!$MW$133,IF(BH32&lt;0.9,'X(Calculs)X'!$MW$132,IF(BH32&lt;1,'X(Calculs)X'!$MW$131,IF(AND(BH32=1,CQ$7=$BT32),0,'X(Calculs)X'!$MW$131)))))))))))))</f>
        <v/>
      </c>
      <c r="CR32" s="560" t="str">
        <f>IF(BI32="","",IF(BI32&lt;0,'X(Calculs)X'!$MW$141,IF(BI32&lt;0.1,'X(Calculs)X'!$MW$140,IF(BI32&lt;0.2,'X(Calculs)X'!$MW$139,IF(BI32&lt;0.3,'X(Calculs)X'!$MW$138,IF(BI32&lt;0.4,'X(Calculs)X'!$MW$137,IF(BI32&lt;0.5,'X(Calculs)X'!$MW$136,IF(BI32&lt;0.6,'X(Calculs)X'!$MW$135,IF(BI32&lt;0.7,'X(Calculs)X'!$MW$134,IF(BI32&lt;0.8,'X(Calculs)X'!$MW$133,IF(BI32&lt;0.9,'X(Calculs)X'!$MW$132,IF(BI32&lt;1,'X(Calculs)X'!$MW$131,IF(AND(BI32=1,CR$7=$BT32),0,'X(Calculs)X'!$MW$131)))))))))))))</f>
        <v/>
      </c>
      <c r="CS32" s="560" t="str">
        <f>IF(BJ32="","",IF(BJ32&lt;0,'X(Calculs)X'!$MW$141,IF(BJ32&lt;0.1,'X(Calculs)X'!$MW$140,IF(BJ32&lt;0.2,'X(Calculs)X'!$MW$139,IF(BJ32&lt;0.3,'X(Calculs)X'!$MW$138,IF(BJ32&lt;0.4,'X(Calculs)X'!$MW$137,IF(BJ32&lt;0.5,'X(Calculs)X'!$MW$136,IF(BJ32&lt;0.6,'X(Calculs)X'!$MW$135,IF(BJ32&lt;0.7,'X(Calculs)X'!$MW$134,IF(BJ32&lt;0.8,'X(Calculs)X'!$MW$133,IF(BJ32&lt;0.9,'X(Calculs)X'!$MW$132,IF(BJ32&lt;1,'X(Calculs)X'!$MW$131,IF(AND(BJ32=1,CS$7=$BT32),0,'X(Calculs)X'!$MW$131)))))))))))))</f>
        <v/>
      </c>
      <c r="CT32" s="560" t="str">
        <f>IF(BK32="","",IF(BK32&lt;0,'X(Calculs)X'!$MW$141,IF(BK32&lt;0.1,'X(Calculs)X'!$MW$140,IF(BK32&lt;0.2,'X(Calculs)X'!$MW$139,IF(BK32&lt;0.3,'X(Calculs)X'!$MW$138,IF(BK32&lt;0.4,'X(Calculs)X'!$MW$137,IF(BK32&lt;0.5,'X(Calculs)X'!$MW$136,IF(BK32&lt;0.6,'X(Calculs)X'!$MW$135,IF(BK32&lt;0.7,'X(Calculs)X'!$MW$134,IF(BK32&lt;0.8,'X(Calculs)X'!$MW$133,IF(BK32&lt;0.9,'X(Calculs)X'!$MW$132,IF(BK32&lt;1,'X(Calculs)X'!$MW$131,IF(AND(BK32=1,CT$7=$BT32),0,'X(Calculs)X'!$MW$131)))))))))))))</f>
        <v/>
      </c>
      <c r="CU32" s="560" t="str">
        <f>IF(BL32="","",IF(BL32&lt;0,'X(Calculs)X'!$MW$141,IF(BL32&lt;0.1,'X(Calculs)X'!$MW$140,IF(BL32&lt;0.2,'X(Calculs)X'!$MW$139,IF(BL32&lt;0.3,'X(Calculs)X'!$MW$138,IF(BL32&lt;0.4,'X(Calculs)X'!$MW$137,IF(BL32&lt;0.5,'X(Calculs)X'!$MW$136,IF(BL32&lt;0.6,'X(Calculs)X'!$MW$135,IF(BL32&lt;0.7,'X(Calculs)X'!$MW$134,IF(BL32&lt;0.8,'X(Calculs)X'!$MW$133,IF(BL32&lt;0.9,'X(Calculs)X'!$MW$132,IF(BL32&lt;1,'X(Calculs)X'!$MW$131,IF(AND(BL32=1,CU$7=$BT32),0,'X(Calculs)X'!$MW$131)))))))))))))</f>
        <v/>
      </c>
      <c r="CV32" s="560" t="str">
        <f>IF(BM32="","",IF(BM32&lt;0,'X(Calculs)X'!$MW$141,IF(BM32&lt;0.1,'X(Calculs)X'!$MW$140,IF(BM32&lt;0.2,'X(Calculs)X'!$MW$139,IF(BM32&lt;0.3,'X(Calculs)X'!$MW$138,IF(BM32&lt;0.4,'X(Calculs)X'!$MW$137,IF(BM32&lt;0.5,'X(Calculs)X'!$MW$136,IF(BM32&lt;0.6,'X(Calculs)X'!$MW$135,IF(BM32&lt;0.7,'X(Calculs)X'!$MW$134,IF(BM32&lt;0.8,'X(Calculs)X'!$MW$133,IF(BM32&lt;0.9,'X(Calculs)X'!$MW$132,IF(BM32&lt;1,'X(Calculs)X'!$MW$131,IF(AND(BM32=1,CV$7=$BT32),0,'X(Calculs)X'!$MW$131)))))))))))))</f>
        <v/>
      </c>
      <c r="CW32" s="560" t="str">
        <f>IF(BN32="","",IF(BN32&lt;0,'X(Calculs)X'!$MW$141,IF(BN32&lt;0.1,'X(Calculs)X'!$MW$140,IF(BN32&lt;0.2,'X(Calculs)X'!$MW$139,IF(BN32&lt;0.3,'X(Calculs)X'!$MW$138,IF(BN32&lt;0.4,'X(Calculs)X'!$MW$137,IF(BN32&lt;0.5,'X(Calculs)X'!$MW$136,IF(BN32&lt;0.6,'X(Calculs)X'!$MW$135,IF(BN32&lt;0.7,'X(Calculs)X'!$MW$134,IF(BN32&lt;0.8,'X(Calculs)X'!$MW$133,IF(BN32&lt;0.9,'X(Calculs)X'!$MW$132,IF(BN32&lt;1,'X(Calculs)X'!$MW$131,IF(AND(BN32=1,CW$7=$BT32),0,'X(Calculs)X'!$MW$131)))))))))))))</f>
        <v/>
      </c>
      <c r="CX32" s="560" t="str">
        <f>IF(BO32="","",IF(BO32&lt;0,'X(Calculs)X'!$MW$141,IF(BO32&lt;0.1,'X(Calculs)X'!$MW$140,IF(BO32&lt;0.2,'X(Calculs)X'!$MW$139,IF(BO32&lt;0.3,'X(Calculs)X'!$MW$138,IF(BO32&lt;0.4,'X(Calculs)X'!$MW$137,IF(BO32&lt;0.5,'X(Calculs)X'!$MW$136,IF(BO32&lt;0.6,'X(Calculs)X'!$MW$135,IF(BO32&lt;0.7,'X(Calculs)X'!$MW$134,IF(BO32&lt;0.8,'X(Calculs)X'!$MW$133,IF(BO32&lt;0.9,'X(Calculs)X'!$MW$132,IF(BO32&lt;1,'X(Calculs)X'!$MW$131,IF(AND(BO32=1,CX$7=$BT32),0,'X(Calculs)X'!$MW$131)))))))))))))</f>
        <v/>
      </c>
      <c r="CZ32" s="541" t="str">
        <f t="shared" si="8"/>
        <v/>
      </c>
      <c r="DA32" s="542" t="str">
        <f>IFERROR((AL32*SQRT(('X(Calculs)X'!$B$11-2)/(1-('5. Corr.'!AL32*'5. Corr.'!AL32)))),"")</f>
        <v/>
      </c>
      <c r="DB32" s="542" t="str">
        <f>IFERROR((AM32*SQRT(('X(Calculs)X'!$B$11-2)/(1-('5. Corr.'!AM32*'5. Corr.'!AM32)))),"")</f>
        <v/>
      </c>
      <c r="DC32" s="542" t="str">
        <f>IFERROR((AN32*SQRT(('X(Calculs)X'!$B$11-2)/(1-('5. Corr.'!AN32*'5. Corr.'!AN32)))),"")</f>
        <v/>
      </c>
      <c r="DD32" s="542" t="str">
        <f>IFERROR((AO32*SQRT(('X(Calculs)X'!$B$11-2)/(1-('5. Corr.'!AO32*'5. Corr.'!AO32)))),"")</f>
        <v/>
      </c>
      <c r="DE32" s="542" t="str">
        <f>IFERROR((AP32*SQRT(('X(Calculs)X'!$B$11-2)/(1-('5. Corr.'!AP32*'5. Corr.'!AP32)))),"")</f>
        <v/>
      </c>
      <c r="DF32" s="542" t="str">
        <f>IFERROR((AQ32*SQRT(('X(Calculs)X'!$B$11-2)/(1-('5. Corr.'!AQ32*'5. Corr.'!AQ32)))),"")</f>
        <v/>
      </c>
      <c r="DG32" s="542" t="str">
        <f>IFERROR((AR32*SQRT(('X(Calculs)X'!$B$11-2)/(1-('5. Corr.'!AR32*'5. Corr.'!AR32)))),"")</f>
        <v/>
      </c>
      <c r="DH32" s="542" t="str">
        <f>IFERROR((AS32*SQRT(('X(Calculs)X'!$B$11-2)/(1-('5. Corr.'!AS32*'5. Corr.'!AS32)))),"")</f>
        <v/>
      </c>
      <c r="DI32" s="542" t="str">
        <f>IFERROR((AT32*SQRT(('X(Calculs)X'!$B$11-2)/(1-('5. Corr.'!AT32*'5. Corr.'!AT32)))),"")</f>
        <v/>
      </c>
      <c r="DJ32" s="542" t="str">
        <f>IFERROR((AU32*SQRT(('X(Calculs)X'!$B$11-2)/(1-('5. Corr.'!AU32*'5. Corr.'!AU32)))),"")</f>
        <v/>
      </c>
      <c r="DK32" s="542" t="str">
        <f>IFERROR((AV32*SQRT(('X(Calculs)X'!$B$11-2)/(1-('5. Corr.'!AV32*'5. Corr.'!AV32)))),"")</f>
        <v/>
      </c>
      <c r="DL32" s="542" t="str">
        <f>IFERROR((AW32*SQRT(('X(Calculs)X'!$B$11-2)/(1-('5. Corr.'!AW32*'5. Corr.'!AW32)))),"")</f>
        <v/>
      </c>
      <c r="DM32" s="542" t="str">
        <f>IFERROR((AX32*SQRT(('X(Calculs)X'!$B$11-2)/(1-('5. Corr.'!AX32*'5. Corr.'!AX32)))),"")</f>
        <v/>
      </c>
      <c r="DN32" s="542" t="str">
        <f>IFERROR((AY32*SQRT(('X(Calculs)X'!$B$11-2)/(1-('5. Corr.'!AY32*'5. Corr.'!AY32)))),"")</f>
        <v/>
      </c>
      <c r="DO32" s="542" t="str">
        <f>IFERROR((AZ32*SQRT(('X(Calculs)X'!$B$11-2)/(1-('5. Corr.'!AZ32*'5. Corr.'!AZ32)))),"")</f>
        <v/>
      </c>
      <c r="DP32" s="542" t="str">
        <f>IFERROR((BA32*SQRT(('X(Calculs)X'!$B$11-2)/(1-('5. Corr.'!BA32*'5. Corr.'!BA32)))),"")</f>
        <v/>
      </c>
      <c r="DQ32" s="542" t="str">
        <f>IFERROR((BB32*SQRT(('X(Calculs)X'!$B$11-2)/(1-('5. Corr.'!BB32*'5. Corr.'!BB32)))),"")</f>
        <v/>
      </c>
      <c r="DR32" s="542" t="str">
        <f>IFERROR((BC32*SQRT(('X(Calculs)X'!$B$11-2)/(1-('5. Corr.'!BC32*'5. Corr.'!BC32)))),"")</f>
        <v/>
      </c>
      <c r="DS32" s="542" t="str">
        <f>IFERROR((BD32*SQRT(('X(Calculs)X'!$B$11-2)/(1-('5. Corr.'!BD32*'5. Corr.'!BD32)))),"")</f>
        <v/>
      </c>
      <c r="DT32" s="542" t="str">
        <f>IFERROR((BE32*SQRT(('X(Calculs)X'!$B$11-2)/(1-('5. Corr.'!BE32*'5. Corr.'!BE32)))),"")</f>
        <v/>
      </c>
      <c r="DU32" s="542" t="str">
        <f>IFERROR((BF32*SQRT(('X(Calculs)X'!$B$11-2)/(1-('5. Corr.'!BF32*'5. Corr.'!BF32)))),"")</f>
        <v/>
      </c>
      <c r="DV32" s="542" t="str">
        <f>IFERROR((BG32*SQRT(('X(Calculs)X'!$B$11-2)/(1-('5. Corr.'!BG32*'5. Corr.'!BG32)))),"")</f>
        <v/>
      </c>
      <c r="DW32" s="542" t="str">
        <f>IFERROR((BH32*SQRT(('X(Calculs)X'!$B$11-2)/(1-('5. Corr.'!BH32*'5. Corr.'!BH32)))),"")</f>
        <v/>
      </c>
      <c r="DX32" s="542" t="str">
        <f>IFERROR((BI32*SQRT(('X(Calculs)X'!$B$11-2)/(1-('5. Corr.'!BI32*'5. Corr.'!BI32)))),"")</f>
        <v/>
      </c>
      <c r="DY32" s="542" t="str">
        <f>IFERROR((BJ32*SQRT(('X(Calculs)X'!$B$11-2)/(1-('5. Corr.'!BJ32*'5. Corr.'!BJ32)))),"")</f>
        <v/>
      </c>
      <c r="DZ32" s="542" t="str">
        <f>IFERROR((BK32*SQRT(('X(Calculs)X'!$B$11-2)/(1-('5. Corr.'!BK32*'5. Corr.'!BK32)))),"")</f>
        <v/>
      </c>
      <c r="EA32" s="542" t="str">
        <f>IFERROR((BL32*SQRT(('X(Calculs)X'!$B$11-2)/(1-('5. Corr.'!BL32*'5. Corr.'!BL32)))),"")</f>
        <v/>
      </c>
      <c r="EB32" s="542" t="str">
        <f>IFERROR((BM32*SQRT(('X(Calculs)X'!$B$11-2)/(1-('5. Corr.'!BM32*'5. Corr.'!BM32)))),"")</f>
        <v/>
      </c>
      <c r="EC32" s="542" t="str">
        <f>IFERROR((BN32*SQRT(('X(Calculs)X'!$B$11-2)/(1-('5. Corr.'!BN32*'5. Corr.'!BN32)))),"")</f>
        <v/>
      </c>
      <c r="ED32" s="542" t="str">
        <f>IFERROR((BO32*SQRT(('X(Calculs)X'!$B$11-2)/(1-('5. Corr.'!BO32*'5. Corr.'!BO32)))),"")</f>
        <v/>
      </c>
      <c r="EF32" s="541" t="str">
        <f t="shared" si="9"/>
        <v/>
      </c>
      <c r="EG32" s="542" t="str">
        <f>IFERROR((_xlfn.T.DIST.2T(ABS(DA32),'X(Calculs)X'!$B$11-2)),"")</f>
        <v/>
      </c>
      <c r="EH32" s="542" t="str">
        <f>IFERROR((_xlfn.T.DIST.2T(ABS(DB32),'X(Calculs)X'!$B$11-2)),"")</f>
        <v/>
      </c>
      <c r="EI32" s="542" t="str">
        <f>IFERROR((_xlfn.T.DIST.2T(ABS(DC32),'X(Calculs)X'!$B$11-2)),"")</f>
        <v/>
      </c>
      <c r="EJ32" s="542" t="str">
        <f>IFERROR((_xlfn.T.DIST.2T(ABS(DD32),'X(Calculs)X'!$B$11-2)),"")</f>
        <v/>
      </c>
      <c r="EK32" s="542" t="str">
        <f>IFERROR((_xlfn.T.DIST.2T(ABS(DE32),'X(Calculs)X'!$B$11-2)),"")</f>
        <v/>
      </c>
      <c r="EL32" s="542" t="str">
        <f>IFERROR((_xlfn.T.DIST.2T(ABS(DF32),'X(Calculs)X'!$B$11-2)),"")</f>
        <v/>
      </c>
      <c r="EM32" s="542" t="str">
        <f>IFERROR((_xlfn.T.DIST.2T(ABS(DG32),'X(Calculs)X'!$B$11-2)),"")</f>
        <v/>
      </c>
      <c r="EN32" s="542" t="str">
        <f>IFERROR((_xlfn.T.DIST.2T(ABS(DH32),'X(Calculs)X'!$B$11-2)),"")</f>
        <v/>
      </c>
      <c r="EO32" s="542" t="str">
        <f>IFERROR((_xlfn.T.DIST.2T(ABS(DI32),'X(Calculs)X'!$B$11-2)),"")</f>
        <v/>
      </c>
      <c r="EP32" s="542" t="str">
        <f>IFERROR((_xlfn.T.DIST.2T(ABS(DJ32),'X(Calculs)X'!$B$11-2)),"")</f>
        <v/>
      </c>
      <c r="EQ32" s="542" t="str">
        <f>IFERROR((_xlfn.T.DIST.2T(ABS(DK32),'X(Calculs)X'!$B$11-2)),"")</f>
        <v/>
      </c>
      <c r="ER32" s="542" t="str">
        <f>IFERROR((_xlfn.T.DIST.2T(ABS(DL32),'X(Calculs)X'!$B$11-2)),"")</f>
        <v/>
      </c>
      <c r="ES32" s="542" t="str">
        <f>IFERROR((_xlfn.T.DIST.2T(ABS(DM32),'X(Calculs)X'!$B$11-2)),"")</f>
        <v/>
      </c>
      <c r="ET32" s="542" t="str">
        <f>IFERROR((_xlfn.T.DIST.2T(ABS(DN32),'X(Calculs)X'!$B$11-2)),"")</f>
        <v/>
      </c>
      <c r="EU32" s="542" t="str">
        <f>IFERROR((_xlfn.T.DIST.2T(ABS(DO32),'X(Calculs)X'!$B$11-2)),"")</f>
        <v/>
      </c>
      <c r="EV32" s="542" t="str">
        <f>IFERROR((_xlfn.T.DIST.2T(ABS(DP32),'X(Calculs)X'!$B$11-2)),"")</f>
        <v/>
      </c>
      <c r="EW32" s="542" t="str">
        <f>IFERROR((_xlfn.T.DIST.2T(ABS(DQ32),'X(Calculs)X'!$B$11-2)),"")</f>
        <v/>
      </c>
      <c r="EX32" s="542" t="str">
        <f>IFERROR((_xlfn.T.DIST.2T(ABS(DR32),'X(Calculs)X'!$B$11-2)),"")</f>
        <v/>
      </c>
      <c r="EY32" s="542" t="str">
        <f>IFERROR((_xlfn.T.DIST.2T(ABS(DS32),'X(Calculs)X'!$B$11-2)),"")</f>
        <v/>
      </c>
      <c r="EZ32" s="542" t="str">
        <f>IFERROR((_xlfn.T.DIST.2T(ABS(DT32),'X(Calculs)X'!$B$11-2)),"")</f>
        <v/>
      </c>
      <c r="FA32" s="542" t="str">
        <f>IFERROR((_xlfn.T.DIST.2T(ABS(DU32),'X(Calculs)X'!$B$11-2)),"")</f>
        <v/>
      </c>
      <c r="FB32" s="542" t="str">
        <f>IFERROR((_xlfn.T.DIST.2T(ABS(DV32),'X(Calculs)X'!$B$11-2)),"")</f>
        <v/>
      </c>
      <c r="FC32" s="542" t="str">
        <f>IFERROR((_xlfn.T.DIST.2T(ABS(DW32),'X(Calculs)X'!$B$11-2)),"")</f>
        <v/>
      </c>
      <c r="FD32" s="542" t="str">
        <f>IFERROR((_xlfn.T.DIST.2T(ABS(DX32),'X(Calculs)X'!$B$11-2)),"")</f>
        <v/>
      </c>
      <c r="FE32" s="542" t="str">
        <f>IFERROR((_xlfn.T.DIST.2T(ABS(DY32),'X(Calculs)X'!$B$11-2)),"")</f>
        <v/>
      </c>
      <c r="FF32" s="542" t="str">
        <f>IFERROR((_xlfn.T.DIST.2T(ABS(DZ32),'X(Calculs)X'!$B$11-2)),"")</f>
        <v/>
      </c>
      <c r="FG32" s="542" t="str">
        <f>IFERROR((_xlfn.T.DIST.2T(ABS(EA32),'X(Calculs)X'!$B$11-2)),"")</f>
        <v/>
      </c>
      <c r="FH32" s="542" t="str">
        <f>IFERROR((_xlfn.T.DIST.2T(ABS(EB32),'X(Calculs)X'!$B$11-2)),"")</f>
        <v/>
      </c>
      <c r="FI32" s="542" t="str">
        <f>IFERROR((_xlfn.T.DIST.2T(ABS(EC32),'X(Calculs)X'!$B$11-2)),"")</f>
        <v/>
      </c>
      <c r="FJ32" s="542" t="str">
        <f>IFERROR((_xlfn.T.DIST.2T(ABS(ED32),'X(Calculs)X'!$B$11-2)),"")</f>
        <v/>
      </c>
      <c r="FL32" s="541" t="str">
        <f t="shared" si="10"/>
        <v/>
      </c>
      <c r="FM32" s="542" t="e">
        <f t="shared" si="12"/>
        <v>#VALUE!</v>
      </c>
      <c r="FN32" s="542" t="e">
        <f t="shared" si="13"/>
        <v>#VALUE!</v>
      </c>
      <c r="FO32" s="542" t="e">
        <f t="shared" si="14"/>
        <v>#VALUE!</v>
      </c>
      <c r="FP32" s="542" t="e">
        <f t="shared" si="15"/>
        <v>#VALUE!</v>
      </c>
      <c r="FQ32" s="542" t="e">
        <f t="shared" si="16"/>
        <v>#VALUE!</v>
      </c>
      <c r="FR32" s="542" t="e">
        <f t="shared" si="17"/>
        <v>#VALUE!</v>
      </c>
      <c r="FS32" s="542" t="e">
        <f t="shared" si="18"/>
        <v>#VALUE!</v>
      </c>
      <c r="FT32" s="542" t="e">
        <f t="shared" si="19"/>
        <v>#VALUE!</v>
      </c>
      <c r="FU32" s="542" t="e">
        <f t="shared" si="20"/>
        <v>#VALUE!</v>
      </c>
      <c r="FV32" s="542" t="e">
        <f t="shared" si="21"/>
        <v>#VALUE!</v>
      </c>
      <c r="FW32" s="542" t="e">
        <f t="shared" si="22"/>
        <v>#VALUE!</v>
      </c>
      <c r="FX32" s="542" t="e">
        <f t="shared" si="23"/>
        <v>#VALUE!</v>
      </c>
      <c r="FY32" s="542" t="e">
        <f t="shared" si="24"/>
        <v>#VALUE!</v>
      </c>
      <c r="FZ32" s="542" t="e">
        <f t="shared" si="25"/>
        <v>#VALUE!</v>
      </c>
      <c r="GA32" s="542" t="e">
        <f t="shared" si="26"/>
        <v>#VALUE!</v>
      </c>
      <c r="GB32" s="542" t="e">
        <f t="shared" si="27"/>
        <v>#VALUE!</v>
      </c>
      <c r="GC32" s="542" t="e">
        <f t="shared" si="28"/>
        <v>#VALUE!</v>
      </c>
      <c r="GD32" s="542" t="e">
        <f t="shared" si="29"/>
        <v>#VALUE!</v>
      </c>
      <c r="GE32" s="542" t="e">
        <f t="shared" si="30"/>
        <v>#VALUE!</v>
      </c>
      <c r="GF32" s="542" t="e">
        <f t="shared" si="31"/>
        <v>#VALUE!</v>
      </c>
      <c r="GG32" s="542" t="e">
        <f t="shared" si="32"/>
        <v>#VALUE!</v>
      </c>
      <c r="GH32" s="542" t="e">
        <f t="shared" si="33"/>
        <v>#VALUE!</v>
      </c>
      <c r="GI32" s="542" t="e">
        <f t="shared" si="34"/>
        <v>#VALUE!</v>
      </c>
      <c r="GJ32" s="542" t="e">
        <f t="shared" si="35"/>
        <v>#VALUE!</v>
      </c>
      <c r="GK32" s="542" t="e">
        <f t="shared" si="36"/>
        <v>#VALUE!</v>
      </c>
      <c r="GL32" s="542" t="e">
        <f t="shared" si="37"/>
        <v>#VALUE!</v>
      </c>
      <c r="GM32" s="542" t="e">
        <f t="shared" si="38"/>
        <v>#VALUE!</v>
      </c>
      <c r="GN32" s="542" t="e">
        <f t="shared" si="39"/>
        <v>#VALUE!</v>
      </c>
      <c r="GO32" s="542" t="e">
        <f t="shared" si="40"/>
        <v>#VALUE!</v>
      </c>
      <c r="GP32" s="542" t="e">
        <f t="shared" si="41"/>
        <v>#VALUE!</v>
      </c>
    </row>
    <row r="33" spans="1:285" ht="23.25" customHeight="1" x14ac:dyDescent="0.3">
      <c r="A33" s="578"/>
      <c r="D33" s="568" t="str">
        <f>AD7</f>
        <v/>
      </c>
      <c r="E33" s="542" t="str">
        <f>IF('X(Calculs)X'!$B$8&gt;0,IF('X(Calculs)X'!$AM50&lt;='X(Calculs)X'!$B$8,IF(ISERROR(FM33),IF('X(Calculs)X'!D$23&lt;='X(Calculs)X'!$B$8,"—",""),FM33),""),"")</f>
        <v/>
      </c>
      <c r="F33" s="542" t="str">
        <f>IF('X(Calculs)X'!$B$8&gt;0,IF('X(Calculs)X'!$AM50&lt;='X(Calculs)X'!$B$8,IF(ISERROR(FN33),IF('X(Calculs)X'!E$23&lt;='X(Calculs)X'!$B$8,"—",""),FN33),""),"")</f>
        <v/>
      </c>
      <c r="G33" s="542" t="str">
        <f>IF('X(Calculs)X'!$B$8&gt;0,IF('X(Calculs)X'!$AM50&lt;='X(Calculs)X'!$B$8,IF(ISERROR(FO33),IF('X(Calculs)X'!F$23&lt;='X(Calculs)X'!$B$8,"—",""),FO33),""),"")</f>
        <v/>
      </c>
      <c r="H33" s="542" t="str">
        <f>IF('X(Calculs)X'!$B$8&gt;0,IF('X(Calculs)X'!$AM50&lt;='X(Calculs)X'!$B$8,IF(ISERROR(FP33),IF('X(Calculs)X'!G$23&lt;='X(Calculs)X'!$B$8,"—",""),FP33),""),"")</f>
        <v/>
      </c>
      <c r="I33" s="542" t="str">
        <f>IF('X(Calculs)X'!$B$8&gt;0,IF('X(Calculs)X'!$AM50&lt;='X(Calculs)X'!$B$8,IF(ISERROR(FQ33),IF('X(Calculs)X'!H$23&lt;='X(Calculs)X'!$B$8,"—",""),FQ33),""),"")</f>
        <v/>
      </c>
      <c r="J33" s="542" t="str">
        <f>IF('X(Calculs)X'!$B$8&gt;0,IF('X(Calculs)X'!$AM50&lt;='X(Calculs)X'!$B$8,IF(ISERROR(FR33),IF('X(Calculs)X'!I$23&lt;='X(Calculs)X'!$B$8,"—",""),FR33),""),"")</f>
        <v/>
      </c>
      <c r="K33" s="542" t="str">
        <f>IF('X(Calculs)X'!$B$8&gt;0,IF('X(Calculs)X'!$AM50&lt;='X(Calculs)X'!$B$8,IF(ISERROR(FS33),IF('X(Calculs)X'!J$23&lt;='X(Calculs)X'!$B$8,"—",""),FS33),""),"")</f>
        <v/>
      </c>
      <c r="L33" s="542" t="str">
        <f>IF('X(Calculs)X'!$B$8&gt;0,IF('X(Calculs)X'!$AM50&lt;='X(Calculs)X'!$B$8,IF(ISERROR(FT33),IF('X(Calculs)X'!K$23&lt;='X(Calculs)X'!$B$8,"—",""),FT33),""),"")</f>
        <v/>
      </c>
      <c r="M33" s="542" t="str">
        <f>IF('X(Calculs)X'!$B$8&gt;0,IF('X(Calculs)X'!$AM50&lt;='X(Calculs)X'!$B$8,IF(ISERROR(FU33),IF('X(Calculs)X'!L$23&lt;='X(Calculs)X'!$B$8,"—",""),FU33),""),"")</f>
        <v/>
      </c>
      <c r="N33" s="542" t="str">
        <f>IF('X(Calculs)X'!$B$8&gt;0,IF('X(Calculs)X'!$AM50&lt;='X(Calculs)X'!$B$8,IF(ISERROR(FV33),IF('X(Calculs)X'!M$23&lt;='X(Calculs)X'!$B$8,"—",""),FV33),""),"")</f>
        <v/>
      </c>
      <c r="O33" s="542" t="str">
        <f>IF('X(Calculs)X'!$B$8&gt;0,IF('X(Calculs)X'!$AM50&lt;='X(Calculs)X'!$B$8,IF(ISERROR(FW33),IF('X(Calculs)X'!N$23&lt;='X(Calculs)X'!$B$8,"—",""),FW33),""),"")</f>
        <v/>
      </c>
      <c r="P33" s="542" t="str">
        <f>IF('X(Calculs)X'!$B$8&gt;0,IF('X(Calculs)X'!$AM50&lt;='X(Calculs)X'!$B$8,IF(ISERROR(FX33),IF('X(Calculs)X'!O$23&lt;='X(Calculs)X'!$B$8,"—",""),FX33),""),"")</f>
        <v/>
      </c>
      <c r="Q33" s="542" t="str">
        <f>IF('X(Calculs)X'!$B$8&gt;0,IF('X(Calculs)X'!$AM50&lt;='X(Calculs)X'!$B$8,IF(ISERROR(FY33),IF('X(Calculs)X'!P$23&lt;='X(Calculs)X'!$B$8,"—",""),FY33),""),"")</f>
        <v/>
      </c>
      <c r="R33" s="542" t="str">
        <f>IF('X(Calculs)X'!$B$8&gt;0,IF('X(Calculs)X'!$AM50&lt;='X(Calculs)X'!$B$8,IF(ISERROR(FZ33),IF('X(Calculs)X'!Q$23&lt;='X(Calculs)X'!$B$8,"—",""),FZ33),""),"")</f>
        <v/>
      </c>
      <c r="S33" s="542" t="str">
        <f>IF('X(Calculs)X'!$B$8&gt;0,IF('X(Calculs)X'!$AM50&lt;='X(Calculs)X'!$B$8,IF(ISERROR(GA33),IF('X(Calculs)X'!R$23&lt;='X(Calculs)X'!$B$8,"—",""),GA33),""),"")</f>
        <v/>
      </c>
      <c r="T33" s="542" t="str">
        <f>IF('X(Calculs)X'!$B$8&gt;0,IF('X(Calculs)X'!$AM50&lt;='X(Calculs)X'!$B$8,IF(ISERROR(GB33),IF('X(Calculs)X'!S$23&lt;='X(Calculs)X'!$B$8,"—",""),GB33),""),"")</f>
        <v/>
      </c>
      <c r="U33" s="542" t="str">
        <f>IF('X(Calculs)X'!$B$8&gt;0,IF('X(Calculs)X'!$AM50&lt;='X(Calculs)X'!$B$8,IF(ISERROR(GC33),IF('X(Calculs)X'!T$23&lt;='X(Calculs)X'!$B$8,"—",""),GC33),""),"")</f>
        <v/>
      </c>
      <c r="V33" s="542" t="str">
        <f>IF('X(Calculs)X'!$B$8&gt;0,IF('X(Calculs)X'!$AM50&lt;='X(Calculs)X'!$B$8,IF(ISERROR(GD33),IF('X(Calculs)X'!U$23&lt;='X(Calculs)X'!$B$8,"—",""),GD33),""),"")</f>
        <v/>
      </c>
      <c r="W33" s="542" t="str">
        <f>IF('X(Calculs)X'!$B$8&gt;0,IF('X(Calculs)X'!$AM50&lt;='X(Calculs)X'!$B$8,IF(ISERROR(GE33),IF('X(Calculs)X'!V$23&lt;='X(Calculs)X'!$B$8,"—",""),GE33),""),"")</f>
        <v/>
      </c>
      <c r="X33" s="542" t="str">
        <f>IF('X(Calculs)X'!$B$8&gt;0,IF('X(Calculs)X'!$AM50&lt;='X(Calculs)X'!$B$8,IF(ISERROR(GF33),IF('X(Calculs)X'!W$23&lt;='X(Calculs)X'!$B$8,"—",""),GF33),""),"")</f>
        <v/>
      </c>
      <c r="Y33" s="542" t="str">
        <f>IF('X(Calculs)X'!$B$8&gt;0,IF('X(Calculs)X'!$AM50&lt;='X(Calculs)X'!$B$8,IF(ISERROR(GG33),IF('X(Calculs)X'!X$23&lt;='X(Calculs)X'!$B$8,"—",""),GG33),""),"")</f>
        <v/>
      </c>
      <c r="Z33" s="542" t="str">
        <f>IF('X(Calculs)X'!$B$8&gt;0,IF('X(Calculs)X'!$AM50&lt;='X(Calculs)X'!$B$8,IF(ISERROR(GH33),IF('X(Calculs)X'!Y$23&lt;='X(Calculs)X'!$B$8,"—",""),GH33),""),"")</f>
        <v/>
      </c>
      <c r="AA33" s="542" t="str">
        <f>IF('X(Calculs)X'!$B$8&gt;0,IF('X(Calculs)X'!$AM50&lt;='X(Calculs)X'!$B$8,IF(ISERROR(GI33),IF('X(Calculs)X'!Z$23&lt;='X(Calculs)X'!$B$8,"—",""),GI33),""),"")</f>
        <v/>
      </c>
      <c r="AB33" s="542" t="str">
        <f>IF('X(Calculs)X'!$B$8&gt;0,IF('X(Calculs)X'!$AM50&lt;='X(Calculs)X'!$B$8,IF(ISERROR(GJ33),IF('X(Calculs)X'!AA$23&lt;='X(Calculs)X'!$B$8,"—",""),GJ33),""),"")</f>
        <v/>
      </c>
      <c r="AC33" s="542" t="str">
        <f>IF('X(Calculs)X'!$B$8&gt;0,IF('X(Calculs)X'!$AM50&lt;='X(Calculs)X'!$B$8,IF(ISERROR(GK33),IF('X(Calculs)X'!AB$23&lt;='X(Calculs)X'!$B$8,"—",""),GK33),""),"")</f>
        <v/>
      </c>
      <c r="AD33" s="542" t="str">
        <f>IF('X(Calculs)X'!$B$8&gt;0,IF('X(Calculs)X'!$AM50&lt;='X(Calculs)X'!$B$8,IF(ISERROR(GL33),IF('X(Calculs)X'!AC$23&lt;='X(Calculs)X'!$B$8,"—",""),GL33),""),"")</f>
        <v/>
      </c>
      <c r="AE33" s="542" t="str">
        <f>IF('X(Calculs)X'!$B$8&gt;0,IF('X(Calculs)X'!$AM50&lt;='X(Calculs)X'!$B$8,IF(ISERROR(GM33),IF('X(Calculs)X'!AD$23&lt;='X(Calculs)X'!$B$8,"—",""),GM33),""),"")</f>
        <v/>
      </c>
      <c r="AF33" s="542" t="str">
        <f>IF('X(Calculs)X'!$B$8&gt;0,IF('X(Calculs)X'!$AM50&lt;='X(Calculs)X'!$B$8,IF(ISERROR(GN33),IF('X(Calculs)X'!AE$23&lt;='X(Calculs)X'!$B$8,"—",""),GN33),""),"")</f>
        <v/>
      </c>
      <c r="AG33" s="542" t="str">
        <f>IF('X(Calculs)X'!$B$8&gt;0,IF('X(Calculs)X'!$AM50&lt;='X(Calculs)X'!$B$8,IF(ISERROR(GO33),IF('X(Calculs)X'!AF$23&lt;='X(Calculs)X'!$B$8,"—",""),GO33),""),"")</f>
        <v/>
      </c>
      <c r="AH33" s="542" t="str">
        <f>IF('X(Calculs)X'!$B$8&gt;0,IF('X(Calculs)X'!$AM50&lt;='X(Calculs)X'!$B$8,IF(ISERROR(GP33),IF('X(Calculs)X'!AG$23&lt;='X(Calculs)X'!$B$8,"—",""),GP33),""),"")</f>
        <v/>
      </c>
      <c r="AK33" s="541" t="str">
        <f t="shared" si="6"/>
        <v/>
      </c>
      <c r="AL33" s="542" t="str">
        <f>IFERROR(ROUND(CORREL('X(Calculs)X'!$AC$25:$AC$124,'X(Calculs)X'!D$25:D$124),2),"")</f>
        <v/>
      </c>
      <c r="AM33" s="542" t="str">
        <f>IFERROR(ROUND(CORREL('X(Calculs)X'!$AC$25:$AC$124,'X(Calculs)X'!E$25:E$124),2),"")</f>
        <v/>
      </c>
      <c r="AN33" s="542" t="str">
        <f>IFERROR(ROUND(CORREL('X(Calculs)X'!$AC$25:$AC$124,'X(Calculs)X'!F$25:F$124),2),"")</f>
        <v/>
      </c>
      <c r="AO33" s="542" t="str">
        <f>IFERROR(ROUND(CORREL('X(Calculs)X'!$AC$25:$AC$124,'X(Calculs)X'!G$25:G$124),2),"")</f>
        <v/>
      </c>
      <c r="AP33" s="542" t="str">
        <f>IFERROR(ROUND(CORREL('X(Calculs)X'!$AC$25:$AC$124,'X(Calculs)X'!H$25:H$124),2),"")</f>
        <v/>
      </c>
      <c r="AQ33" s="542" t="str">
        <f>IFERROR(ROUND(CORREL('X(Calculs)X'!$AC$25:$AC$124,'X(Calculs)X'!I$25:I$124),2),"")</f>
        <v/>
      </c>
      <c r="AR33" s="542" t="str">
        <f>IFERROR(ROUND(CORREL('X(Calculs)X'!$AC$25:$AC$124,'X(Calculs)X'!J$25:J$124),2),"")</f>
        <v/>
      </c>
      <c r="AS33" s="542" t="str">
        <f>IFERROR(ROUND(CORREL('X(Calculs)X'!$AC$25:$AC$124,'X(Calculs)X'!K$25:K$124),2),"")</f>
        <v/>
      </c>
      <c r="AT33" s="542" t="str">
        <f>IFERROR(ROUND(CORREL('X(Calculs)X'!$AC$25:$AC$124,'X(Calculs)X'!L$25:L$124),2),"")</f>
        <v/>
      </c>
      <c r="AU33" s="542" t="str">
        <f>IFERROR(ROUND(CORREL('X(Calculs)X'!$AC$25:$AC$124,'X(Calculs)X'!M$25:M$124),2),"")</f>
        <v/>
      </c>
      <c r="AV33" s="542" t="str">
        <f>IFERROR(ROUND(CORREL('X(Calculs)X'!$AC$25:$AC$124,'X(Calculs)X'!N$25:N$124),2),"")</f>
        <v/>
      </c>
      <c r="AW33" s="542" t="str">
        <f>IFERROR(ROUND(CORREL('X(Calculs)X'!$AC$25:$AC$124,'X(Calculs)X'!O$25:O$124),2),"")</f>
        <v/>
      </c>
      <c r="AX33" s="542" t="str">
        <f>IFERROR(ROUND(CORREL('X(Calculs)X'!$AC$25:$AC$124,'X(Calculs)X'!P$25:P$124),2),"")</f>
        <v/>
      </c>
      <c r="AY33" s="542" t="str">
        <f>IFERROR(ROUND(CORREL('X(Calculs)X'!$AC$25:$AC$124,'X(Calculs)X'!Q$25:Q$124),2),"")</f>
        <v/>
      </c>
      <c r="AZ33" s="542" t="str">
        <f>IFERROR(ROUND(CORREL('X(Calculs)X'!$AC$25:$AC$124,'X(Calculs)X'!R$25:R$124),2),"")</f>
        <v/>
      </c>
      <c r="BA33" s="542" t="str">
        <f>IFERROR(ROUND(CORREL('X(Calculs)X'!$AC$25:$AC$124,'X(Calculs)X'!S$25:S$124),2),"")</f>
        <v/>
      </c>
      <c r="BB33" s="542" t="str">
        <f>IFERROR(ROUND(CORREL('X(Calculs)X'!$AC$25:$AC$124,'X(Calculs)X'!T$25:T$124),2),"")</f>
        <v/>
      </c>
      <c r="BC33" s="542" t="str">
        <f>IFERROR(ROUND(CORREL('X(Calculs)X'!$AC$25:$AC$124,'X(Calculs)X'!U$25:U$124),2),"")</f>
        <v/>
      </c>
      <c r="BD33" s="542" t="str">
        <f>IFERROR(ROUND(CORREL('X(Calculs)X'!$AC$25:$AC$124,'X(Calculs)X'!V$25:V$124),2),"")</f>
        <v/>
      </c>
      <c r="BE33" s="542" t="str">
        <f>IFERROR(ROUND(CORREL('X(Calculs)X'!$AC$25:$AC$124,'X(Calculs)X'!W$25:W$124),2),"")</f>
        <v/>
      </c>
      <c r="BF33" s="542" t="str">
        <f>IFERROR(ROUND(CORREL('X(Calculs)X'!$AC$25:$AC$124,'X(Calculs)X'!X$25:X$124),2),"")</f>
        <v/>
      </c>
      <c r="BG33" s="542" t="str">
        <f>IFERROR(ROUND(CORREL('X(Calculs)X'!$AC$25:$AC$124,'X(Calculs)X'!Y$25:Y$124),2),"")</f>
        <v/>
      </c>
      <c r="BH33" s="542" t="str">
        <f>IFERROR(ROUND(CORREL('X(Calculs)X'!$AC$25:$AC$124,'X(Calculs)X'!Z$25:Z$124),2),"")</f>
        <v/>
      </c>
      <c r="BI33" s="542" t="str">
        <f>IFERROR(ROUND(CORREL('X(Calculs)X'!$AC$25:$AC$124,'X(Calculs)X'!AA$25:AA$124),2),"")</f>
        <v/>
      </c>
      <c r="BJ33" s="542" t="str">
        <f>IFERROR(ROUND(CORREL('X(Calculs)X'!$AC$25:$AC$124,'X(Calculs)X'!AB$25:AB$124),2),"")</f>
        <v/>
      </c>
      <c r="BK33" s="542" t="str">
        <f>IFERROR(ROUND(CORREL('X(Calculs)X'!$AC$25:$AC$124,'X(Calculs)X'!AC$25:AC$124),2),"")</f>
        <v/>
      </c>
      <c r="BL33" s="542" t="str">
        <f>IFERROR(ROUND(CORREL('X(Calculs)X'!$AC$25:$AC$124,'X(Calculs)X'!AD$25:AD$124),2),"")</f>
        <v/>
      </c>
      <c r="BM33" s="542" t="str">
        <f>IFERROR(ROUND(CORREL('X(Calculs)X'!$AC$25:$AC$124,'X(Calculs)X'!AE$25:AE$124),2),"")</f>
        <v/>
      </c>
      <c r="BN33" s="542" t="str">
        <f>IFERROR(ROUND(CORREL('X(Calculs)X'!$AC$25:$AC$124,'X(Calculs)X'!AF$25:AF$124),2),"")</f>
        <v/>
      </c>
      <c r="BO33" s="542" t="str">
        <f>IFERROR(ROUND(CORREL('X(Calculs)X'!$AC$25:$AC$124,'X(Calculs)X'!AG$25:AG$124),2),"")</f>
        <v/>
      </c>
      <c r="BT33" s="541" t="str">
        <f t="shared" si="7"/>
        <v/>
      </c>
      <c r="BU33" s="560" t="str">
        <f>IF(AL33="","",IF(AL33&lt;0,'X(Calculs)X'!$MW$141,IF(AL33&lt;0.1,'X(Calculs)X'!$MW$140,IF(AL33&lt;0.2,'X(Calculs)X'!$MW$139,IF(AL33&lt;0.3,'X(Calculs)X'!$MW$138,IF(AL33&lt;0.4,'X(Calculs)X'!$MW$137,IF(AL33&lt;0.5,'X(Calculs)X'!$MW$136,IF(AL33&lt;0.6,'X(Calculs)X'!$MW$135,IF(AL33&lt;0.7,'X(Calculs)X'!$MW$134,IF(AL33&lt;0.8,'X(Calculs)X'!$MW$133,IF(AL33&lt;0.9,'X(Calculs)X'!$MW$132,IF(AL33&lt;1,'X(Calculs)X'!$MW$131,IF(AND(AL33=1,BU$7=$BT33),0,'X(Calculs)X'!$MW$131)))))))))))))</f>
        <v/>
      </c>
      <c r="BV33" s="560" t="str">
        <f>IF(AM33="","",IF(AM33&lt;0,'X(Calculs)X'!$MW$141,IF(AM33&lt;0.1,'X(Calculs)X'!$MW$140,IF(AM33&lt;0.2,'X(Calculs)X'!$MW$139,IF(AM33&lt;0.3,'X(Calculs)X'!$MW$138,IF(AM33&lt;0.4,'X(Calculs)X'!$MW$137,IF(AM33&lt;0.5,'X(Calculs)X'!$MW$136,IF(AM33&lt;0.6,'X(Calculs)X'!$MW$135,IF(AM33&lt;0.7,'X(Calculs)X'!$MW$134,IF(AM33&lt;0.8,'X(Calculs)X'!$MW$133,IF(AM33&lt;0.9,'X(Calculs)X'!$MW$132,IF(AM33&lt;1,'X(Calculs)X'!$MW$131,IF(AND(AM33=1,BV$7=$BT33),0,'X(Calculs)X'!$MW$131)))))))))))))</f>
        <v/>
      </c>
      <c r="BW33" s="560" t="str">
        <f>IF(AN33="","",IF(AN33&lt;0,'X(Calculs)X'!$MW$141,IF(AN33&lt;0.1,'X(Calculs)X'!$MW$140,IF(AN33&lt;0.2,'X(Calculs)X'!$MW$139,IF(AN33&lt;0.3,'X(Calculs)X'!$MW$138,IF(AN33&lt;0.4,'X(Calculs)X'!$MW$137,IF(AN33&lt;0.5,'X(Calculs)X'!$MW$136,IF(AN33&lt;0.6,'X(Calculs)X'!$MW$135,IF(AN33&lt;0.7,'X(Calculs)X'!$MW$134,IF(AN33&lt;0.8,'X(Calculs)X'!$MW$133,IF(AN33&lt;0.9,'X(Calculs)X'!$MW$132,IF(AN33&lt;1,'X(Calculs)X'!$MW$131,IF(AND(AN33=1,BW$7=$BT33),0,'X(Calculs)X'!$MW$131)))))))))))))</f>
        <v/>
      </c>
      <c r="BX33" s="560" t="str">
        <f>IF(AO33="","",IF(AO33&lt;0,'X(Calculs)X'!$MW$141,IF(AO33&lt;0.1,'X(Calculs)X'!$MW$140,IF(AO33&lt;0.2,'X(Calculs)X'!$MW$139,IF(AO33&lt;0.3,'X(Calculs)X'!$MW$138,IF(AO33&lt;0.4,'X(Calculs)X'!$MW$137,IF(AO33&lt;0.5,'X(Calculs)X'!$MW$136,IF(AO33&lt;0.6,'X(Calculs)X'!$MW$135,IF(AO33&lt;0.7,'X(Calculs)X'!$MW$134,IF(AO33&lt;0.8,'X(Calculs)X'!$MW$133,IF(AO33&lt;0.9,'X(Calculs)X'!$MW$132,IF(AO33&lt;1,'X(Calculs)X'!$MW$131,IF(AND(AO33=1,BX$7=$BT33),0,'X(Calculs)X'!$MW$131)))))))))))))</f>
        <v/>
      </c>
      <c r="BY33" s="560" t="str">
        <f>IF(AP33="","",IF(AP33&lt;0,'X(Calculs)X'!$MW$141,IF(AP33&lt;0.1,'X(Calculs)X'!$MW$140,IF(AP33&lt;0.2,'X(Calculs)X'!$MW$139,IF(AP33&lt;0.3,'X(Calculs)X'!$MW$138,IF(AP33&lt;0.4,'X(Calculs)X'!$MW$137,IF(AP33&lt;0.5,'X(Calculs)X'!$MW$136,IF(AP33&lt;0.6,'X(Calculs)X'!$MW$135,IF(AP33&lt;0.7,'X(Calculs)X'!$MW$134,IF(AP33&lt;0.8,'X(Calculs)X'!$MW$133,IF(AP33&lt;0.9,'X(Calculs)X'!$MW$132,IF(AP33&lt;1,'X(Calculs)X'!$MW$131,IF(AND(AP33=1,BY$7=$BT33),0,'X(Calculs)X'!$MW$131)))))))))))))</f>
        <v/>
      </c>
      <c r="BZ33" s="560" t="str">
        <f>IF(AQ33="","",IF(AQ33&lt;0,'X(Calculs)X'!$MW$141,IF(AQ33&lt;0.1,'X(Calculs)X'!$MW$140,IF(AQ33&lt;0.2,'X(Calculs)X'!$MW$139,IF(AQ33&lt;0.3,'X(Calculs)X'!$MW$138,IF(AQ33&lt;0.4,'X(Calculs)X'!$MW$137,IF(AQ33&lt;0.5,'X(Calculs)X'!$MW$136,IF(AQ33&lt;0.6,'X(Calculs)X'!$MW$135,IF(AQ33&lt;0.7,'X(Calculs)X'!$MW$134,IF(AQ33&lt;0.8,'X(Calculs)X'!$MW$133,IF(AQ33&lt;0.9,'X(Calculs)X'!$MW$132,IF(AQ33&lt;1,'X(Calculs)X'!$MW$131,IF(AND(AQ33=1,BZ$7=$BT33),0,'X(Calculs)X'!$MW$131)))))))))))))</f>
        <v/>
      </c>
      <c r="CA33" s="560" t="str">
        <f>IF(AR33="","",IF(AR33&lt;0,'X(Calculs)X'!$MW$141,IF(AR33&lt;0.1,'X(Calculs)X'!$MW$140,IF(AR33&lt;0.2,'X(Calculs)X'!$MW$139,IF(AR33&lt;0.3,'X(Calculs)X'!$MW$138,IF(AR33&lt;0.4,'X(Calculs)X'!$MW$137,IF(AR33&lt;0.5,'X(Calculs)X'!$MW$136,IF(AR33&lt;0.6,'X(Calculs)X'!$MW$135,IF(AR33&lt;0.7,'X(Calculs)X'!$MW$134,IF(AR33&lt;0.8,'X(Calculs)X'!$MW$133,IF(AR33&lt;0.9,'X(Calculs)X'!$MW$132,IF(AR33&lt;1,'X(Calculs)X'!$MW$131,IF(AND(AR33=1,CA$7=$BT33),0,'X(Calculs)X'!$MW$131)))))))))))))</f>
        <v/>
      </c>
      <c r="CB33" s="560" t="str">
        <f>IF(AS33="","",IF(AS33&lt;0,'X(Calculs)X'!$MW$141,IF(AS33&lt;0.1,'X(Calculs)X'!$MW$140,IF(AS33&lt;0.2,'X(Calculs)X'!$MW$139,IF(AS33&lt;0.3,'X(Calculs)X'!$MW$138,IF(AS33&lt;0.4,'X(Calculs)X'!$MW$137,IF(AS33&lt;0.5,'X(Calculs)X'!$MW$136,IF(AS33&lt;0.6,'X(Calculs)X'!$MW$135,IF(AS33&lt;0.7,'X(Calculs)X'!$MW$134,IF(AS33&lt;0.8,'X(Calculs)X'!$MW$133,IF(AS33&lt;0.9,'X(Calculs)X'!$MW$132,IF(AS33&lt;1,'X(Calculs)X'!$MW$131,IF(AND(AS33=1,CB$7=$BT33),0,'X(Calculs)X'!$MW$131)))))))))))))</f>
        <v/>
      </c>
      <c r="CC33" s="560" t="str">
        <f>IF(AT33="","",IF(AT33&lt;0,'X(Calculs)X'!$MW$141,IF(AT33&lt;0.1,'X(Calculs)X'!$MW$140,IF(AT33&lt;0.2,'X(Calculs)X'!$MW$139,IF(AT33&lt;0.3,'X(Calculs)X'!$MW$138,IF(AT33&lt;0.4,'X(Calculs)X'!$MW$137,IF(AT33&lt;0.5,'X(Calculs)X'!$MW$136,IF(AT33&lt;0.6,'X(Calculs)X'!$MW$135,IF(AT33&lt;0.7,'X(Calculs)X'!$MW$134,IF(AT33&lt;0.8,'X(Calculs)X'!$MW$133,IF(AT33&lt;0.9,'X(Calculs)X'!$MW$132,IF(AT33&lt;1,'X(Calculs)X'!$MW$131,IF(AND(AT33=1,CC$7=$BT33),0,'X(Calculs)X'!$MW$131)))))))))))))</f>
        <v/>
      </c>
      <c r="CD33" s="560" t="str">
        <f>IF(AU33="","",IF(AU33&lt;0,'X(Calculs)X'!$MW$141,IF(AU33&lt;0.1,'X(Calculs)X'!$MW$140,IF(AU33&lt;0.2,'X(Calculs)X'!$MW$139,IF(AU33&lt;0.3,'X(Calculs)X'!$MW$138,IF(AU33&lt;0.4,'X(Calculs)X'!$MW$137,IF(AU33&lt;0.5,'X(Calculs)X'!$MW$136,IF(AU33&lt;0.6,'X(Calculs)X'!$MW$135,IF(AU33&lt;0.7,'X(Calculs)X'!$MW$134,IF(AU33&lt;0.8,'X(Calculs)X'!$MW$133,IF(AU33&lt;0.9,'X(Calculs)X'!$MW$132,IF(AU33&lt;1,'X(Calculs)X'!$MW$131,IF(AND(AU33=1,CD$7=$BT33),0,'X(Calculs)X'!$MW$131)))))))))))))</f>
        <v/>
      </c>
      <c r="CE33" s="560" t="str">
        <f>IF(AV33="","",IF(AV33&lt;0,'X(Calculs)X'!$MW$141,IF(AV33&lt;0.1,'X(Calculs)X'!$MW$140,IF(AV33&lt;0.2,'X(Calculs)X'!$MW$139,IF(AV33&lt;0.3,'X(Calculs)X'!$MW$138,IF(AV33&lt;0.4,'X(Calculs)X'!$MW$137,IF(AV33&lt;0.5,'X(Calculs)X'!$MW$136,IF(AV33&lt;0.6,'X(Calculs)X'!$MW$135,IF(AV33&lt;0.7,'X(Calculs)X'!$MW$134,IF(AV33&lt;0.8,'X(Calculs)X'!$MW$133,IF(AV33&lt;0.9,'X(Calculs)X'!$MW$132,IF(AV33&lt;1,'X(Calculs)X'!$MW$131,IF(AND(AV33=1,CE$7=$BT33),0,'X(Calculs)X'!$MW$131)))))))))))))</f>
        <v/>
      </c>
      <c r="CF33" s="560" t="str">
        <f>IF(AW33="","",IF(AW33&lt;0,'X(Calculs)X'!$MW$141,IF(AW33&lt;0.1,'X(Calculs)X'!$MW$140,IF(AW33&lt;0.2,'X(Calculs)X'!$MW$139,IF(AW33&lt;0.3,'X(Calculs)X'!$MW$138,IF(AW33&lt;0.4,'X(Calculs)X'!$MW$137,IF(AW33&lt;0.5,'X(Calculs)X'!$MW$136,IF(AW33&lt;0.6,'X(Calculs)X'!$MW$135,IF(AW33&lt;0.7,'X(Calculs)X'!$MW$134,IF(AW33&lt;0.8,'X(Calculs)X'!$MW$133,IF(AW33&lt;0.9,'X(Calculs)X'!$MW$132,IF(AW33&lt;1,'X(Calculs)X'!$MW$131,IF(AND(AW33=1,CF$7=$BT33),0,'X(Calculs)X'!$MW$131)))))))))))))</f>
        <v/>
      </c>
      <c r="CG33" s="560" t="str">
        <f>IF(AX33="","",IF(AX33&lt;0,'X(Calculs)X'!$MW$141,IF(AX33&lt;0.1,'X(Calculs)X'!$MW$140,IF(AX33&lt;0.2,'X(Calculs)X'!$MW$139,IF(AX33&lt;0.3,'X(Calculs)X'!$MW$138,IF(AX33&lt;0.4,'X(Calculs)X'!$MW$137,IF(AX33&lt;0.5,'X(Calculs)X'!$MW$136,IF(AX33&lt;0.6,'X(Calculs)X'!$MW$135,IF(AX33&lt;0.7,'X(Calculs)X'!$MW$134,IF(AX33&lt;0.8,'X(Calculs)X'!$MW$133,IF(AX33&lt;0.9,'X(Calculs)X'!$MW$132,IF(AX33&lt;1,'X(Calculs)X'!$MW$131,IF(AND(AX33=1,CG$7=$BT33),0,'X(Calculs)X'!$MW$131)))))))))))))</f>
        <v/>
      </c>
      <c r="CH33" s="560" t="str">
        <f>IF(AY33="","",IF(AY33&lt;0,'X(Calculs)X'!$MW$141,IF(AY33&lt;0.1,'X(Calculs)X'!$MW$140,IF(AY33&lt;0.2,'X(Calculs)X'!$MW$139,IF(AY33&lt;0.3,'X(Calculs)X'!$MW$138,IF(AY33&lt;0.4,'X(Calculs)X'!$MW$137,IF(AY33&lt;0.5,'X(Calculs)X'!$MW$136,IF(AY33&lt;0.6,'X(Calculs)X'!$MW$135,IF(AY33&lt;0.7,'X(Calculs)X'!$MW$134,IF(AY33&lt;0.8,'X(Calculs)X'!$MW$133,IF(AY33&lt;0.9,'X(Calculs)X'!$MW$132,IF(AY33&lt;1,'X(Calculs)X'!$MW$131,IF(AND(AY33=1,CH$7=$BT33),0,'X(Calculs)X'!$MW$131)))))))))))))</f>
        <v/>
      </c>
      <c r="CI33" s="560" t="str">
        <f>IF(AZ33="","",IF(AZ33&lt;0,'X(Calculs)X'!$MW$141,IF(AZ33&lt;0.1,'X(Calculs)X'!$MW$140,IF(AZ33&lt;0.2,'X(Calculs)X'!$MW$139,IF(AZ33&lt;0.3,'X(Calculs)X'!$MW$138,IF(AZ33&lt;0.4,'X(Calculs)X'!$MW$137,IF(AZ33&lt;0.5,'X(Calculs)X'!$MW$136,IF(AZ33&lt;0.6,'X(Calculs)X'!$MW$135,IF(AZ33&lt;0.7,'X(Calculs)X'!$MW$134,IF(AZ33&lt;0.8,'X(Calculs)X'!$MW$133,IF(AZ33&lt;0.9,'X(Calculs)X'!$MW$132,IF(AZ33&lt;1,'X(Calculs)X'!$MW$131,IF(AND(AZ33=1,CI$7=$BT33),0,'X(Calculs)X'!$MW$131)))))))))))))</f>
        <v/>
      </c>
      <c r="CJ33" s="560" t="str">
        <f>IF(BA33="","",IF(BA33&lt;0,'X(Calculs)X'!$MW$141,IF(BA33&lt;0.1,'X(Calculs)X'!$MW$140,IF(BA33&lt;0.2,'X(Calculs)X'!$MW$139,IF(BA33&lt;0.3,'X(Calculs)X'!$MW$138,IF(BA33&lt;0.4,'X(Calculs)X'!$MW$137,IF(BA33&lt;0.5,'X(Calculs)X'!$MW$136,IF(BA33&lt;0.6,'X(Calculs)X'!$MW$135,IF(BA33&lt;0.7,'X(Calculs)X'!$MW$134,IF(BA33&lt;0.8,'X(Calculs)X'!$MW$133,IF(BA33&lt;0.9,'X(Calculs)X'!$MW$132,IF(BA33&lt;1,'X(Calculs)X'!$MW$131,IF(AND(BA33=1,CJ$7=$BT33),0,'X(Calculs)X'!$MW$131)))))))))))))</f>
        <v/>
      </c>
      <c r="CK33" s="560" t="str">
        <f>IF(BB33="","",IF(BB33&lt;0,'X(Calculs)X'!$MW$141,IF(BB33&lt;0.1,'X(Calculs)X'!$MW$140,IF(BB33&lt;0.2,'X(Calculs)X'!$MW$139,IF(BB33&lt;0.3,'X(Calculs)X'!$MW$138,IF(BB33&lt;0.4,'X(Calculs)X'!$MW$137,IF(BB33&lt;0.5,'X(Calculs)X'!$MW$136,IF(BB33&lt;0.6,'X(Calculs)X'!$MW$135,IF(BB33&lt;0.7,'X(Calculs)X'!$MW$134,IF(BB33&lt;0.8,'X(Calculs)X'!$MW$133,IF(BB33&lt;0.9,'X(Calculs)X'!$MW$132,IF(BB33&lt;1,'X(Calculs)X'!$MW$131,IF(AND(BB33=1,CK$7=$BT33),0,'X(Calculs)X'!$MW$131)))))))))))))</f>
        <v/>
      </c>
      <c r="CL33" s="560" t="str">
        <f>IF(BC33="","",IF(BC33&lt;0,'X(Calculs)X'!$MW$141,IF(BC33&lt;0.1,'X(Calculs)X'!$MW$140,IF(BC33&lt;0.2,'X(Calculs)X'!$MW$139,IF(BC33&lt;0.3,'X(Calculs)X'!$MW$138,IF(BC33&lt;0.4,'X(Calculs)X'!$MW$137,IF(BC33&lt;0.5,'X(Calculs)X'!$MW$136,IF(BC33&lt;0.6,'X(Calculs)X'!$MW$135,IF(BC33&lt;0.7,'X(Calculs)X'!$MW$134,IF(BC33&lt;0.8,'X(Calculs)X'!$MW$133,IF(BC33&lt;0.9,'X(Calculs)X'!$MW$132,IF(BC33&lt;1,'X(Calculs)X'!$MW$131,IF(AND(BC33=1,CL$7=$BT33),0,'X(Calculs)X'!$MW$131)))))))))))))</f>
        <v/>
      </c>
      <c r="CM33" s="560" t="str">
        <f>IF(BD33="","",IF(BD33&lt;0,'X(Calculs)X'!$MW$141,IF(BD33&lt;0.1,'X(Calculs)X'!$MW$140,IF(BD33&lt;0.2,'X(Calculs)X'!$MW$139,IF(BD33&lt;0.3,'X(Calculs)X'!$MW$138,IF(BD33&lt;0.4,'X(Calculs)X'!$MW$137,IF(BD33&lt;0.5,'X(Calculs)X'!$MW$136,IF(BD33&lt;0.6,'X(Calculs)X'!$MW$135,IF(BD33&lt;0.7,'X(Calculs)X'!$MW$134,IF(BD33&lt;0.8,'X(Calculs)X'!$MW$133,IF(BD33&lt;0.9,'X(Calculs)X'!$MW$132,IF(BD33&lt;1,'X(Calculs)X'!$MW$131,IF(AND(BD33=1,CM$7=$BT33),0,'X(Calculs)X'!$MW$131)))))))))))))</f>
        <v/>
      </c>
      <c r="CN33" s="560" t="str">
        <f>IF(BE33="","",IF(BE33&lt;0,'X(Calculs)X'!$MW$141,IF(BE33&lt;0.1,'X(Calculs)X'!$MW$140,IF(BE33&lt;0.2,'X(Calculs)X'!$MW$139,IF(BE33&lt;0.3,'X(Calculs)X'!$MW$138,IF(BE33&lt;0.4,'X(Calculs)X'!$MW$137,IF(BE33&lt;0.5,'X(Calculs)X'!$MW$136,IF(BE33&lt;0.6,'X(Calculs)X'!$MW$135,IF(BE33&lt;0.7,'X(Calculs)X'!$MW$134,IF(BE33&lt;0.8,'X(Calculs)X'!$MW$133,IF(BE33&lt;0.9,'X(Calculs)X'!$MW$132,IF(BE33&lt;1,'X(Calculs)X'!$MW$131,IF(AND(BE33=1,CN$7=$BT33),0,'X(Calculs)X'!$MW$131)))))))))))))</f>
        <v/>
      </c>
      <c r="CO33" s="560" t="str">
        <f>IF(BF33="","",IF(BF33&lt;0,'X(Calculs)X'!$MW$141,IF(BF33&lt;0.1,'X(Calculs)X'!$MW$140,IF(BF33&lt;0.2,'X(Calculs)X'!$MW$139,IF(BF33&lt;0.3,'X(Calculs)X'!$MW$138,IF(BF33&lt;0.4,'X(Calculs)X'!$MW$137,IF(BF33&lt;0.5,'X(Calculs)X'!$MW$136,IF(BF33&lt;0.6,'X(Calculs)X'!$MW$135,IF(BF33&lt;0.7,'X(Calculs)X'!$MW$134,IF(BF33&lt;0.8,'X(Calculs)X'!$MW$133,IF(BF33&lt;0.9,'X(Calculs)X'!$MW$132,IF(BF33&lt;1,'X(Calculs)X'!$MW$131,IF(AND(BF33=1,CO$7=$BT33),0,'X(Calculs)X'!$MW$131)))))))))))))</f>
        <v/>
      </c>
      <c r="CP33" s="560" t="str">
        <f>IF(BG33="","",IF(BG33&lt;0,'X(Calculs)X'!$MW$141,IF(BG33&lt;0.1,'X(Calculs)X'!$MW$140,IF(BG33&lt;0.2,'X(Calculs)X'!$MW$139,IF(BG33&lt;0.3,'X(Calculs)X'!$MW$138,IF(BG33&lt;0.4,'X(Calculs)X'!$MW$137,IF(BG33&lt;0.5,'X(Calculs)X'!$MW$136,IF(BG33&lt;0.6,'X(Calculs)X'!$MW$135,IF(BG33&lt;0.7,'X(Calculs)X'!$MW$134,IF(BG33&lt;0.8,'X(Calculs)X'!$MW$133,IF(BG33&lt;0.9,'X(Calculs)X'!$MW$132,IF(BG33&lt;1,'X(Calculs)X'!$MW$131,IF(AND(BG33=1,CP$7=$BT33),0,'X(Calculs)X'!$MW$131)))))))))))))</f>
        <v/>
      </c>
      <c r="CQ33" s="560" t="str">
        <f>IF(BH33="","",IF(BH33&lt;0,'X(Calculs)X'!$MW$141,IF(BH33&lt;0.1,'X(Calculs)X'!$MW$140,IF(BH33&lt;0.2,'X(Calculs)X'!$MW$139,IF(BH33&lt;0.3,'X(Calculs)X'!$MW$138,IF(BH33&lt;0.4,'X(Calculs)X'!$MW$137,IF(BH33&lt;0.5,'X(Calculs)X'!$MW$136,IF(BH33&lt;0.6,'X(Calculs)X'!$MW$135,IF(BH33&lt;0.7,'X(Calculs)X'!$MW$134,IF(BH33&lt;0.8,'X(Calculs)X'!$MW$133,IF(BH33&lt;0.9,'X(Calculs)X'!$MW$132,IF(BH33&lt;1,'X(Calculs)X'!$MW$131,IF(AND(BH33=1,CQ$7=$BT33),0,'X(Calculs)X'!$MW$131)))))))))))))</f>
        <v/>
      </c>
      <c r="CR33" s="560" t="str">
        <f>IF(BI33="","",IF(BI33&lt;0,'X(Calculs)X'!$MW$141,IF(BI33&lt;0.1,'X(Calculs)X'!$MW$140,IF(BI33&lt;0.2,'X(Calculs)X'!$MW$139,IF(BI33&lt;0.3,'X(Calculs)X'!$MW$138,IF(BI33&lt;0.4,'X(Calculs)X'!$MW$137,IF(BI33&lt;0.5,'X(Calculs)X'!$MW$136,IF(BI33&lt;0.6,'X(Calculs)X'!$MW$135,IF(BI33&lt;0.7,'X(Calculs)X'!$MW$134,IF(BI33&lt;0.8,'X(Calculs)X'!$MW$133,IF(BI33&lt;0.9,'X(Calculs)X'!$MW$132,IF(BI33&lt;1,'X(Calculs)X'!$MW$131,IF(AND(BI33=1,CR$7=$BT33),0,'X(Calculs)X'!$MW$131)))))))))))))</f>
        <v/>
      </c>
      <c r="CS33" s="560" t="str">
        <f>IF(BJ33="","",IF(BJ33&lt;0,'X(Calculs)X'!$MW$141,IF(BJ33&lt;0.1,'X(Calculs)X'!$MW$140,IF(BJ33&lt;0.2,'X(Calculs)X'!$MW$139,IF(BJ33&lt;0.3,'X(Calculs)X'!$MW$138,IF(BJ33&lt;0.4,'X(Calculs)X'!$MW$137,IF(BJ33&lt;0.5,'X(Calculs)X'!$MW$136,IF(BJ33&lt;0.6,'X(Calculs)X'!$MW$135,IF(BJ33&lt;0.7,'X(Calculs)X'!$MW$134,IF(BJ33&lt;0.8,'X(Calculs)X'!$MW$133,IF(BJ33&lt;0.9,'X(Calculs)X'!$MW$132,IF(BJ33&lt;1,'X(Calculs)X'!$MW$131,IF(AND(BJ33=1,CS$7=$BT33),0,'X(Calculs)X'!$MW$131)))))))))))))</f>
        <v/>
      </c>
      <c r="CT33" s="560" t="str">
        <f>IF(BK33="","",IF(BK33&lt;0,'X(Calculs)X'!$MW$141,IF(BK33&lt;0.1,'X(Calculs)X'!$MW$140,IF(BK33&lt;0.2,'X(Calculs)X'!$MW$139,IF(BK33&lt;0.3,'X(Calculs)X'!$MW$138,IF(BK33&lt;0.4,'X(Calculs)X'!$MW$137,IF(BK33&lt;0.5,'X(Calculs)X'!$MW$136,IF(BK33&lt;0.6,'X(Calculs)X'!$MW$135,IF(BK33&lt;0.7,'X(Calculs)X'!$MW$134,IF(BK33&lt;0.8,'X(Calculs)X'!$MW$133,IF(BK33&lt;0.9,'X(Calculs)X'!$MW$132,IF(BK33&lt;1,'X(Calculs)X'!$MW$131,IF(AND(BK33=1,CT$7=$BT33),0,'X(Calculs)X'!$MW$131)))))))))))))</f>
        <v/>
      </c>
      <c r="CU33" s="560" t="str">
        <f>IF(BL33="","",IF(BL33&lt;0,'X(Calculs)X'!$MW$141,IF(BL33&lt;0.1,'X(Calculs)X'!$MW$140,IF(BL33&lt;0.2,'X(Calculs)X'!$MW$139,IF(BL33&lt;0.3,'X(Calculs)X'!$MW$138,IF(BL33&lt;0.4,'X(Calculs)X'!$MW$137,IF(BL33&lt;0.5,'X(Calculs)X'!$MW$136,IF(BL33&lt;0.6,'X(Calculs)X'!$MW$135,IF(BL33&lt;0.7,'X(Calculs)X'!$MW$134,IF(BL33&lt;0.8,'X(Calculs)X'!$MW$133,IF(BL33&lt;0.9,'X(Calculs)X'!$MW$132,IF(BL33&lt;1,'X(Calculs)X'!$MW$131,IF(AND(BL33=1,CU$7=$BT33),0,'X(Calculs)X'!$MW$131)))))))))))))</f>
        <v/>
      </c>
      <c r="CV33" s="560" t="str">
        <f>IF(BM33="","",IF(BM33&lt;0,'X(Calculs)X'!$MW$141,IF(BM33&lt;0.1,'X(Calculs)X'!$MW$140,IF(BM33&lt;0.2,'X(Calculs)X'!$MW$139,IF(BM33&lt;0.3,'X(Calculs)X'!$MW$138,IF(BM33&lt;0.4,'X(Calculs)X'!$MW$137,IF(BM33&lt;0.5,'X(Calculs)X'!$MW$136,IF(BM33&lt;0.6,'X(Calculs)X'!$MW$135,IF(BM33&lt;0.7,'X(Calculs)X'!$MW$134,IF(BM33&lt;0.8,'X(Calculs)X'!$MW$133,IF(BM33&lt;0.9,'X(Calculs)X'!$MW$132,IF(BM33&lt;1,'X(Calculs)X'!$MW$131,IF(AND(BM33=1,CV$7=$BT33),0,'X(Calculs)X'!$MW$131)))))))))))))</f>
        <v/>
      </c>
      <c r="CW33" s="560" t="str">
        <f>IF(BN33="","",IF(BN33&lt;0,'X(Calculs)X'!$MW$141,IF(BN33&lt;0.1,'X(Calculs)X'!$MW$140,IF(BN33&lt;0.2,'X(Calculs)X'!$MW$139,IF(BN33&lt;0.3,'X(Calculs)X'!$MW$138,IF(BN33&lt;0.4,'X(Calculs)X'!$MW$137,IF(BN33&lt;0.5,'X(Calculs)X'!$MW$136,IF(BN33&lt;0.6,'X(Calculs)X'!$MW$135,IF(BN33&lt;0.7,'X(Calculs)X'!$MW$134,IF(BN33&lt;0.8,'X(Calculs)X'!$MW$133,IF(BN33&lt;0.9,'X(Calculs)X'!$MW$132,IF(BN33&lt;1,'X(Calculs)X'!$MW$131,IF(AND(BN33=1,CW$7=$BT33),0,'X(Calculs)X'!$MW$131)))))))))))))</f>
        <v/>
      </c>
      <c r="CX33" s="560" t="str">
        <f>IF(BO33="","",IF(BO33&lt;0,'X(Calculs)X'!$MW$141,IF(BO33&lt;0.1,'X(Calculs)X'!$MW$140,IF(BO33&lt;0.2,'X(Calculs)X'!$MW$139,IF(BO33&lt;0.3,'X(Calculs)X'!$MW$138,IF(BO33&lt;0.4,'X(Calculs)X'!$MW$137,IF(BO33&lt;0.5,'X(Calculs)X'!$MW$136,IF(BO33&lt;0.6,'X(Calculs)X'!$MW$135,IF(BO33&lt;0.7,'X(Calculs)X'!$MW$134,IF(BO33&lt;0.8,'X(Calculs)X'!$MW$133,IF(BO33&lt;0.9,'X(Calculs)X'!$MW$132,IF(BO33&lt;1,'X(Calculs)X'!$MW$131,IF(AND(BO33=1,CX$7=$BT33),0,'X(Calculs)X'!$MW$131)))))))))))))</f>
        <v/>
      </c>
      <c r="CZ33" s="541" t="str">
        <f t="shared" si="8"/>
        <v/>
      </c>
      <c r="DA33" s="542" t="str">
        <f>IFERROR((AL33*SQRT(('X(Calculs)X'!$B$11-2)/(1-('5. Corr.'!AL33*'5. Corr.'!AL33)))),"")</f>
        <v/>
      </c>
      <c r="DB33" s="542" t="str">
        <f>IFERROR((AM33*SQRT(('X(Calculs)X'!$B$11-2)/(1-('5. Corr.'!AM33*'5. Corr.'!AM33)))),"")</f>
        <v/>
      </c>
      <c r="DC33" s="542" t="str">
        <f>IFERROR((AN33*SQRT(('X(Calculs)X'!$B$11-2)/(1-('5. Corr.'!AN33*'5. Corr.'!AN33)))),"")</f>
        <v/>
      </c>
      <c r="DD33" s="542" t="str">
        <f>IFERROR((AO33*SQRT(('X(Calculs)X'!$B$11-2)/(1-('5. Corr.'!AO33*'5. Corr.'!AO33)))),"")</f>
        <v/>
      </c>
      <c r="DE33" s="542" t="str">
        <f>IFERROR((AP33*SQRT(('X(Calculs)X'!$B$11-2)/(1-('5. Corr.'!AP33*'5. Corr.'!AP33)))),"")</f>
        <v/>
      </c>
      <c r="DF33" s="542" t="str">
        <f>IFERROR((AQ33*SQRT(('X(Calculs)X'!$B$11-2)/(1-('5. Corr.'!AQ33*'5. Corr.'!AQ33)))),"")</f>
        <v/>
      </c>
      <c r="DG33" s="542" t="str">
        <f>IFERROR((AR33*SQRT(('X(Calculs)X'!$B$11-2)/(1-('5. Corr.'!AR33*'5. Corr.'!AR33)))),"")</f>
        <v/>
      </c>
      <c r="DH33" s="542" t="str">
        <f>IFERROR((AS33*SQRT(('X(Calculs)X'!$B$11-2)/(1-('5. Corr.'!AS33*'5. Corr.'!AS33)))),"")</f>
        <v/>
      </c>
      <c r="DI33" s="542" t="str">
        <f>IFERROR((AT33*SQRT(('X(Calculs)X'!$B$11-2)/(1-('5. Corr.'!AT33*'5. Corr.'!AT33)))),"")</f>
        <v/>
      </c>
      <c r="DJ33" s="542" t="str">
        <f>IFERROR((AU33*SQRT(('X(Calculs)X'!$B$11-2)/(1-('5. Corr.'!AU33*'5. Corr.'!AU33)))),"")</f>
        <v/>
      </c>
      <c r="DK33" s="542" t="str">
        <f>IFERROR((AV33*SQRT(('X(Calculs)X'!$B$11-2)/(1-('5. Corr.'!AV33*'5. Corr.'!AV33)))),"")</f>
        <v/>
      </c>
      <c r="DL33" s="542" t="str">
        <f>IFERROR((AW33*SQRT(('X(Calculs)X'!$B$11-2)/(1-('5. Corr.'!AW33*'5. Corr.'!AW33)))),"")</f>
        <v/>
      </c>
      <c r="DM33" s="542" t="str">
        <f>IFERROR((AX33*SQRT(('X(Calculs)X'!$B$11-2)/(1-('5. Corr.'!AX33*'5. Corr.'!AX33)))),"")</f>
        <v/>
      </c>
      <c r="DN33" s="542" t="str">
        <f>IFERROR((AY33*SQRT(('X(Calculs)X'!$B$11-2)/(1-('5. Corr.'!AY33*'5. Corr.'!AY33)))),"")</f>
        <v/>
      </c>
      <c r="DO33" s="542" t="str">
        <f>IFERROR((AZ33*SQRT(('X(Calculs)X'!$B$11-2)/(1-('5. Corr.'!AZ33*'5. Corr.'!AZ33)))),"")</f>
        <v/>
      </c>
      <c r="DP33" s="542" t="str">
        <f>IFERROR((BA33*SQRT(('X(Calculs)X'!$B$11-2)/(1-('5. Corr.'!BA33*'5. Corr.'!BA33)))),"")</f>
        <v/>
      </c>
      <c r="DQ33" s="542" t="str">
        <f>IFERROR((BB33*SQRT(('X(Calculs)X'!$B$11-2)/(1-('5. Corr.'!BB33*'5. Corr.'!BB33)))),"")</f>
        <v/>
      </c>
      <c r="DR33" s="542" t="str">
        <f>IFERROR((BC33*SQRT(('X(Calculs)X'!$B$11-2)/(1-('5. Corr.'!BC33*'5. Corr.'!BC33)))),"")</f>
        <v/>
      </c>
      <c r="DS33" s="542" t="str">
        <f>IFERROR((BD33*SQRT(('X(Calculs)X'!$B$11-2)/(1-('5. Corr.'!BD33*'5. Corr.'!BD33)))),"")</f>
        <v/>
      </c>
      <c r="DT33" s="542" t="str">
        <f>IFERROR((BE33*SQRT(('X(Calculs)X'!$B$11-2)/(1-('5. Corr.'!BE33*'5. Corr.'!BE33)))),"")</f>
        <v/>
      </c>
      <c r="DU33" s="542" t="str">
        <f>IFERROR((BF33*SQRT(('X(Calculs)X'!$B$11-2)/(1-('5. Corr.'!BF33*'5. Corr.'!BF33)))),"")</f>
        <v/>
      </c>
      <c r="DV33" s="542" t="str">
        <f>IFERROR((BG33*SQRT(('X(Calculs)X'!$B$11-2)/(1-('5. Corr.'!BG33*'5. Corr.'!BG33)))),"")</f>
        <v/>
      </c>
      <c r="DW33" s="542" t="str">
        <f>IFERROR((BH33*SQRT(('X(Calculs)X'!$B$11-2)/(1-('5. Corr.'!BH33*'5. Corr.'!BH33)))),"")</f>
        <v/>
      </c>
      <c r="DX33" s="542" t="str">
        <f>IFERROR((BI33*SQRT(('X(Calculs)X'!$B$11-2)/(1-('5. Corr.'!BI33*'5. Corr.'!BI33)))),"")</f>
        <v/>
      </c>
      <c r="DY33" s="542" t="str">
        <f>IFERROR((BJ33*SQRT(('X(Calculs)X'!$B$11-2)/(1-('5. Corr.'!BJ33*'5. Corr.'!BJ33)))),"")</f>
        <v/>
      </c>
      <c r="DZ33" s="542" t="str">
        <f>IFERROR((BK33*SQRT(('X(Calculs)X'!$B$11-2)/(1-('5. Corr.'!BK33*'5. Corr.'!BK33)))),"")</f>
        <v/>
      </c>
      <c r="EA33" s="542" t="str">
        <f>IFERROR((BL33*SQRT(('X(Calculs)X'!$B$11-2)/(1-('5. Corr.'!BL33*'5. Corr.'!BL33)))),"")</f>
        <v/>
      </c>
      <c r="EB33" s="542" t="str">
        <f>IFERROR((BM33*SQRT(('X(Calculs)X'!$B$11-2)/(1-('5. Corr.'!BM33*'5. Corr.'!BM33)))),"")</f>
        <v/>
      </c>
      <c r="EC33" s="542" t="str">
        <f>IFERROR((BN33*SQRT(('X(Calculs)X'!$B$11-2)/(1-('5. Corr.'!BN33*'5. Corr.'!BN33)))),"")</f>
        <v/>
      </c>
      <c r="ED33" s="542" t="str">
        <f>IFERROR((BO33*SQRT(('X(Calculs)X'!$B$11-2)/(1-('5. Corr.'!BO33*'5. Corr.'!BO33)))),"")</f>
        <v/>
      </c>
      <c r="EF33" s="541" t="str">
        <f t="shared" si="9"/>
        <v/>
      </c>
      <c r="EG33" s="542" t="str">
        <f>IFERROR((_xlfn.T.DIST.2T(ABS(DA33),'X(Calculs)X'!$B$11-2)),"")</f>
        <v/>
      </c>
      <c r="EH33" s="542" t="str">
        <f>IFERROR((_xlfn.T.DIST.2T(ABS(DB33),'X(Calculs)X'!$B$11-2)),"")</f>
        <v/>
      </c>
      <c r="EI33" s="542" t="str">
        <f>IFERROR((_xlfn.T.DIST.2T(ABS(DC33),'X(Calculs)X'!$B$11-2)),"")</f>
        <v/>
      </c>
      <c r="EJ33" s="542" t="str">
        <f>IFERROR((_xlfn.T.DIST.2T(ABS(DD33),'X(Calculs)X'!$B$11-2)),"")</f>
        <v/>
      </c>
      <c r="EK33" s="542" t="str">
        <f>IFERROR((_xlfn.T.DIST.2T(ABS(DE33),'X(Calculs)X'!$B$11-2)),"")</f>
        <v/>
      </c>
      <c r="EL33" s="542" t="str">
        <f>IFERROR((_xlfn.T.DIST.2T(ABS(DF33),'X(Calculs)X'!$B$11-2)),"")</f>
        <v/>
      </c>
      <c r="EM33" s="542" t="str">
        <f>IFERROR((_xlfn.T.DIST.2T(ABS(DG33),'X(Calculs)X'!$B$11-2)),"")</f>
        <v/>
      </c>
      <c r="EN33" s="542" t="str">
        <f>IFERROR((_xlfn.T.DIST.2T(ABS(DH33),'X(Calculs)X'!$B$11-2)),"")</f>
        <v/>
      </c>
      <c r="EO33" s="542" t="str">
        <f>IFERROR((_xlfn.T.DIST.2T(ABS(DI33),'X(Calculs)X'!$B$11-2)),"")</f>
        <v/>
      </c>
      <c r="EP33" s="542" t="str">
        <f>IFERROR((_xlfn.T.DIST.2T(ABS(DJ33),'X(Calculs)X'!$B$11-2)),"")</f>
        <v/>
      </c>
      <c r="EQ33" s="542" t="str">
        <f>IFERROR((_xlfn.T.DIST.2T(ABS(DK33),'X(Calculs)X'!$B$11-2)),"")</f>
        <v/>
      </c>
      <c r="ER33" s="542" t="str">
        <f>IFERROR((_xlfn.T.DIST.2T(ABS(DL33),'X(Calculs)X'!$B$11-2)),"")</f>
        <v/>
      </c>
      <c r="ES33" s="542" t="str">
        <f>IFERROR((_xlfn.T.DIST.2T(ABS(DM33),'X(Calculs)X'!$B$11-2)),"")</f>
        <v/>
      </c>
      <c r="ET33" s="542" t="str">
        <f>IFERROR((_xlfn.T.DIST.2T(ABS(DN33),'X(Calculs)X'!$B$11-2)),"")</f>
        <v/>
      </c>
      <c r="EU33" s="542" t="str">
        <f>IFERROR((_xlfn.T.DIST.2T(ABS(DO33),'X(Calculs)X'!$B$11-2)),"")</f>
        <v/>
      </c>
      <c r="EV33" s="542" t="str">
        <f>IFERROR((_xlfn.T.DIST.2T(ABS(DP33),'X(Calculs)X'!$B$11-2)),"")</f>
        <v/>
      </c>
      <c r="EW33" s="542" t="str">
        <f>IFERROR((_xlfn.T.DIST.2T(ABS(DQ33),'X(Calculs)X'!$B$11-2)),"")</f>
        <v/>
      </c>
      <c r="EX33" s="542" t="str">
        <f>IFERROR((_xlfn.T.DIST.2T(ABS(DR33),'X(Calculs)X'!$B$11-2)),"")</f>
        <v/>
      </c>
      <c r="EY33" s="542" t="str">
        <f>IFERROR((_xlfn.T.DIST.2T(ABS(DS33),'X(Calculs)X'!$B$11-2)),"")</f>
        <v/>
      </c>
      <c r="EZ33" s="542" t="str">
        <f>IFERROR((_xlfn.T.DIST.2T(ABS(DT33),'X(Calculs)X'!$B$11-2)),"")</f>
        <v/>
      </c>
      <c r="FA33" s="542" t="str">
        <f>IFERROR((_xlfn.T.DIST.2T(ABS(DU33),'X(Calculs)X'!$B$11-2)),"")</f>
        <v/>
      </c>
      <c r="FB33" s="542" t="str">
        <f>IFERROR((_xlfn.T.DIST.2T(ABS(DV33),'X(Calculs)X'!$B$11-2)),"")</f>
        <v/>
      </c>
      <c r="FC33" s="542" t="str">
        <f>IFERROR((_xlfn.T.DIST.2T(ABS(DW33),'X(Calculs)X'!$B$11-2)),"")</f>
        <v/>
      </c>
      <c r="FD33" s="542" t="str">
        <f>IFERROR((_xlfn.T.DIST.2T(ABS(DX33),'X(Calculs)X'!$B$11-2)),"")</f>
        <v/>
      </c>
      <c r="FE33" s="542" t="str">
        <f>IFERROR((_xlfn.T.DIST.2T(ABS(DY33),'X(Calculs)X'!$B$11-2)),"")</f>
        <v/>
      </c>
      <c r="FF33" s="542" t="str">
        <f>IFERROR((_xlfn.T.DIST.2T(ABS(DZ33),'X(Calculs)X'!$B$11-2)),"")</f>
        <v/>
      </c>
      <c r="FG33" s="542" t="str">
        <f>IFERROR((_xlfn.T.DIST.2T(ABS(EA33),'X(Calculs)X'!$B$11-2)),"")</f>
        <v/>
      </c>
      <c r="FH33" s="542" t="str">
        <f>IFERROR((_xlfn.T.DIST.2T(ABS(EB33),'X(Calculs)X'!$B$11-2)),"")</f>
        <v/>
      </c>
      <c r="FI33" s="542" t="str">
        <f>IFERROR((_xlfn.T.DIST.2T(ABS(EC33),'X(Calculs)X'!$B$11-2)),"")</f>
        <v/>
      </c>
      <c r="FJ33" s="542" t="str">
        <f>IFERROR((_xlfn.T.DIST.2T(ABS(ED33),'X(Calculs)X'!$B$11-2)),"")</f>
        <v/>
      </c>
      <c r="FL33" s="541" t="str">
        <f t="shared" si="10"/>
        <v/>
      </c>
      <c r="FM33" s="542" t="e">
        <f t="shared" si="12"/>
        <v>#VALUE!</v>
      </c>
      <c r="FN33" s="542" t="e">
        <f t="shared" si="13"/>
        <v>#VALUE!</v>
      </c>
      <c r="FO33" s="542" t="e">
        <f t="shared" si="14"/>
        <v>#VALUE!</v>
      </c>
      <c r="FP33" s="542" t="e">
        <f t="shared" si="15"/>
        <v>#VALUE!</v>
      </c>
      <c r="FQ33" s="542" t="e">
        <f t="shared" si="16"/>
        <v>#VALUE!</v>
      </c>
      <c r="FR33" s="542" t="e">
        <f t="shared" si="17"/>
        <v>#VALUE!</v>
      </c>
      <c r="FS33" s="542" t="e">
        <f t="shared" si="18"/>
        <v>#VALUE!</v>
      </c>
      <c r="FT33" s="542" t="e">
        <f t="shared" si="19"/>
        <v>#VALUE!</v>
      </c>
      <c r="FU33" s="542" t="e">
        <f t="shared" si="20"/>
        <v>#VALUE!</v>
      </c>
      <c r="FV33" s="542" t="e">
        <f t="shared" si="21"/>
        <v>#VALUE!</v>
      </c>
      <c r="FW33" s="542" t="e">
        <f t="shared" si="22"/>
        <v>#VALUE!</v>
      </c>
      <c r="FX33" s="542" t="e">
        <f t="shared" si="23"/>
        <v>#VALUE!</v>
      </c>
      <c r="FY33" s="542" t="e">
        <f t="shared" si="24"/>
        <v>#VALUE!</v>
      </c>
      <c r="FZ33" s="542" t="e">
        <f t="shared" si="25"/>
        <v>#VALUE!</v>
      </c>
      <c r="GA33" s="542" t="e">
        <f t="shared" si="26"/>
        <v>#VALUE!</v>
      </c>
      <c r="GB33" s="542" t="e">
        <f t="shared" si="27"/>
        <v>#VALUE!</v>
      </c>
      <c r="GC33" s="542" t="e">
        <f t="shared" si="28"/>
        <v>#VALUE!</v>
      </c>
      <c r="GD33" s="542" t="e">
        <f t="shared" si="29"/>
        <v>#VALUE!</v>
      </c>
      <c r="GE33" s="542" t="e">
        <f t="shared" si="30"/>
        <v>#VALUE!</v>
      </c>
      <c r="GF33" s="542" t="e">
        <f t="shared" si="31"/>
        <v>#VALUE!</v>
      </c>
      <c r="GG33" s="542" t="e">
        <f t="shared" si="32"/>
        <v>#VALUE!</v>
      </c>
      <c r="GH33" s="542" t="e">
        <f t="shared" si="33"/>
        <v>#VALUE!</v>
      </c>
      <c r="GI33" s="542" t="e">
        <f t="shared" si="34"/>
        <v>#VALUE!</v>
      </c>
      <c r="GJ33" s="542" t="e">
        <f t="shared" si="35"/>
        <v>#VALUE!</v>
      </c>
      <c r="GK33" s="542" t="e">
        <f t="shared" si="36"/>
        <v>#VALUE!</v>
      </c>
      <c r="GL33" s="542" t="e">
        <f t="shared" si="37"/>
        <v>#VALUE!</v>
      </c>
      <c r="GM33" s="542" t="e">
        <f t="shared" si="38"/>
        <v>#VALUE!</v>
      </c>
      <c r="GN33" s="542" t="e">
        <f t="shared" si="39"/>
        <v>#VALUE!</v>
      </c>
      <c r="GO33" s="542" t="e">
        <f t="shared" si="40"/>
        <v>#VALUE!</v>
      </c>
      <c r="GP33" s="542" t="e">
        <f t="shared" si="41"/>
        <v>#VALUE!</v>
      </c>
    </row>
    <row r="34" spans="1:285" ht="23.25" customHeight="1" x14ac:dyDescent="0.3">
      <c r="A34" s="578"/>
      <c r="D34" s="568" t="str">
        <f>AE7</f>
        <v/>
      </c>
      <c r="E34" s="542" t="str">
        <f>IF('X(Calculs)X'!$B$8&gt;0,IF('X(Calculs)X'!$AM51&lt;='X(Calculs)X'!$B$8,IF(ISERROR(FM34),IF('X(Calculs)X'!D$23&lt;='X(Calculs)X'!$B$8,"—",""),FM34),""),"")</f>
        <v/>
      </c>
      <c r="F34" s="542" t="str">
        <f>IF('X(Calculs)X'!$B$8&gt;0,IF('X(Calculs)X'!$AM51&lt;='X(Calculs)X'!$B$8,IF(ISERROR(FN34),IF('X(Calculs)X'!E$23&lt;='X(Calculs)X'!$B$8,"—",""),FN34),""),"")</f>
        <v/>
      </c>
      <c r="G34" s="542" t="str">
        <f>IF('X(Calculs)X'!$B$8&gt;0,IF('X(Calculs)X'!$AM51&lt;='X(Calculs)X'!$B$8,IF(ISERROR(FO34),IF('X(Calculs)X'!F$23&lt;='X(Calculs)X'!$B$8,"—",""),FO34),""),"")</f>
        <v/>
      </c>
      <c r="H34" s="542" t="str">
        <f>IF('X(Calculs)X'!$B$8&gt;0,IF('X(Calculs)X'!$AM51&lt;='X(Calculs)X'!$B$8,IF(ISERROR(FP34),IF('X(Calculs)X'!G$23&lt;='X(Calculs)X'!$B$8,"—",""),FP34),""),"")</f>
        <v/>
      </c>
      <c r="I34" s="542" t="str">
        <f>IF('X(Calculs)X'!$B$8&gt;0,IF('X(Calculs)X'!$AM51&lt;='X(Calculs)X'!$B$8,IF(ISERROR(FQ34),IF('X(Calculs)X'!H$23&lt;='X(Calculs)X'!$B$8,"—",""),FQ34),""),"")</f>
        <v/>
      </c>
      <c r="J34" s="542" t="str">
        <f>IF('X(Calculs)X'!$B$8&gt;0,IF('X(Calculs)X'!$AM51&lt;='X(Calculs)X'!$B$8,IF(ISERROR(FR34),IF('X(Calculs)X'!I$23&lt;='X(Calculs)X'!$B$8,"—",""),FR34),""),"")</f>
        <v/>
      </c>
      <c r="K34" s="542" t="str">
        <f>IF('X(Calculs)X'!$B$8&gt;0,IF('X(Calculs)X'!$AM51&lt;='X(Calculs)X'!$B$8,IF(ISERROR(FS34),IF('X(Calculs)X'!J$23&lt;='X(Calculs)X'!$B$8,"—",""),FS34),""),"")</f>
        <v/>
      </c>
      <c r="L34" s="542" t="str">
        <f>IF('X(Calculs)X'!$B$8&gt;0,IF('X(Calculs)X'!$AM51&lt;='X(Calculs)X'!$B$8,IF(ISERROR(FT34),IF('X(Calculs)X'!K$23&lt;='X(Calculs)X'!$B$8,"—",""),FT34),""),"")</f>
        <v/>
      </c>
      <c r="M34" s="542" t="str">
        <f>IF('X(Calculs)X'!$B$8&gt;0,IF('X(Calculs)X'!$AM51&lt;='X(Calculs)X'!$B$8,IF(ISERROR(FU34),IF('X(Calculs)X'!L$23&lt;='X(Calculs)X'!$B$8,"—",""),FU34),""),"")</f>
        <v/>
      </c>
      <c r="N34" s="542" t="str">
        <f>IF('X(Calculs)X'!$B$8&gt;0,IF('X(Calculs)X'!$AM51&lt;='X(Calculs)X'!$B$8,IF(ISERROR(FV34),IF('X(Calculs)X'!M$23&lt;='X(Calculs)X'!$B$8,"—",""),FV34),""),"")</f>
        <v/>
      </c>
      <c r="O34" s="542" t="str">
        <f>IF('X(Calculs)X'!$B$8&gt;0,IF('X(Calculs)X'!$AM51&lt;='X(Calculs)X'!$B$8,IF(ISERROR(FW34),IF('X(Calculs)X'!N$23&lt;='X(Calculs)X'!$B$8,"—",""),FW34),""),"")</f>
        <v/>
      </c>
      <c r="P34" s="542" t="str">
        <f>IF('X(Calculs)X'!$B$8&gt;0,IF('X(Calculs)X'!$AM51&lt;='X(Calculs)X'!$B$8,IF(ISERROR(FX34),IF('X(Calculs)X'!O$23&lt;='X(Calculs)X'!$B$8,"—",""),FX34),""),"")</f>
        <v/>
      </c>
      <c r="Q34" s="542" t="str">
        <f>IF('X(Calculs)X'!$B$8&gt;0,IF('X(Calculs)X'!$AM51&lt;='X(Calculs)X'!$B$8,IF(ISERROR(FY34),IF('X(Calculs)X'!P$23&lt;='X(Calculs)X'!$B$8,"—",""),FY34),""),"")</f>
        <v/>
      </c>
      <c r="R34" s="542" t="str">
        <f>IF('X(Calculs)X'!$B$8&gt;0,IF('X(Calculs)X'!$AM51&lt;='X(Calculs)X'!$B$8,IF(ISERROR(FZ34),IF('X(Calculs)X'!Q$23&lt;='X(Calculs)X'!$B$8,"—",""),FZ34),""),"")</f>
        <v/>
      </c>
      <c r="S34" s="542" t="str">
        <f>IF('X(Calculs)X'!$B$8&gt;0,IF('X(Calculs)X'!$AM51&lt;='X(Calculs)X'!$B$8,IF(ISERROR(GA34),IF('X(Calculs)X'!R$23&lt;='X(Calculs)X'!$B$8,"—",""),GA34),""),"")</f>
        <v/>
      </c>
      <c r="T34" s="542" t="str">
        <f>IF('X(Calculs)X'!$B$8&gt;0,IF('X(Calculs)X'!$AM51&lt;='X(Calculs)X'!$B$8,IF(ISERROR(GB34),IF('X(Calculs)X'!S$23&lt;='X(Calculs)X'!$B$8,"—",""),GB34),""),"")</f>
        <v/>
      </c>
      <c r="U34" s="542" t="str">
        <f>IF('X(Calculs)X'!$B$8&gt;0,IF('X(Calculs)X'!$AM51&lt;='X(Calculs)X'!$B$8,IF(ISERROR(GC34),IF('X(Calculs)X'!T$23&lt;='X(Calculs)X'!$B$8,"—",""),GC34),""),"")</f>
        <v/>
      </c>
      <c r="V34" s="542" t="str">
        <f>IF('X(Calculs)X'!$B$8&gt;0,IF('X(Calculs)X'!$AM51&lt;='X(Calculs)X'!$B$8,IF(ISERROR(GD34),IF('X(Calculs)X'!U$23&lt;='X(Calculs)X'!$B$8,"—",""),GD34),""),"")</f>
        <v/>
      </c>
      <c r="W34" s="542" t="str">
        <f>IF('X(Calculs)X'!$B$8&gt;0,IF('X(Calculs)X'!$AM51&lt;='X(Calculs)X'!$B$8,IF(ISERROR(GE34),IF('X(Calculs)X'!V$23&lt;='X(Calculs)X'!$B$8,"—",""),GE34),""),"")</f>
        <v/>
      </c>
      <c r="X34" s="542" t="str">
        <f>IF('X(Calculs)X'!$B$8&gt;0,IF('X(Calculs)X'!$AM51&lt;='X(Calculs)X'!$B$8,IF(ISERROR(GF34),IF('X(Calculs)X'!W$23&lt;='X(Calculs)X'!$B$8,"—",""),GF34),""),"")</f>
        <v/>
      </c>
      <c r="Y34" s="542" t="str">
        <f>IF('X(Calculs)X'!$B$8&gt;0,IF('X(Calculs)X'!$AM51&lt;='X(Calculs)X'!$B$8,IF(ISERROR(GG34),IF('X(Calculs)X'!X$23&lt;='X(Calculs)X'!$B$8,"—",""),GG34),""),"")</f>
        <v/>
      </c>
      <c r="Z34" s="542" t="str">
        <f>IF('X(Calculs)X'!$B$8&gt;0,IF('X(Calculs)X'!$AM51&lt;='X(Calculs)X'!$B$8,IF(ISERROR(GH34),IF('X(Calculs)X'!Y$23&lt;='X(Calculs)X'!$B$8,"—",""),GH34),""),"")</f>
        <v/>
      </c>
      <c r="AA34" s="542" t="str">
        <f>IF('X(Calculs)X'!$B$8&gt;0,IF('X(Calculs)X'!$AM51&lt;='X(Calculs)X'!$B$8,IF(ISERROR(GI34),IF('X(Calculs)X'!Z$23&lt;='X(Calculs)X'!$B$8,"—",""),GI34),""),"")</f>
        <v/>
      </c>
      <c r="AB34" s="542" t="str">
        <f>IF('X(Calculs)X'!$B$8&gt;0,IF('X(Calculs)X'!$AM51&lt;='X(Calculs)X'!$B$8,IF(ISERROR(GJ34),IF('X(Calculs)X'!AA$23&lt;='X(Calculs)X'!$B$8,"—",""),GJ34),""),"")</f>
        <v/>
      </c>
      <c r="AC34" s="542" t="str">
        <f>IF('X(Calculs)X'!$B$8&gt;0,IF('X(Calculs)X'!$AM51&lt;='X(Calculs)X'!$B$8,IF(ISERROR(GK34),IF('X(Calculs)X'!AB$23&lt;='X(Calculs)X'!$B$8,"—",""),GK34),""),"")</f>
        <v/>
      </c>
      <c r="AD34" s="542" t="str">
        <f>IF('X(Calculs)X'!$B$8&gt;0,IF('X(Calculs)X'!$AM51&lt;='X(Calculs)X'!$B$8,IF(ISERROR(GL34),IF('X(Calculs)X'!AC$23&lt;='X(Calculs)X'!$B$8,"—",""),GL34),""),"")</f>
        <v/>
      </c>
      <c r="AE34" s="542" t="str">
        <f>IF('X(Calculs)X'!$B$8&gt;0,IF('X(Calculs)X'!$AM51&lt;='X(Calculs)X'!$B$8,IF(ISERROR(GM34),IF('X(Calculs)X'!AD$23&lt;='X(Calculs)X'!$B$8,"—",""),GM34),""),"")</f>
        <v/>
      </c>
      <c r="AF34" s="542" t="str">
        <f>IF('X(Calculs)X'!$B$8&gt;0,IF('X(Calculs)X'!$AM51&lt;='X(Calculs)X'!$B$8,IF(ISERROR(GN34),IF('X(Calculs)X'!AE$23&lt;='X(Calculs)X'!$B$8,"—",""),GN34),""),"")</f>
        <v/>
      </c>
      <c r="AG34" s="542" t="str">
        <f>IF('X(Calculs)X'!$B$8&gt;0,IF('X(Calculs)X'!$AM51&lt;='X(Calculs)X'!$B$8,IF(ISERROR(GO34),IF('X(Calculs)X'!AF$23&lt;='X(Calculs)X'!$B$8,"—",""),GO34),""),"")</f>
        <v/>
      </c>
      <c r="AH34" s="542" t="str">
        <f>IF('X(Calculs)X'!$B$8&gt;0,IF('X(Calculs)X'!$AM51&lt;='X(Calculs)X'!$B$8,IF(ISERROR(GP34),IF('X(Calculs)X'!AG$23&lt;='X(Calculs)X'!$B$8,"—",""),GP34),""),"")</f>
        <v/>
      </c>
      <c r="AK34" s="541" t="str">
        <f t="shared" si="6"/>
        <v/>
      </c>
      <c r="AL34" s="542" t="str">
        <f>IFERROR(ROUND(CORREL('X(Calculs)X'!$AD$25:$AD$124,'X(Calculs)X'!D$25:D$124),2),"")</f>
        <v/>
      </c>
      <c r="AM34" s="542" t="str">
        <f>IFERROR(ROUND(CORREL('X(Calculs)X'!$AD$25:$AD$124,'X(Calculs)X'!E$25:E$124),2),"")</f>
        <v/>
      </c>
      <c r="AN34" s="542" t="str">
        <f>IFERROR(ROUND(CORREL('X(Calculs)X'!$AD$25:$AD$124,'X(Calculs)X'!F$25:F$124),2),"")</f>
        <v/>
      </c>
      <c r="AO34" s="542" t="str">
        <f>IFERROR(ROUND(CORREL('X(Calculs)X'!$AD$25:$AD$124,'X(Calculs)X'!G$25:G$124),2),"")</f>
        <v/>
      </c>
      <c r="AP34" s="542" t="str">
        <f>IFERROR(ROUND(CORREL('X(Calculs)X'!$AD$25:$AD$124,'X(Calculs)X'!H$25:H$124),2),"")</f>
        <v/>
      </c>
      <c r="AQ34" s="542" t="str">
        <f>IFERROR(ROUND(CORREL('X(Calculs)X'!$AD$25:$AD$124,'X(Calculs)X'!I$25:I$124),2),"")</f>
        <v/>
      </c>
      <c r="AR34" s="542" t="str">
        <f>IFERROR(ROUND(CORREL('X(Calculs)X'!$AD$25:$AD$124,'X(Calculs)X'!J$25:J$124),2),"")</f>
        <v/>
      </c>
      <c r="AS34" s="542" t="str">
        <f>IFERROR(ROUND(CORREL('X(Calculs)X'!$AD$25:$AD$124,'X(Calculs)X'!K$25:K$124),2),"")</f>
        <v/>
      </c>
      <c r="AT34" s="542" t="str">
        <f>IFERROR(ROUND(CORREL('X(Calculs)X'!$AD$25:$AD$124,'X(Calculs)X'!L$25:L$124),2),"")</f>
        <v/>
      </c>
      <c r="AU34" s="542" t="str">
        <f>IFERROR(ROUND(CORREL('X(Calculs)X'!$AD$25:$AD$124,'X(Calculs)X'!M$25:M$124),2),"")</f>
        <v/>
      </c>
      <c r="AV34" s="542" t="str">
        <f>IFERROR(ROUND(CORREL('X(Calculs)X'!$AD$25:$AD$124,'X(Calculs)X'!N$25:N$124),2),"")</f>
        <v/>
      </c>
      <c r="AW34" s="542" t="str">
        <f>IFERROR(ROUND(CORREL('X(Calculs)X'!$AD$25:$AD$124,'X(Calculs)X'!O$25:O$124),2),"")</f>
        <v/>
      </c>
      <c r="AX34" s="542" t="str">
        <f>IFERROR(ROUND(CORREL('X(Calculs)X'!$AD$25:$AD$124,'X(Calculs)X'!P$25:P$124),2),"")</f>
        <v/>
      </c>
      <c r="AY34" s="542" t="str">
        <f>IFERROR(ROUND(CORREL('X(Calculs)X'!$AD$25:$AD$124,'X(Calculs)X'!Q$25:Q$124),2),"")</f>
        <v/>
      </c>
      <c r="AZ34" s="542" t="str">
        <f>IFERROR(ROUND(CORREL('X(Calculs)X'!$AD$25:$AD$124,'X(Calculs)X'!R$25:R$124),2),"")</f>
        <v/>
      </c>
      <c r="BA34" s="542" t="str">
        <f>IFERROR(ROUND(CORREL('X(Calculs)X'!$AD$25:$AD$124,'X(Calculs)X'!S$25:S$124),2),"")</f>
        <v/>
      </c>
      <c r="BB34" s="542" t="str">
        <f>IFERROR(ROUND(CORREL('X(Calculs)X'!$AD$25:$AD$124,'X(Calculs)X'!T$25:T$124),2),"")</f>
        <v/>
      </c>
      <c r="BC34" s="542" t="str">
        <f>IFERROR(ROUND(CORREL('X(Calculs)X'!$AD$25:$AD$124,'X(Calculs)X'!U$25:U$124),2),"")</f>
        <v/>
      </c>
      <c r="BD34" s="542" t="str">
        <f>IFERROR(ROUND(CORREL('X(Calculs)X'!$AD$25:$AD$124,'X(Calculs)X'!V$25:V$124),2),"")</f>
        <v/>
      </c>
      <c r="BE34" s="542" t="str">
        <f>IFERROR(ROUND(CORREL('X(Calculs)X'!$AD$25:$AD$124,'X(Calculs)X'!W$25:W$124),2),"")</f>
        <v/>
      </c>
      <c r="BF34" s="542" t="str">
        <f>IFERROR(ROUND(CORREL('X(Calculs)X'!$AD$25:$AD$124,'X(Calculs)X'!X$25:X$124),2),"")</f>
        <v/>
      </c>
      <c r="BG34" s="542" t="str">
        <f>IFERROR(ROUND(CORREL('X(Calculs)X'!$AD$25:$AD$124,'X(Calculs)X'!Y$25:Y$124),2),"")</f>
        <v/>
      </c>
      <c r="BH34" s="542" t="str">
        <f>IFERROR(ROUND(CORREL('X(Calculs)X'!$AD$25:$AD$124,'X(Calculs)X'!Z$25:Z$124),2),"")</f>
        <v/>
      </c>
      <c r="BI34" s="542" t="str">
        <f>IFERROR(ROUND(CORREL('X(Calculs)X'!$AD$25:$AD$124,'X(Calculs)X'!AA$25:AA$124),2),"")</f>
        <v/>
      </c>
      <c r="BJ34" s="542" t="str">
        <f>IFERROR(ROUND(CORREL('X(Calculs)X'!$AD$25:$AD$124,'X(Calculs)X'!AB$25:AB$124),2),"")</f>
        <v/>
      </c>
      <c r="BK34" s="542" t="str">
        <f>IFERROR(ROUND(CORREL('X(Calculs)X'!$AD$25:$AD$124,'X(Calculs)X'!AC$25:AC$124),2),"")</f>
        <v/>
      </c>
      <c r="BL34" s="542" t="str">
        <f>IFERROR(ROUND(CORREL('X(Calculs)X'!$AD$25:$AD$124,'X(Calculs)X'!AD$25:AD$124),2),"")</f>
        <v/>
      </c>
      <c r="BM34" s="542" t="str">
        <f>IFERROR(ROUND(CORREL('X(Calculs)X'!$AD$25:$AD$124,'X(Calculs)X'!AE$25:AE$124),2),"")</f>
        <v/>
      </c>
      <c r="BN34" s="542" t="str">
        <f>IFERROR(ROUND(CORREL('X(Calculs)X'!$AD$25:$AD$124,'X(Calculs)X'!AF$25:AF$124),2),"")</f>
        <v/>
      </c>
      <c r="BO34" s="542" t="str">
        <f>IFERROR(ROUND(CORREL('X(Calculs)X'!$AD$25:$AD$124,'X(Calculs)X'!AG$25:AG$124),2),"")</f>
        <v/>
      </c>
      <c r="BT34" s="541" t="str">
        <f t="shared" si="7"/>
        <v/>
      </c>
      <c r="BU34" s="560" t="str">
        <f>IF(AL34="","",IF(AL34&lt;0,'X(Calculs)X'!$MW$141,IF(AL34&lt;0.1,'X(Calculs)X'!$MW$140,IF(AL34&lt;0.2,'X(Calculs)X'!$MW$139,IF(AL34&lt;0.3,'X(Calculs)X'!$MW$138,IF(AL34&lt;0.4,'X(Calculs)X'!$MW$137,IF(AL34&lt;0.5,'X(Calculs)X'!$MW$136,IF(AL34&lt;0.6,'X(Calculs)X'!$MW$135,IF(AL34&lt;0.7,'X(Calculs)X'!$MW$134,IF(AL34&lt;0.8,'X(Calculs)X'!$MW$133,IF(AL34&lt;0.9,'X(Calculs)X'!$MW$132,IF(AL34&lt;1,'X(Calculs)X'!$MW$131,IF(AND(AL34=1,BU$7=$BT34),0,'X(Calculs)X'!$MW$131)))))))))))))</f>
        <v/>
      </c>
      <c r="BV34" s="560" t="str">
        <f>IF(AM34="","",IF(AM34&lt;0,'X(Calculs)X'!$MW$141,IF(AM34&lt;0.1,'X(Calculs)X'!$MW$140,IF(AM34&lt;0.2,'X(Calculs)X'!$MW$139,IF(AM34&lt;0.3,'X(Calculs)X'!$MW$138,IF(AM34&lt;0.4,'X(Calculs)X'!$MW$137,IF(AM34&lt;0.5,'X(Calculs)X'!$MW$136,IF(AM34&lt;0.6,'X(Calculs)X'!$MW$135,IF(AM34&lt;0.7,'X(Calculs)X'!$MW$134,IF(AM34&lt;0.8,'X(Calculs)X'!$MW$133,IF(AM34&lt;0.9,'X(Calculs)X'!$MW$132,IF(AM34&lt;1,'X(Calculs)X'!$MW$131,IF(AND(AM34=1,BV$7=$BT34),0,'X(Calculs)X'!$MW$131)))))))))))))</f>
        <v/>
      </c>
      <c r="BW34" s="560" t="str">
        <f>IF(AN34="","",IF(AN34&lt;0,'X(Calculs)X'!$MW$141,IF(AN34&lt;0.1,'X(Calculs)X'!$MW$140,IF(AN34&lt;0.2,'X(Calculs)X'!$MW$139,IF(AN34&lt;0.3,'X(Calculs)X'!$MW$138,IF(AN34&lt;0.4,'X(Calculs)X'!$MW$137,IF(AN34&lt;0.5,'X(Calculs)X'!$MW$136,IF(AN34&lt;0.6,'X(Calculs)X'!$MW$135,IF(AN34&lt;0.7,'X(Calculs)X'!$MW$134,IF(AN34&lt;0.8,'X(Calculs)X'!$MW$133,IF(AN34&lt;0.9,'X(Calculs)X'!$MW$132,IF(AN34&lt;1,'X(Calculs)X'!$MW$131,IF(AND(AN34=1,BW$7=$BT34),0,'X(Calculs)X'!$MW$131)))))))))))))</f>
        <v/>
      </c>
      <c r="BX34" s="560" t="str">
        <f>IF(AO34="","",IF(AO34&lt;0,'X(Calculs)X'!$MW$141,IF(AO34&lt;0.1,'X(Calculs)X'!$MW$140,IF(AO34&lt;0.2,'X(Calculs)X'!$MW$139,IF(AO34&lt;0.3,'X(Calculs)X'!$MW$138,IF(AO34&lt;0.4,'X(Calculs)X'!$MW$137,IF(AO34&lt;0.5,'X(Calculs)X'!$MW$136,IF(AO34&lt;0.6,'X(Calculs)X'!$MW$135,IF(AO34&lt;0.7,'X(Calculs)X'!$MW$134,IF(AO34&lt;0.8,'X(Calculs)X'!$MW$133,IF(AO34&lt;0.9,'X(Calculs)X'!$MW$132,IF(AO34&lt;1,'X(Calculs)X'!$MW$131,IF(AND(AO34=1,BX$7=$BT34),0,'X(Calculs)X'!$MW$131)))))))))))))</f>
        <v/>
      </c>
      <c r="BY34" s="560" t="str">
        <f>IF(AP34="","",IF(AP34&lt;0,'X(Calculs)X'!$MW$141,IF(AP34&lt;0.1,'X(Calculs)X'!$MW$140,IF(AP34&lt;0.2,'X(Calculs)X'!$MW$139,IF(AP34&lt;0.3,'X(Calculs)X'!$MW$138,IF(AP34&lt;0.4,'X(Calculs)X'!$MW$137,IF(AP34&lt;0.5,'X(Calculs)X'!$MW$136,IF(AP34&lt;0.6,'X(Calculs)X'!$MW$135,IF(AP34&lt;0.7,'X(Calculs)X'!$MW$134,IF(AP34&lt;0.8,'X(Calculs)X'!$MW$133,IF(AP34&lt;0.9,'X(Calculs)X'!$MW$132,IF(AP34&lt;1,'X(Calculs)X'!$MW$131,IF(AND(AP34=1,BY$7=$BT34),0,'X(Calculs)X'!$MW$131)))))))))))))</f>
        <v/>
      </c>
      <c r="BZ34" s="560" t="str">
        <f>IF(AQ34="","",IF(AQ34&lt;0,'X(Calculs)X'!$MW$141,IF(AQ34&lt;0.1,'X(Calculs)X'!$MW$140,IF(AQ34&lt;0.2,'X(Calculs)X'!$MW$139,IF(AQ34&lt;0.3,'X(Calculs)X'!$MW$138,IF(AQ34&lt;0.4,'X(Calculs)X'!$MW$137,IF(AQ34&lt;0.5,'X(Calculs)X'!$MW$136,IF(AQ34&lt;0.6,'X(Calculs)X'!$MW$135,IF(AQ34&lt;0.7,'X(Calculs)X'!$MW$134,IF(AQ34&lt;0.8,'X(Calculs)X'!$MW$133,IF(AQ34&lt;0.9,'X(Calculs)X'!$MW$132,IF(AQ34&lt;1,'X(Calculs)X'!$MW$131,IF(AND(AQ34=1,BZ$7=$BT34),0,'X(Calculs)X'!$MW$131)))))))))))))</f>
        <v/>
      </c>
      <c r="CA34" s="560" t="str">
        <f>IF(AR34="","",IF(AR34&lt;0,'X(Calculs)X'!$MW$141,IF(AR34&lt;0.1,'X(Calculs)X'!$MW$140,IF(AR34&lt;0.2,'X(Calculs)X'!$MW$139,IF(AR34&lt;0.3,'X(Calculs)X'!$MW$138,IF(AR34&lt;0.4,'X(Calculs)X'!$MW$137,IF(AR34&lt;0.5,'X(Calculs)X'!$MW$136,IF(AR34&lt;0.6,'X(Calculs)X'!$MW$135,IF(AR34&lt;0.7,'X(Calculs)X'!$MW$134,IF(AR34&lt;0.8,'X(Calculs)X'!$MW$133,IF(AR34&lt;0.9,'X(Calculs)X'!$MW$132,IF(AR34&lt;1,'X(Calculs)X'!$MW$131,IF(AND(AR34=1,CA$7=$BT34),0,'X(Calculs)X'!$MW$131)))))))))))))</f>
        <v/>
      </c>
      <c r="CB34" s="560" t="str">
        <f>IF(AS34="","",IF(AS34&lt;0,'X(Calculs)X'!$MW$141,IF(AS34&lt;0.1,'X(Calculs)X'!$MW$140,IF(AS34&lt;0.2,'X(Calculs)X'!$MW$139,IF(AS34&lt;0.3,'X(Calculs)X'!$MW$138,IF(AS34&lt;0.4,'X(Calculs)X'!$MW$137,IF(AS34&lt;0.5,'X(Calculs)X'!$MW$136,IF(AS34&lt;0.6,'X(Calculs)X'!$MW$135,IF(AS34&lt;0.7,'X(Calculs)X'!$MW$134,IF(AS34&lt;0.8,'X(Calculs)X'!$MW$133,IF(AS34&lt;0.9,'X(Calculs)X'!$MW$132,IF(AS34&lt;1,'X(Calculs)X'!$MW$131,IF(AND(AS34=1,CB$7=$BT34),0,'X(Calculs)X'!$MW$131)))))))))))))</f>
        <v/>
      </c>
      <c r="CC34" s="560" t="str">
        <f>IF(AT34="","",IF(AT34&lt;0,'X(Calculs)X'!$MW$141,IF(AT34&lt;0.1,'X(Calculs)X'!$MW$140,IF(AT34&lt;0.2,'X(Calculs)X'!$MW$139,IF(AT34&lt;0.3,'X(Calculs)X'!$MW$138,IF(AT34&lt;0.4,'X(Calculs)X'!$MW$137,IF(AT34&lt;0.5,'X(Calculs)X'!$MW$136,IF(AT34&lt;0.6,'X(Calculs)X'!$MW$135,IF(AT34&lt;0.7,'X(Calculs)X'!$MW$134,IF(AT34&lt;0.8,'X(Calculs)X'!$MW$133,IF(AT34&lt;0.9,'X(Calculs)X'!$MW$132,IF(AT34&lt;1,'X(Calculs)X'!$MW$131,IF(AND(AT34=1,CC$7=$BT34),0,'X(Calculs)X'!$MW$131)))))))))))))</f>
        <v/>
      </c>
      <c r="CD34" s="560" t="str">
        <f>IF(AU34="","",IF(AU34&lt;0,'X(Calculs)X'!$MW$141,IF(AU34&lt;0.1,'X(Calculs)X'!$MW$140,IF(AU34&lt;0.2,'X(Calculs)X'!$MW$139,IF(AU34&lt;0.3,'X(Calculs)X'!$MW$138,IF(AU34&lt;0.4,'X(Calculs)X'!$MW$137,IF(AU34&lt;0.5,'X(Calculs)X'!$MW$136,IF(AU34&lt;0.6,'X(Calculs)X'!$MW$135,IF(AU34&lt;0.7,'X(Calculs)X'!$MW$134,IF(AU34&lt;0.8,'X(Calculs)X'!$MW$133,IF(AU34&lt;0.9,'X(Calculs)X'!$MW$132,IF(AU34&lt;1,'X(Calculs)X'!$MW$131,IF(AND(AU34=1,CD$7=$BT34),0,'X(Calculs)X'!$MW$131)))))))))))))</f>
        <v/>
      </c>
      <c r="CE34" s="560" t="str">
        <f>IF(AV34="","",IF(AV34&lt;0,'X(Calculs)X'!$MW$141,IF(AV34&lt;0.1,'X(Calculs)X'!$MW$140,IF(AV34&lt;0.2,'X(Calculs)X'!$MW$139,IF(AV34&lt;0.3,'X(Calculs)X'!$MW$138,IF(AV34&lt;0.4,'X(Calculs)X'!$MW$137,IF(AV34&lt;0.5,'X(Calculs)X'!$MW$136,IF(AV34&lt;0.6,'X(Calculs)X'!$MW$135,IF(AV34&lt;0.7,'X(Calculs)X'!$MW$134,IF(AV34&lt;0.8,'X(Calculs)X'!$MW$133,IF(AV34&lt;0.9,'X(Calculs)X'!$MW$132,IF(AV34&lt;1,'X(Calculs)X'!$MW$131,IF(AND(AV34=1,CE$7=$BT34),0,'X(Calculs)X'!$MW$131)))))))))))))</f>
        <v/>
      </c>
      <c r="CF34" s="560" t="str">
        <f>IF(AW34="","",IF(AW34&lt;0,'X(Calculs)X'!$MW$141,IF(AW34&lt;0.1,'X(Calculs)X'!$MW$140,IF(AW34&lt;0.2,'X(Calculs)X'!$MW$139,IF(AW34&lt;0.3,'X(Calculs)X'!$MW$138,IF(AW34&lt;0.4,'X(Calculs)X'!$MW$137,IF(AW34&lt;0.5,'X(Calculs)X'!$MW$136,IF(AW34&lt;0.6,'X(Calculs)X'!$MW$135,IF(AW34&lt;0.7,'X(Calculs)X'!$MW$134,IF(AW34&lt;0.8,'X(Calculs)X'!$MW$133,IF(AW34&lt;0.9,'X(Calculs)X'!$MW$132,IF(AW34&lt;1,'X(Calculs)X'!$MW$131,IF(AND(AW34=1,CF$7=$BT34),0,'X(Calculs)X'!$MW$131)))))))))))))</f>
        <v/>
      </c>
      <c r="CG34" s="560" t="str">
        <f>IF(AX34="","",IF(AX34&lt;0,'X(Calculs)X'!$MW$141,IF(AX34&lt;0.1,'X(Calculs)X'!$MW$140,IF(AX34&lt;0.2,'X(Calculs)X'!$MW$139,IF(AX34&lt;0.3,'X(Calculs)X'!$MW$138,IF(AX34&lt;0.4,'X(Calculs)X'!$MW$137,IF(AX34&lt;0.5,'X(Calculs)X'!$MW$136,IF(AX34&lt;0.6,'X(Calculs)X'!$MW$135,IF(AX34&lt;0.7,'X(Calculs)X'!$MW$134,IF(AX34&lt;0.8,'X(Calculs)X'!$MW$133,IF(AX34&lt;0.9,'X(Calculs)X'!$MW$132,IF(AX34&lt;1,'X(Calculs)X'!$MW$131,IF(AND(AX34=1,CG$7=$BT34),0,'X(Calculs)X'!$MW$131)))))))))))))</f>
        <v/>
      </c>
      <c r="CH34" s="560" t="str">
        <f>IF(AY34="","",IF(AY34&lt;0,'X(Calculs)X'!$MW$141,IF(AY34&lt;0.1,'X(Calculs)X'!$MW$140,IF(AY34&lt;0.2,'X(Calculs)X'!$MW$139,IF(AY34&lt;0.3,'X(Calculs)X'!$MW$138,IF(AY34&lt;0.4,'X(Calculs)X'!$MW$137,IF(AY34&lt;0.5,'X(Calculs)X'!$MW$136,IF(AY34&lt;0.6,'X(Calculs)X'!$MW$135,IF(AY34&lt;0.7,'X(Calculs)X'!$MW$134,IF(AY34&lt;0.8,'X(Calculs)X'!$MW$133,IF(AY34&lt;0.9,'X(Calculs)X'!$MW$132,IF(AY34&lt;1,'X(Calculs)X'!$MW$131,IF(AND(AY34=1,CH$7=$BT34),0,'X(Calculs)X'!$MW$131)))))))))))))</f>
        <v/>
      </c>
      <c r="CI34" s="560" t="str">
        <f>IF(AZ34="","",IF(AZ34&lt;0,'X(Calculs)X'!$MW$141,IF(AZ34&lt;0.1,'X(Calculs)X'!$MW$140,IF(AZ34&lt;0.2,'X(Calculs)X'!$MW$139,IF(AZ34&lt;0.3,'X(Calculs)X'!$MW$138,IF(AZ34&lt;0.4,'X(Calculs)X'!$MW$137,IF(AZ34&lt;0.5,'X(Calculs)X'!$MW$136,IF(AZ34&lt;0.6,'X(Calculs)X'!$MW$135,IF(AZ34&lt;0.7,'X(Calculs)X'!$MW$134,IF(AZ34&lt;0.8,'X(Calculs)X'!$MW$133,IF(AZ34&lt;0.9,'X(Calculs)X'!$MW$132,IF(AZ34&lt;1,'X(Calculs)X'!$MW$131,IF(AND(AZ34=1,CI$7=$BT34),0,'X(Calculs)X'!$MW$131)))))))))))))</f>
        <v/>
      </c>
      <c r="CJ34" s="560" t="str">
        <f>IF(BA34="","",IF(BA34&lt;0,'X(Calculs)X'!$MW$141,IF(BA34&lt;0.1,'X(Calculs)X'!$MW$140,IF(BA34&lt;0.2,'X(Calculs)X'!$MW$139,IF(BA34&lt;0.3,'X(Calculs)X'!$MW$138,IF(BA34&lt;0.4,'X(Calculs)X'!$MW$137,IF(BA34&lt;0.5,'X(Calculs)X'!$MW$136,IF(BA34&lt;0.6,'X(Calculs)X'!$MW$135,IF(BA34&lt;0.7,'X(Calculs)X'!$MW$134,IF(BA34&lt;0.8,'X(Calculs)X'!$MW$133,IF(BA34&lt;0.9,'X(Calculs)X'!$MW$132,IF(BA34&lt;1,'X(Calculs)X'!$MW$131,IF(AND(BA34=1,CJ$7=$BT34),0,'X(Calculs)X'!$MW$131)))))))))))))</f>
        <v/>
      </c>
      <c r="CK34" s="560" t="str">
        <f>IF(BB34="","",IF(BB34&lt;0,'X(Calculs)X'!$MW$141,IF(BB34&lt;0.1,'X(Calculs)X'!$MW$140,IF(BB34&lt;0.2,'X(Calculs)X'!$MW$139,IF(BB34&lt;0.3,'X(Calculs)X'!$MW$138,IF(BB34&lt;0.4,'X(Calculs)X'!$MW$137,IF(BB34&lt;0.5,'X(Calculs)X'!$MW$136,IF(BB34&lt;0.6,'X(Calculs)X'!$MW$135,IF(BB34&lt;0.7,'X(Calculs)X'!$MW$134,IF(BB34&lt;0.8,'X(Calculs)X'!$MW$133,IF(BB34&lt;0.9,'X(Calculs)X'!$MW$132,IF(BB34&lt;1,'X(Calculs)X'!$MW$131,IF(AND(BB34=1,CK$7=$BT34),0,'X(Calculs)X'!$MW$131)))))))))))))</f>
        <v/>
      </c>
      <c r="CL34" s="560" t="str">
        <f>IF(BC34="","",IF(BC34&lt;0,'X(Calculs)X'!$MW$141,IF(BC34&lt;0.1,'X(Calculs)X'!$MW$140,IF(BC34&lt;0.2,'X(Calculs)X'!$MW$139,IF(BC34&lt;0.3,'X(Calculs)X'!$MW$138,IF(BC34&lt;0.4,'X(Calculs)X'!$MW$137,IF(BC34&lt;0.5,'X(Calculs)X'!$MW$136,IF(BC34&lt;0.6,'X(Calculs)X'!$MW$135,IF(BC34&lt;0.7,'X(Calculs)X'!$MW$134,IF(BC34&lt;0.8,'X(Calculs)X'!$MW$133,IF(BC34&lt;0.9,'X(Calculs)X'!$MW$132,IF(BC34&lt;1,'X(Calculs)X'!$MW$131,IF(AND(BC34=1,CL$7=$BT34),0,'X(Calculs)X'!$MW$131)))))))))))))</f>
        <v/>
      </c>
      <c r="CM34" s="560" t="str">
        <f>IF(BD34="","",IF(BD34&lt;0,'X(Calculs)X'!$MW$141,IF(BD34&lt;0.1,'X(Calculs)X'!$MW$140,IF(BD34&lt;0.2,'X(Calculs)X'!$MW$139,IF(BD34&lt;0.3,'X(Calculs)X'!$MW$138,IF(BD34&lt;0.4,'X(Calculs)X'!$MW$137,IF(BD34&lt;0.5,'X(Calculs)X'!$MW$136,IF(BD34&lt;0.6,'X(Calculs)X'!$MW$135,IF(BD34&lt;0.7,'X(Calculs)X'!$MW$134,IF(BD34&lt;0.8,'X(Calculs)X'!$MW$133,IF(BD34&lt;0.9,'X(Calculs)X'!$MW$132,IF(BD34&lt;1,'X(Calculs)X'!$MW$131,IF(AND(BD34=1,CM$7=$BT34),0,'X(Calculs)X'!$MW$131)))))))))))))</f>
        <v/>
      </c>
      <c r="CN34" s="560" t="str">
        <f>IF(BE34="","",IF(BE34&lt;0,'X(Calculs)X'!$MW$141,IF(BE34&lt;0.1,'X(Calculs)X'!$MW$140,IF(BE34&lt;0.2,'X(Calculs)X'!$MW$139,IF(BE34&lt;0.3,'X(Calculs)X'!$MW$138,IF(BE34&lt;0.4,'X(Calculs)X'!$MW$137,IF(BE34&lt;0.5,'X(Calculs)X'!$MW$136,IF(BE34&lt;0.6,'X(Calculs)X'!$MW$135,IF(BE34&lt;0.7,'X(Calculs)X'!$MW$134,IF(BE34&lt;0.8,'X(Calculs)X'!$MW$133,IF(BE34&lt;0.9,'X(Calculs)X'!$MW$132,IF(BE34&lt;1,'X(Calculs)X'!$MW$131,IF(AND(BE34=1,CN$7=$BT34),0,'X(Calculs)X'!$MW$131)))))))))))))</f>
        <v/>
      </c>
      <c r="CO34" s="560" t="str">
        <f>IF(BF34="","",IF(BF34&lt;0,'X(Calculs)X'!$MW$141,IF(BF34&lt;0.1,'X(Calculs)X'!$MW$140,IF(BF34&lt;0.2,'X(Calculs)X'!$MW$139,IF(BF34&lt;0.3,'X(Calculs)X'!$MW$138,IF(BF34&lt;0.4,'X(Calculs)X'!$MW$137,IF(BF34&lt;0.5,'X(Calculs)X'!$MW$136,IF(BF34&lt;0.6,'X(Calculs)X'!$MW$135,IF(BF34&lt;0.7,'X(Calculs)X'!$MW$134,IF(BF34&lt;0.8,'X(Calculs)X'!$MW$133,IF(BF34&lt;0.9,'X(Calculs)X'!$MW$132,IF(BF34&lt;1,'X(Calculs)X'!$MW$131,IF(AND(BF34=1,CO$7=$BT34),0,'X(Calculs)X'!$MW$131)))))))))))))</f>
        <v/>
      </c>
      <c r="CP34" s="560" t="str">
        <f>IF(BG34="","",IF(BG34&lt;0,'X(Calculs)X'!$MW$141,IF(BG34&lt;0.1,'X(Calculs)X'!$MW$140,IF(BG34&lt;0.2,'X(Calculs)X'!$MW$139,IF(BG34&lt;0.3,'X(Calculs)X'!$MW$138,IF(BG34&lt;0.4,'X(Calculs)X'!$MW$137,IF(BG34&lt;0.5,'X(Calculs)X'!$MW$136,IF(BG34&lt;0.6,'X(Calculs)X'!$MW$135,IF(BG34&lt;0.7,'X(Calculs)X'!$MW$134,IF(BG34&lt;0.8,'X(Calculs)X'!$MW$133,IF(BG34&lt;0.9,'X(Calculs)X'!$MW$132,IF(BG34&lt;1,'X(Calculs)X'!$MW$131,IF(AND(BG34=1,CP$7=$BT34),0,'X(Calculs)X'!$MW$131)))))))))))))</f>
        <v/>
      </c>
      <c r="CQ34" s="560" t="str">
        <f>IF(BH34="","",IF(BH34&lt;0,'X(Calculs)X'!$MW$141,IF(BH34&lt;0.1,'X(Calculs)X'!$MW$140,IF(BH34&lt;0.2,'X(Calculs)X'!$MW$139,IF(BH34&lt;0.3,'X(Calculs)X'!$MW$138,IF(BH34&lt;0.4,'X(Calculs)X'!$MW$137,IF(BH34&lt;0.5,'X(Calculs)X'!$MW$136,IF(BH34&lt;0.6,'X(Calculs)X'!$MW$135,IF(BH34&lt;0.7,'X(Calculs)X'!$MW$134,IF(BH34&lt;0.8,'X(Calculs)X'!$MW$133,IF(BH34&lt;0.9,'X(Calculs)X'!$MW$132,IF(BH34&lt;1,'X(Calculs)X'!$MW$131,IF(AND(BH34=1,CQ$7=$BT34),0,'X(Calculs)X'!$MW$131)))))))))))))</f>
        <v/>
      </c>
      <c r="CR34" s="560" t="str">
        <f>IF(BI34="","",IF(BI34&lt;0,'X(Calculs)X'!$MW$141,IF(BI34&lt;0.1,'X(Calculs)X'!$MW$140,IF(BI34&lt;0.2,'X(Calculs)X'!$MW$139,IF(BI34&lt;0.3,'X(Calculs)X'!$MW$138,IF(BI34&lt;0.4,'X(Calculs)X'!$MW$137,IF(BI34&lt;0.5,'X(Calculs)X'!$MW$136,IF(BI34&lt;0.6,'X(Calculs)X'!$MW$135,IF(BI34&lt;0.7,'X(Calculs)X'!$MW$134,IF(BI34&lt;0.8,'X(Calculs)X'!$MW$133,IF(BI34&lt;0.9,'X(Calculs)X'!$MW$132,IF(BI34&lt;1,'X(Calculs)X'!$MW$131,IF(AND(BI34=1,CR$7=$BT34),0,'X(Calculs)X'!$MW$131)))))))))))))</f>
        <v/>
      </c>
      <c r="CS34" s="560" t="str">
        <f>IF(BJ34="","",IF(BJ34&lt;0,'X(Calculs)X'!$MW$141,IF(BJ34&lt;0.1,'X(Calculs)X'!$MW$140,IF(BJ34&lt;0.2,'X(Calculs)X'!$MW$139,IF(BJ34&lt;0.3,'X(Calculs)X'!$MW$138,IF(BJ34&lt;0.4,'X(Calculs)X'!$MW$137,IF(BJ34&lt;0.5,'X(Calculs)X'!$MW$136,IF(BJ34&lt;0.6,'X(Calculs)X'!$MW$135,IF(BJ34&lt;0.7,'X(Calculs)X'!$MW$134,IF(BJ34&lt;0.8,'X(Calculs)X'!$MW$133,IF(BJ34&lt;0.9,'X(Calculs)X'!$MW$132,IF(BJ34&lt;1,'X(Calculs)X'!$MW$131,IF(AND(BJ34=1,CS$7=$BT34),0,'X(Calculs)X'!$MW$131)))))))))))))</f>
        <v/>
      </c>
      <c r="CT34" s="560" t="str">
        <f>IF(BK34="","",IF(BK34&lt;0,'X(Calculs)X'!$MW$141,IF(BK34&lt;0.1,'X(Calculs)X'!$MW$140,IF(BK34&lt;0.2,'X(Calculs)X'!$MW$139,IF(BK34&lt;0.3,'X(Calculs)X'!$MW$138,IF(BK34&lt;0.4,'X(Calculs)X'!$MW$137,IF(BK34&lt;0.5,'X(Calculs)X'!$MW$136,IF(BK34&lt;0.6,'X(Calculs)X'!$MW$135,IF(BK34&lt;0.7,'X(Calculs)X'!$MW$134,IF(BK34&lt;0.8,'X(Calculs)X'!$MW$133,IF(BK34&lt;0.9,'X(Calculs)X'!$MW$132,IF(BK34&lt;1,'X(Calculs)X'!$MW$131,IF(AND(BK34=1,CT$7=$BT34),0,'X(Calculs)X'!$MW$131)))))))))))))</f>
        <v/>
      </c>
      <c r="CU34" s="560" t="str">
        <f>IF(BL34="","",IF(BL34&lt;0,'X(Calculs)X'!$MW$141,IF(BL34&lt;0.1,'X(Calculs)X'!$MW$140,IF(BL34&lt;0.2,'X(Calculs)X'!$MW$139,IF(BL34&lt;0.3,'X(Calculs)X'!$MW$138,IF(BL34&lt;0.4,'X(Calculs)X'!$MW$137,IF(BL34&lt;0.5,'X(Calculs)X'!$MW$136,IF(BL34&lt;0.6,'X(Calculs)X'!$MW$135,IF(BL34&lt;0.7,'X(Calculs)X'!$MW$134,IF(BL34&lt;0.8,'X(Calculs)X'!$MW$133,IF(BL34&lt;0.9,'X(Calculs)X'!$MW$132,IF(BL34&lt;1,'X(Calculs)X'!$MW$131,IF(AND(BL34=1,CU$7=$BT34),0,'X(Calculs)X'!$MW$131)))))))))))))</f>
        <v/>
      </c>
      <c r="CV34" s="560" t="str">
        <f>IF(BM34="","",IF(BM34&lt;0,'X(Calculs)X'!$MW$141,IF(BM34&lt;0.1,'X(Calculs)X'!$MW$140,IF(BM34&lt;0.2,'X(Calculs)X'!$MW$139,IF(BM34&lt;0.3,'X(Calculs)X'!$MW$138,IF(BM34&lt;0.4,'X(Calculs)X'!$MW$137,IF(BM34&lt;0.5,'X(Calculs)X'!$MW$136,IF(BM34&lt;0.6,'X(Calculs)X'!$MW$135,IF(BM34&lt;0.7,'X(Calculs)X'!$MW$134,IF(BM34&lt;0.8,'X(Calculs)X'!$MW$133,IF(BM34&lt;0.9,'X(Calculs)X'!$MW$132,IF(BM34&lt;1,'X(Calculs)X'!$MW$131,IF(AND(BM34=1,CV$7=$BT34),0,'X(Calculs)X'!$MW$131)))))))))))))</f>
        <v/>
      </c>
      <c r="CW34" s="560" t="str">
        <f>IF(BN34="","",IF(BN34&lt;0,'X(Calculs)X'!$MW$141,IF(BN34&lt;0.1,'X(Calculs)X'!$MW$140,IF(BN34&lt;0.2,'X(Calculs)X'!$MW$139,IF(BN34&lt;0.3,'X(Calculs)X'!$MW$138,IF(BN34&lt;0.4,'X(Calculs)X'!$MW$137,IF(BN34&lt;0.5,'X(Calculs)X'!$MW$136,IF(BN34&lt;0.6,'X(Calculs)X'!$MW$135,IF(BN34&lt;0.7,'X(Calculs)X'!$MW$134,IF(BN34&lt;0.8,'X(Calculs)X'!$MW$133,IF(BN34&lt;0.9,'X(Calculs)X'!$MW$132,IF(BN34&lt;1,'X(Calculs)X'!$MW$131,IF(AND(BN34=1,CW$7=$BT34),0,'X(Calculs)X'!$MW$131)))))))))))))</f>
        <v/>
      </c>
      <c r="CX34" s="560" t="str">
        <f>IF(BO34="","",IF(BO34&lt;0,'X(Calculs)X'!$MW$141,IF(BO34&lt;0.1,'X(Calculs)X'!$MW$140,IF(BO34&lt;0.2,'X(Calculs)X'!$MW$139,IF(BO34&lt;0.3,'X(Calculs)X'!$MW$138,IF(BO34&lt;0.4,'X(Calculs)X'!$MW$137,IF(BO34&lt;0.5,'X(Calculs)X'!$MW$136,IF(BO34&lt;0.6,'X(Calculs)X'!$MW$135,IF(BO34&lt;0.7,'X(Calculs)X'!$MW$134,IF(BO34&lt;0.8,'X(Calculs)X'!$MW$133,IF(BO34&lt;0.9,'X(Calculs)X'!$MW$132,IF(BO34&lt;1,'X(Calculs)X'!$MW$131,IF(AND(BO34=1,CX$7=$BT34),0,'X(Calculs)X'!$MW$131)))))))))))))</f>
        <v/>
      </c>
      <c r="CZ34" s="541" t="str">
        <f t="shared" si="8"/>
        <v/>
      </c>
      <c r="DA34" s="542" t="str">
        <f>IFERROR((AL34*SQRT(('X(Calculs)X'!$B$11-2)/(1-('5. Corr.'!AL34*'5. Corr.'!AL34)))),"")</f>
        <v/>
      </c>
      <c r="DB34" s="542" t="str">
        <f>IFERROR((AM34*SQRT(('X(Calculs)X'!$B$11-2)/(1-('5. Corr.'!AM34*'5. Corr.'!AM34)))),"")</f>
        <v/>
      </c>
      <c r="DC34" s="542" t="str">
        <f>IFERROR((AN34*SQRT(('X(Calculs)X'!$B$11-2)/(1-('5. Corr.'!AN34*'5. Corr.'!AN34)))),"")</f>
        <v/>
      </c>
      <c r="DD34" s="542" t="str">
        <f>IFERROR((AO34*SQRT(('X(Calculs)X'!$B$11-2)/(1-('5. Corr.'!AO34*'5. Corr.'!AO34)))),"")</f>
        <v/>
      </c>
      <c r="DE34" s="542" t="str">
        <f>IFERROR((AP34*SQRT(('X(Calculs)X'!$B$11-2)/(1-('5. Corr.'!AP34*'5. Corr.'!AP34)))),"")</f>
        <v/>
      </c>
      <c r="DF34" s="542" t="str">
        <f>IFERROR((AQ34*SQRT(('X(Calculs)X'!$B$11-2)/(1-('5. Corr.'!AQ34*'5. Corr.'!AQ34)))),"")</f>
        <v/>
      </c>
      <c r="DG34" s="542" t="str">
        <f>IFERROR((AR34*SQRT(('X(Calculs)X'!$B$11-2)/(1-('5. Corr.'!AR34*'5. Corr.'!AR34)))),"")</f>
        <v/>
      </c>
      <c r="DH34" s="542" t="str">
        <f>IFERROR((AS34*SQRT(('X(Calculs)X'!$B$11-2)/(1-('5. Corr.'!AS34*'5. Corr.'!AS34)))),"")</f>
        <v/>
      </c>
      <c r="DI34" s="542" t="str">
        <f>IFERROR((AT34*SQRT(('X(Calculs)X'!$B$11-2)/(1-('5. Corr.'!AT34*'5. Corr.'!AT34)))),"")</f>
        <v/>
      </c>
      <c r="DJ34" s="542" t="str">
        <f>IFERROR((AU34*SQRT(('X(Calculs)X'!$B$11-2)/(1-('5. Corr.'!AU34*'5. Corr.'!AU34)))),"")</f>
        <v/>
      </c>
      <c r="DK34" s="542" t="str">
        <f>IFERROR((AV34*SQRT(('X(Calculs)X'!$B$11-2)/(1-('5. Corr.'!AV34*'5. Corr.'!AV34)))),"")</f>
        <v/>
      </c>
      <c r="DL34" s="542" t="str">
        <f>IFERROR((AW34*SQRT(('X(Calculs)X'!$B$11-2)/(1-('5. Corr.'!AW34*'5. Corr.'!AW34)))),"")</f>
        <v/>
      </c>
      <c r="DM34" s="542" t="str">
        <f>IFERROR((AX34*SQRT(('X(Calculs)X'!$B$11-2)/(1-('5. Corr.'!AX34*'5. Corr.'!AX34)))),"")</f>
        <v/>
      </c>
      <c r="DN34" s="542" t="str">
        <f>IFERROR((AY34*SQRT(('X(Calculs)X'!$B$11-2)/(1-('5. Corr.'!AY34*'5. Corr.'!AY34)))),"")</f>
        <v/>
      </c>
      <c r="DO34" s="542" t="str">
        <f>IFERROR((AZ34*SQRT(('X(Calculs)X'!$B$11-2)/(1-('5. Corr.'!AZ34*'5. Corr.'!AZ34)))),"")</f>
        <v/>
      </c>
      <c r="DP34" s="542" t="str">
        <f>IFERROR((BA34*SQRT(('X(Calculs)X'!$B$11-2)/(1-('5. Corr.'!BA34*'5. Corr.'!BA34)))),"")</f>
        <v/>
      </c>
      <c r="DQ34" s="542" t="str">
        <f>IFERROR((BB34*SQRT(('X(Calculs)X'!$B$11-2)/(1-('5. Corr.'!BB34*'5. Corr.'!BB34)))),"")</f>
        <v/>
      </c>
      <c r="DR34" s="542" t="str">
        <f>IFERROR((BC34*SQRT(('X(Calculs)X'!$B$11-2)/(1-('5. Corr.'!BC34*'5. Corr.'!BC34)))),"")</f>
        <v/>
      </c>
      <c r="DS34" s="542" t="str">
        <f>IFERROR((BD34*SQRT(('X(Calculs)X'!$B$11-2)/(1-('5. Corr.'!BD34*'5. Corr.'!BD34)))),"")</f>
        <v/>
      </c>
      <c r="DT34" s="542" t="str">
        <f>IFERROR((BE34*SQRT(('X(Calculs)X'!$B$11-2)/(1-('5. Corr.'!BE34*'5. Corr.'!BE34)))),"")</f>
        <v/>
      </c>
      <c r="DU34" s="542" t="str">
        <f>IFERROR((BF34*SQRT(('X(Calculs)X'!$B$11-2)/(1-('5. Corr.'!BF34*'5. Corr.'!BF34)))),"")</f>
        <v/>
      </c>
      <c r="DV34" s="542" t="str">
        <f>IFERROR((BG34*SQRT(('X(Calculs)X'!$B$11-2)/(1-('5. Corr.'!BG34*'5. Corr.'!BG34)))),"")</f>
        <v/>
      </c>
      <c r="DW34" s="542" t="str">
        <f>IFERROR((BH34*SQRT(('X(Calculs)X'!$B$11-2)/(1-('5. Corr.'!BH34*'5. Corr.'!BH34)))),"")</f>
        <v/>
      </c>
      <c r="DX34" s="542" t="str">
        <f>IFERROR((BI34*SQRT(('X(Calculs)X'!$B$11-2)/(1-('5. Corr.'!BI34*'5. Corr.'!BI34)))),"")</f>
        <v/>
      </c>
      <c r="DY34" s="542" t="str">
        <f>IFERROR((BJ34*SQRT(('X(Calculs)X'!$B$11-2)/(1-('5. Corr.'!BJ34*'5. Corr.'!BJ34)))),"")</f>
        <v/>
      </c>
      <c r="DZ34" s="542" t="str">
        <f>IFERROR((BK34*SQRT(('X(Calculs)X'!$B$11-2)/(1-('5. Corr.'!BK34*'5. Corr.'!BK34)))),"")</f>
        <v/>
      </c>
      <c r="EA34" s="542" t="str">
        <f>IFERROR((BL34*SQRT(('X(Calculs)X'!$B$11-2)/(1-('5. Corr.'!BL34*'5. Corr.'!BL34)))),"")</f>
        <v/>
      </c>
      <c r="EB34" s="542" t="str">
        <f>IFERROR((BM34*SQRT(('X(Calculs)X'!$B$11-2)/(1-('5. Corr.'!BM34*'5. Corr.'!BM34)))),"")</f>
        <v/>
      </c>
      <c r="EC34" s="542" t="str">
        <f>IFERROR((BN34*SQRT(('X(Calculs)X'!$B$11-2)/(1-('5. Corr.'!BN34*'5. Corr.'!BN34)))),"")</f>
        <v/>
      </c>
      <c r="ED34" s="542" t="str">
        <f>IFERROR((BO34*SQRT(('X(Calculs)X'!$B$11-2)/(1-('5. Corr.'!BO34*'5. Corr.'!BO34)))),"")</f>
        <v/>
      </c>
      <c r="EF34" s="541" t="str">
        <f t="shared" si="9"/>
        <v/>
      </c>
      <c r="EG34" s="542" t="str">
        <f>IFERROR((_xlfn.T.DIST.2T(ABS(DA34),'X(Calculs)X'!$B$11-2)),"")</f>
        <v/>
      </c>
      <c r="EH34" s="542" t="str">
        <f>IFERROR((_xlfn.T.DIST.2T(ABS(DB34),'X(Calculs)X'!$B$11-2)),"")</f>
        <v/>
      </c>
      <c r="EI34" s="542" t="str">
        <f>IFERROR((_xlfn.T.DIST.2T(ABS(DC34),'X(Calculs)X'!$B$11-2)),"")</f>
        <v/>
      </c>
      <c r="EJ34" s="542" t="str">
        <f>IFERROR((_xlfn.T.DIST.2T(ABS(DD34),'X(Calculs)X'!$B$11-2)),"")</f>
        <v/>
      </c>
      <c r="EK34" s="542" t="str">
        <f>IFERROR((_xlfn.T.DIST.2T(ABS(DE34),'X(Calculs)X'!$B$11-2)),"")</f>
        <v/>
      </c>
      <c r="EL34" s="542" t="str">
        <f>IFERROR((_xlfn.T.DIST.2T(ABS(DF34),'X(Calculs)X'!$B$11-2)),"")</f>
        <v/>
      </c>
      <c r="EM34" s="542" t="str">
        <f>IFERROR((_xlfn.T.DIST.2T(ABS(DG34),'X(Calculs)X'!$B$11-2)),"")</f>
        <v/>
      </c>
      <c r="EN34" s="542" t="str">
        <f>IFERROR((_xlfn.T.DIST.2T(ABS(DH34),'X(Calculs)X'!$B$11-2)),"")</f>
        <v/>
      </c>
      <c r="EO34" s="542" t="str">
        <f>IFERROR((_xlfn.T.DIST.2T(ABS(DI34),'X(Calculs)X'!$B$11-2)),"")</f>
        <v/>
      </c>
      <c r="EP34" s="542" t="str">
        <f>IFERROR((_xlfn.T.DIST.2T(ABS(DJ34),'X(Calculs)X'!$B$11-2)),"")</f>
        <v/>
      </c>
      <c r="EQ34" s="542" t="str">
        <f>IFERROR((_xlfn.T.DIST.2T(ABS(DK34),'X(Calculs)X'!$B$11-2)),"")</f>
        <v/>
      </c>
      <c r="ER34" s="542" t="str">
        <f>IFERROR((_xlfn.T.DIST.2T(ABS(DL34),'X(Calculs)X'!$B$11-2)),"")</f>
        <v/>
      </c>
      <c r="ES34" s="542" t="str">
        <f>IFERROR((_xlfn.T.DIST.2T(ABS(DM34),'X(Calculs)X'!$B$11-2)),"")</f>
        <v/>
      </c>
      <c r="ET34" s="542" t="str">
        <f>IFERROR((_xlfn.T.DIST.2T(ABS(DN34),'X(Calculs)X'!$B$11-2)),"")</f>
        <v/>
      </c>
      <c r="EU34" s="542" t="str">
        <f>IFERROR((_xlfn.T.DIST.2T(ABS(DO34),'X(Calculs)X'!$B$11-2)),"")</f>
        <v/>
      </c>
      <c r="EV34" s="542" t="str">
        <f>IFERROR((_xlfn.T.DIST.2T(ABS(DP34),'X(Calculs)X'!$B$11-2)),"")</f>
        <v/>
      </c>
      <c r="EW34" s="542" t="str">
        <f>IFERROR((_xlfn.T.DIST.2T(ABS(DQ34),'X(Calculs)X'!$B$11-2)),"")</f>
        <v/>
      </c>
      <c r="EX34" s="542" t="str">
        <f>IFERROR((_xlfn.T.DIST.2T(ABS(DR34),'X(Calculs)X'!$B$11-2)),"")</f>
        <v/>
      </c>
      <c r="EY34" s="542" t="str">
        <f>IFERROR((_xlfn.T.DIST.2T(ABS(DS34),'X(Calculs)X'!$B$11-2)),"")</f>
        <v/>
      </c>
      <c r="EZ34" s="542" t="str">
        <f>IFERROR((_xlfn.T.DIST.2T(ABS(DT34),'X(Calculs)X'!$B$11-2)),"")</f>
        <v/>
      </c>
      <c r="FA34" s="542" t="str">
        <f>IFERROR((_xlfn.T.DIST.2T(ABS(DU34),'X(Calculs)X'!$B$11-2)),"")</f>
        <v/>
      </c>
      <c r="FB34" s="542" t="str">
        <f>IFERROR((_xlfn.T.DIST.2T(ABS(DV34),'X(Calculs)X'!$B$11-2)),"")</f>
        <v/>
      </c>
      <c r="FC34" s="542" t="str">
        <f>IFERROR((_xlfn.T.DIST.2T(ABS(DW34),'X(Calculs)X'!$B$11-2)),"")</f>
        <v/>
      </c>
      <c r="FD34" s="542" t="str">
        <f>IFERROR((_xlfn.T.DIST.2T(ABS(DX34),'X(Calculs)X'!$B$11-2)),"")</f>
        <v/>
      </c>
      <c r="FE34" s="542" t="str">
        <f>IFERROR((_xlfn.T.DIST.2T(ABS(DY34),'X(Calculs)X'!$B$11-2)),"")</f>
        <v/>
      </c>
      <c r="FF34" s="542" t="str">
        <f>IFERROR((_xlfn.T.DIST.2T(ABS(DZ34),'X(Calculs)X'!$B$11-2)),"")</f>
        <v/>
      </c>
      <c r="FG34" s="542" t="str">
        <f>IFERROR((_xlfn.T.DIST.2T(ABS(EA34),'X(Calculs)X'!$B$11-2)),"")</f>
        <v/>
      </c>
      <c r="FH34" s="542" t="str">
        <f>IFERROR((_xlfn.T.DIST.2T(ABS(EB34),'X(Calculs)X'!$B$11-2)),"")</f>
        <v/>
      </c>
      <c r="FI34" s="542" t="str">
        <f>IFERROR((_xlfn.T.DIST.2T(ABS(EC34),'X(Calculs)X'!$B$11-2)),"")</f>
        <v/>
      </c>
      <c r="FJ34" s="542" t="str">
        <f>IFERROR((_xlfn.T.DIST.2T(ABS(ED34),'X(Calculs)X'!$B$11-2)),"")</f>
        <v/>
      </c>
      <c r="FL34" s="541" t="str">
        <f t="shared" si="10"/>
        <v/>
      </c>
      <c r="FM34" s="542" t="e">
        <f t="shared" si="12"/>
        <v>#VALUE!</v>
      </c>
      <c r="FN34" s="542" t="e">
        <f t="shared" si="13"/>
        <v>#VALUE!</v>
      </c>
      <c r="FO34" s="542" t="e">
        <f t="shared" si="14"/>
        <v>#VALUE!</v>
      </c>
      <c r="FP34" s="542" t="e">
        <f t="shared" si="15"/>
        <v>#VALUE!</v>
      </c>
      <c r="FQ34" s="542" t="e">
        <f t="shared" si="16"/>
        <v>#VALUE!</v>
      </c>
      <c r="FR34" s="542" t="e">
        <f t="shared" si="17"/>
        <v>#VALUE!</v>
      </c>
      <c r="FS34" s="542" t="e">
        <f t="shared" si="18"/>
        <v>#VALUE!</v>
      </c>
      <c r="FT34" s="542" t="e">
        <f t="shared" si="19"/>
        <v>#VALUE!</v>
      </c>
      <c r="FU34" s="542" t="e">
        <f t="shared" si="20"/>
        <v>#VALUE!</v>
      </c>
      <c r="FV34" s="542" t="e">
        <f t="shared" si="21"/>
        <v>#VALUE!</v>
      </c>
      <c r="FW34" s="542" t="e">
        <f t="shared" si="22"/>
        <v>#VALUE!</v>
      </c>
      <c r="FX34" s="542" t="e">
        <f t="shared" si="23"/>
        <v>#VALUE!</v>
      </c>
      <c r="FY34" s="542" t="e">
        <f t="shared" si="24"/>
        <v>#VALUE!</v>
      </c>
      <c r="FZ34" s="542" t="e">
        <f t="shared" si="25"/>
        <v>#VALUE!</v>
      </c>
      <c r="GA34" s="542" t="e">
        <f t="shared" si="26"/>
        <v>#VALUE!</v>
      </c>
      <c r="GB34" s="542" t="e">
        <f t="shared" si="27"/>
        <v>#VALUE!</v>
      </c>
      <c r="GC34" s="542" t="e">
        <f t="shared" si="28"/>
        <v>#VALUE!</v>
      </c>
      <c r="GD34" s="542" t="e">
        <f t="shared" si="29"/>
        <v>#VALUE!</v>
      </c>
      <c r="GE34" s="542" t="e">
        <f t="shared" si="30"/>
        <v>#VALUE!</v>
      </c>
      <c r="GF34" s="542" t="e">
        <f t="shared" si="31"/>
        <v>#VALUE!</v>
      </c>
      <c r="GG34" s="542" t="e">
        <f t="shared" si="32"/>
        <v>#VALUE!</v>
      </c>
      <c r="GH34" s="542" t="e">
        <f t="shared" si="33"/>
        <v>#VALUE!</v>
      </c>
      <c r="GI34" s="542" t="e">
        <f t="shared" si="34"/>
        <v>#VALUE!</v>
      </c>
      <c r="GJ34" s="542" t="e">
        <f t="shared" si="35"/>
        <v>#VALUE!</v>
      </c>
      <c r="GK34" s="542" t="e">
        <f t="shared" si="36"/>
        <v>#VALUE!</v>
      </c>
      <c r="GL34" s="542" t="e">
        <f t="shared" si="37"/>
        <v>#VALUE!</v>
      </c>
      <c r="GM34" s="542" t="e">
        <f t="shared" si="38"/>
        <v>#VALUE!</v>
      </c>
      <c r="GN34" s="542" t="e">
        <f t="shared" si="39"/>
        <v>#VALUE!</v>
      </c>
      <c r="GO34" s="542" t="e">
        <f t="shared" si="40"/>
        <v>#VALUE!</v>
      </c>
      <c r="GP34" s="542" t="e">
        <f t="shared" si="41"/>
        <v>#VALUE!</v>
      </c>
    </row>
    <row r="35" spans="1:285" ht="23.25" customHeight="1" x14ac:dyDescent="0.3">
      <c r="A35" s="578"/>
      <c r="D35" s="568" t="str">
        <f>AF7</f>
        <v/>
      </c>
      <c r="E35" s="542" t="str">
        <f>IF('X(Calculs)X'!$B$8&gt;0,IF('X(Calculs)X'!$AM52&lt;='X(Calculs)X'!$B$8,IF(ISERROR(FM35),IF('X(Calculs)X'!D$23&lt;='X(Calculs)X'!$B$8,"—",""),FM35),""),"")</f>
        <v/>
      </c>
      <c r="F35" s="542" t="str">
        <f>IF('X(Calculs)X'!$B$8&gt;0,IF('X(Calculs)X'!$AM52&lt;='X(Calculs)X'!$B$8,IF(ISERROR(FN35),IF('X(Calculs)X'!E$23&lt;='X(Calculs)X'!$B$8,"—",""),FN35),""),"")</f>
        <v/>
      </c>
      <c r="G35" s="542" t="str">
        <f>IF('X(Calculs)X'!$B$8&gt;0,IF('X(Calculs)X'!$AM52&lt;='X(Calculs)X'!$B$8,IF(ISERROR(FO35),IF('X(Calculs)X'!F$23&lt;='X(Calculs)X'!$B$8,"—",""),FO35),""),"")</f>
        <v/>
      </c>
      <c r="H35" s="542" t="str">
        <f>IF('X(Calculs)X'!$B$8&gt;0,IF('X(Calculs)X'!$AM52&lt;='X(Calculs)X'!$B$8,IF(ISERROR(FP35),IF('X(Calculs)X'!G$23&lt;='X(Calculs)X'!$B$8,"—",""),FP35),""),"")</f>
        <v/>
      </c>
      <c r="I35" s="542" t="str">
        <f>IF('X(Calculs)X'!$B$8&gt;0,IF('X(Calculs)X'!$AM52&lt;='X(Calculs)X'!$B$8,IF(ISERROR(FQ35),IF('X(Calculs)X'!H$23&lt;='X(Calculs)X'!$B$8,"—",""),FQ35),""),"")</f>
        <v/>
      </c>
      <c r="J35" s="542" t="str">
        <f>IF('X(Calculs)X'!$B$8&gt;0,IF('X(Calculs)X'!$AM52&lt;='X(Calculs)X'!$B$8,IF(ISERROR(FR35),IF('X(Calculs)X'!I$23&lt;='X(Calculs)X'!$B$8,"—",""),FR35),""),"")</f>
        <v/>
      </c>
      <c r="K35" s="542" t="str">
        <f>IF('X(Calculs)X'!$B$8&gt;0,IF('X(Calculs)X'!$AM52&lt;='X(Calculs)X'!$B$8,IF(ISERROR(FS35),IF('X(Calculs)X'!J$23&lt;='X(Calculs)X'!$B$8,"—",""),FS35),""),"")</f>
        <v/>
      </c>
      <c r="L35" s="542" t="str">
        <f>IF('X(Calculs)X'!$B$8&gt;0,IF('X(Calculs)X'!$AM52&lt;='X(Calculs)X'!$B$8,IF(ISERROR(FT35),IF('X(Calculs)X'!K$23&lt;='X(Calculs)X'!$B$8,"—",""),FT35),""),"")</f>
        <v/>
      </c>
      <c r="M35" s="542" t="str">
        <f>IF('X(Calculs)X'!$B$8&gt;0,IF('X(Calculs)X'!$AM52&lt;='X(Calculs)X'!$B$8,IF(ISERROR(FU35),IF('X(Calculs)X'!L$23&lt;='X(Calculs)X'!$B$8,"—",""),FU35),""),"")</f>
        <v/>
      </c>
      <c r="N35" s="542" t="str">
        <f>IF('X(Calculs)X'!$B$8&gt;0,IF('X(Calculs)X'!$AM52&lt;='X(Calculs)X'!$B$8,IF(ISERROR(FV35),IF('X(Calculs)X'!M$23&lt;='X(Calculs)X'!$B$8,"—",""),FV35),""),"")</f>
        <v/>
      </c>
      <c r="O35" s="542" t="str">
        <f>IF('X(Calculs)X'!$B$8&gt;0,IF('X(Calculs)X'!$AM52&lt;='X(Calculs)X'!$B$8,IF(ISERROR(FW35),IF('X(Calculs)X'!N$23&lt;='X(Calculs)X'!$B$8,"—",""),FW35),""),"")</f>
        <v/>
      </c>
      <c r="P35" s="542" t="str">
        <f>IF('X(Calculs)X'!$B$8&gt;0,IF('X(Calculs)X'!$AM52&lt;='X(Calculs)X'!$B$8,IF(ISERROR(FX35),IF('X(Calculs)X'!O$23&lt;='X(Calculs)X'!$B$8,"—",""),FX35),""),"")</f>
        <v/>
      </c>
      <c r="Q35" s="542" t="str">
        <f>IF('X(Calculs)X'!$B$8&gt;0,IF('X(Calculs)X'!$AM52&lt;='X(Calculs)X'!$B$8,IF(ISERROR(FY35),IF('X(Calculs)X'!P$23&lt;='X(Calculs)X'!$B$8,"—",""),FY35),""),"")</f>
        <v/>
      </c>
      <c r="R35" s="542" t="str">
        <f>IF('X(Calculs)X'!$B$8&gt;0,IF('X(Calculs)X'!$AM52&lt;='X(Calculs)X'!$B$8,IF(ISERROR(FZ35),IF('X(Calculs)X'!Q$23&lt;='X(Calculs)X'!$B$8,"—",""),FZ35),""),"")</f>
        <v/>
      </c>
      <c r="S35" s="542" t="str">
        <f>IF('X(Calculs)X'!$B$8&gt;0,IF('X(Calculs)X'!$AM52&lt;='X(Calculs)X'!$B$8,IF(ISERROR(GA35),IF('X(Calculs)X'!R$23&lt;='X(Calculs)X'!$B$8,"—",""),GA35),""),"")</f>
        <v/>
      </c>
      <c r="T35" s="542" t="str">
        <f>IF('X(Calculs)X'!$B$8&gt;0,IF('X(Calculs)X'!$AM52&lt;='X(Calculs)X'!$B$8,IF(ISERROR(GB35),IF('X(Calculs)X'!S$23&lt;='X(Calculs)X'!$B$8,"—",""),GB35),""),"")</f>
        <v/>
      </c>
      <c r="U35" s="542" t="str">
        <f>IF('X(Calculs)X'!$B$8&gt;0,IF('X(Calculs)X'!$AM52&lt;='X(Calculs)X'!$B$8,IF(ISERROR(GC35),IF('X(Calculs)X'!T$23&lt;='X(Calculs)X'!$B$8,"—",""),GC35),""),"")</f>
        <v/>
      </c>
      <c r="V35" s="542" t="str">
        <f>IF('X(Calculs)X'!$B$8&gt;0,IF('X(Calculs)X'!$AM52&lt;='X(Calculs)X'!$B$8,IF(ISERROR(GD35),IF('X(Calculs)X'!U$23&lt;='X(Calculs)X'!$B$8,"—",""),GD35),""),"")</f>
        <v/>
      </c>
      <c r="W35" s="542" t="str">
        <f>IF('X(Calculs)X'!$B$8&gt;0,IF('X(Calculs)X'!$AM52&lt;='X(Calculs)X'!$B$8,IF(ISERROR(GE35),IF('X(Calculs)X'!V$23&lt;='X(Calculs)X'!$B$8,"—",""),GE35),""),"")</f>
        <v/>
      </c>
      <c r="X35" s="542" t="str">
        <f>IF('X(Calculs)X'!$B$8&gt;0,IF('X(Calculs)X'!$AM52&lt;='X(Calculs)X'!$B$8,IF(ISERROR(GF35),IF('X(Calculs)X'!W$23&lt;='X(Calculs)X'!$B$8,"—",""),GF35),""),"")</f>
        <v/>
      </c>
      <c r="Y35" s="542" t="str">
        <f>IF('X(Calculs)X'!$B$8&gt;0,IF('X(Calculs)X'!$AM52&lt;='X(Calculs)X'!$B$8,IF(ISERROR(GG35),IF('X(Calculs)X'!X$23&lt;='X(Calculs)X'!$B$8,"—",""),GG35),""),"")</f>
        <v/>
      </c>
      <c r="Z35" s="542" t="str">
        <f>IF('X(Calculs)X'!$B$8&gt;0,IF('X(Calculs)X'!$AM52&lt;='X(Calculs)X'!$B$8,IF(ISERROR(GH35),IF('X(Calculs)X'!Y$23&lt;='X(Calculs)X'!$B$8,"—",""),GH35),""),"")</f>
        <v/>
      </c>
      <c r="AA35" s="542" t="str">
        <f>IF('X(Calculs)X'!$B$8&gt;0,IF('X(Calculs)X'!$AM52&lt;='X(Calculs)X'!$B$8,IF(ISERROR(GI35),IF('X(Calculs)X'!Z$23&lt;='X(Calculs)X'!$B$8,"—",""),GI35),""),"")</f>
        <v/>
      </c>
      <c r="AB35" s="542" t="str">
        <f>IF('X(Calculs)X'!$B$8&gt;0,IF('X(Calculs)X'!$AM52&lt;='X(Calculs)X'!$B$8,IF(ISERROR(GJ35),IF('X(Calculs)X'!AA$23&lt;='X(Calculs)X'!$B$8,"—",""),GJ35),""),"")</f>
        <v/>
      </c>
      <c r="AC35" s="542" t="str">
        <f>IF('X(Calculs)X'!$B$8&gt;0,IF('X(Calculs)X'!$AM52&lt;='X(Calculs)X'!$B$8,IF(ISERROR(GK35),IF('X(Calculs)X'!AB$23&lt;='X(Calculs)X'!$B$8,"—",""),GK35),""),"")</f>
        <v/>
      </c>
      <c r="AD35" s="542" t="str">
        <f>IF('X(Calculs)X'!$B$8&gt;0,IF('X(Calculs)X'!$AM52&lt;='X(Calculs)X'!$B$8,IF(ISERROR(GL35),IF('X(Calculs)X'!AC$23&lt;='X(Calculs)X'!$B$8,"—",""),GL35),""),"")</f>
        <v/>
      </c>
      <c r="AE35" s="542" t="str">
        <f>IF('X(Calculs)X'!$B$8&gt;0,IF('X(Calculs)X'!$AM52&lt;='X(Calculs)X'!$B$8,IF(ISERROR(GM35),IF('X(Calculs)X'!AD$23&lt;='X(Calculs)X'!$B$8,"—",""),GM35),""),"")</f>
        <v/>
      </c>
      <c r="AF35" s="542" t="str">
        <f>IF('X(Calculs)X'!$B$8&gt;0,IF('X(Calculs)X'!$AM52&lt;='X(Calculs)X'!$B$8,IF(ISERROR(GN35),IF('X(Calculs)X'!AE$23&lt;='X(Calculs)X'!$B$8,"—",""),GN35),""),"")</f>
        <v/>
      </c>
      <c r="AG35" s="542" t="str">
        <f>IF('X(Calculs)X'!$B$8&gt;0,IF('X(Calculs)X'!$AM52&lt;='X(Calculs)X'!$B$8,IF(ISERROR(GO35),IF('X(Calculs)X'!AF$23&lt;='X(Calculs)X'!$B$8,"—",""),GO35),""),"")</f>
        <v/>
      </c>
      <c r="AH35" s="542" t="str">
        <f>IF('X(Calculs)X'!$B$8&gt;0,IF('X(Calculs)X'!$AM52&lt;='X(Calculs)X'!$B$8,IF(ISERROR(GP35),IF('X(Calculs)X'!AG$23&lt;='X(Calculs)X'!$B$8,"—",""),GP35),""),"")</f>
        <v/>
      </c>
      <c r="AK35" s="541" t="str">
        <f t="shared" si="6"/>
        <v/>
      </c>
      <c r="AL35" s="542" t="str">
        <f>IFERROR(ROUND(CORREL('X(Calculs)X'!$AE$25:$AE$124,'X(Calculs)X'!D$25:D$124),2),"")</f>
        <v/>
      </c>
      <c r="AM35" s="542" t="str">
        <f>IFERROR(ROUND(CORREL('X(Calculs)X'!$AE$25:$AE$124,'X(Calculs)X'!E$25:E$124),2),"")</f>
        <v/>
      </c>
      <c r="AN35" s="542" t="str">
        <f>IFERROR(ROUND(CORREL('X(Calculs)X'!$AE$25:$AE$124,'X(Calculs)X'!F$25:F$124),2),"")</f>
        <v/>
      </c>
      <c r="AO35" s="542" t="str">
        <f>IFERROR(ROUND(CORREL('X(Calculs)X'!$AE$25:$AE$124,'X(Calculs)X'!G$25:G$124),2),"")</f>
        <v/>
      </c>
      <c r="AP35" s="542" t="str">
        <f>IFERROR(ROUND(CORREL('X(Calculs)X'!$AE$25:$AE$124,'X(Calculs)X'!H$25:H$124),2),"")</f>
        <v/>
      </c>
      <c r="AQ35" s="542" t="str">
        <f>IFERROR(ROUND(CORREL('X(Calculs)X'!$AE$25:$AE$124,'X(Calculs)X'!I$25:I$124),2),"")</f>
        <v/>
      </c>
      <c r="AR35" s="542" t="str">
        <f>IFERROR(ROUND(CORREL('X(Calculs)X'!$AE$25:$AE$124,'X(Calculs)X'!J$25:J$124),2),"")</f>
        <v/>
      </c>
      <c r="AS35" s="542" t="str">
        <f>IFERROR(ROUND(CORREL('X(Calculs)X'!$AE$25:$AE$124,'X(Calculs)X'!K$25:K$124),2),"")</f>
        <v/>
      </c>
      <c r="AT35" s="542" t="str">
        <f>IFERROR(ROUND(CORREL('X(Calculs)X'!$AE$25:$AE$124,'X(Calculs)X'!L$25:L$124),2),"")</f>
        <v/>
      </c>
      <c r="AU35" s="542" t="str">
        <f>IFERROR(ROUND(CORREL('X(Calculs)X'!$AE$25:$AE$124,'X(Calculs)X'!M$25:M$124),2),"")</f>
        <v/>
      </c>
      <c r="AV35" s="542" t="str">
        <f>IFERROR(ROUND(CORREL('X(Calculs)X'!$AE$25:$AE$124,'X(Calculs)X'!N$25:N$124),2),"")</f>
        <v/>
      </c>
      <c r="AW35" s="542" t="str">
        <f>IFERROR(ROUND(CORREL('X(Calculs)X'!$AE$25:$AE$124,'X(Calculs)X'!O$25:O$124),2),"")</f>
        <v/>
      </c>
      <c r="AX35" s="542" t="str">
        <f>IFERROR(ROUND(CORREL('X(Calculs)X'!$AE$25:$AE$124,'X(Calculs)X'!P$25:P$124),2),"")</f>
        <v/>
      </c>
      <c r="AY35" s="542" t="str">
        <f>IFERROR(ROUND(CORREL('X(Calculs)X'!$AE$25:$AE$124,'X(Calculs)X'!Q$25:Q$124),2),"")</f>
        <v/>
      </c>
      <c r="AZ35" s="542" t="str">
        <f>IFERROR(ROUND(CORREL('X(Calculs)X'!$AE$25:$AE$124,'X(Calculs)X'!R$25:R$124),2),"")</f>
        <v/>
      </c>
      <c r="BA35" s="542" t="str">
        <f>IFERROR(ROUND(CORREL('X(Calculs)X'!$AE$25:$AE$124,'X(Calculs)X'!S$25:S$124),2),"")</f>
        <v/>
      </c>
      <c r="BB35" s="542" t="str">
        <f>IFERROR(ROUND(CORREL('X(Calculs)X'!$AE$25:$AE$124,'X(Calculs)X'!T$25:T$124),2),"")</f>
        <v/>
      </c>
      <c r="BC35" s="542" t="str">
        <f>IFERROR(ROUND(CORREL('X(Calculs)X'!$AE$25:$AE$124,'X(Calculs)X'!U$25:U$124),2),"")</f>
        <v/>
      </c>
      <c r="BD35" s="542" t="str">
        <f>IFERROR(ROUND(CORREL('X(Calculs)X'!$AE$25:$AE$124,'X(Calculs)X'!V$25:V$124),2),"")</f>
        <v/>
      </c>
      <c r="BE35" s="542" t="str">
        <f>IFERROR(ROUND(CORREL('X(Calculs)X'!$AE$25:$AE$124,'X(Calculs)X'!W$25:W$124),2),"")</f>
        <v/>
      </c>
      <c r="BF35" s="542" t="str">
        <f>IFERROR(ROUND(CORREL('X(Calculs)X'!$AE$25:$AE$124,'X(Calculs)X'!X$25:X$124),2),"")</f>
        <v/>
      </c>
      <c r="BG35" s="542" t="str">
        <f>IFERROR(ROUND(CORREL('X(Calculs)X'!$AE$25:$AE$124,'X(Calculs)X'!Y$25:Y$124),2),"")</f>
        <v/>
      </c>
      <c r="BH35" s="542" t="str">
        <f>IFERROR(ROUND(CORREL('X(Calculs)X'!$AE$25:$AE$124,'X(Calculs)X'!Z$25:Z$124),2),"")</f>
        <v/>
      </c>
      <c r="BI35" s="542" t="str">
        <f>IFERROR(ROUND(CORREL('X(Calculs)X'!$AE$25:$AE$124,'X(Calculs)X'!AA$25:AA$124),2),"")</f>
        <v/>
      </c>
      <c r="BJ35" s="542" t="str">
        <f>IFERROR(ROUND(CORREL('X(Calculs)X'!$AE$25:$AE$124,'X(Calculs)X'!AB$25:AB$124),2),"")</f>
        <v/>
      </c>
      <c r="BK35" s="542" t="str">
        <f>IFERROR(ROUND(CORREL('X(Calculs)X'!$AE$25:$AE$124,'X(Calculs)X'!AC$25:AC$124),2),"")</f>
        <v/>
      </c>
      <c r="BL35" s="542" t="str">
        <f>IFERROR(ROUND(CORREL('X(Calculs)X'!$AE$25:$AE$124,'X(Calculs)X'!AD$25:AD$124),2),"")</f>
        <v/>
      </c>
      <c r="BM35" s="542" t="str">
        <f>IFERROR(ROUND(CORREL('X(Calculs)X'!$AE$25:$AE$124,'X(Calculs)X'!AE$25:AE$124),2),"")</f>
        <v/>
      </c>
      <c r="BN35" s="542" t="str">
        <f>IFERROR(ROUND(CORREL('X(Calculs)X'!$AE$25:$AE$124,'X(Calculs)X'!AF$25:AF$124),2),"")</f>
        <v/>
      </c>
      <c r="BO35" s="542" t="str">
        <f>IFERROR(ROUND(CORREL('X(Calculs)X'!$AE$25:$AE$124,'X(Calculs)X'!AG$25:AG$124),2),"")</f>
        <v/>
      </c>
      <c r="BT35" s="541" t="str">
        <f t="shared" si="7"/>
        <v/>
      </c>
      <c r="BU35" s="560" t="str">
        <f>IF(AL35="","",IF(AL35&lt;0,'X(Calculs)X'!$MW$141,IF(AL35&lt;0.1,'X(Calculs)X'!$MW$140,IF(AL35&lt;0.2,'X(Calculs)X'!$MW$139,IF(AL35&lt;0.3,'X(Calculs)X'!$MW$138,IF(AL35&lt;0.4,'X(Calculs)X'!$MW$137,IF(AL35&lt;0.5,'X(Calculs)X'!$MW$136,IF(AL35&lt;0.6,'X(Calculs)X'!$MW$135,IF(AL35&lt;0.7,'X(Calculs)X'!$MW$134,IF(AL35&lt;0.8,'X(Calculs)X'!$MW$133,IF(AL35&lt;0.9,'X(Calculs)X'!$MW$132,IF(AL35&lt;1,'X(Calculs)X'!$MW$131,IF(AND(AL35=1,BU$7=$BT35),0,'X(Calculs)X'!$MW$131)))))))))))))</f>
        <v/>
      </c>
      <c r="BV35" s="560" t="str">
        <f>IF(AM35="","",IF(AM35&lt;0,'X(Calculs)X'!$MW$141,IF(AM35&lt;0.1,'X(Calculs)X'!$MW$140,IF(AM35&lt;0.2,'X(Calculs)X'!$MW$139,IF(AM35&lt;0.3,'X(Calculs)X'!$MW$138,IF(AM35&lt;0.4,'X(Calculs)X'!$MW$137,IF(AM35&lt;0.5,'X(Calculs)X'!$MW$136,IF(AM35&lt;0.6,'X(Calculs)X'!$MW$135,IF(AM35&lt;0.7,'X(Calculs)X'!$MW$134,IF(AM35&lt;0.8,'X(Calculs)X'!$MW$133,IF(AM35&lt;0.9,'X(Calculs)X'!$MW$132,IF(AM35&lt;1,'X(Calculs)X'!$MW$131,IF(AND(AM35=1,BV$7=$BT35),0,'X(Calculs)X'!$MW$131)))))))))))))</f>
        <v/>
      </c>
      <c r="BW35" s="560" t="str">
        <f>IF(AN35="","",IF(AN35&lt;0,'X(Calculs)X'!$MW$141,IF(AN35&lt;0.1,'X(Calculs)X'!$MW$140,IF(AN35&lt;0.2,'X(Calculs)X'!$MW$139,IF(AN35&lt;0.3,'X(Calculs)X'!$MW$138,IF(AN35&lt;0.4,'X(Calculs)X'!$MW$137,IF(AN35&lt;0.5,'X(Calculs)X'!$MW$136,IF(AN35&lt;0.6,'X(Calculs)X'!$MW$135,IF(AN35&lt;0.7,'X(Calculs)X'!$MW$134,IF(AN35&lt;0.8,'X(Calculs)X'!$MW$133,IF(AN35&lt;0.9,'X(Calculs)X'!$MW$132,IF(AN35&lt;1,'X(Calculs)X'!$MW$131,IF(AND(AN35=1,BW$7=$BT35),0,'X(Calculs)X'!$MW$131)))))))))))))</f>
        <v/>
      </c>
      <c r="BX35" s="560" t="str">
        <f>IF(AO35="","",IF(AO35&lt;0,'X(Calculs)X'!$MW$141,IF(AO35&lt;0.1,'X(Calculs)X'!$MW$140,IF(AO35&lt;0.2,'X(Calculs)X'!$MW$139,IF(AO35&lt;0.3,'X(Calculs)X'!$MW$138,IF(AO35&lt;0.4,'X(Calculs)X'!$MW$137,IF(AO35&lt;0.5,'X(Calculs)X'!$MW$136,IF(AO35&lt;0.6,'X(Calculs)X'!$MW$135,IF(AO35&lt;0.7,'X(Calculs)X'!$MW$134,IF(AO35&lt;0.8,'X(Calculs)X'!$MW$133,IF(AO35&lt;0.9,'X(Calculs)X'!$MW$132,IF(AO35&lt;1,'X(Calculs)X'!$MW$131,IF(AND(AO35=1,BX$7=$BT35),0,'X(Calculs)X'!$MW$131)))))))))))))</f>
        <v/>
      </c>
      <c r="BY35" s="560" t="str">
        <f>IF(AP35="","",IF(AP35&lt;0,'X(Calculs)X'!$MW$141,IF(AP35&lt;0.1,'X(Calculs)X'!$MW$140,IF(AP35&lt;0.2,'X(Calculs)X'!$MW$139,IF(AP35&lt;0.3,'X(Calculs)X'!$MW$138,IF(AP35&lt;0.4,'X(Calculs)X'!$MW$137,IF(AP35&lt;0.5,'X(Calculs)X'!$MW$136,IF(AP35&lt;0.6,'X(Calculs)X'!$MW$135,IF(AP35&lt;0.7,'X(Calculs)X'!$MW$134,IF(AP35&lt;0.8,'X(Calculs)X'!$MW$133,IF(AP35&lt;0.9,'X(Calculs)X'!$MW$132,IF(AP35&lt;1,'X(Calculs)X'!$MW$131,IF(AND(AP35=1,BY$7=$BT35),0,'X(Calculs)X'!$MW$131)))))))))))))</f>
        <v/>
      </c>
      <c r="BZ35" s="560" t="str">
        <f>IF(AQ35="","",IF(AQ35&lt;0,'X(Calculs)X'!$MW$141,IF(AQ35&lt;0.1,'X(Calculs)X'!$MW$140,IF(AQ35&lt;0.2,'X(Calculs)X'!$MW$139,IF(AQ35&lt;0.3,'X(Calculs)X'!$MW$138,IF(AQ35&lt;0.4,'X(Calculs)X'!$MW$137,IF(AQ35&lt;0.5,'X(Calculs)X'!$MW$136,IF(AQ35&lt;0.6,'X(Calculs)X'!$MW$135,IF(AQ35&lt;0.7,'X(Calculs)X'!$MW$134,IF(AQ35&lt;0.8,'X(Calculs)X'!$MW$133,IF(AQ35&lt;0.9,'X(Calculs)X'!$MW$132,IF(AQ35&lt;1,'X(Calculs)X'!$MW$131,IF(AND(AQ35=1,BZ$7=$BT35),0,'X(Calculs)X'!$MW$131)))))))))))))</f>
        <v/>
      </c>
      <c r="CA35" s="560" t="str">
        <f>IF(AR35="","",IF(AR35&lt;0,'X(Calculs)X'!$MW$141,IF(AR35&lt;0.1,'X(Calculs)X'!$MW$140,IF(AR35&lt;0.2,'X(Calculs)X'!$MW$139,IF(AR35&lt;0.3,'X(Calculs)X'!$MW$138,IF(AR35&lt;0.4,'X(Calculs)X'!$MW$137,IF(AR35&lt;0.5,'X(Calculs)X'!$MW$136,IF(AR35&lt;0.6,'X(Calculs)X'!$MW$135,IF(AR35&lt;0.7,'X(Calculs)X'!$MW$134,IF(AR35&lt;0.8,'X(Calculs)X'!$MW$133,IF(AR35&lt;0.9,'X(Calculs)X'!$MW$132,IF(AR35&lt;1,'X(Calculs)X'!$MW$131,IF(AND(AR35=1,CA$7=$BT35),0,'X(Calculs)X'!$MW$131)))))))))))))</f>
        <v/>
      </c>
      <c r="CB35" s="560" t="str">
        <f>IF(AS35="","",IF(AS35&lt;0,'X(Calculs)X'!$MW$141,IF(AS35&lt;0.1,'X(Calculs)X'!$MW$140,IF(AS35&lt;0.2,'X(Calculs)X'!$MW$139,IF(AS35&lt;0.3,'X(Calculs)X'!$MW$138,IF(AS35&lt;0.4,'X(Calculs)X'!$MW$137,IF(AS35&lt;0.5,'X(Calculs)X'!$MW$136,IF(AS35&lt;0.6,'X(Calculs)X'!$MW$135,IF(AS35&lt;0.7,'X(Calculs)X'!$MW$134,IF(AS35&lt;0.8,'X(Calculs)X'!$MW$133,IF(AS35&lt;0.9,'X(Calculs)X'!$MW$132,IF(AS35&lt;1,'X(Calculs)X'!$MW$131,IF(AND(AS35=1,CB$7=$BT35),0,'X(Calculs)X'!$MW$131)))))))))))))</f>
        <v/>
      </c>
      <c r="CC35" s="560" t="str">
        <f>IF(AT35="","",IF(AT35&lt;0,'X(Calculs)X'!$MW$141,IF(AT35&lt;0.1,'X(Calculs)X'!$MW$140,IF(AT35&lt;0.2,'X(Calculs)X'!$MW$139,IF(AT35&lt;0.3,'X(Calculs)X'!$MW$138,IF(AT35&lt;0.4,'X(Calculs)X'!$MW$137,IF(AT35&lt;0.5,'X(Calculs)X'!$MW$136,IF(AT35&lt;0.6,'X(Calculs)X'!$MW$135,IF(AT35&lt;0.7,'X(Calculs)X'!$MW$134,IF(AT35&lt;0.8,'X(Calculs)X'!$MW$133,IF(AT35&lt;0.9,'X(Calculs)X'!$MW$132,IF(AT35&lt;1,'X(Calculs)X'!$MW$131,IF(AND(AT35=1,CC$7=$BT35),0,'X(Calculs)X'!$MW$131)))))))))))))</f>
        <v/>
      </c>
      <c r="CD35" s="560" t="str">
        <f>IF(AU35="","",IF(AU35&lt;0,'X(Calculs)X'!$MW$141,IF(AU35&lt;0.1,'X(Calculs)X'!$MW$140,IF(AU35&lt;0.2,'X(Calculs)X'!$MW$139,IF(AU35&lt;0.3,'X(Calculs)X'!$MW$138,IF(AU35&lt;0.4,'X(Calculs)X'!$MW$137,IF(AU35&lt;0.5,'X(Calculs)X'!$MW$136,IF(AU35&lt;0.6,'X(Calculs)X'!$MW$135,IF(AU35&lt;0.7,'X(Calculs)X'!$MW$134,IF(AU35&lt;0.8,'X(Calculs)X'!$MW$133,IF(AU35&lt;0.9,'X(Calculs)X'!$MW$132,IF(AU35&lt;1,'X(Calculs)X'!$MW$131,IF(AND(AU35=1,CD$7=$BT35),0,'X(Calculs)X'!$MW$131)))))))))))))</f>
        <v/>
      </c>
      <c r="CE35" s="560" t="str">
        <f>IF(AV35="","",IF(AV35&lt;0,'X(Calculs)X'!$MW$141,IF(AV35&lt;0.1,'X(Calculs)X'!$MW$140,IF(AV35&lt;0.2,'X(Calculs)X'!$MW$139,IF(AV35&lt;0.3,'X(Calculs)X'!$MW$138,IF(AV35&lt;0.4,'X(Calculs)X'!$MW$137,IF(AV35&lt;0.5,'X(Calculs)X'!$MW$136,IF(AV35&lt;0.6,'X(Calculs)X'!$MW$135,IF(AV35&lt;0.7,'X(Calculs)X'!$MW$134,IF(AV35&lt;0.8,'X(Calculs)X'!$MW$133,IF(AV35&lt;0.9,'X(Calculs)X'!$MW$132,IF(AV35&lt;1,'X(Calculs)X'!$MW$131,IF(AND(AV35=1,CE$7=$BT35),0,'X(Calculs)X'!$MW$131)))))))))))))</f>
        <v/>
      </c>
      <c r="CF35" s="560" t="str">
        <f>IF(AW35="","",IF(AW35&lt;0,'X(Calculs)X'!$MW$141,IF(AW35&lt;0.1,'X(Calculs)X'!$MW$140,IF(AW35&lt;0.2,'X(Calculs)X'!$MW$139,IF(AW35&lt;0.3,'X(Calculs)X'!$MW$138,IF(AW35&lt;0.4,'X(Calculs)X'!$MW$137,IF(AW35&lt;0.5,'X(Calculs)X'!$MW$136,IF(AW35&lt;0.6,'X(Calculs)X'!$MW$135,IF(AW35&lt;0.7,'X(Calculs)X'!$MW$134,IF(AW35&lt;0.8,'X(Calculs)X'!$MW$133,IF(AW35&lt;0.9,'X(Calculs)X'!$MW$132,IF(AW35&lt;1,'X(Calculs)X'!$MW$131,IF(AND(AW35=1,CF$7=$BT35),0,'X(Calculs)X'!$MW$131)))))))))))))</f>
        <v/>
      </c>
      <c r="CG35" s="560" t="str">
        <f>IF(AX35="","",IF(AX35&lt;0,'X(Calculs)X'!$MW$141,IF(AX35&lt;0.1,'X(Calculs)X'!$MW$140,IF(AX35&lt;0.2,'X(Calculs)X'!$MW$139,IF(AX35&lt;0.3,'X(Calculs)X'!$MW$138,IF(AX35&lt;0.4,'X(Calculs)X'!$MW$137,IF(AX35&lt;0.5,'X(Calculs)X'!$MW$136,IF(AX35&lt;0.6,'X(Calculs)X'!$MW$135,IF(AX35&lt;0.7,'X(Calculs)X'!$MW$134,IF(AX35&lt;0.8,'X(Calculs)X'!$MW$133,IF(AX35&lt;0.9,'X(Calculs)X'!$MW$132,IF(AX35&lt;1,'X(Calculs)X'!$MW$131,IF(AND(AX35=1,CG$7=$BT35),0,'X(Calculs)X'!$MW$131)))))))))))))</f>
        <v/>
      </c>
      <c r="CH35" s="560" t="str">
        <f>IF(AY35="","",IF(AY35&lt;0,'X(Calculs)X'!$MW$141,IF(AY35&lt;0.1,'X(Calculs)X'!$MW$140,IF(AY35&lt;0.2,'X(Calculs)X'!$MW$139,IF(AY35&lt;0.3,'X(Calculs)X'!$MW$138,IF(AY35&lt;0.4,'X(Calculs)X'!$MW$137,IF(AY35&lt;0.5,'X(Calculs)X'!$MW$136,IF(AY35&lt;0.6,'X(Calculs)X'!$MW$135,IF(AY35&lt;0.7,'X(Calculs)X'!$MW$134,IF(AY35&lt;0.8,'X(Calculs)X'!$MW$133,IF(AY35&lt;0.9,'X(Calculs)X'!$MW$132,IF(AY35&lt;1,'X(Calculs)X'!$MW$131,IF(AND(AY35=1,CH$7=$BT35),0,'X(Calculs)X'!$MW$131)))))))))))))</f>
        <v/>
      </c>
      <c r="CI35" s="560" t="str">
        <f>IF(AZ35="","",IF(AZ35&lt;0,'X(Calculs)X'!$MW$141,IF(AZ35&lt;0.1,'X(Calculs)X'!$MW$140,IF(AZ35&lt;0.2,'X(Calculs)X'!$MW$139,IF(AZ35&lt;0.3,'X(Calculs)X'!$MW$138,IF(AZ35&lt;0.4,'X(Calculs)X'!$MW$137,IF(AZ35&lt;0.5,'X(Calculs)X'!$MW$136,IF(AZ35&lt;0.6,'X(Calculs)X'!$MW$135,IF(AZ35&lt;0.7,'X(Calculs)X'!$MW$134,IF(AZ35&lt;0.8,'X(Calculs)X'!$MW$133,IF(AZ35&lt;0.9,'X(Calculs)X'!$MW$132,IF(AZ35&lt;1,'X(Calculs)X'!$MW$131,IF(AND(AZ35=1,CI$7=$BT35),0,'X(Calculs)X'!$MW$131)))))))))))))</f>
        <v/>
      </c>
      <c r="CJ35" s="560" t="str">
        <f>IF(BA35="","",IF(BA35&lt;0,'X(Calculs)X'!$MW$141,IF(BA35&lt;0.1,'X(Calculs)X'!$MW$140,IF(BA35&lt;0.2,'X(Calculs)X'!$MW$139,IF(BA35&lt;0.3,'X(Calculs)X'!$MW$138,IF(BA35&lt;0.4,'X(Calculs)X'!$MW$137,IF(BA35&lt;0.5,'X(Calculs)X'!$MW$136,IF(BA35&lt;0.6,'X(Calculs)X'!$MW$135,IF(BA35&lt;0.7,'X(Calculs)X'!$MW$134,IF(BA35&lt;0.8,'X(Calculs)X'!$MW$133,IF(BA35&lt;0.9,'X(Calculs)X'!$MW$132,IF(BA35&lt;1,'X(Calculs)X'!$MW$131,IF(AND(BA35=1,CJ$7=$BT35),0,'X(Calculs)X'!$MW$131)))))))))))))</f>
        <v/>
      </c>
      <c r="CK35" s="560" t="str">
        <f>IF(BB35="","",IF(BB35&lt;0,'X(Calculs)X'!$MW$141,IF(BB35&lt;0.1,'X(Calculs)X'!$MW$140,IF(BB35&lt;0.2,'X(Calculs)X'!$MW$139,IF(BB35&lt;0.3,'X(Calculs)X'!$MW$138,IF(BB35&lt;0.4,'X(Calculs)X'!$MW$137,IF(BB35&lt;0.5,'X(Calculs)X'!$MW$136,IF(BB35&lt;0.6,'X(Calculs)X'!$MW$135,IF(BB35&lt;0.7,'X(Calculs)X'!$MW$134,IF(BB35&lt;0.8,'X(Calculs)X'!$MW$133,IF(BB35&lt;0.9,'X(Calculs)X'!$MW$132,IF(BB35&lt;1,'X(Calculs)X'!$MW$131,IF(AND(BB35=1,CK$7=$BT35),0,'X(Calculs)X'!$MW$131)))))))))))))</f>
        <v/>
      </c>
      <c r="CL35" s="560" t="str">
        <f>IF(BC35="","",IF(BC35&lt;0,'X(Calculs)X'!$MW$141,IF(BC35&lt;0.1,'X(Calculs)X'!$MW$140,IF(BC35&lt;0.2,'X(Calculs)X'!$MW$139,IF(BC35&lt;0.3,'X(Calculs)X'!$MW$138,IF(BC35&lt;0.4,'X(Calculs)X'!$MW$137,IF(BC35&lt;0.5,'X(Calculs)X'!$MW$136,IF(BC35&lt;0.6,'X(Calculs)X'!$MW$135,IF(BC35&lt;0.7,'X(Calculs)X'!$MW$134,IF(BC35&lt;0.8,'X(Calculs)X'!$MW$133,IF(BC35&lt;0.9,'X(Calculs)X'!$MW$132,IF(BC35&lt;1,'X(Calculs)X'!$MW$131,IF(AND(BC35=1,CL$7=$BT35),0,'X(Calculs)X'!$MW$131)))))))))))))</f>
        <v/>
      </c>
      <c r="CM35" s="560" t="str">
        <f>IF(BD35="","",IF(BD35&lt;0,'X(Calculs)X'!$MW$141,IF(BD35&lt;0.1,'X(Calculs)X'!$MW$140,IF(BD35&lt;0.2,'X(Calculs)X'!$MW$139,IF(BD35&lt;0.3,'X(Calculs)X'!$MW$138,IF(BD35&lt;0.4,'X(Calculs)X'!$MW$137,IF(BD35&lt;0.5,'X(Calculs)X'!$MW$136,IF(BD35&lt;0.6,'X(Calculs)X'!$MW$135,IF(BD35&lt;0.7,'X(Calculs)X'!$MW$134,IF(BD35&lt;0.8,'X(Calculs)X'!$MW$133,IF(BD35&lt;0.9,'X(Calculs)X'!$MW$132,IF(BD35&lt;1,'X(Calculs)X'!$MW$131,IF(AND(BD35=1,CM$7=$BT35),0,'X(Calculs)X'!$MW$131)))))))))))))</f>
        <v/>
      </c>
      <c r="CN35" s="560" t="str">
        <f>IF(BE35="","",IF(BE35&lt;0,'X(Calculs)X'!$MW$141,IF(BE35&lt;0.1,'X(Calculs)X'!$MW$140,IF(BE35&lt;0.2,'X(Calculs)X'!$MW$139,IF(BE35&lt;0.3,'X(Calculs)X'!$MW$138,IF(BE35&lt;0.4,'X(Calculs)X'!$MW$137,IF(BE35&lt;0.5,'X(Calculs)X'!$MW$136,IF(BE35&lt;0.6,'X(Calculs)X'!$MW$135,IF(BE35&lt;0.7,'X(Calculs)X'!$MW$134,IF(BE35&lt;0.8,'X(Calculs)X'!$MW$133,IF(BE35&lt;0.9,'X(Calculs)X'!$MW$132,IF(BE35&lt;1,'X(Calculs)X'!$MW$131,IF(AND(BE35=1,CN$7=$BT35),0,'X(Calculs)X'!$MW$131)))))))))))))</f>
        <v/>
      </c>
      <c r="CO35" s="560" t="str">
        <f>IF(BF35="","",IF(BF35&lt;0,'X(Calculs)X'!$MW$141,IF(BF35&lt;0.1,'X(Calculs)X'!$MW$140,IF(BF35&lt;0.2,'X(Calculs)X'!$MW$139,IF(BF35&lt;0.3,'X(Calculs)X'!$MW$138,IF(BF35&lt;0.4,'X(Calculs)X'!$MW$137,IF(BF35&lt;0.5,'X(Calculs)X'!$MW$136,IF(BF35&lt;0.6,'X(Calculs)X'!$MW$135,IF(BF35&lt;0.7,'X(Calculs)X'!$MW$134,IF(BF35&lt;0.8,'X(Calculs)X'!$MW$133,IF(BF35&lt;0.9,'X(Calculs)X'!$MW$132,IF(BF35&lt;1,'X(Calculs)X'!$MW$131,IF(AND(BF35=1,CO$7=$BT35),0,'X(Calculs)X'!$MW$131)))))))))))))</f>
        <v/>
      </c>
      <c r="CP35" s="560" t="str">
        <f>IF(BG35="","",IF(BG35&lt;0,'X(Calculs)X'!$MW$141,IF(BG35&lt;0.1,'X(Calculs)X'!$MW$140,IF(BG35&lt;0.2,'X(Calculs)X'!$MW$139,IF(BG35&lt;0.3,'X(Calculs)X'!$MW$138,IF(BG35&lt;0.4,'X(Calculs)X'!$MW$137,IF(BG35&lt;0.5,'X(Calculs)X'!$MW$136,IF(BG35&lt;0.6,'X(Calculs)X'!$MW$135,IF(BG35&lt;0.7,'X(Calculs)X'!$MW$134,IF(BG35&lt;0.8,'X(Calculs)X'!$MW$133,IF(BG35&lt;0.9,'X(Calculs)X'!$MW$132,IF(BG35&lt;1,'X(Calculs)X'!$MW$131,IF(AND(BG35=1,CP$7=$BT35),0,'X(Calculs)X'!$MW$131)))))))))))))</f>
        <v/>
      </c>
      <c r="CQ35" s="560" t="str">
        <f>IF(BH35="","",IF(BH35&lt;0,'X(Calculs)X'!$MW$141,IF(BH35&lt;0.1,'X(Calculs)X'!$MW$140,IF(BH35&lt;0.2,'X(Calculs)X'!$MW$139,IF(BH35&lt;0.3,'X(Calculs)X'!$MW$138,IF(BH35&lt;0.4,'X(Calculs)X'!$MW$137,IF(BH35&lt;0.5,'X(Calculs)X'!$MW$136,IF(BH35&lt;0.6,'X(Calculs)X'!$MW$135,IF(BH35&lt;0.7,'X(Calculs)X'!$MW$134,IF(BH35&lt;0.8,'X(Calculs)X'!$MW$133,IF(BH35&lt;0.9,'X(Calculs)X'!$MW$132,IF(BH35&lt;1,'X(Calculs)X'!$MW$131,IF(AND(BH35=1,CQ$7=$BT35),0,'X(Calculs)X'!$MW$131)))))))))))))</f>
        <v/>
      </c>
      <c r="CR35" s="560" t="str">
        <f>IF(BI35="","",IF(BI35&lt;0,'X(Calculs)X'!$MW$141,IF(BI35&lt;0.1,'X(Calculs)X'!$MW$140,IF(BI35&lt;0.2,'X(Calculs)X'!$MW$139,IF(BI35&lt;0.3,'X(Calculs)X'!$MW$138,IF(BI35&lt;0.4,'X(Calculs)X'!$MW$137,IF(BI35&lt;0.5,'X(Calculs)X'!$MW$136,IF(BI35&lt;0.6,'X(Calculs)X'!$MW$135,IF(BI35&lt;0.7,'X(Calculs)X'!$MW$134,IF(BI35&lt;0.8,'X(Calculs)X'!$MW$133,IF(BI35&lt;0.9,'X(Calculs)X'!$MW$132,IF(BI35&lt;1,'X(Calculs)X'!$MW$131,IF(AND(BI35=1,CR$7=$BT35),0,'X(Calculs)X'!$MW$131)))))))))))))</f>
        <v/>
      </c>
      <c r="CS35" s="560" t="str">
        <f>IF(BJ35="","",IF(BJ35&lt;0,'X(Calculs)X'!$MW$141,IF(BJ35&lt;0.1,'X(Calculs)X'!$MW$140,IF(BJ35&lt;0.2,'X(Calculs)X'!$MW$139,IF(BJ35&lt;0.3,'X(Calculs)X'!$MW$138,IF(BJ35&lt;0.4,'X(Calculs)X'!$MW$137,IF(BJ35&lt;0.5,'X(Calculs)X'!$MW$136,IF(BJ35&lt;0.6,'X(Calculs)X'!$MW$135,IF(BJ35&lt;0.7,'X(Calculs)X'!$MW$134,IF(BJ35&lt;0.8,'X(Calculs)X'!$MW$133,IF(BJ35&lt;0.9,'X(Calculs)X'!$MW$132,IF(BJ35&lt;1,'X(Calculs)X'!$MW$131,IF(AND(BJ35=1,CS$7=$BT35),0,'X(Calculs)X'!$MW$131)))))))))))))</f>
        <v/>
      </c>
      <c r="CT35" s="560" t="str">
        <f>IF(BK35="","",IF(BK35&lt;0,'X(Calculs)X'!$MW$141,IF(BK35&lt;0.1,'X(Calculs)X'!$MW$140,IF(BK35&lt;0.2,'X(Calculs)X'!$MW$139,IF(BK35&lt;0.3,'X(Calculs)X'!$MW$138,IF(BK35&lt;0.4,'X(Calculs)X'!$MW$137,IF(BK35&lt;0.5,'X(Calculs)X'!$MW$136,IF(BK35&lt;0.6,'X(Calculs)X'!$MW$135,IF(BK35&lt;0.7,'X(Calculs)X'!$MW$134,IF(BK35&lt;0.8,'X(Calculs)X'!$MW$133,IF(BK35&lt;0.9,'X(Calculs)X'!$MW$132,IF(BK35&lt;1,'X(Calculs)X'!$MW$131,IF(AND(BK35=1,CT$7=$BT35),0,'X(Calculs)X'!$MW$131)))))))))))))</f>
        <v/>
      </c>
      <c r="CU35" s="560" t="str">
        <f>IF(BL35="","",IF(BL35&lt;0,'X(Calculs)X'!$MW$141,IF(BL35&lt;0.1,'X(Calculs)X'!$MW$140,IF(BL35&lt;0.2,'X(Calculs)X'!$MW$139,IF(BL35&lt;0.3,'X(Calculs)X'!$MW$138,IF(BL35&lt;0.4,'X(Calculs)X'!$MW$137,IF(BL35&lt;0.5,'X(Calculs)X'!$MW$136,IF(BL35&lt;0.6,'X(Calculs)X'!$MW$135,IF(BL35&lt;0.7,'X(Calculs)X'!$MW$134,IF(BL35&lt;0.8,'X(Calculs)X'!$MW$133,IF(BL35&lt;0.9,'X(Calculs)X'!$MW$132,IF(BL35&lt;1,'X(Calculs)X'!$MW$131,IF(AND(BL35=1,CU$7=$BT35),0,'X(Calculs)X'!$MW$131)))))))))))))</f>
        <v/>
      </c>
      <c r="CV35" s="560" t="str">
        <f>IF(BM35="","",IF(BM35&lt;0,'X(Calculs)X'!$MW$141,IF(BM35&lt;0.1,'X(Calculs)X'!$MW$140,IF(BM35&lt;0.2,'X(Calculs)X'!$MW$139,IF(BM35&lt;0.3,'X(Calculs)X'!$MW$138,IF(BM35&lt;0.4,'X(Calculs)X'!$MW$137,IF(BM35&lt;0.5,'X(Calculs)X'!$MW$136,IF(BM35&lt;0.6,'X(Calculs)X'!$MW$135,IF(BM35&lt;0.7,'X(Calculs)X'!$MW$134,IF(BM35&lt;0.8,'X(Calculs)X'!$MW$133,IF(BM35&lt;0.9,'X(Calculs)X'!$MW$132,IF(BM35&lt;1,'X(Calculs)X'!$MW$131,IF(AND(BM35=1,CV$7=$BT35),0,'X(Calculs)X'!$MW$131)))))))))))))</f>
        <v/>
      </c>
      <c r="CW35" s="560" t="str">
        <f>IF(BN35="","",IF(BN35&lt;0,'X(Calculs)X'!$MW$141,IF(BN35&lt;0.1,'X(Calculs)X'!$MW$140,IF(BN35&lt;0.2,'X(Calculs)X'!$MW$139,IF(BN35&lt;0.3,'X(Calculs)X'!$MW$138,IF(BN35&lt;0.4,'X(Calculs)X'!$MW$137,IF(BN35&lt;0.5,'X(Calculs)X'!$MW$136,IF(BN35&lt;0.6,'X(Calculs)X'!$MW$135,IF(BN35&lt;0.7,'X(Calculs)X'!$MW$134,IF(BN35&lt;0.8,'X(Calculs)X'!$MW$133,IF(BN35&lt;0.9,'X(Calculs)X'!$MW$132,IF(BN35&lt;1,'X(Calculs)X'!$MW$131,IF(AND(BN35=1,CW$7=$BT35),0,'X(Calculs)X'!$MW$131)))))))))))))</f>
        <v/>
      </c>
      <c r="CX35" s="560" t="str">
        <f>IF(BO35="","",IF(BO35&lt;0,'X(Calculs)X'!$MW$141,IF(BO35&lt;0.1,'X(Calculs)X'!$MW$140,IF(BO35&lt;0.2,'X(Calculs)X'!$MW$139,IF(BO35&lt;0.3,'X(Calculs)X'!$MW$138,IF(BO35&lt;0.4,'X(Calculs)X'!$MW$137,IF(BO35&lt;0.5,'X(Calculs)X'!$MW$136,IF(BO35&lt;0.6,'X(Calculs)X'!$MW$135,IF(BO35&lt;0.7,'X(Calculs)X'!$MW$134,IF(BO35&lt;0.8,'X(Calculs)X'!$MW$133,IF(BO35&lt;0.9,'X(Calculs)X'!$MW$132,IF(BO35&lt;1,'X(Calculs)X'!$MW$131,IF(AND(BO35=1,CX$7=$BT35),0,'X(Calculs)X'!$MW$131)))))))))))))</f>
        <v/>
      </c>
      <c r="CZ35" s="541" t="str">
        <f t="shared" si="8"/>
        <v/>
      </c>
      <c r="DA35" s="542" t="str">
        <f>IFERROR((AL35*SQRT(('X(Calculs)X'!$B$11-2)/(1-('5. Corr.'!AL35*'5. Corr.'!AL35)))),"")</f>
        <v/>
      </c>
      <c r="DB35" s="542" t="str">
        <f>IFERROR((AM35*SQRT(('X(Calculs)X'!$B$11-2)/(1-('5. Corr.'!AM35*'5. Corr.'!AM35)))),"")</f>
        <v/>
      </c>
      <c r="DC35" s="542" t="str">
        <f>IFERROR((AN35*SQRT(('X(Calculs)X'!$B$11-2)/(1-('5. Corr.'!AN35*'5. Corr.'!AN35)))),"")</f>
        <v/>
      </c>
      <c r="DD35" s="542" t="str">
        <f>IFERROR((AO35*SQRT(('X(Calculs)X'!$B$11-2)/(1-('5. Corr.'!AO35*'5. Corr.'!AO35)))),"")</f>
        <v/>
      </c>
      <c r="DE35" s="542" t="str">
        <f>IFERROR((AP35*SQRT(('X(Calculs)X'!$B$11-2)/(1-('5. Corr.'!AP35*'5. Corr.'!AP35)))),"")</f>
        <v/>
      </c>
      <c r="DF35" s="542" t="str">
        <f>IFERROR((AQ35*SQRT(('X(Calculs)X'!$B$11-2)/(1-('5. Corr.'!AQ35*'5. Corr.'!AQ35)))),"")</f>
        <v/>
      </c>
      <c r="DG35" s="542" t="str">
        <f>IFERROR((AR35*SQRT(('X(Calculs)X'!$B$11-2)/(1-('5. Corr.'!AR35*'5. Corr.'!AR35)))),"")</f>
        <v/>
      </c>
      <c r="DH35" s="542" t="str">
        <f>IFERROR((AS35*SQRT(('X(Calculs)X'!$B$11-2)/(1-('5. Corr.'!AS35*'5. Corr.'!AS35)))),"")</f>
        <v/>
      </c>
      <c r="DI35" s="542" t="str">
        <f>IFERROR((AT35*SQRT(('X(Calculs)X'!$B$11-2)/(1-('5. Corr.'!AT35*'5. Corr.'!AT35)))),"")</f>
        <v/>
      </c>
      <c r="DJ35" s="542" t="str">
        <f>IFERROR((AU35*SQRT(('X(Calculs)X'!$B$11-2)/(1-('5. Corr.'!AU35*'5. Corr.'!AU35)))),"")</f>
        <v/>
      </c>
      <c r="DK35" s="542" t="str">
        <f>IFERROR((AV35*SQRT(('X(Calculs)X'!$B$11-2)/(1-('5. Corr.'!AV35*'5. Corr.'!AV35)))),"")</f>
        <v/>
      </c>
      <c r="DL35" s="542" t="str">
        <f>IFERROR((AW35*SQRT(('X(Calculs)X'!$B$11-2)/(1-('5. Corr.'!AW35*'5. Corr.'!AW35)))),"")</f>
        <v/>
      </c>
      <c r="DM35" s="542" t="str">
        <f>IFERROR((AX35*SQRT(('X(Calculs)X'!$B$11-2)/(1-('5. Corr.'!AX35*'5. Corr.'!AX35)))),"")</f>
        <v/>
      </c>
      <c r="DN35" s="542" t="str">
        <f>IFERROR((AY35*SQRT(('X(Calculs)X'!$B$11-2)/(1-('5. Corr.'!AY35*'5. Corr.'!AY35)))),"")</f>
        <v/>
      </c>
      <c r="DO35" s="542" t="str">
        <f>IFERROR((AZ35*SQRT(('X(Calculs)X'!$B$11-2)/(1-('5. Corr.'!AZ35*'5. Corr.'!AZ35)))),"")</f>
        <v/>
      </c>
      <c r="DP35" s="542" t="str">
        <f>IFERROR((BA35*SQRT(('X(Calculs)X'!$B$11-2)/(1-('5. Corr.'!BA35*'5. Corr.'!BA35)))),"")</f>
        <v/>
      </c>
      <c r="DQ35" s="542" t="str">
        <f>IFERROR((BB35*SQRT(('X(Calculs)X'!$B$11-2)/(1-('5. Corr.'!BB35*'5. Corr.'!BB35)))),"")</f>
        <v/>
      </c>
      <c r="DR35" s="542" t="str">
        <f>IFERROR((BC35*SQRT(('X(Calculs)X'!$B$11-2)/(1-('5. Corr.'!BC35*'5. Corr.'!BC35)))),"")</f>
        <v/>
      </c>
      <c r="DS35" s="542" t="str">
        <f>IFERROR((BD35*SQRT(('X(Calculs)X'!$B$11-2)/(1-('5. Corr.'!BD35*'5. Corr.'!BD35)))),"")</f>
        <v/>
      </c>
      <c r="DT35" s="542" t="str">
        <f>IFERROR((BE35*SQRT(('X(Calculs)X'!$B$11-2)/(1-('5. Corr.'!BE35*'5. Corr.'!BE35)))),"")</f>
        <v/>
      </c>
      <c r="DU35" s="542" t="str">
        <f>IFERROR((BF35*SQRT(('X(Calculs)X'!$B$11-2)/(1-('5. Corr.'!BF35*'5. Corr.'!BF35)))),"")</f>
        <v/>
      </c>
      <c r="DV35" s="542" t="str">
        <f>IFERROR((BG35*SQRT(('X(Calculs)X'!$B$11-2)/(1-('5. Corr.'!BG35*'5. Corr.'!BG35)))),"")</f>
        <v/>
      </c>
      <c r="DW35" s="542" t="str">
        <f>IFERROR((BH35*SQRT(('X(Calculs)X'!$B$11-2)/(1-('5. Corr.'!BH35*'5. Corr.'!BH35)))),"")</f>
        <v/>
      </c>
      <c r="DX35" s="542" t="str">
        <f>IFERROR((BI35*SQRT(('X(Calculs)X'!$B$11-2)/(1-('5. Corr.'!BI35*'5. Corr.'!BI35)))),"")</f>
        <v/>
      </c>
      <c r="DY35" s="542" t="str">
        <f>IFERROR((BJ35*SQRT(('X(Calculs)X'!$B$11-2)/(1-('5. Corr.'!BJ35*'5. Corr.'!BJ35)))),"")</f>
        <v/>
      </c>
      <c r="DZ35" s="542" t="str">
        <f>IFERROR((BK35*SQRT(('X(Calculs)X'!$B$11-2)/(1-('5. Corr.'!BK35*'5. Corr.'!BK35)))),"")</f>
        <v/>
      </c>
      <c r="EA35" s="542" t="str">
        <f>IFERROR((BL35*SQRT(('X(Calculs)X'!$B$11-2)/(1-('5. Corr.'!BL35*'5. Corr.'!BL35)))),"")</f>
        <v/>
      </c>
      <c r="EB35" s="542" t="str">
        <f>IFERROR((BM35*SQRT(('X(Calculs)X'!$B$11-2)/(1-('5. Corr.'!BM35*'5. Corr.'!BM35)))),"")</f>
        <v/>
      </c>
      <c r="EC35" s="542" t="str">
        <f>IFERROR((BN35*SQRT(('X(Calculs)X'!$B$11-2)/(1-('5. Corr.'!BN35*'5. Corr.'!BN35)))),"")</f>
        <v/>
      </c>
      <c r="ED35" s="542" t="str">
        <f>IFERROR((BO35*SQRT(('X(Calculs)X'!$B$11-2)/(1-('5. Corr.'!BO35*'5. Corr.'!BO35)))),"")</f>
        <v/>
      </c>
      <c r="EF35" s="541" t="str">
        <f t="shared" si="9"/>
        <v/>
      </c>
      <c r="EG35" s="542" t="str">
        <f>IFERROR((_xlfn.T.DIST.2T(ABS(DA35),'X(Calculs)X'!$B$11-2)),"")</f>
        <v/>
      </c>
      <c r="EH35" s="542" t="str">
        <f>IFERROR((_xlfn.T.DIST.2T(ABS(DB35),'X(Calculs)X'!$B$11-2)),"")</f>
        <v/>
      </c>
      <c r="EI35" s="542" t="str">
        <f>IFERROR((_xlfn.T.DIST.2T(ABS(DC35),'X(Calculs)X'!$B$11-2)),"")</f>
        <v/>
      </c>
      <c r="EJ35" s="542" t="str">
        <f>IFERROR((_xlfn.T.DIST.2T(ABS(DD35),'X(Calculs)X'!$B$11-2)),"")</f>
        <v/>
      </c>
      <c r="EK35" s="542" t="str">
        <f>IFERROR((_xlfn.T.DIST.2T(ABS(DE35),'X(Calculs)X'!$B$11-2)),"")</f>
        <v/>
      </c>
      <c r="EL35" s="542" t="str">
        <f>IFERROR((_xlfn.T.DIST.2T(ABS(DF35),'X(Calculs)X'!$B$11-2)),"")</f>
        <v/>
      </c>
      <c r="EM35" s="542" t="str">
        <f>IFERROR((_xlfn.T.DIST.2T(ABS(DG35),'X(Calculs)X'!$B$11-2)),"")</f>
        <v/>
      </c>
      <c r="EN35" s="542" t="str">
        <f>IFERROR((_xlfn.T.DIST.2T(ABS(DH35),'X(Calculs)X'!$B$11-2)),"")</f>
        <v/>
      </c>
      <c r="EO35" s="542" t="str">
        <f>IFERROR((_xlfn.T.DIST.2T(ABS(DI35),'X(Calculs)X'!$B$11-2)),"")</f>
        <v/>
      </c>
      <c r="EP35" s="542" t="str">
        <f>IFERROR((_xlfn.T.DIST.2T(ABS(DJ35),'X(Calculs)X'!$B$11-2)),"")</f>
        <v/>
      </c>
      <c r="EQ35" s="542" t="str">
        <f>IFERROR((_xlfn.T.DIST.2T(ABS(DK35),'X(Calculs)X'!$B$11-2)),"")</f>
        <v/>
      </c>
      <c r="ER35" s="542" t="str">
        <f>IFERROR((_xlfn.T.DIST.2T(ABS(DL35),'X(Calculs)X'!$B$11-2)),"")</f>
        <v/>
      </c>
      <c r="ES35" s="542" t="str">
        <f>IFERROR((_xlfn.T.DIST.2T(ABS(DM35),'X(Calculs)X'!$B$11-2)),"")</f>
        <v/>
      </c>
      <c r="ET35" s="542" t="str">
        <f>IFERROR((_xlfn.T.DIST.2T(ABS(DN35),'X(Calculs)X'!$B$11-2)),"")</f>
        <v/>
      </c>
      <c r="EU35" s="542" t="str">
        <f>IFERROR((_xlfn.T.DIST.2T(ABS(DO35),'X(Calculs)X'!$B$11-2)),"")</f>
        <v/>
      </c>
      <c r="EV35" s="542" t="str">
        <f>IFERROR((_xlfn.T.DIST.2T(ABS(DP35),'X(Calculs)X'!$B$11-2)),"")</f>
        <v/>
      </c>
      <c r="EW35" s="542" t="str">
        <f>IFERROR((_xlfn.T.DIST.2T(ABS(DQ35),'X(Calculs)X'!$B$11-2)),"")</f>
        <v/>
      </c>
      <c r="EX35" s="542" t="str">
        <f>IFERROR((_xlfn.T.DIST.2T(ABS(DR35),'X(Calculs)X'!$B$11-2)),"")</f>
        <v/>
      </c>
      <c r="EY35" s="542" t="str">
        <f>IFERROR((_xlfn.T.DIST.2T(ABS(DS35),'X(Calculs)X'!$B$11-2)),"")</f>
        <v/>
      </c>
      <c r="EZ35" s="542" t="str">
        <f>IFERROR((_xlfn.T.DIST.2T(ABS(DT35),'X(Calculs)X'!$B$11-2)),"")</f>
        <v/>
      </c>
      <c r="FA35" s="542" t="str">
        <f>IFERROR((_xlfn.T.DIST.2T(ABS(DU35),'X(Calculs)X'!$B$11-2)),"")</f>
        <v/>
      </c>
      <c r="FB35" s="542" t="str">
        <f>IFERROR((_xlfn.T.DIST.2T(ABS(DV35),'X(Calculs)X'!$B$11-2)),"")</f>
        <v/>
      </c>
      <c r="FC35" s="542" t="str">
        <f>IFERROR((_xlfn.T.DIST.2T(ABS(DW35),'X(Calculs)X'!$B$11-2)),"")</f>
        <v/>
      </c>
      <c r="FD35" s="542" t="str">
        <f>IFERROR((_xlfn.T.DIST.2T(ABS(DX35),'X(Calculs)X'!$B$11-2)),"")</f>
        <v/>
      </c>
      <c r="FE35" s="542" t="str">
        <f>IFERROR((_xlfn.T.DIST.2T(ABS(DY35),'X(Calculs)X'!$B$11-2)),"")</f>
        <v/>
      </c>
      <c r="FF35" s="542" t="str">
        <f>IFERROR((_xlfn.T.DIST.2T(ABS(DZ35),'X(Calculs)X'!$B$11-2)),"")</f>
        <v/>
      </c>
      <c r="FG35" s="542" t="str">
        <f>IFERROR((_xlfn.T.DIST.2T(ABS(EA35),'X(Calculs)X'!$B$11-2)),"")</f>
        <v/>
      </c>
      <c r="FH35" s="542" t="str">
        <f>IFERROR((_xlfn.T.DIST.2T(ABS(EB35),'X(Calculs)X'!$B$11-2)),"")</f>
        <v/>
      </c>
      <c r="FI35" s="542" t="str">
        <f>IFERROR((_xlfn.T.DIST.2T(ABS(EC35),'X(Calculs)X'!$B$11-2)),"")</f>
        <v/>
      </c>
      <c r="FJ35" s="542" t="str">
        <f>IFERROR((_xlfn.T.DIST.2T(ABS(ED35),'X(Calculs)X'!$B$11-2)),"")</f>
        <v/>
      </c>
      <c r="FL35" s="541" t="str">
        <f t="shared" si="10"/>
        <v/>
      </c>
      <c r="FM35" s="542" t="e">
        <f t="shared" si="12"/>
        <v>#VALUE!</v>
      </c>
      <c r="FN35" s="542" t="e">
        <f t="shared" si="13"/>
        <v>#VALUE!</v>
      </c>
      <c r="FO35" s="542" t="e">
        <f t="shared" si="14"/>
        <v>#VALUE!</v>
      </c>
      <c r="FP35" s="542" t="e">
        <f t="shared" si="15"/>
        <v>#VALUE!</v>
      </c>
      <c r="FQ35" s="542" t="e">
        <f t="shared" si="16"/>
        <v>#VALUE!</v>
      </c>
      <c r="FR35" s="542" t="e">
        <f t="shared" si="17"/>
        <v>#VALUE!</v>
      </c>
      <c r="FS35" s="542" t="e">
        <f t="shared" si="18"/>
        <v>#VALUE!</v>
      </c>
      <c r="FT35" s="542" t="e">
        <f t="shared" si="19"/>
        <v>#VALUE!</v>
      </c>
      <c r="FU35" s="542" t="e">
        <f t="shared" si="20"/>
        <v>#VALUE!</v>
      </c>
      <c r="FV35" s="542" t="e">
        <f t="shared" si="21"/>
        <v>#VALUE!</v>
      </c>
      <c r="FW35" s="542" t="e">
        <f t="shared" si="22"/>
        <v>#VALUE!</v>
      </c>
      <c r="FX35" s="542" t="e">
        <f t="shared" si="23"/>
        <v>#VALUE!</v>
      </c>
      <c r="FY35" s="542" t="e">
        <f t="shared" si="24"/>
        <v>#VALUE!</v>
      </c>
      <c r="FZ35" s="542" t="e">
        <f t="shared" si="25"/>
        <v>#VALUE!</v>
      </c>
      <c r="GA35" s="542" t="e">
        <f t="shared" si="26"/>
        <v>#VALUE!</v>
      </c>
      <c r="GB35" s="542" t="e">
        <f t="shared" si="27"/>
        <v>#VALUE!</v>
      </c>
      <c r="GC35" s="542" t="e">
        <f t="shared" si="28"/>
        <v>#VALUE!</v>
      </c>
      <c r="GD35" s="542" t="e">
        <f t="shared" si="29"/>
        <v>#VALUE!</v>
      </c>
      <c r="GE35" s="542" t="e">
        <f t="shared" si="30"/>
        <v>#VALUE!</v>
      </c>
      <c r="GF35" s="542" t="e">
        <f t="shared" si="31"/>
        <v>#VALUE!</v>
      </c>
      <c r="GG35" s="542" t="e">
        <f t="shared" si="32"/>
        <v>#VALUE!</v>
      </c>
      <c r="GH35" s="542" t="e">
        <f t="shared" si="33"/>
        <v>#VALUE!</v>
      </c>
      <c r="GI35" s="542" t="e">
        <f t="shared" si="34"/>
        <v>#VALUE!</v>
      </c>
      <c r="GJ35" s="542" t="e">
        <f t="shared" si="35"/>
        <v>#VALUE!</v>
      </c>
      <c r="GK35" s="542" t="e">
        <f t="shared" si="36"/>
        <v>#VALUE!</v>
      </c>
      <c r="GL35" s="542" t="e">
        <f t="shared" si="37"/>
        <v>#VALUE!</v>
      </c>
      <c r="GM35" s="542" t="e">
        <f t="shared" si="38"/>
        <v>#VALUE!</v>
      </c>
      <c r="GN35" s="542" t="e">
        <f t="shared" si="39"/>
        <v>#VALUE!</v>
      </c>
      <c r="GO35" s="542" t="e">
        <f t="shared" si="40"/>
        <v>#VALUE!</v>
      </c>
      <c r="GP35" s="542" t="e">
        <f t="shared" si="41"/>
        <v>#VALUE!</v>
      </c>
    </row>
    <row r="36" spans="1:285" ht="23.25" customHeight="1" x14ac:dyDescent="0.3">
      <c r="A36" s="578"/>
      <c r="D36" s="568" t="str">
        <f>AG7</f>
        <v/>
      </c>
      <c r="E36" s="542" t="str">
        <f>IF('X(Calculs)X'!$B$8&gt;0,IF('X(Calculs)X'!$AM53&lt;='X(Calculs)X'!$B$8,IF(ISERROR(FM36),IF('X(Calculs)X'!D$23&lt;='X(Calculs)X'!$B$8,"—",""),FM36),""),"")</f>
        <v/>
      </c>
      <c r="F36" s="542" t="str">
        <f>IF('X(Calculs)X'!$B$8&gt;0,IF('X(Calculs)X'!$AM53&lt;='X(Calculs)X'!$B$8,IF(ISERROR(FN36),IF('X(Calculs)X'!E$23&lt;='X(Calculs)X'!$B$8,"—",""),FN36),""),"")</f>
        <v/>
      </c>
      <c r="G36" s="542" t="str">
        <f>IF('X(Calculs)X'!$B$8&gt;0,IF('X(Calculs)X'!$AM53&lt;='X(Calculs)X'!$B$8,IF(ISERROR(FO36),IF('X(Calculs)X'!F$23&lt;='X(Calculs)X'!$B$8,"—",""),FO36),""),"")</f>
        <v/>
      </c>
      <c r="H36" s="542" t="str">
        <f>IF('X(Calculs)X'!$B$8&gt;0,IF('X(Calculs)X'!$AM53&lt;='X(Calculs)X'!$B$8,IF(ISERROR(FP36),IF('X(Calculs)X'!G$23&lt;='X(Calculs)X'!$B$8,"—",""),FP36),""),"")</f>
        <v/>
      </c>
      <c r="I36" s="542" t="str">
        <f>IF('X(Calculs)X'!$B$8&gt;0,IF('X(Calculs)X'!$AM53&lt;='X(Calculs)X'!$B$8,IF(ISERROR(FQ36),IF('X(Calculs)X'!H$23&lt;='X(Calculs)X'!$B$8,"—",""),FQ36),""),"")</f>
        <v/>
      </c>
      <c r="J36" s="542" t="str">
        <f>IF('X(Calculs)X'!$B$8&gt;0,IF('X(Calculs)X'!$AM53&lt;='X(Calculs)X'!$B$8,IF(ISERROR(FR36),IF('X(Calculs)X'!I$23&lt;='X(Calculs)X'!$B$8,"—",""),FR36),""),"")</f>
        <v/>
      </c>
      <c r="K36" s="542" t="str">
        <f>IF('X(Calculs)X'!$B$8&gt;0,IF('X(Calculs)X'!$AM53&lt;='X(Calculs)X'!$B$8,IF(ISERROR(FS36),IF('X(Calculs)X'!J$23&lt;='X(Calculs)X'!$B$8,"—",""),FS36),""),"")</f>
        <v/>
      </c>
      <c r="L36" s="542" t="str">
        <f>IF('X(Calculs)X'!$B$8&gt;0,IF('X(Calculs)X'!$AM53&lt;='X(Calculs)X'!$B$8,IF(ISERROR(FT36),IF('X(Calculs)X'!K$23&lt;='X(Calculs)X'!$B$8,"—",""),FT36),""),"")</f>
        <v/>
      </c>
      <c r="M36" s="542" t="str">
        <f>IF('X(Calculs)X'!$B$8&gt;0,IF('X(Calculs)X'!$AM53&lt;='X(Calculs)X'!$B$8,IF(ISERROR(FU36),IF('X(Calculs)X'!L$23&lt;='X(Calculs)X'!$B$8,"—",""),FU36),""),"")</f>
        <v/>
      </c>
      <c r="N36" s="542" t="str">
        <f>IF('X(Calculs)X'!$B$8&gt;0,IF('X(Calculs)X'!$AM53&lt;='X(Calculs)X'!$B$8,IF(ISERROR(FV36),IF('X(Calculs)X'!M$23&lt;='X(Calculs)X'!$B$8,"—",""),FV36),""),"")</f>
        <v/>
      </c>
      <c r="O36" s="542" t="str">
        <f>IF('X(Calculs)X'!$B$8&gt;0,IF('X(Calculs)X'!$AM53&lt;='X(Calculs)X'!$B$8,IF(ISERROR(FW36),IF('X(Calculs)X'!N$23&lt;='X(Calculs)X'!$B$8,"—",""),FW36),""),"")</f>
        <v/>
      </c>
      <c r="P36" s="542" t="str">
        <f>IF('X(Calculs)X'!$B$8&gt;0,IF('X(Calculs)X'!$AM53&lt;='X(Calculs)X'!$B$8,IF(ISERROR(FX36),IF('X(Calculs)X'!O$23&lt;='X(Calculs)X'!$B$8,"—",""),FX36),""),"")</f>
        <v/>
      </c>
      <c r="Q36" s="542" t="str">
        <f>IF('X(Calculs)X'!$B$8&gt;0,IF('X(Calculs)X'!$AM53&lt;='X(Calculs)X'!$B$8,IF(ISERROR(FY36),IF('X(Calculs)X'!P$23&lt;='X(Calculs)X'!$B$8,"—",""),FY36),""),"")</f>
        <v/>
      </c>
      <c r="R36" s="542" t="str">
        <f>IF('X(Calculs)X'!$B$8&gt;0,IF('X(Calculs)X'!$AM53&lt;='X(Calculs)X'!$B$8,IF(ISERROR(FZ36),IF('X(Calculs)X'!Q$23&lt;='X(Calculs)X'!$B$8,"—",""),FZ36),""),"")</f>
        <v/>
      </c>
      <c r="S36" s="542" t="str">
        <f>IF('X(Calculs)X'!$B$8&gt;0,IF('X(Calculs)X'!$AM53&lt;='X(Calculs)X'!$B$8,IF(ISERROR(GA36),IF('X(Calculs)X'!R$23&lt;='X(Calculs)X'!$B$8,"—",""),GA36),""),"")</f>
        <v/>
      </c>
      <c r="T36" s="542" t="str">
        <f>IF('X(Calculs)X'!$B$8&gt;0,IF('X(Calculs)X'!$AM53&lt;='X(Calculs)X'!$B$8,IF(ISERROR(GB36),IF('X(Calculs)X'!S$23&lt;='X(Calculs)X'!$B$8,"—",""),GB36),""),"")</f>
        <v/>
      </c>
      <c r="U36" s="542" t="str">
        <f>IF('X(Calculs)X'!$B$8&gt;0,IF('X(Calculs)X'!$AM53&lt;='X(Calculs)X'!$B$8,IF(ISERROR(GC36),IF('X(Calculs)X'!T$23&lt;='X(Calculs)X'!$B$8,"—",""),GC36),""),"")</f>
        <v/>
      </c>
      <c r="V36" s="542" t="str">
        <f>IF('X(Calculs)X'!$B$8&gt;0,IF('X(Calculs)X'!$AM53&lt;='X(Calculs)X'!$B$8,IF(ISERROR(GD36),IF('X(Calculs)X'!U$23&lt;='X(Calculs)X'!$B$8,"—",""),GD36),""),"")</f>
        <v/>
      </c>
      <c r="W36" s="542" t="str">
        <f>IF('X(Calculs)X'!$B$8&gt;0,IF('X(Calculs)X'!$AM53&lt;='X(Calculs)X'!$B$8,IF(ISERROR(GE36),IF('X(Calculs)X'!V$23&lt;='X(Calculs)X'!$B$8,"—",""),GE36),""),"")</f>
        <v/>
      </c>
      <c r="X36" s="542" t="str">
        <f>IF('X(Calculs)X'!$B$8&gt;0,IF('X(Calculs)X'!$AM53&lt;='X(Calculs)X'!$B$8,IF(ISERROR(GF36),IF('X(Calculs)X'!W$23&lt;='X(Calculs)X'!$B$8,"—",""),GF36),""),"")</f>
        <v/>
      </c>
      <c r="Y36" s="542" t="str">
        <f>IF('X(Calculs)X'!$B$8&gt;0,IF('X(Calculs)X'!$AM53&lt;='X(Calculs)X'!$B$8,IF(ISERROR(GG36),IF('X(Calculs)X'!X$23&lt;='X(Calculs)X'!$B$8,"—",""),GG36),""),"")</f>
        <v/>
      </c>
      <c r="Z36" s="542" t="str">
        <f>IF('X(Calculs)X'!$B$8&gt;0,IF('X(Calculs)X'!$AM53&lt;='X(Calculs)X'!$B$8,IF(ISERROR(GH36),IF('X(Calculs)X'!Y$23&lt;='X(Calculs)X'!$B$8,"—",""),GH36),""),"")</f>
        <v/>
      </c>
      <c r="AA36" s="542" t="str">
        <f>IF('X(Calculs)X'!$B$8&gt;0,IF('X(Calculs)X'!$AM53&lt;='X(Calculs)X'!$B$8,IF(ISERROR(GI36),IF('X(Calculs)X'!Z$23&lt;='X(Calculs)X'!$B$8,"—",""),GI36),""),"")</f>
        <v/>
      </c>
      <c r="AB36" s="542" t="str">
        <f>IF('X(Calculs)X'!$B$8&gt;0,IF('X(Calculs)X'!$AM53&lt;='X(Calculs)X'!$B$8,IF(ISERROR(GJ36),IF('X(Calculs)X'!AA$23&lt;='X(Calculs)X'!$B$8,"—",""),GJ36),""),"")</f>
        <v/>
      </c>
      <c r="AC36" s="542" t="str">
        <f>IF('X(Calculs)X'!$B$8&gt;0,IF('X(Calculs)X'!$AM53&lt;='X(Calculs)X'!$B$8,IF(ISERROR(GK36),IF('X(Calculs)X'!AB$23&lt;='X(Calculs)X'!$B$8,"—",""),GK36),""),"")</f>
        <v/>
      </c>
      <c r="AD36" s="542" t="str">
        <f>IF('X(Calculs)X'!$B$8&gt;0,IF('X(Calculs)X'!$AM53&lt;='X(Calculs)X'!$B$8,IF(ISERROR(GL36),IF('X(Calculs)X'!AC$23&lt;='X(Calculs)X'!$B$8,"—",""),GL36),""),"")</f>
        <v/>
      </c>
      <c r="AE36" s="542" t="str">
        <f>IF('X(Calculs)X'!$B$8&gt;0,IF('X(Calculs)X'!$AM53&lt;='X(Calculs)X'!$B$8,IF(ISERROR(GM36),IF('X(Calculs)X'!AD$23&lt;='X(Calculs)X'!$B$8,"—",""),GM36),""),"")</f>
        <v/>
      </c>
      <c r="AF36" s="542" t="str">
        <f>IF('X(Calculs)X'!$B$8&gt;0,IF('X(Calculs)X'!$AM53&lt;='X(Calculs)X'!$B$8,IF(ISERROR(GN36),IF('X(Calculs)X'!AE$23&lt;='X(Calculs)X'!$B$8,"—",""),GN36),""),"")</f>
        <v/>
      </c>
      <c r="AG36" s="542" t="str">
        <f>IF('X(Calculs)X'!$B$8&gt;0,IF('X(Calculs)X'!$AM53&lt;='X(Calculs)X'!$B$8,IF(ISERROR(GO36),IF('X(Calculs)X'!AF$23&lt;='X(Calculs)X'!$B$8,"—",""),GO36),""),"")</f>
        <v/>
      </c>
      <c r="AH36" s="542" t="str">
        <f>IF('X(Calculs)X'!$B$8&gt;0,IF('X(Calculs)X'!$AM53&lt;='X(Calculs)X'!$B$8,IF(ISERROR(GP36),IF('X(Calculs)X'!AG$23&lt;='X(Calculs)X'!$B$8,"—",""),GP36),""),"")</f>
        <v/>
      </c>
      <c r="AK36" s="541" t="str">
        <f t="shared" si="6"/>
        <v/>
      </c>
      <c r="AL36" s="542" t="str">
        <f>IFERROR(ROUND(CORREL('X(Calculs)X'!$AF$25:$AF$124,'X(Calculs)X'!D$25:D$124),2),"")</f>
        <v/>
      </c>
      <c r="AM36" s="542" t="str">
        <f>IFERROR(ROUND(CORREL('X(Calculs)X'!$AF$25:$AF$124,'X(Calculs)X'!E$25:E$124),2),"")</f>
        <v/>
      </c>
      <c r="AN36" s="542" t="str">
        <f>IFERROR(ROUND(CORREL('X(Calculs)X'!$AF$25:$AF$124,'X(Calculs)X'!F$25:F$124),2),"")</f>
        <v/>
      </c>
      <c r="AO36" s="542" t="str">
        <f>IFERROR(ROUND(CORREL('X(Calculs)X'!$AF$25:$AF$124,'X(Calculs)X'!G$25:G$124),2),"")</f>
        <v/>
      </c>
      <c r="AP36" s="542" t="str">
        <f>IFERROR(ROUND(CORREL('X(Calculs)X'!$AF$25:$AF$124,'X(Calculs)X'!H$25:H$124),2),"")</f>
        <v/>
      </c>
      <c r="AQ36" s="542" t="str">
        <f>IFERROR(ROUND(CORREL('X(Calculs)X'!$AF$25:$AF$124,'X(Calculs)X'!I$25:I$124),2),"")</f>
        <v/>
      </c>
      <c r="AR36" s="542" t="str">
        <f>IFERROR(ROUND(CORREL('X(Calculs)X'!$AF$25:$AF$124,'X(Calculs)X'!J$25:J$124),2),"")</f>
        <v/>
      </c>
      <c r="AS36" s="542" t="str">
        <f>IFERROR(ROUND(CORREL('X(Calculs)X'!$AF$25:$AF$124,'X(Calculs)X'!K$25:K$124),2),"")</f>
        <v/>
      </c>
      <c r="AT36" s="542" t="str">
        <f>IFERROR(ROUND(CORREL('X(Calculs)X'!$AF$25:$AF$124,'X(Calculs)X'!L$25:L$124),2),"")</f>
        <v/>
      </c>
      <c r="AU36" s="542" t="str">
        <f>IFERROR(ROUND(CORREL('X(Calculs)X'!$AF$25:$AF$124,'X(Calculs)X'!M$25:M$124),2),"")</f>
        <v/>
      </c>
      <c r="AV36" s="542" t="str">
        <f>IFERROR(ROUND(CORREL('X(Calculs)X'!$AF$25:$AF$124,'X(Calculs)X'!N$25:N$124),2),"")</f>
        <v/>
      </c>
      <c r="AW36" s="542" t="str">
        <f>IFERROR(ROUND(CORREL('X(Calculs)X'!$AF$25:$AF$124,'X(Calculs)X'!O$25:O$124),2),"")</f>
        <v/>
      </c>
      <c r="AX36" s="542" t="str">
        <f>IFERROR(ROUND(CORREL('X(Calculs)X'!$AF$25:$AF$124,'X(Calculs)X'!P$25:P$124),2),"")</f>
        <v/>
      </c>
      <c r="AY36" s="542" t="str">
        <f>IFERROR(ROUND(CORREL('X(Calculs)X'!$AF$25:$AF$124,'X(Calculs)X'!Q$25:Q$124),2),"")</f>
        <v/>
      </c>
      <c r="AZ36" s="542" t="str">
        <f>IFERROR(ROUND(CORREL('X(Calculs)X'!$AF$25:$AF$124,'X(Calculs)X'!R$25:R$124),2),"")</f>
        <v/>
      </c>
      <c r="BA36" s="542" t="str">
        <f>IFERROR(ROUND(CORREL('X(Calculs)X'!$AF$25:$AF$124,'X(Calculs)X'!S$25:S$124),2),"")</f>
        <v/>
      </c>
      <c r="BB36" s="542" t="str">
        <f>IFERROR(ROUND(CORREL('X(Calculs)X'!$AF$25:$AF$124,'X(Calculs)X'!T$25:T$124),2),"")</f>
        <v/>
      </c>
      <c r="BC36" s="542" t="str">
        <f>IFERROR(ROUND(CORREL('X(Calculs)X'!$AF$25:$AF$124,'X(Calculs)X'!U$25:U$124),2),"")</f>
        <v/>
      </c>
      <c r="BD36" s="542" t="str">
        <f>IFERROR(ROUND(CORREL('X(Calculs)X'!$AF$25:$AF$124,'X(Calculs)X'!V$25:V$124),2),"")</f>
        <v/>
      </c>
      <c r="BE36" s="542" t="str">
        <f>IFERROR(ROUND(CORREL('X(Calculs)X'!$AF$25:$AF$124,'X(Calculs)X'!W$25:W$124),2),"")</f>
        <v/>
      </c>
      <c r="BF36" s="542" t="str">
        <f>IFERROR(ROUND(CORREL('X(Calculs)X'!$AF$25:$AF$124,'X(Calculs)X'!X$25:X$124),2),"")</f>
        <v/>
      </c>
      <c r="BG36" s="542" t="str">
        <f>IFERROR(ROUND(CORREL('X(Calculs)X'!$AF$25:$AF$124,'X(Calculs)X'!Y$25:Y$124),2),"")</f>
        <v/>
      </c>
      <c r="BH36" s="542" t="str">
        <f>IFERROR(ROUND(CORREL('X(Calculs)X'!$AF$25:$AF$124,'X(Calculs)X'!Z$25:Z$124),2),"")</f>
        <v/>
      </c>
      <c r="BI36" s="542" t="str">
        <f>IFERROR(ROUND(CORREL('X(Calculs)X'!$AF$25:$AF$124,'X(Calculs)X'!AA$25:AA$124),2),"")</f>
        <v/>
      </c>
      <c r="BJ36" s="542" t="str">
        <f>IFERROR(ROUND(CORREL('X(Calculs)X'!$AF$25:$AF$124,'X(Calculs)X'!AB$25:AB$124),2),"")</f>
        <v/>
      </c>
      <c r="BK36" s="542" t="str">
        <f>IFERROR(ROUND(CORREL('X(Calculs)X'!$AF$25:$AF$124,'X(Calculs)X'!AC$25:AC$124),2),"")</f>
        <v/>
      </c>
      <c r="BL36" s="542" t="str">
        <f>IFERROR(ROUND(CORREL('X(Calculs)X'!$AF$25:$AF$124,'X(Calculs)X'!AD$25:AD$124),2),"")</f>
        <v/>
      </c>
      <c r="BM36" s="542" t="str">
        <f>IFERROR(ROUND(CORREL('X(Calculs)X'!$AF$25:$AF$124,'X(Calculs)X'!AE$25:AE$124),2),"")</f>
        <v/>
      </c>
      <c r="BN36" s="542" t="str">
        <f>IFERROR(ROUND(CORREL('X(Calculs)X'!$AF$25:$AF$124,'X(Calculs)X'!AF$25:AF$124),2),"")</f>
        <v/>
      </c>
      <c r="BO36" s="542" t="str">
        <f>IFERROR(ROUND(CORREL('X(Calculs)X'!$AF$25:$AF$124,'X(Calculs)X'!AG$25:AG$124),2),"")</f>
        <v/>
      </c>
      <c r="BT36" s="541" t="str">
        <f t="shared" si="7"/>
        <v/>
      </c>
      <c r="BU36" s="560" t="str">
        <f>IF(AL36="","",IF(AL36&lt;0,'X(Calculs)X'!$MW$141,IF(AL36&lt;0.1,'X(Calculs)X'!$MW$140,IF(AL36&lt;0.2,'X(Calculs)X'!$MW$139,IF(AL36&lt;0.3,'X(Calculs)X'!$MW$138,IF(AL36&lt;0.4,'X(Calculs)X'!$MW$137,IF(AL36&lt;0.5,'X(Calculs)X'!$MW$136,IF(AL36&lt;0.6,'X(Calculs)X'!$MW$135,IF(AL36&lt;0.7,'X(Calculs)X'!$MW$134,IF(AL36&lt;0.8,'X(Calculs)X'!$MW$133,IF(AL36&lt;0.9,'X(Calculs)X'!$MW$132,IF(AL36&lt;1,'X(Calculs)X'!$MW$131,IF(AND(AL36=1,BU$7=$BT36),0,'X(Calculs)X'!$MW$131)))))))))))))</f>
        <v/>
      </c>
      <c r="BV36" s="560" t="str">
        <f>IF(AM36="","",IF(AM36&lt;0,'X(Calculs)X'!$MW$141,IF(AM36&lt;0.1,'X(Calculs)X'!$MW$140,IF(AM36&lt;0.2,'X(Calculs)X'!$MW$139,IF(AM36&lt;0.3,'X(Calculs)X'!$MW$138,IF(AM36&lt;0.4,'X(Calculs)X'!$MW$137,IF(AM36&lt;0.5,'X(Calculs)X'!$MW$136,IF(AM36&lt;0.6,'X(Calculs)X'!$MW$135,IF(AM36&lt;0.7,'X(Calculs)X'!$MW$134,IF(AM36&lt;0.8,'X(Calculs)X'!$MW$133,IF(AM36&lt;0.9,'X(Calculs)X'!$MW$132,IF(AM36&lt;1,'X(Calculs)X'!$MW$131,IF(AND(AM36=1,BV$7=$BT36),0,'X(Calculs)X'!$MW$131)))))))))))))</f>
        <v/>
      </c>
      <c r="BW36" s="560" t="str">
        <f>IF(AN36="","",IF(AN36&lt;0,'X(Calculs)X'!$MW$141,IF(AN36&lt;0.1,'X(Calculs)X'!$MW$140,IF(AN36&lt;0.2,'X(Calculs)X'!$MW$139,IF(AN36&lt;0.3,'X(Calculs)X'!$MW$138,IF(AN36&lt;0.4,'X(Calculs)X'!$MW$137,IF(AN36&lt;0.5,'X(Calculs)X'!$MW$136,IF(AN36&lt;0.6,'X(Calculs)X'!$MW$135,IF(AN36&lt;0.7,'X(Calculs)X'!$MW$134,IF(AN36&lt;0.8,'X(Calculs)X'!$MW$133,IF(AN36&lt;0.9,'X(Calculs)X'!$MW$132,IF(AN36&lt;1,'X(Calculs)X'!$MW$131,IF(AND(AN36=1,BW$7=$BT36),0,'X(Calculs)X'!$MW$131)))))))))))))</f>
        <v/>
      </c>
      <c r="BX36" s="560" t="str">
        <f>IF(AO36="","",IF(AO36&lt;0,'X(Calculs)X'!$MW$141,IF(AO36&lt;0.1,'X(Calculs)X'!$MW$140,IF(AO36&lt;0.2,'X(Calculs)X'!$MW$139,IF(AO36&lt;0.3,'X(Calculs)X'!$MW$138,IF(AO36&lt;0.4,'X(Calculs)X'!$MW$137,IF(AO36&lt;0.5,'X(Calculs)X'!$MW$136,IF(AO36&lt;0.6,'X(Calculs)X'!$MW$135,IF(AO36&lt;0.7,'X(Calculs)X'!$MW$134,IF(AO36&lt;0.8,'X(Calculs)X'!$MW$133,IF(AO36&lt;0.9,'X(Calculs)X'!$MW$132,IF(AO36&lt;1,'X(Calculs)X'!$MW$131,IF(AND(AO36=1,BX$7=$BT36),0,'X(Calculs)X'!$MW$131)))))))))))))</f>
        <v/>
      </c>
      <c r="BY36" s="560" t="str">
        <f>IF(AP36="","",IF(AP36&lt;0,'X(Calculs)X'!$MW$141,IF(AP36&lt;0.1,'X(Calculs)X'!$MW$140,IF(AP36&lt;0.2,'X(Calculs)X'!$MW$139,IF(AP36&lt;0.3,'X(Calculs)X'!$MW$138,IF(AP36&lt;0.4,'X(Calculs)X'!$MW$137,IF(AP36&lt;0.5,'X(Calculs)X'!$MW$136,IF(AP36&lt;0.6,'X(Calculs)X'!$MW$135,IF(AP36&lt;0.7,'X(Calculs)X'!$MW$134,IF(AP36&lt;0.8,'X(Calculs)X'!$MW$133,IF(AP36&lt;0.9,'X(Calculs)X'!$MW$132,IF(AP36&lt;1,'X(Calculs)X'!$MW$131,IF(AND(AP36=1,BY$7=$BT36),0,'X(Calculs)X'!$MW$131)))))))))))))</f>
        <v/>
      </c>
      <c r="BZ36" s="560" t="str">
        <f>IF(AQ36="","",IF(AQ36&lt;0,'X(Calculs)X'!$MW$141,IF(AQ36&lt;0.1,'X(Calculs)X'!$MW$140,IF(AQ36&lt;0.2,'X(Calculs)X'!$MW$139,IF(AQ36&lt;0.3,'X(Calculs)X'!$MW$138,IF(AQ36&lt;0.4,'X(Calculs)X'!$MW$137,IF(AQ36&lt;0.5,'X(Calculs)X'!$MW$136,IF(AQ36&lt;0.6,'X(Calculs)X'!$MW$135,IF(AQ36&lt;0.7,'X(Calculs)X'!$MW$134,IF(AQ36&lt;0.8,'X(Calculs)X'!$MW$133,IF(AQ36&lt;0.9,'X(Calculs)X'!$MW$132,IF(AQ36&lt;1,'X(Calculs)X'!$MW$131,IF(AND(AQ36=1,BZ$7=$BT36),0,'X(Calculs)X'!$MW$131)))))))))))))</f>
        <v/>
      </c>
      <c r="CA36" s="560" t="str">
        <f>IF(AR36="","",IF(AR36&lt;0,'X(Calculs)X'!$MW$141,IF(AR36&lt;0.1,'X(Calculs)X'!$MW$140,IF(AR36&lt;0.2,'X(Calculs)X'!$MW$139,IF(AR36&lt;0.3,'X(Calculs)X'!$MW$138,IF(AR36&lt;0.4,'X(Calculs)X'!$MW$137,IF(AR36&lt;0.5,'X(Calculs)X'!$MW$136,IF(AR36&lt;0.6,'X(Calculs)X'!$MW$135,IF(AR36&lt;0.7,'X(Calculs)X'!$MW$134,IF(AR36&lt;0.8,'X(Calculs)X'!$MW$133,IF(AR36&lt;0.9,'X(Calculs)X'!$MW$132,IF(AR36&lt;1,'X(Calculs)X'!$MW$131,IF(AND(AR36=1,CA$7=$BT36),0,'X(Calculs)X'!$MW$131)))))))))))))</f>
        <v/>
      </c>
      <c r="CB36" s="560" t="str">
        <f>IF(AS36="","",IF(AS36&lt;0,'X(Calculs)X'!$MW$141,IF(AS36&lt;0.1,'X(Calculs)X'!$MW$140,IF(AS36&lt;0.2,'X(Calculs)X'!$MW$139,IF(AS36&lt;0.3,'X(Calculs)X'!$MW$138,IF(AS36&lt;0.4,'X(Calculs)X'!$MW$137,IF(AS36&lt;0.5,'X(Calculs)X'!$MW$136,IF(AS36&lt;0.6,'X(Calculs)X'!$MW$135,IF(AS36&lt;0.7,'X(Calculs)X'!$MW$134,IF(AS36&lt;0.8,'X(Calculs)X'!$MW$133,IF(AS36&lt;0.9,'X(Calculs)X'!$MW$132,IF(AS36&lt;1,'X(Calculs)X'!$MW$131,IF(AND(AS36=1,CB$7=$BT36),0,'X(Calculs)X'!$MW$131)))))))))))))</f>
        <v/>
      </c>
      <c r="CC36" s="560" t="str">
        <f>IF(AT36="","",IF(AT36&lt;0,'X(Calculs)X'!$MW$141,IF(AT36&lt;0.1,'X(Calculs)X'!$MW$140,IF(AT36&lt;0.2,'X(Calculs)X'!$MW$139,IF(AT36&lt;0.3,'X(Calculs)X'!$MW$138,IF(AT36&lt;0.4,'X(Calculs)X'!$MW$137,IF(AT36&lt;0.5,'X(Calculs)X'!$MW$136,IF(AT36&lt;0.6,'X(Calculs)X'!$MW$135,IF(AT36&lt;0.7,'X(Calculs)X'!$MW$134,IF(AT36&lt;0.8,'X(Calculs)X'!$MW$133,IF(AT36&lt;0.9,'X(Calculs)X'!$MW$132,IF(AT36&lt;1,'X(Calculs)X'!$MW$131,IF(AND(AT36=1,CC$7=$BT36),0,'X(Calculs)X'!$MW$131)))))))))))))</f>
        <v/>
      </c>
      <c r="CD36" s="560" t="str">
        <f>IF(AU36="","",IF(AU36&lt;0,'X(Calculs)X'!$MW$141,IF(AU36&lt;0.1,'X(Calculs)X'!$MW$140,IF(AU36&lt;0.2,'X(Calculs)X'!$MW$139,IF(AU36&lt;0.3,'X(Calculs)X'!$MW$138,IF(AU36&lt;0.4,'X(Calculs)X'!$MW$137,IF(AU36&lt;0.5,'X(Calculs)X'!$MW$136,IF(AU36&lt;0.6,'X(Calculs)X'!$MW$135,IF(AU36&lt;0.7,'X(Calculs)X'!$MW$134,IF(AU36&lt;0.8,'X(Calculs)X'!$MW$133,IF(AU36&lt;0.9,'X(Calculs)X'!$MW$132,IF(AU36&lt;1,'X(Calculs)X'!$MW$131,IF(AND(AU36=1,CD$7=$BT36),0,'X(Calculs)X'!$MW$131)))))))))))))</f>
        <v/>
      </c>
      <c r="CE36" s="560" t="str">
        <f>IF(AV36="","",IF(AV36&lt;0,'X(Calculs)X'!$MW$141,IF(AV36&lt;0.1,'X(Calculs)X'!$MW$140,IF(AV36&lt;0.2,'X(Calculs)X'!$MW$139,IF(AV36&lt;0.3,'X(Calculs)X'!$MW$138,IF(AV36&lt;0.4,'X(Calculs)X'!$MW$137,IF(AV36&lt;0.5,'X(Calculs)X'!$MW$136,IF(AV36&lt;0.6,'X(Calculs)X'!$MW$135,IF(AV36&lt;0.7,'X(Calculs)X'!$MW$134,IF(AV36&lt;0.8,'X(Calculs)X'!$MW$133,IF(AV36&lt;0.9,'X(Calculs)X'!$MW$132,IF(AV36&lt;1,'X(Calculs)X'!$MW$131,IF(AND(AV36=1,CE$7=$BT36),0,'X(Calculs)X'!$MW$131)))))))))))))</f>
        <v/>
      </c>
      <c r="CF36" s="560" t="str">
        <f>IF(AW36="","",IF(AW36&lt;0,'X(Calculs)X'!$MW$141,IF(AW36&lt;0.1,'X(Calculs)X'!$MW$140,IF(AW36&lt;0.2,'X(Calculs)X'!$MW$139,IF(AW36&lt;0.3,'X(Calculs)X'!$MW$138,IF(AW36&lt;0.4,'X(Calculs)X'!$MW$137,IF(AW36&lt;0.5,'X(Calculs)X'!$MW$136,IF(AW36&lt;0.6,'X(Calculs)X'!$MW$135,IF(AW36&lt;0.7,'X(Calculs)X'!$MW$134,IF(AW36&lt;0.8,'X(Calculs)X'!$MW$133,IF(AW36&lt;0.9,'X(Calculs)X'!$MW$132,IF(AW36&lt;1,'X(Calculs)X'!$MW$131,IF(AND(AW36=1,CF$7=$BT36),0,'X(Calculs)X'!$MW$131)))))))))))))</f>
        <v/>
      </c>
      <c r="CG36" s="560" t="str">
        <f>IF(AX36="","",IF(AX36&lt;0,'X(Calculs)X'!$MW$141,IF(AX36&lt;0.1,'X(Calculs)X'!$MW$140,IF(AX36&lt;0.2,'X(Calculs)X'!$MW$139,IF(AX36&lt;0.3,'X(Calculs)X'!$MW$138,IF(AX36&lt;0.4,'X(Calculs)X'!$MW$137,IF(AX36&lt;0.5,'X(Calculs)X'!$MW$136,IF(AX36&lt;0.6,'X(Calculs)X'!$MW$135,IF(AX36&lt;0.7,'X(Calculs)X'!$MW$134,IF(AX36&lt;0.8,'X(Calculs)X'!$MW$133,IF(AX36&lt;0.9,'X(Calculs)X'!$MW$132,IF(AX36&lt;1,'X(Calculs)X'!$MW$131,IF(AND(AX36=1,CG$7=$BT36),0,'X(Calculs)X'!$MW$131)))))))))))))</f>
        <v/>
      </c>
      <c r="CH36" s="560" t="str">
        <f>IF(AY36="","",IF(AY36&lt;0,'X(Calculs)X'!$MW$141,IF(AY36&lt;0.1,'X(Calculs)X'!$MW$140,IF(AY36&lt;0.2,'X(Calculs)X'!$MW$139,IF(AY36&lt;0.3,'X(Calculs)X'!$MW$138,IF(AY36&lt;0.4,'X(Calculs)X'!$MW$137,IF(AY36&lt;0.5,'X(Calculs)X'!$MW$136,IF(AY36&lt;0.6,'X(Calculs)X'!$MW$135,IF(AY36&lt;0.7,'X(Calculs)X'!$MW$134,IF(AY36&lt;0.8,'X(Calculs)X'!$MW$133,IF(AY36&lt;0.9,'X(Calculs)X'!$MW$132,IF(AY36&lt;1,'X(Calculs)X'!$MW$131,IF(AND(AY36=1,CH$7=$BT36),0,'X(Calculs)X'!$MW$131)))))))))))))</f>
        <v/>
      </c>
      <c r="CI36" s="560" t="str">
        <f>IF(AZ36="","",IF(AZ36&lt;0,'X(Calculs)X'!$MW$141,IF(AZ36&lt;0.1,'X(Calculs)X'!$MW$140,IF(AZ36&lt;0.2,'X(Calculs)X'!$MW$139,IF(AZ36&lt;0.3,'X(Calculs)X'!$MW$138,IF(AZ36&lt;0.4,'X(Calculs)X'!$MW$137,IF(AZ36&lt;0.5,'X(Calculs)X'!$MW$136,IF(AZ36&lt;0.6,'X(Calculs)X'!$MW$135,IF(AZ36&lt;0.7,'X(Calculs)X'!$MW$134,IF(AZ36&lt;0.8,'X(Calculs)X'!$MW$133,IF(AZ36&lt;0.9,'X(Calculs)X'!$MW$132,IF(AZ36&lt;1,'X(Calculs)X'!$MW$131,IF(AND(AZ36=1,CI$7=$BT36),0,'X(Calculs)X'!$MW$131)))))))))))))</f>
        <v/>
      </c>
      <c r="CJ36" s="560" t="str">
        <f>IF(BA36="","",IF(BA36&lt;0,'X(Calculs)X'!$MW$141,IF(BA36&lt;0.1,'X(Calculs)X'!$MW$140,IF(BA36&lt;0.2,'X(Calculs)X'!$MW$139,IF(BA36&lt;0.3,'X(Calculs)X'!$MW$138,IF(BA36&lt;0.4,'X(Calculs)X'!$MW$137,IF(BA36&lt;0.5,'X(Calculs)X'!$MW$136,IF(BA36&lt;0.6,'X(Calculs)X'!$MW$135,IF(BA36&lt;0.7,'X(Calculs)X'!$MW$134,IF(BA36&lt;0.8,'X(Calculs)X'!$MW$133,IF(BA36&lt;0.9,'X(Calculs)X'!$MW$132,IF(BA36&lt;1,'X(Calculs)X'!$MW$131,IF(AND(BA36=1,CJ$7=$BT36),0,'X(Calculs)X'!$MW$131)))))))))))))</f>
        <v/>
      </c>
      <c r="CK36" s="560" t="str">
        <f>IF(BB36="","",IF(BB36&lt;0,'X(Calculs)X'!$MW$141,IF(BB36&lt;0.1,'X(Calculs)X'!$MW$140,IF(BB36&lt;0.2,'X(Calculs)X'!$MW$139,IF(BB36&lt;0.3,'X(Calculs)X'!$MW$138,IF(BB36&lt;0.4,'X(Calculs)X'!$MW$137,IF(BB36&lt;0.5,'X(Calculs)X'!$MW$136,IF(BB36&lt;0.6,'X(Calculs)X'!$MW$135,IF(BB36&lt;0.7,'X(Calculs)X'!$MW$134,IF(BB36&lt;0.8,'X(Calculs)X'!$MW$133,IF(BB36&lt;0.9,'X(Calculs)X'!$MW$132,IF(BB36&lt;1,'X(Calculs)X'!$MW$131,IF(AND(BB36=1,CK$7=$BT36),0,'X(Calculs)X'!$MW$131)))))))))))))</f>
        <v/>
      </c>
      <c r="CL36" s="560" t="str">
        <f>IF(BC36="","",IF(BC36&lt;0,'X(Calculs)X'!$MW$141,IF(BC36&lt;0.1,'X(Calculs)X'!$MW$140,IF(BC36&lt;0.2,'X(Calculs)X'!$MW$139,IF(BC36&lt;0.3,'X(Calculs)X'!$MW$138,IF(BC36&lt;0.4,'X(Calculs)X'!$MW$137,IF(BC36&lt;0.5,'X(Calculs)X'!$MW$136,IF(BC36&lt;0.6,'X(Calculs)X'!$MW$135,IF(BC36&lt;0.7,'X(Calculs)X'!$MW$134,IF(BC36&lt;0.8,'X(Calculs)X'!$MW$133,IF(BC36&lt;0.9,'X(Calculs)X'!$MW$132,IF(BC36&lt;1,'X(Calculs)X'!$MW$131,IF(AND(BC36=1,CL$7=$BT36),0,'X(Calculs)X'!$MW$131)))))))))))))</f>
        <v/>
      </c>
      <c r="CM36" s="560" t="str">
        <f>IF(BD36="","",IF(BD36&lt;0,'X(Calculs)X'!$MW$141,IF(BD36&lt;0.1,'X(Calculs)X'!$MW$140,IF(BD36&lt;0.2,'X(Calculs)X'!$MW$139,IF(BD36&lt;0.3,'X(Calculs)X'!$MW$138,IF(BD36&lt;0.4,'X(Calculs)X'!$MW$137,IF(BD36&lt;0.5,'X(Calculs)X'!$MW$136,IF(BD36&lt;0.6,'X(Calculs)X'!$MW$135,IF(BD36&lt;0.7,'X(Calculs)X'!$MW$134,IF(BD36&lt;0.8,'X(Calculs)X'!$MW$133,IF(BD36&lt;0.9,'X(Calculs)X'!$MW$132,IF(BD36&lt;1,'X(Calculs)X'!$MW$131,IF(AND(BD36=1,CM$7=$BT36),0,'X(Calculs)X'!$MW$131)))))))))))))</f>
        <v/>
      </c>
      <c r="CN36" s="560" t="str">
        <f>IF(BE36="","",IF(BE36&lt;0,'X(Calculs)X'!$MW$141,IF(BE36&lt;0.1,'X(Calculs)X'!$MW$140,IF(BE36&lt;0.2,'X(Calculs)X'!$MW$139,IF(BE36&lt;0.3,'X(Calculs)X'!$MW$138,IF(BE36&lt;0.4,'X(Calculs)X'!$MW$137,IF(BE36&lt;0.5,'X(Calculs)X'!$MW$136,IF(BE36&lt;0.6,'X(Calculs)X'!$MW$135,IF(BE36&lt;0.7,'X(Calculs)X'!$MW$134,IF(BE36&lt;0.8,'X(Calculs)X'!$MW$133,IF(BE36&lt;0.9,'X(Calculs)X'!$MW$132,IF(BE36&lt;1,'X(Calculs)X'!$MW$131,IF(AND(BE36=1,CN$7=$BT36),0,'X(Calculs)X'!$MW$131)))))))))))))</f>
        <v/>
      </c>
      <c r="CO36" s="560" t="str">
        <f>IF(BF36="","",IF(BF36&lt;0,'X(Calculs)X'!$MW$141,IF(BF36&lt;0.1,'X(Calculs)X'!$MW$140,IF(BF36&lt;0.2,'X(Calculs)X'!$MW$139,IF(BF36&lt;0.3,'X(Calculs)X'!$MW$138,IF(BF36&lt;0.4,'X(Calculs)X'!$MW$137,IF(BF36&lt;0.5,'X(Calculs)X'!$MW$136,IF(BF36&lt;0.6,'X(Calculs)X'!$MW$135,IF(BF36&lt;0.7,'X(Calculs)X'!$MW$134,IF(BF36&lt;0.8,'X(Calculs)X'!$MW$133,IF(BF36&lt;0.9,'X(Calculs)X'!$MW$132,IF(BF36&lt;1,'X(Calculs)X'!$MW$131,IF(AND(BF36=1,CO$7=$BT36),0,'X(Calculs)X'!$MW$131)))))))))))))</f>
        <v/>
      </c>
      <c r="CP36" s="560" t="str">
        <f>IF(BG36="","",IF(BG36&lt;0,'X(Calculs)X'!$MW$141,IF(BG36&lt;0.1,'X(Calculs)X'!$MW$140,IF(BG36&lt;0.2,'X(Calculs)X'!$MW$139,IF(BG36&lt;0.3,'X(Calculs)X'!$MW$138,IF(BG36&lt;0.4,'X(Calculs)X'!$MW$137,IF(BG36&lt;0.5,'X(Calculs)X'!$MW$136,IF(BG36&lt;0.6,'X(Calculs)X'!$MW$135,IF(BG36&lt;0.7,'X(Calculs)X'!$MW$134,IF(BG36&lt;0.8,'X(Calculs)X'!$MW$133,IF(BG36&lt;0.9,'X(Calculs)X'!$MW$132,IF(BG36&lt;1,'X(Calculs)X'!$MW$131,IF(AND(BG36=1,CP$7=$BT36),0,'X(Calculs)X'!$MW$131)))))))))))))</f>
        <v/>
      </c>
      <c r="CQ36" s="560" t="str">
        <f>IF(BH36="","",IF(BH36&lt;0,'X(Calculs)X'!$MW$141,IF(BH36&lt;0.1,'X(Calculs)X'!$MW$140,IF(BH36&lt;0.2,'X(Calculs)X'!$MW$139,IF(BH36&lt;0.3,'X(Calculs)X'!$MW$138,IF(BH36&lt;0.4,'X(Calculs)X'!$MW$137,IF(BH36&lt;0.5,'X(Calculs)X'!$MW$136,IF(BH36&lt;0.6,'X(Calculs)X'!$MW$135,IF(BH36&lt;0.7,'X(Calculs)X'!$MW$134,IF(BH36&lt;0.8,'X(Calculs)X'!$MW$133,IF(BH36&lt;0.9,'X(Calculs)X'!$MW$132,IF(BH36&lt;1,'X(Calculs)X'!$MW$131,IF(AND(BH36=1,CQ$7=$BT36),0,'X(Calculs)X'!$MW$131)))))))))))))</f>
        <v/>
      </c>
      <c r="CR36" s="560" t="str">
        <f>IF(BI36="","",IF(BI36&lt;0,'X(Calculs)X'!$MW$141,IF(BI36&lt;0.1,'X(Calculs)X'!$MW$140,IF(BI36&lt;0.2,'X(Calculs)X'!$MW$139,IF(BI36&lt;0.3,'X(Calculs)X'!$MW$138,IF(BI36&lt;0.4,'X(Calculs)X'!$MW$137,IF(BI36&lt;0.5,'X(Calculs)X'!$MW$136,IF(BI36&lt;0.6,'X(Calculs)X'!$MW$135,IF(BI36&lt;0.7,'X(Calculs)X'!$MW$134,IF(BI36&lt;0.8,'X(Calculs)X'!$MW$133,IF(BI36&lt;0.9,'X(Calculs)X'!$MW$132,IF(BI36&lt;1,'X(Calculs)X'!$MW$131,IF(AND(BI36=1,CR$7=$BT36),0,'X(Calculs)X'!$MW$131)))))))))))))</f>
        <v/>
      </c>
      <c r="CS36" s="560" t="str">
        <f>IF(BJ36="","",IF(BJ36&lt;0,'X(Calculs)X'!$MW$141,IF(BJ36&lt;0.1,'X(Calculs)X'!$MW$140,IF(BJ36&lt;0.2,'X(Calculs)X'!$MW$139,IF(BJ36&lt;0.3,'X(Calculs)X'!$MW$138,IF(BJ36&lt;0.4,'X(Calculs)X'!$MW$137,IF(BJ36&lt;0.5,'X(Calculs)X'!$MW$136,IF(BJ36&lt;0.6,'X(Calculs)X'!$MW$135,IF(BJ36&lt;0.7,'X(Calculs)X'!$MW$134,IF(BJ36&lt;0.8,'X(Calculs)X'!$MW$133,IF(BJ36&lt;0.9,'X(Calculs)X'!$MW$132,IF(BJ36&lt;1,'X(Calculs)X'!$MW$131,IF(AND(BJ36=1,CS$7=$BT36),0,'X(Calculs)X'!$MW$131)))))))))))))</f>
        <v/>
      </c>
      <c r="CT36" s="560" t="str">
        <f>IF(BK36="","",IF(BK36&lt;0,'X(Calculs)X'!$MW$141,IF(BK36&lt;0.1,'X(Calculs)X'!$MW$140,IF(BK36&lt;0.2,'X(Calculs)X'!$MW$139,IF(BK36&lt;0.3,'X(Calculs)X'!$MW$138,IF(BK36&lt;0.4,'X(Calculs)X'!$MW$137,IF(BK36&lt;0.5,'X(Calculs)X'!$MW$136,IF(BK36&lt;0.6,'X(Calculs)X'!$MW$135,IF(BK36&lt;0.7,'X(Calculs)X'!$MW$134,IF(BK36&lt;0.8,'X(Calculs)X'!$MW$133,IF(BK36&lt;0.9,'X(Calculs)X'!$MW$132,IF(BK36&lt;1,'X(Calculs)X'!$MW$131,IF(AND(BK36=1,CT$7=$BT36),0,'X(Calculs)X'!$MW$131)))))))))))))</f>
        <v/>
      </c>
      <c r="CU36" s="560" t="str">
        <f>IF(BL36="","",IF(BL36&lt;0,'X(Calculs)X'!$MW$141,IF(BL36&lt;0.1,'X(Calculs)X'!$MW$140,IF(BL36&lt;0.2,'X(Calculs)X'!$MW$139,IF(BL36&lt;0.3,'X(Calculs)X'!$MW$138,IF(BL36&lt;0.4,'X(Calculs)X'!$MW$137,IF(BL36&lt;0.5,'X(Calculs)X'!$MW$136,IF(BL36&lt;0.6,'X(Calculs)X'!$MW$135,IF(BL36&lt;0.7,'X(Calculs)X'!$MW$134,IF(BL36&lt;0.8,'X(Calculs)X'!$MW$133,IF(BL36&lt;0.9,'X(Calculs)X'!$MW$132,IF(BL36&lt;1,'X(Calculs)X'!$MW$131,IF(AND(BL36=1,CU$7=$BT36),0,'X(Calculs)X'!$MW$131)))))))))))))</f>
        <v/>
      </c>
      <c r="CV36" s="560" t="str">
        <f>IF(BM36="","",IF(BM36&lt;0,'X(Calculs)X'!$MW$141,IF(BM36&lt;0.1,'X(Calculs)X'!$MW$140,IF(BM36&lt;0.2,'X(Calculs)X'!$MW$139,IF(BM36&lt;0.3,'X(Calculs)X'!$MW$138,IF(BM36&lt;0.4,'X(Calculs)X'!$MW$137,IF(BM36&lt;0.5,'X(Calculs)X'!$MW$136,IF(BM36&lt;0.6,'X(Calculs)X'!$MW$135,IF(BM36&lt;0.7,'X(Calculs)X'!$MW$134,IF(BM36&lt;0.8,'X(Calculs)X'!$MW$133,IF(BM36&lt;0.9,'X(Calculs)X'!$MW$132,IF(BM36&lt;1,'X(Calculs)X'!$MW$131,IF(AND(BM36=1,CV$7=$BT36),0,'X(Calculs)X'!$MW$131)))))))))))))</f>
        <v/>
      </c>
      <c r="CW36" s="560" t="str">
        <f>IF(BN36="","",IF(BN36&lt;0,'X(Calculs)X'!$MW$141,IF(BN36&lt;0.1,'X(Calculs)X'!$MW$140,IF(BN36&lt;0.2,'X(Calculs)X'!$MW$139,IF(BN36&lt;0.3,'X(Calculs)X'!$MW$138,IF(BN36&lt;0.4,'X(Calculs)X'!$MW$137,IF(BN36&lt;0.5,'X(Calculs)X'!$MW$136,IF(BN36&lt;0.6,'X(Calculs)X'!$MW$135,IF(BN36&lt;0.7,'X(Calculs)X'!$MW$134,IF(BN36&lt;0.8,'X(Calculs)X'!$MW$133,IF(BN36&lt;0.9,'X(Calculs)X'!$MW$132,IF(BN36&lt;1,'X(Calculs)X'!$MW$131,IF(AND(BN36=1,CW$7=$BT36),0,'X(Calculs)X'!$MW$131)))))))))))))</f>
        <v/>
      </c>
      <c r="CX36" s="560" t="str">
        <f>IF(BO36="","",IF(BO36&lt;0,'X(Calculs)X'!$MW$141,IF(BO36&lt;0.1,'X(Calculs)X'!$MW$140,IF(BO36&lt;0.2,'X(Calculs)X'!$MW$139,IF(BO36&lt;0.3,'X(Calculs)X'!$MW$138,IF(BO36&lt;0.4,'X(Calculs)X'!$MW$137,IF(BO36&lt;0.5,'X(Calculs)X'!$MW$136,IF(BO36&lt;0.6,'X(Calculs)X'!$MW$135,IF(BO36&lt;0.7,'X(Calculs)X'!$MW$134,IF(BO36&lt;0.8,'X(Calculs)X'!$MW$133,IF(BO36&lt;0.9,'X(Calculs)X'!$MW$132,IF(BO36&lt;1,'X(Calculs)X'!$MW$131,IF(AND(BO36=1,CX$7=$BT36),0,'X(Calculs)X'!$MW$131)))))))))))))</f>
        <v/>
      </c>
      <c r="CZ36" s="541" t="str">
        <f t="shared" si="8"/>
        <v/>
      </c>
      <c r="DA36" s="542" t="str">
        <f>IFERROR((AL36*SQRT(('X(Calculs)X'!$B$11-2)/(1-('5. Corr.'!AL36*'5. Corr.'!AL36)))),"")</f>
        <v/>
      </c>
      <c r="DB36" s="542" t="str">
        <f>IFERROR((AM36*SQRT(('X(Calculs)X'!$B$11-2)/(1-('5. Corr.'!AM36*'5. Corr.'!AM36)))),"")</f>
        <v/>
      </c>
      <c r="DC36" s="542" t="str">
        <f>IFERROR((AN36*SQRT(('X(Calculs)X'!$B$11-2)/(1-('5. Corr.'!AN36*'5. Corr.'!AN36)))),"")</f>
        <v/>
      </c>
      <c r="DD36" s="542" t="str">
        <f>IFERROR((AO36*SQRT(('X(Calculs)X'!$B$11-2)/(1-('5. Corr.'!AO36*'5. Corr.'!AO36)))),"")</f>
        <v/>
      </c>
      <c r="DE36" s="542" t="str">
        <f>IFERROR((AP36*SQRT(('X(Calculs)X'!$B$11-2)/(1-('5. Corr.'!AP36*'5. Corr.'!AP36)))),"")</f>
        <v/>
      </c>
      <c r="DF36" s="542" t="str">
        <f>IFERROR((AQ36*SQRT(('X(Calculs)X'!$B$11-2)/(1-('5. Corr.'!AQ36*'5. Corr.'!AQ36)))),"")</f>
        <v/>
      </c>
      <c r="DG36" s="542" t="str">
        <f>IFERROR((AR36*SQRT(('X(Calculs)X'!$B$11-2)/(1-('5. Corr.'!AR36*'5. Corr.'!AR36)))),"")</f>
        <v/>
      </c>
      <c r="DH36" s="542" t="str">
        <f>IFERROR((AS36*SQRT(('X(Calculs)X'!$B$11-2)/(1-('5. Corr.'!AS36*'5. Corr.'!AS36)))),"")</f>
        <v/>
      </c>
      <c r="DI36" s="542" t="str">
        <f>IFERROR((AT36*SQRT(('X(Calculs)X'!$B$11-2)/(1-('5. Corr.'!AT36*'5. Corr.'!AT36)))),"")</f>
        <v/>
      </c>
      <c r="DJ36" s="542" t="str">
        <f>IFERROR((AU36*SQRT(('X(Calculs)X'!$B$11-2)/(1-('5. Corr.'!AU36*'5. Corr.'!AU36)))),"")</f>
        <v/>
      </c>
      <c r="DK36" s="542" t="str">
        <f>IFERROR((AV36*SQRT(('X(Calculs)X'!$B$11-2)/(1-('5. Corr.'!AV36*'5. Corr.'!AV36)))),"")</f>
        <v/>
      </c>
      <c r="DL36" s="542" t="str">
        <f>IFERROR((AW36*SQRT(('X(Calculs)X'!$B$11-2)/(1-('5. Corr.'!AW36*'5. Corr.'!AW36)))),"")</f>
        <v/>
      </c>
      <c r="DM36" s="542" t="str">
        <f>IFERROR((AX36*SQRT(('X(Calculs)X'!$B$11-2)/(1-('5. Corr.'!AX36*'5. Corr.'!AX36)))),"")</f>
        <v/>
      </c>
      <c r="DN36" s="542" t="str">
        <f>IFERROR((AY36*SQRT(('X(Calculs)X'!$B$11-2)/(1-('5. Corr.'!AY36*'5. Corr.'!AY36)))),"")</f>
        <v/>
      </c>
      <c r="DO36" s="542" t="str">
        <f>IFERROR((AZ36*SQRT(('X(Calculs)X'!$B$11-2)/(1-('5. Corr.'!AZ36*'5. Corr.'!AZ36)))),"")</f>
        <v/>
      </c>
      <c r="DP36" s="542" t="str">
        <f>IFERROR((BA36*SQRT(('X(Calculs)X'!$B$11-2)/(1-('5. Corr.'!BA36*'5. Corr.'!BA36)))),"")</f>
        <v/>
      </c>
      <c r="DQ36" s="542" t="str">
        <f>IFERROR((BB36*SQRT(('X(Calculs)X'!$B$11-2)/(1-('5. Corr.'!BB36*'5. Corr.'!BB36)))),"")</f>
        <v/>
      </c>
      <c r="DR36" s="542" t="str">
        <f>IFERROR((BC36*SQRT(('X(Calculs)X'!$B$11-2)/(1-('5. Corr.'!BC36*'5. Corr.'!BC36)))),"")</f>
        <v/>
      </c>
      <c r="DS36" s="542" t="str">
        <f>IFERROR((BD36*SQRT(('X(Calculs)X'!$B$11-2)/(1-('5. Corr.'!BD36*'5. Corr.'!BD36)))),"")</f>
        <v/>
      </c>
      <c r="DT36" s="542" t="str">
        <f>IFERROR((BE36*SQRT(('X(Calculs)X'!$B$11-2)/(1-('5. Corr.'!BE36*'5. Corr.'!BE36)))),"")</f>
        <v/>
      </c>
      <c r="DU36" s="542" t="str">
        <f>IFERROR((BF36*SQRT(('X(Calculs)X'!$B$11-2)/(1-('5. Corr.'!BF36*'5. Corr.'!BF36)))),"")</f>
        <v/>
      </c>
      <c r="DV36" s="542" t="str">
        <f>IFERROR((BG36*SQRT(('X(Calculs)X'!$B$11-2)/(1-('5. Corr.'!BG36*'5. Corr.'!BG36)))),"")</f>
        <v/>
      </c>
      <c r="DW36" s="542" t="str">
        <f>IFERROR((BH36*SQRT(('X(Calculs)X'!$B$11-2)/(1-('5. Corr.'!BH36*'5. Corr.'!BH36)))),"")</f>
        <v/>
      </c>
      <c r="DX36" s="542" t="str">
        <f>IFERROR((BI36*SQRT(('X(Calculs)X'!$B$11-2)/(1-('5. Corr.'!BI36*'5. Corr.'!BI36)))),"")</f>
        <v/>
      </c>
      <c r="DY36" s="542" t="str">
        <f>IFERROR((BJ36*SQRT(('X(Calculs)X'!$B$11-2)/(1-('5. Corr.'!BJ36*'5. Corr.'!BJ36)))),"")</f>
        <v/>
      </c>
      <c r="DZ36" s="542" t="str">
        <f>IFERROR((BK36*SQRT(('X(Calculs)X'!$B$11-2)/(1-('5. Corr.'!BK36*'5. Corr.'!BK36)))),"")</f>
        <v/>
      </c>
      <c r="EA36" s="542" t="str">
        <f>IFERROR((BL36*SQRT(('X(Calculs)X'!$B$11-2)/(1-('5. Corr.'!BL36*'5. Corr.'!BL36)))),"")</f>
        <v/>
      </c>
      <c r="EB36" s="542" t="str">
        <f>IFERROR((BM36*SQRT(('X(Calculs)X'!$B$11-2)/(1-('5. Corr.'!BM36*'5. Corr.'!BM36)))),"")</f>
        <v/>
      </c>
      <c r="EC36" s="542" t="str">
        <f>IFERROR((BN36*SQRT(('X(Calculs)X'!$B$11-2)/(1-('5. Corr.'!BN36*'5. Corr.'!BN36)))),"")</f>
        <v/>
      </c>
      <c r="ED36" s="542" t="str">
        <f>IFERROR((BO36*SQRT(('X(Calculs)X'!$B$11-2)/(1-('5. Corr.'!BO36*'5. Corr.'!BO36)))),"")</f>
        <v/>
      </c>
      <c r="EF36" s="541" t="str">
        <f t="shared" si="9"/>
        <v/>
      </c>
      <c r="EG36" s="542" t="str">
        <f>IFERROR((_xlfn.T.DIST.2T(ABS(DA36),'X(Calculs)X'!$B$11-2)),"")</f>
        <v/>
      </c>
      <c r="EH36" s="542" t="str">
        <f>IFERROR((_xlfn.T.DIST.2T(ABS(DB36),'X(Calculs)X'!$B$11-2)),"")</f>
        <v/>
      </c>
      <c r="EI36" s="542" t="str">
        <f>IFERROR((_xlfn.T.DIST.2T(ABS(DC36),'X(Calculs)X'!$B$11-2)),"")</f>
        <v/>
      </c>
      <c r="EJ36" s="542" t="str">
        <f>IFERROR((_xlfn.T.DIST.2T(ABS(DD36),'X(Calculs)X'!$B$11-2)),"")</f>
        <v/>
      </c>
      <c r="EK36" s="542" t="str">
        <f>IFERROR((_xlfn.T.DIST.2T(ABS(DE36),'X(Calculs)X'!$B$11-2)),"")</f>
        <v/>
      </c>
      <c r="EL36" s="542" t="str">
        <f>IFERROR((_xlfn.T.DIST.2T(ABS(DF36),'X(Calculs)X'!$B$11-2)),"")</f>
        <v/>
      </c>
      <c r="EM36" s="542" t="str">
        <f>IFERROR((_xlfn.T.DIST.2T(ABS(DG36),'X(Calculs)X'!$B$11-2)),"")</f>
        <v/>
      </c>
      <c r="EN36" s="542" t="str">
        <f>IFERROR((_xlfn.T.DIST.2T(ABS(DH36),'X(Calculs)X'!$B$11-2)),"")</f>
        <v/>
      </c>
      <c r="EO36" s="542" t="str">
        <f>IFERROR((_xlfn.T.DIST.2T(ABS(DI36),'X(Calculs)X'!$B$11-2)),"")</f>
        <v/>
      </c>
      <c r="EP36" s="542" t="str">
        <f>IFERROR((_xlfn.T.DIST.2T(ABS(DJ36),'X(Calculs)X'!$B$11-2)),"")</f>
        <v/>
      </c>
      <c r="EQ36" s="542" t="str">
        <f>IFERROR((_xlfn.T.DIST.2T(ABS(DK36),'X(Calculs)X'!$B$11-2)),"")</f>
        <v/>
      </c>
      <c r="ER36" s="542" t="str">
        <f>IFERROR((_xlfn.T.DIST.2T(ABS(DL36),'X(Calculs)X'!$B$11-2)),"")</f>
        <v/>
      </c>
      <c r="ES36" s="542" t="str">
        <f>IFERROR((_xlfn.T.DIST.2T(ABS(DM36),'X(Calculs)X'!$B$11-2)),"")</f>
        <v/>
      </c>
      <c r="ET36" s="542" t="str">
        <f>IFERROR((_xlfn.T.DIST.2T(ABS(DN36),'X(Calculs)X'!$B$11-2)),"")</f>
        <v/>
      </c>
      <c r="EU36" s="542" t="str">
        <f>IFERROR((_xlfn.T.DIST.2T(ABS(DO36),'X(Calculs)X'!$B$11-2)),"")</f>
        <v/>
      </c>
      <c r="EV36" s="542" t="str">
        <f>IFERROR((_xlfn.T.DIST.2T(ABS(DP36),'X(Calculs)X'!$B$11-2)),"")</f>
        <v/>
      </c>
      <c r="EW36" s="542" t="str">
        <f>IFERROR((_xlfn.T.DIST.2T(ABS(DQ36),'X(Calculs)X'!$B$11-2)),"")</f>
        <v/>
      </c>
      <c r="EX36" s="542" t="str">
        <f>IFERROR((_xlfn.T.DIST.2T(ABS(DR36),'X(Calculs)X'!$B$11-2)),"")</f>
        <v/>
      </c>
      <c r="EY36" s="542" t="str">
        <f>IFERROR((_xlfn.T.DIST.2T(ABS(DS36),'X(Calculs)X'!$B$11-2)),"")</f>
        <v/>
      </c>
      <c r="EZ36" s="542" t="str">
        <f>IFERROR((_xlfn.T.DIST.2T(ABS(DT36),'X(Calculs)X'!$B$11-2)),"")</f>
        <v/>
      </c>
      <c r="FA36" s="542" t="str">
        <f>IFERROR((_xlfn.T.DIST.2T(ABS(DU36),'X(Calculs)X'!$B$11-2)),"")</f>
        <v/>
      </c>
      <c r="FB36" s="542" t="str">
        <f>IFERROR((_xlfn.T.DIST.2T(ABS(DV36),'X(Calculs)X'!$B$11-2)),"")</f>
        <v/>
      </c>
      <c r="FC36" s="542" t="str">
        <f>IFERROR((_xlfn.T.DIST.2T(ABS(DW36),'X(Calculs)X'!$B$11-2)),"")</f>
        <v/>
      </c>
      <c r="FD36" s="542" t="str">
        <f>IFERROR((_xlfn.T.DIST.2T(ABS(DX36),'X(Calculs)X'!$B$11-2)),"")</f>
        <v/>
      </c>
      <c r="FE36" s="542" t="str">
        <f>IFERROR((_xlfn.T.DIST.2T(ABS(DY36),'X(Calculs)X'!$B$11-2)),"")</f>
        <v/>
      </c>
      <c r="FF36" s="542" t="str">
        <f>IFERROR((_xlfn.T.DIST.2T(ABS(DZ36),'X(Calculs)X'!$B$11-2)),"")</f>
        <v/>
      </c>
      <c r="FG36" s="542" t="str">
        <f>IFERROR((_xlfn.T.DIST.2T(ABS(EA36),'X(Calculs)X'!$B$11-2)),"")</f>
        <v/>
      </c>
      <c r="FH36" s="542" t="str">
        <f>IFERROR((_xlfn.T.DIST.2T(ABS(EB36),'X(Calculs)X'!$B$11-2)),"")</f>
        <v/>
      </c>
      <c r="FI36" s="542" t="str">
        <f>IFERROR((_xlfn.T.DIST.2T(ABS(EC36),'X(Calculs)X'!$B$11-2)),"")</f>
        <v/>
      </c>
      <c r="FJ36" s="542" t="str">
        <f>IFERROR((_xlfn.T.DIST.2T(ABS(ED36),'X(Calculs)X'!$B$11-2)),"")</f>
        <v/>
      </c>
      <c r="FL36" s="541" t="str">
        <f t="shared" si="10"/>
        <v/>
      </c>
      <c r="FM36" s="542" t="e">
        <f t="shared" si="12"/>
        <v>#VALUE!</v>
      </c>
      <c r="FN36" s="542" t="e">
        <f t="shared" si="13"/>
        <v>#VALUE!</v>
      </c>
      <c r="FO36" s="542" t="e">
        <f t="shared" si="14"/>
        <v>#VALUE!</v>
      </c>
      <c r="FP36" s="542" t="e">
        <f t="shared" si="15"/>
        <v>#VALUE!</v>
      </c>
      <c r="FQ36" s="542" t="e">
        <f t="shared" si="16"/>
        <v>#VALUE!</v>
      </c>
      <c r="FR36" s="542" t="e">
        <f t="shared" si="17"/>
        <v>#VALUE!</v>
      </c>
      <c r="FS36" s="542" t="e">
        <f t="shared" si="18"/>
        <v>#VALUE!</v>
      </c>
      <c r="FT36" s="542" t="e">
        <f t="shared" si="19"/>
        <v>#VALUE!</v>
      </c>
      <c r="FU36" s="542" t="e">
        <f t="shared" si="20"/>
        <v>#VALUE!</v>
      </c>
      <c r="FV36" s="542" t="e">
        <f t="shared" si="21"/>
        <v>#VALUE!</v>
      </c>
      <c r="FW36" s="542" t="e">
        <f t="shared" si="22"/>
        <v>#VALUE!</v>
      </c>
      <c r="FX36" s="542" t="e">
        <f t="shared" si="23"/>
        <v>#VALUE!</v>
      </c>
      <c r="FY36" s="542" t="e">
        <f t="shared" si="24"/>
        <v>#VALUE!</v>
      </c>
      <c r="FZ36" s="542" t="e">
        <f t="shared" si="25"/>
        <v>#VALUE!</v>
      </c>
      <c r="GA36" s="542" t="e">
        <f t="shared" si="26"/>
        <v>#VALUE!</v>
      </c>
      <c r="GB36" s="542" t="e">
        <f t="shared" si="27"/>
        <v>#VALUE!</v>
      </c>
      <c r="GC36" s="542" t="e">
        <f t="shared" si="28"/>
        <v>#VALUE!</v>
      </c>
      <c r="GD36" s="542" t="e">
        <f t="shared" si="29"/>
        <v>#VALUE!</v>
      </c>
      <c r="GE36" s="542" t="e">
        <f t="shared" si="30"/>
        <v>#VALUE!</v>
      </c>
      <c r="GF36" s="542" t="e">
        <f t="shared" si="31"/>
        <v>#VALUE!</v>
      </c>
      <c r="GG36" s="542" t="e">
        <f t="shared" si="32"/>
        <v>#VALUE!</v>
      </c>
      <c r="GH36" s="542" t="e">
        <f t="shared" si="33"/>
        <v>#VALUE!</v>
      </c>
      <c r="GI36" s="542" t="e">
        <f t="shared" si="34"/>
        <v>#VALUE!</v>
      </c>
      <c r="GJ36" s="542" t="e">
        <f t="shared" si="35"/>
        <v>#VALUE!</v>
      </c>
      <c r="GK36" s="542" t="e">
        <f t="shared" si="36"/>
        <v>#VALUE!</v>
      </c>
      <c r="GL36" s="542" t="e">
        <f t="shared" si="37"/>
        <v>#VALUE!</v>
      </c>
      <c r="GM36" s="542" t="e">
        <f t="shared" si="38"/>
        <v>#VALUE!</v>
      </c>
      <c r="GN36" s="542" t="e">
        <f t="shared" si="39"/>
        <v>#VALUE!</v>
      </c>
      <c r="GO36" s="542" t="e">
        <f t="shared" si="40"/>
        <v>#VALUE!</v>
      </c>
      <c r="GP36" s="542" t="e">
        <f t="shared" si="41"/>
        <v>#VALUE!</v>
      </c>
    </row>
    <row r="37" spans="1:285" ht="23.25" customHeight="1" thickBot="1" x14ac:dyDescent="0.35">
      <c r="A37" s="579"/>
      <c r="D37" s="568" t="str">
        <f>AH7</f>
        <v/>
      </c>
      <c r="E37" s="542" t="str">
        <f>IF('X(Calculs)X'!$B$8&gt;0,IF('X(Calculs)X'!$AM54&lt;='X(Calculs)X'!$B$8,IF(ISERROR(FM37),IF('X(Calculs)X'!D$23&lt;='X(Calculs)X'!$B$8,"—",""),FM37),""),"")</f>
        <v/>
      </c>
      <c r="F37" s="542" t="str">
        <f>IF('X(Calculs)X'!$B$8&gt;0,IF('X(Calculs)X'!$AM54&lt;='X(Calculs)X'!$B$8,IF(ISERROR(FN37),IF('X(Calculs)X'!E$23&lt;='X(Calculs)X'!$B$8,"—",""),FN37),""),"")</f>
        <v/>
      </c>
      <c r="G37" s="542" t="str">
        <f>IF('X(Calculs)X'!$B$8&gt;0,IF('X(Calculs)X'!$AM54&lt;='X(Calculs)X'!$B$8,IF(ISERROR(FO37),IF('X(Calculs)X'!F$23&lt;='X(Calculs)X'!$B$8,"—",""),FO37),""),"")</f>
        <v/>
      </c>
      <c r="H37" s="542" t="str">
        <f>IF('X(Calculs)X'!$B$8&gt;0,IF('X(Calculs)X'!$AM54&lt;='X(Calculs)X'!$B$8,IF(ISERROR(FP37),IF('X(Calculs)X'!G$23&lt;='X(Calculs)X'!$B$8,"—",""),FP37),""),"")</f>
        <v/>
      </c>
      <c r="I37" s="542" t="str">
        <f>IF('X(Calculs)X'!$B$8&gt;0,IF('X(Calculs)X'!$AM54&lt;='X(Calculs)X'!$B$8,IF(ISERROR(FQ37),IF('X(Calculs)X'!H$23&lt;='X(Calculs)X'!$B$8,"—",""),FQ37),""),"")</f>
        <v/>
      </c>
      <c r="J37" s="542" t="str">
        <f>IF('X(Calculs)X'!$B$8&gt;0,IF('X(Calculs)X'!$AM54&lt;='X(Calculs)X'!$B$8,IF(ISERROR(FR37),IF('X(Calculs)X'!I$23&lt;='X(Calculs)X'!$B$8,"—",""),FR37),""),"")</f>
        <v/>
      </c>
      <c r="K37" s="542" t="str">
        <f>IF('X(Calculs)X'!$B$8&gt;0,IF('X(Calculs)X'!$AM54&lt;='X(Calculs)X'!$B$8,IF(ISERROR(FS37),IF('X(Calculs)X'!J$23&lt;='X(Calculs)X'!$B$8,"—",""),FS37),""),"")</f>
        <v/>
      </c>
      <c r="L37" s="542" t="str">
        <f>IF('X(Calculs)X'!$B$8&gt;0,IF('X(Calculs)X'!$AM54&lt;='X(Calculs)X'!$B$8,IF(ISERROR(FT37),IF('X(Calculs)X'!K$23&lt;='X(Calculs)X'!$B$8,"—",""),FT37),""),"")</f>
        <v/>
      </c>
      <c r="M37" s="542" t="str">
        <f>IF('X(Calculs)X'!$B$8&gt;0,IF('X(Calculs)X'!$AM54&lt;='X(Calculs)X'!$B$8,IF(ISERROR(FU37),IF('X(Calculs)X'!L$23&lt;='X(Calculs)X'!$B$8,"—",""),FU37),""),"")</f>
        <v/>
      </c>
      <c r="N37" s="542" t="str">
        <f>IF('X(Calculs)X'!$B$8&gt;0,IF('X(Calculs)X'!$AM54&lt;='X(Calculs)X'!$B$8,IF(ISERROR(FV37),IF('X(Calculs)X'!M$23&lt;='X(Calculs)X'!$B$8,"—",""),FV37),""),"")</f>
        <v/>
      </c>
      <c r="O37" s="542" t="str">
        <f>IF('X(Calculs)X'!$B$8&gt;0,IF('X(Calculs)X'!$AM54&lt;='X(Calculs)X'!$B$8,IF(ISERROR(FW37),IF('X(Calculs)X'!N$23&lt;='X(Calculs)X'!$B$8,"—",""),FW37),""),"")</f>
        <v/>
      </c>
      <c r="P37" s="542" t="str">
        <f>IF('X(Calculs)X'!$B$8&gt;0,IF('X(Calculs)X'!$AM54&lt;='X(Calculs)X'!$B$8,IF(ISERROR(FX37),IF('X(Calculs)X'!O$23&lt;='X(Calculs)X'!$B$8,"—",""),FX37),""),"")</f>
        <v/>
      </c>
      <c r="Q37" s="542" t="str">
        <f>IF('X(Calculs)X'!$B$8&gt;0,IF('X(Calculs)X'!$AM54&lt;='X(Calculs)X'!$B$8,IF(ISERROR(FY37),IF('X(Calculs)X'!P$23&lt;='X(Calculs)X'!$B$8,"—",""),FY37),""),"")</f>
        <v/>
      </c>
      <c r="R37" s="542" t="str">
        <f>IF('X(Calculs)X'!$B$8&gt;0,IF('X(Calculs)X'!$AM54&lt;='X(Calculs)X'!$B$8,IF(ISERROR(FZ37),IF('X(Calculs)X'!Q$23&lt;='X(Calculs)X'!$B$8,"—",""),FZ37),""),"")</f>
        <v/>
      </c>
      <c r="S37" s="542" t="str">
        <f>IF('X(Calculs)X'!$B$8&gt;0,IF('X(Calculs)X'!$AM54&lt;='X(Calculs)X'!$B$8,IF(ISERROR(GA37),IF('X(Calculs)X'!R$23&lt;='X(Calculs)X'!$B$8,"—",""),GA37),""),"")</f>
        <v/>
      </c>
      <c r="T37" s="542" t="str">
        <f>IF('X(Calculs)X'!$B$8&gt;0,IF('X(Calculs)X'!$AM54&lt;='X(Calculs)X'!$B$8,IF(ISERROR(GB37),IF('X(Calculs)X'!S$23&lt;='X(Calculs)X'!$B$8,"—",""),GB37),""),"")</f>
        <v/>
      </c>
      <c r="U37" s="542" t="str">
        <f>IF('X(Calculs)X'!$B$8&gt;0,IF('X(Calculs)X'!$AM54&lt;='X(Calculs)X'!$B$8,IF(ISERROR(GC37),IF('X(Calculs)X'!T$23&lt;='X(Calculs)X'!$B$8,"—",""),GC37),""),"")</f>
        <v/>
      </c>
      <c r="V37" s="542" t="str">
        <f>IF('X(Calculs)X'!$B$8&gt;0,IF('X(Calculs)X'!$AM54&lt;='X(Calculs)X'!$B$8,IF(ISERROR(GD37),IF('X(Calculs)X'!U$23&lt;='X(Calculs)X'!$B$8,"—",""),GD37),""),"")</f>
        <v/>
      </c>
      <c r="W37" s="542" t="str">
        <f>IF('X(Calculs)X'!$B$8&gt;0,IF('X(Calculs)X'!$AM54&lt;='X(Calculs)X'!$B$8,IF(ISERROR(GE37),IF('X(Calculs)X'!V$23&lt;='X(Calculs)X'!$B$8,"—",""),GE37),""),"")</f>
        <v/>
      </c>
      <c r="X37" s="542" t="str">
        <f>IF('X(Calculs)X'!$B$8&gt;0,IF('X(Calculs)X'!$AM54&lt;='X(Calculs)X'!$B$8,IF(ISERROR(GF37),IF('X(Calculs)X'!W$23&lt;='X(Calculs)X'!$B$8,"—",""),GF37),""),"")</f>
        <v/>
      </c>
      <c r="Y37" s="542" t="str">
        <f>IF('X(Calculs)X'!$B$8&gt;0,IF('X(Calculs)X'!$AM54&lt;='X(Calculs)X'!$B$8,IF(ISERROR(GG37),IF('X(Calculs)X'!X$23&lt;='X(Calculs)X'!$B$8,"—",""),GG37),""),"")</f>
        <v/>
      </c>
      <c r="Z37" s="542" t="str">
        <f>IF('X(Calculs)X'!$B$8&gt;0,IF('X(Calculs)X'!$AM54&lt;='X(Calculs)X'!$B$8,IF(ISERROR(GH37),IF('X(Calculs)X'!Y$23&lt;='X(Calculs)X'!$B$8,"—",""),GH37),""),"")</f>
        <v/>
      </c>
      <c r="AA37" s="542" t="str">
        <f>IF('X(Calculs)X'!$B$8&gt;0,IF('X(Calculs)X'!$AM54&lt;='X(Calculs)X'!$B$8,IF(ISERROR(GI37),IF('X(Calculs)X'!Z$23&lt;='X(Calculs)X'!$B$8,"—",""),GI37),""),"")</f>
        <v/>
      </c>
      <c r="AB37" s="542" t="str">
        <f>IF('X(Calculs)X'!$B$8&gt;0,IF('X(Calculs)X'!$AM54&lt;='X(Calculs)X'!$B$8,IF(ISERROR(GJ37),IF('X(Calculs)X'!AA$23&lt;='X(Calculs)X'!$B$8,"—",""),GJ37),""),"")</f>
        <v/>
      </c>
      <c r="AC37" s="542" t="str">
        <f>IF('X(Calculs)X'!$B$8&gt;0,IF('X(Calculs)X'!$AM54&lt;='X(Calculs)X'!$B$8,IF(ISERROR(GK37),IF('X(Calculs)X'!AB$23&lt;='X(Calculs)X'!$B$8,"—",""),GK37),""),"")</f>
        <v/>
      </c>
      <c r="AD37" s="542" t="str">
        <f>IF('X(Calculs)X'!$B$8&gt;0,IF('X(Calculs)X'!$AM54&lt;='X(Calculs)X'!$B$8,IF(ISERROR(GL37),IF('X(Calculs)X'!AC$23&lt;='X(Calculs)X'!$B$8,"—",""),GL37),""),"")</f>
        <v/>
      </c>
      <c r="AE37" s="542" t="str">
        <f>IF('X(Calculs)X'!$B$8&gt;0,IF('X(Calculs)X'!$AM54&lt;='X(Calculs)X'!$B$8,IF(ISERROR(GM37),IF('X(Calculs)X'!AD$23&lt;='X(Calculs)X'!$B$8,"—",""),GM37),""),"")</f>
        <v/>
      </c>
      <c r="AF37" s="542" t="str">
        <f>IF('X(Calculs)X'!$B$8&gt;0,IF('X(Calculs)X'!$AM54&lt;='X(Calculs)X'!$B$8,IF(ISERROR(GN37),IF('X(Calculs)X'!AE$23&lt;='X(Calculs)X'!$B$8,"—",""),GN37),""),"")</f>
        <v/>
      </c>
      <c r="AG37" s="542" t="str">
        <f>IF('X(Calculs)X'!$B$8&gt;0,IF('X(Calculs)X'!$AM54&lt;='X(Calculs)X'!$B$8,IF(ISERROR(GO37),IF('X(Calculs)X'!AF$23&lt;='X(Calculs)X'!$B$8,"—",""),GO37),""),"")</f>
        <v/>
      </c>
      <c r="AH37" s="542" t="str">
        <f>IF('X(Calculs)X'!$B$8&gt;0,IF('X(Calculs)X'!$AM54&lt;='X(Calculs)X'!$B$8,IF(ISERROR(GP37),IF('X(Calculs)X'!AG$23&lt;='X(Calculs)X'!$B$8,"—",""),GP37),""),"")</f>
        <v/>
      </c>
      <c r="AK37" s="541" t="str">
        <f t="shared" si="6"/>
        <v/>
      </c>
      <c r="AL37" s="542" t="str">
        <f>IFERROR(ROUND(CORREL('X(Calculs)X'!$AG$25:$AG$124,'X(Calculs)X'!D$25:D$124),2),"")</f>
        <v/>
      </c>
      <c r="AM37" s="542" t="str">
        <f>IFERROR(ROUND(CORREL('X(Calculs)X'!$AG$25:$AG$124,'X(Calculs)X'!E$25:E$124),2),"")</f>
        <v/>
      </c>
      <c r="AN37" s="542" t="str">
        <f>IFERROR(ROUND(CORREL('X(Calculs)X'!$AG$25:$AG$124,'X(Calculs)X'!F$25:F$124),2),"")</f>
        <v/>
      </c>
      <c r="AO37" s="542" t="str">
        <f>IFERROR(ROUND(CORREL('X(Calculs)X'!$AG$25:$AG$124,'X(Calculs)X'!G$25:G$124),2),"")</f>
        <v/>
      </c>
      <c r="AP37" s="542" t="str">
        <f>IFERROR(ROUND(CORREL('X(Calculs)X'!$AG$25:$AG$124,'X(Calculs)X'!H$25:H$124),2),"")</f>
        <v/>
      </c>
      <c r="AQ37" s="542" t="str">
        <f>IFERROR(ROUND(CORREL('X(Calculs)X'!$AG$25:$AG$124,'X(Calculs)X'!I$25:I$124),2),"")</f>
        <v/>
      </c>
      <c r="AR37" s="542" t="str">
        <f>IFERROR(ROUND(CORREL('X(Calculs)X'!$AG$25:$AG$124,'X(Calculs)X'!J$25:J$124),2),"")</f>
        <v/>
      </c>
      <c r="AS37" s="542" t="str">
        <f>IFERROR(ROUND(CORREL('X(Calculs)X'!$AG$25:$AG$124,'X(Calculs)X'!K$25:K$124),2),"")</f>
        <v/>
      </c>
      <c r="AT37" s="542" t="str">
        <f>IFERROR(ROUND(CORREL('X(Calculs)X'!$AG$25:$AG$124,'X(Calculs)X'!L$25:L$124),2),"")</f>
        <v/>
      </c>
      <c r="AU37" s="542" t="str">
        <f>IFERROR(ROUND(CORREL('X(Calculs)X'!$AG$25:$AG$124,'X(Calculs)X'!M$25:M$124),2),"")</f>
        <v/>
      </c>
      <c r="AV37" s="542" t="str">
        <f>IFERROR(ROUND(CORREL('X(Calculs)X'!$AG$25:$AG$124,'X(Calculs)X'!N$25:N$124),2),"")</f>
        <v/>
      </c>
      <c r="AW37" s="542" t="str">
        <f>IFERROR(ROUND(CORREL('X(Calculs)X'!$AG$25:$AG$124,'X(Calculs)X'!O$25:O$124),2),"")</f>
        <v/>
      </c>
      <c r="AX37" s="542" t="str">
        <f>IFERROR(ROUND(CORREL('X(Calculs)X'!$AG$25:$AG$124,'X(Calculs)X'!P$25:P$124),2),"")</f>
        <v/>
      </c>
      <c r="AY37" s="542" t="str">
        <f>IFERROR(ROUND(CORREL('X(Calculs)X'!$AG$25:$AG$124,'X(Calculs)X'!Q$25:Q$124),2),"")</f>
        <v/>
      </c>
      <c r="AZ37" s="542" t="str">
        <f>IFERROR(ROUND(CORREL('X(Calculs)X'!$AG$25:$AG$124,'X(Calculs)X'!R$25:R$124),2),"")</f>
        <v/>
      </c>
      <c r="BA37" s="542" t="str">
        <f>IFERROR(ROUND(CORREL('X(Calculs)X'!$AG$25:$AG$124,'X(Calculs)X'!S$25:S$124),2),"")</f>
        <v/>
      </c>
      <c r="BB37" s="542" t="str">
        <f>IFERROR(ROUND(CORREL('X(Calculs)X'!$AG$25:$AG$124,'X(Calculs)X'!T$25:T$124),2),"")</f>
        <v/>
      </c>
      <c r="BC37" s="542" t="str">
        <f>IFERROR(ROUND(CORREL('X(Calculs)X'!$AG$25:$AG$124,'X(Calculs)X'!U$25:U$124),2),"")</f>
        <v/>
      </c>
      <c r="BD37" s="542" t="str">
        <f>IFERROR(ROUND(CORREL('X(Calculs)X'!$AG$25:$AG$124,'X(Calculs)X'!V$25:V$124),2),"")</f>
        <v/>
      </c>
      <c r="BE37" s="542" t="str">
        <f>IFERROR(ROUND(CORREL('X(Calculs)X'!$AG$25:$AG$124,'X(Calculs)X'!W$25:W$124),2),"")</f>
        <v/>
      </c>
      <c r="BF37" s="542" t="str">
        <f>IFERROR(ROUND(CORREL('X(Calculs)X'!$AG$25:$AG$124,'X(Calculs)X'!X$25:X$124),2),"")</f>
        <v/>
      </c>
      <c r="BG37" s="542" t="str">
        <f>IFERROR(ROUND(CORREL('X(Calculs)X'!$AG$25:$AG$124,'X(Calculs)X'!Y$25:Y$124),2),"")</f>
        <v/>
      </c>
      <c r="BH37" s="542" t="str">
        <f>IFERROR(ROUND(CORREL('X(Calculs)X'!$AG$25:$AG$124,'X(Calculs)X'!Z$25:Z$124),2),"")</f>
        <v/>
      </c>
      <c r="BI37" s="542" t="str">
        <f>IFERROR(ROUND(CORREL('X(Calculs)X'!$AG$25:$AG$124,'X(Calculs)X'!AA$25:AA$124),2),"")</f>
        <v/>
      </c>
      <c r="BJ37" s="542" t="str">
        <f>IFERROR(ROUND(CORREL('X(Calculs)X'!$AG$25:$AG$124,'X(Calculs)X'!AB$25:AB$124),2),"")</f>
        <v/>
      </c>
      <c r="BK37" s="542" t="str">
        <f>IFERROR(ROUND(CORREL('X(Calculs)X'!$AG$25:$AG$124,'X(Calculs)X'!AC$25:AC$124),2),"")</f>
        <v/>
      </c>
      <c r="BL37" s="542" t="str">
        <f>IFERROR(ROUND(CORREL('X(Calculs)X'!$AG$25:$AG$124,'X(Calculs)X'!AD$25:AD$124),2),"")</f>
        <v/>
      </c>
      <c r="BM37" s="542" t="str">
        <f>IFERROR(ROUND(CORREL('X(Calculs)X'!$AG$25:$AG$124,'X(Calculs)X'!AE$25:AE$124),2),"")</f>
        <v/>
      </c>
      <c r="BN37" s="542" t="str">
        <f>IFERROR(ROUND(CORREL('X(Calculs)X'!$AG$25:$AG$124,'X(Calculs)X'!AF$25:AF$124),2),"")</f>
        <v/>
      </c>
      <c r="BO37" s="542" t="str">
        <f>IFERROR(ROUND(CORREL('X(Calculs)X'!$AG$25:$AG$124,'X(Calculs)X'!AG$25:AG$124),2),"")</f>
        <v/>
      </c>
      <c r="BT37" s="541" t="str">
        <f t="shared" si="7"/>
        <v/>
      </c>
      <c r="BU37" s="560" t="str">
        <f>IF(AL37="","",IF(AL37&lt;0,'X(Calculs)X'!$MW$141,IF(AL37&lt;0.1,'X(Calculs)X'!$MW$140,IF(AL37&lt;0.2,'X(Calculs)X'!$MW$139,IF(AL37&lt;0.3,'X(Calculs)X'!$MW$138,IF(AL37&lt;0.4,'X(Calculs)X'!$MW$137,IF(AL37&lt;0.5,'X(Calculs)X'!$MW$136,IF(AL37&lt;0.6,'X(Calculs)X'!$MW$135,IF(AL37&lt;0.7,'X(Calculs)X'!$MW$134,IF(AL37&lt;0.8,'X(Calculs)X'!$MW$133,IF(AL37&lt;0.9,'X(Calculs)X'!$MW$132,IF(AL37&lt;1,'X(Calculs)X'!$MW$131,IF(AND(AL37=1,BU$7=$BT37),0,'X(Calculs)X'!$MW$131)))))))))))))</f>
        <v/>
      </c>
      <c r="BV37" s="560" t="str">
        <f>IF(AM37="","",IF(AM37&lt;0,'X(Calculs)X'!$MW$141,IF(AM37&lt;0.1,'X(Calculs)X'!$MW$140,IF(AM37&lt;0.2,'X(Calculs)X'!$MW$139,IF(AM37&lt;0.3,'X(Calculs)X'!$MW$138,IF(AM37&lt;0.4,'X(Calculs)X'!$MW$137,IF(AM37&lt;0.5,'X(Calculs)X'!$MW$136,IF(AM37&lt;0.6,'X(Calculs)X'!$MW$135,IF(AM37&lt;0.7,'X(Calculs)X'!$MW$134,IF(AM37&lt;0.8,'X(Calculs)X'!$MW$133,IF(AM37&lt;0.9,'X(Calculs)X'!$MW$132,IF(AM37&lt;1,'X(Calculs)X'!$MW$131,IF(AND(AM37=1,BV$7=$BT37),0,'X(Calculs)X'!$MW$131)))))))))))))</f>
        <v/>
      </c>
      <c r="BW37" s="560" t="str">
        <f>IF(AN37="","",IF(AN37&lt;0,'X(Calculs)X'!$MW$141,IF(AN37&lt;0.1,'X(Calculs)X'!$MW$140,IF(AN37&lt;0.2,'X(Calculs)X'!$MW$139,IF(AN37&lt;0.3,'X(Calculs)X'!$MW$138,IF(AN37&lt;0.4,'X(Calculs)X'!$MW$137,IF(AN37&lt;0.5,'X(Calculs)X'!$MW$136,IF(AN37&lt;0.6,'X(Calculs)X'!$MW$135,IF(AN37&lt;0.7,'X(Calculs)X'!$MW$134,IF(AN37&lt;0.8,'X(Calculs)X'!$MW$133,IF(AN37&lt;0.9,'X(Calculs)X'!$MW$132,IF(AN37&lt;1,'X(Calculs)X'!$MW$131,IF(AND(AN37=1,BW$7=$BT37),0,'X(Calculs)X'!$MW$131)))))))))))))</f>
        <v/>
      </c>
      <c r="BX37" s="560" t="str">
        <f>IF(AO37="","",IF(AO37&lt;0,'X(Calculs)X'!$MW$141,IF(AO37&lt;0.1,'X(Calculs)X'!$MW$140,IF(AO37&lt;0.2,'X(Calculs)X'!$MW$139,IF(AO37&lt;0.3,'X(Calculs)X'!$MW$138,IF(AO37&lt;0.4,'X(Calculs)X'!$MW$137,IF(AO37&lt;0.5,'X(Calculs)X'!$MW$136,IF(AO37&lt;0.6,'X(Calculs)X'!$MW$135,IF(AO37&lt;0.7,'X(Calculs)X'!$MW$134,IF(AO37&lt;0.8,'X(Calculs)X'!$MW$133,IF(AO37&lt;0.9,'X(Calculs)X'!$MW$132,IF(AO37&lt;1,'X(Calculs)X'!$MW$131,IF(AND(AO37=1,BX$7=$BT37),0,'X(Calculs)X'!$MW$131)))))))))))))</f>
        <v/>
      </c>
      <c r="BY37" s="560" t="str">
        <f>IF(AP37="","",IF(AP37&lt;0,'X(Calculs)X'!$MW$141,IF(AP37&lt;0.1,'X(Calculs)X'!$MW$140,IF(AP37&lt;0.2,'X(Calculs)X'!$MW$139,IF(AP37&lt;0.3,'X(Calculs)X'!$MW$138,IF(AP37&lt;0.4,'X(Calculs)X'!$MW$137,IF(AP37&lt;0.5,'X(Calculs)X'!$MW$136,IF(AP37&lt;0.6,'X(Calculs)X'!$MW$135,IF(AP37&lt;0.7,'X(Calculs)X'!$MW$134,IF(AP37&lt;0.8,'X(Calculs)X'!$MW$133,IF(AP37&lt;0.9,'X(Calculs)X'!$MW$132,IF(AP37&lt;1,'X(Calculs)X'!$MW$131,IF(AND(AP37=1,BY$7=$BT37),0,'X(Calculs)X'!$MW$131)))))))))))))</f>
        <v/>
      </c>
      <c r="BZ37" s="560" t="str">
        <f>IF(AQ37="","",IF(AQ37&lt;0,'X(Calculs)X'!$MW$141,IF(AQ37&lt;0.1,'X(Calculs)X'!$MW$140,IF(AQ37&lt;0.2,'X(Calculs)X'!$MW$139,IF(AQ37&lt;0.3,'X(Calculs)X'!$MW$138,IF(AQ37&lt;0.4,'X(Calculs)X'!$MW$137,IF(AQ37&lt;0.5,'X(Calculs)X'!$MW$136,IF(AQ37&lt;0.6,'X(Calculs)X'!$MW$135,IF(AQ37&lt;0.7,'X(Calculs)X'!$MW$134,IF(AQ37&lt;0.8,'X(Calculs)X'!$MW$133,IF(AQ37&lt;0.9,'X(Calculs)X'!$MW$132,IF(AQ37&lt;1,'X(Calculs)X'!$MW$131,IF(AND(AQ37=1,BZ$7=$BT37),0,'X(Calculs)X'!$MW$131)))))))))))))</f>
        <v/>
      </c>
      <c r="CA37" s="560" t="str">
        <f>IF(AR37="","",IF(AR37&lt;0,'X(Calculs)X'!$MW$141,IF(AR37&lt;0.1,'X(Calculs)X'!$MW$140,IF(AR37&lt;0.2,'X(Calculs)X'!$MW$139,IF(AR37&lt;0.3,'X(Calculs)X'!$MW$138,IF(AR37&lt;0.4,'X(Calculs)X'!$MW$137,IF(AR37&lt;0.5,'X(Calculs)X'!$MW$136,IF(AR37&lt;0.6,'X(Calculs)X'!$MW$135,IF(AR37&lt;0.7,'X(Calculs)X'!$MW$134,IF(AR37&lt;0.8,'X(Calculs)X'!$MW$133,IF(AR37&lt;0.9,'X(Calculs)X'!$MW$132,IF(AR37&lt;1,'X(Calculs)X'!$MW$131,IF(AND(AR37=1,CA$7=$BT37),0,'X(Calculs)X'!$MW$131)))))))))))))</f>
        <v/>
      </c>
      <c r="CB37" s="560" t="str">
        <f>IF(AS37="","",IF(AS37&lt;0,'X(Calculs)X'!$MW$141,IF(AS37&lt;0.1,'X(Calculs)X'!$MW$140,IF(AS37&lt;0.2,'X(Calculs)X'!$MW$139,IF(AS37&lt;0.3,'X(Calculs)X'!$MW$138,IF(AS37&lt;0.4,'X(Calculs)X'!$MW$137,IF(AS37&lt;0.5,'X(Calculs)X'!$MW$136,IF(AS37&lt;0.6,'X(Calculs)X'!$MW$135,IF(AS37&lt;0.7,'X(Calculs)X'!$MW$134,IF(AS37&lt;0.8,'X(Calculs)X'!$MW$133,IF(AS37&lt;0.9,'X(Calculs)X'!$MW$132,IF(AS37&lt;1,'X(Calculs)X'!$MW$131,IF(AND(AS37=1,CB$7=$BT37),0,'X(Calculs)X'!$MW$131)))))))))))))</f>
        <v/>
      </c>
      <c r="CC37" s="560" t="str">
        <f>IF(AT37="","",IF(AT37&lt;0,'X(Calculs)X'!$MW$141,IF(AT37&lt;0.1,'X(Calculs)X'!$MW$140,IF(AT37&lt;0.2,'X(Calculs)X'!$MW$139,IF(AT37&lt;0.3,'X(Calculs)X'!$MW$138,IF(AT37&lt;0.4,'X(Calculs)X'!$MW$137,IF(AT37&lt;0.5,'X(Calculs)X'!$MW$136,IF(AT37&lt;0.6,'X(Calculs)X'!$MW$135,IF(AT37&lt;0.7,'X(Calculs)X'!$MW$134,IF(AT37&lt;0.8,'X(Calculs)X'!$MW$133,IF(AT37&lt;0.9,'X(Calculs)X'!$MW$132,IF(AT37&lt;1,'X(Calculs)X'!$MW$131,IF(AND(AT37=1,CC$7=$BT37),0,'X(Calculs)X'!$MW$131)))))))))))))</f>
        <v/>
      </c>
      <c r="CD37" s="560" t="str">
        <f>IF(AU37="","",IF(AU37&lt;0,'X(Calculs)X'!$MW$141,IF(AU37&lt;0.1,'X(Calculs)X'!$MW$140,IF(AU37&lt;0.2,'X(Calculs)X'!$MW$139,IF(AU37&lt;0.3,'X(Calculs)X'!$MW$138,IF(AU37&lt;0.4,'X(Calculs)X'!$MW$137,IF(AU37&lt;0.5,'X(Calculs)X'!$MW$136,IF(AU37&lt;0.6,'X(Calculs)X'!$MW$135,IF(AU37&lt;0.7,'X(Calculs)X'!$MW$134,IF(AU37&lt;0.8,'X(Calculs)X'!$MW$133,IF(AU37&lt;0.9,'X(Calculs)X'!$MW$132,IF(AU37&lt;1,'X(Calculs)X'!$MW$131,IF(AND(AU37=1,CD$7=$BT37),0,'X(Calculs)X'!$MW$131)))))))))))))</f>
        <v/>
      </c>
      <c r="CE37" s="560" t="str">
        <f>IF(AV37="","",IF(AV37&lt;0,'X(Calculs)X'!$MW$141,IF(AV37&lt;0.1,'X(Calculs)X'!$MW$140,IF(AV37&lt;0.2,'X(Calculs)X'!$MW$139,IF(AV37&lt;0.3,'X(Calculs)X'!$MW$138,IF(AV37&lt;0.4,'X(Calculs)X'!$MW$137,IF(AV37&lt;0.5,'X(Calculs)X'!$MW$136,IF(AV37&lt;0.6,'X(Calculs)X'!$MW$135,IF(AV37&lt;0.7,'X(Calculs)X'!$MW$134,IF(AV37&lt;0.8,'X(Calculs)X'!$MW$133,IF(AV37&lt;0.9,'X(Calculs)X'!$MW$132,IF(AV37&lt;1,'X(Calculs)X'!$MW$131,IF(AND(AV37=1,CE$7=$BT37),0,'X(Calculs)X'!$MW$131)))))))))))))</f>
        <v/>
      </c>
      <c r="CF37" s="560" t="str">
        <f>IF(AW37="","",IF(AW37&lt;0,'X(Calculs)X'!$MW$141,IF(AW37&lt;0.1,'X(Calculs)X'!$MW$140,IF(AW37&lt;0.2,'X(Calculs)X'!$MW$139,IF(AW37&lt;0.3,'X(Calculs)X'!$MW$138,IF(AW37&lt;0.4,'X(Calculs)X'!$MW$137,IF(AW37&lt;0.5,'X(Calculs)X'!$MW$136,IF(AW37&lt;0.6,'X(Calculs)X'!$MW$135,IF(AW37&lt;0.7,'X(Calculs)X'!$MW$134,IF(AW37&lt;0.8,'X(Calculs)X'!$MW$133,IF(AW37&lt;0.9,'X(Calculs)X'!$MW$132,IF(AW37&lt;1,'X(Calculs)X'!$MW$131,IF(AND(AW37=1,CF$7=$BT37),0,'X(Calculs)X'!$MW$131)))))))))))))</f>
        <v/>
      </c>
      <c r="CG37" s="560" t="str">
        <f>IF(AX37="","",IF(AX37&lt;0,'X(Calculs)X'!$MW$141,IF(AX37&lt;0.1,'X(Calculs)X'!$MW$140,IF(AX37&lt;0.2,'X(Calculs)X'!$MW$139,IF(AX37&lt;0.3,'X(Calculs)X'!$MW$138,IF(AX37&lt;0.4,'X(Calculs)X'!$MW$137,IF(AX37&lt;0.5,'X(Calculs)X'!$MW$136,IF(AX37&lt;0.6,'X(Calculs)X'!$MW$135,IF(AX37&lt;0.7,'X(Calculs)X'!$MW$134,IF(AX37&lt;0.8,'X(Calculs)X'!$MW$133,IF(AX37&lt;0.9,'X(Calculs)X'!$MW$132,IF(AX37&lt;1,'X(Calculs)X'!$MW$131,IF(AND(AX37=1,CG$7=$BT37),0,'X(Calculs)X'!$MW$131)))))))))))))</f>
        <v/>
      </c>
      <c r="CH37" s="560" t="str">
        <f>IF(AY37="","",IF(AY37&lt;0,'X(Calculs)X'!$MW$141,IF(AY37&lt;0.1,'X(Calculs)X'!$MW$140,IF(AY37&lt;0.2,'X(Calculs)X'!$MW$139,IF(AY37&lt;0.3,'X(Calculs)X'!$MW$138,IF(AY37&lt;0.4,'X(Calculs)X'!$MW$137,IF(AY37&lt;0.5,'X(Calculs)X'!$MW$136,IF(AY37&lt;0.6,'X(Calculs)X'!$MW$135,IF(AY37&lt;0.7,'X(Calculs)X'!$MW$134,IF(AY37&lt;0.8,'X(Calculs)X'!$MW$133,IF(AY37&lt;0.9,'X(Calculs)X'!$MW$132,IF(AY37&lt;1,'X(Calculs)X'!$MW$131,IF(AND(AY37=1,CH$7=$BT37),0,'X(Calculs)X'!$MW$131)))))))))))))</f>
        <v/>
      </c>
      <c r="CI37" s="560" t="str">
        <f>IF(AZ37="","",IF(AZ37&lt;0,'X(Calculs)X'!$MW$141,IF(AZ37&lt;0.1,'X(Calculs)X'!$MW$140,IF(AZ37&lt;0.2,'X(Calculs)X'!$MW$139,IF(AZ37&lt;0.3,'X(Calculs)X'!$MW$138,IF(AZ37&lt;0.4,'X(Calculs)X'!$MW$137,IF(AZ37&lt;0.5,'X(Calculs)X'!$MW$136,IF(AZ37&lt;0.6,'X(Calculs)X'!$MW$135,IF(AZ37&lt;0.7,'X(Calculs)X'!$MW$134,IF(AZ37&lt;0.8,'X(Calculs)X'!$MW$133,IF(AZ37&lt;0.9,'X(Calculs)X'!$MW$132,IF(AZ37&lt;1,'X(Calculs)X'!$MW$131,IF(AND(AZ37=1,CI$7=$BT37),0,'X(Calculs)X'!$MW$131)))))))))))))</f>
        <v/>
      </c>
      <c r="CJ37" s="560" t="str">
        <f>IF(BA37="","",IF(BA37&lt;0,'X(Calculs)X'!$MW$141,IF(BA37&lt;0.1,'X(Calculs)X'!$MW$140,IF(BA37&lt;0.2,'X(Calculs)X'!$MW$139,IF(BA37&lt;0.3,'X(Calculs)X'!$MW$138,IF(BA37&lt;0.4,'X(Calculs)X'!$MW$137,IF(BA37&lt;0.5,'X(Calculs)X'!$MW$136,IF(BA37&lt;0.6,'X(Calculs)X'!$MW$135,IF(BA37&lt;0.7,'X(Calculs)X'!$MW$134,IF(BA37&lt;0.8,'X(Calculs)X'!$MW$133,IF(BA37&lt;0.9,'X(Calculs)X'!$MW$132,IF(BA37&lt;1,'X(Calculs)X'!$MW$131,IF(AND(BA37=1,CJ$7=$BT37),0,'X(Calculs)X'!$MW$131)))))))))))))</f>
        <v/>
      </c>
      <c r="CK37" s="560" t="str">
        <f>IF(BB37="","",IF(BB37&lt;0,'X(Calculs)X'!$MW$141,IF(BB37&lt;0.1,'X(Calculs)X'!$MW$140,IF(BB37&lt;0.2,'X(Calculs)X'!$MW$139,IF(BB37&lt;0.3,'X(Calculs)X'!$MW$138,IF(BB37&lt;0.4,'X(Calculs)X'!$MW$137,IF(BB37&lt;0.5,'X(Calculs)X'!$MW$136,IF(BB37&lt;0.6,'X(Calculs)X'!$MW$135,IF(BB37&lt;0.7,'X(Calculs)X'!$MW$134,IF(BB37&lt;0.8,'X(Calculs)X'!$MW$133,IF(BB37&lt;0.9,'X(Calculs)X'!$MW$132,IF(BB37&lt;1,'X(Calculs)X'!$MW$131,IF(AND(BB37=1,CK$7=$BT37),0,'X(Calculs)X'!$MW$131)))))))))))))</f>
        <v/>
      </c>
      <c r="CL37" s="560" t="str">
        <f>IF(BC37="","",IF(BC37&lt;0,'X(Calculs)X'!$MW$141,IF(BC37&lt;0.1,'X(Calculs)X'!$MW$140,IF(BC37&lt;0.2,'X(Calculs)X'!$MW$139,IF(BC37&lt;0.3,'X(Calculs)X'!$MW$138,IF(BC37&lt;0.4,'X(Calculs)X'!$MW$137,IF(BC37&lt;0.5,'X(Calculs)X'!$MW$136,IF(BC37&lt;0.6,'X(Calculs)X'!$MW$135,IF(BC37&lt;0.7,'X(Calculs)X'!$MW$134,IF(BC37&lt;0.8,'X(Calculs)X'!$MW$133,IF(BC37&lt;0.9,'X(Calculs)X'!$MW$132,IF(BC37&lt;1,'X(Calculs)X'!$MW$131,IF(AND(BC37=1,CL$7=$BT37),0,'X(Calculs)X'!$MW$131)))))))))))))</f>
        <v/>
      </c>
      <c r="CM37" s="560" t="str">
        <f>IF(BD37="","",IF(BD37&lt;0,'X(Calculs)X'!$MW$141,IF(BD37&lt;0.1,'X(Calculs)X'!$MW$140,IF(BD37&lt;0.2,'X(Calculs)X'!$MW$139,IF(BD37&lt;0.3,'X(Calculs)X'!$MW$138,IF(BD37&lt;0.4,'X(Calculs)X'!$MW$137,IF(BD37&lt;0.5,'X(Calculs)X'!$MW$136,IF(BD37&lt;0.6,'X(Calculs)X'!$MW$135,IF(BD37&lt;0.7,'X(Calculs)X'!$MW$134,IF(BD37&lt;0.8,'X(Calculs)X'!$MW$133,IF(BD37&lt;0.9,'X(Calculs)X'!$MW$132,IF(BD37&lt;1,'X(Calculs)X'!$MW$131,IF(AND(BD37=1,CM$7=$BT37),0,'X(Calculs)X'!$MW$131)))))))))))))</f>
        <v/>
      </c>
      <c r="CN37" s="560" t="str">
        <f>IF(BE37="","",IF(BE37&lt;0,'X(Calculs)X'!$MW$141,IF(BE37&lt;0.1,'X(Calculs)X'!$MW$140,IF(BE37&lt;0.2,'X(Calculs)X'!$MW$139,IF(BE37&lt;0.3,'X(Calculs)X'!$MW$138,IF(BE37&lt;0.4,'X(Calculs)X'!$MW$137,IF(BE37&lt;0.5,'X(Calculs)X'!$MW$136,IF(BE37&lt;0.6,'X(Calculs)X'!$MW$135,IF(BE37&lt;0.7,'X(Calculs)X'!$MW$134,IF(BE37&lt;0.8,'X(Calculs)X'!$MW$133,IF(BE37&lt;0.9,'X(Calculs)X'!$MW$132,IF(BE37&lt;1,'X(Calculs)X'!$MW$131,IF(AND(BE37=1,CN$7=$BT37),0,'X(Calculs)X'!$MW$131)))))))))))))</f>
        <v/>
      </c>
      <c r="CO37" s="560" t="str">
        <f>IF(BF37="","",IF(BF37&lt;0,'X(Calculs)X'!$MW$141,IF(BF37&lt;0.1,'X(Calculs)X'!$MW$140,IF(BF37&lt;0.2,'X(Calculs)X'!$MW$139,IF(BF37&lt;0.3,'X(Calculs)X'!$MW$138,IF(BF37&lt;0.4,'X(Calculs)X'!$MW$137,IF(BF37&lt;0.5,'X(Calculs)X'!$MW$136,IF(BF37&lt;0.6,'X(Calculs)X'!$MW$135,IF(BF37&lt;0.7,'X(Calculs)X'!$MW$134,IF(BF37&lt;0.8,'X(Calculs)X'!$MW$133,IF(BF37&lt;0.9,'X(Calculs)X'!$MW$132,IF(BF37&lt;1,'X(Calculs)X'!$MW$131,IF(AND(BF37=1,CO$7=$BT37),0,'X(Calculs)X'!$MW$131)))))))))))))</f>
        <v/>
      </c>
      <c r="CP37" s="560" t="str">
        <f>IF(BG37="","",IF(BG37&lt;0,'X(Calculs)X'!$MW$141,IF(BG37&lt;0.1,'X(Calculs)X'!$MW$140,IF(BG37&lt;0.2,'X(Calculs)X'!$MW$139,IF(BG37&lt;0.3,'X(Calculs)X'!$MW$138,IF(BG37&lt;0.4,'X(Calculs)X'!$MW$137,IF(BG37&lt;0.5,'X(Calculs)X'!$MW$136,IF(BG37&lt;0.6,'X(Calculs)X'!$MW$135,IF(BG37&lt;0.7,'X(Calculs)X'!$MW$134,IF(BG37&lt;0.8,'X(Calculs)X'!$MW$133,IF(BG37&lt;0.9,'X(Calculs)X'!$MW$132,IF(BG37&lt;1,'X(Calculs)X'!$MW$131,IF(AND(BG37=1,CP$7=$BT37),0,'X(Calculs)X'!$MW$131)))))))))))))</f>
        <v/>
      </c>
      <c r="CQ37" s="560" t="str">
        <f>IF(BH37="","",IF(BH37&lt;0,'X(Calculs)X'!$MW$141,IF(BH37&lt;0.1,'X(Calculs)X'!$MW$140,IF(BH37&lt;0.2,'X(Calculs)X'!$MW$139,IF(BH37&lt;0.3,'X(Calculs)X'!$MW$138,IF(BH37&lt;0.4,'X(Calculs)X'!$MW$137,IF(BH37&lt;0.5,'X(Calculs)X'!$MW$136,IF(BH37&lt;0.6,'X(Calculs)X'!$MW$135,IF(BH37&lt;0.7,'X(Calculs)X'!$MW$134,IF(BH37&lt;0.8,'X(Calculs)X'!$MW$133,IF(BH37&lt;0.9,'X(Calculs)X'!$MW$132,IF(BH37&lt;1,'X(Calculs)X'!$MW$131,IF(AND(BH37=1,CQ$7=$BT37),0,'X(Calculs)X'!$MW$131)))))))))))))</f>
        <v/>
      </c>
      <c r="CR37" s="560" t="str">
        <f>IF(BI37="","",IF(BI37&lt;0,'X(Calculs)X'!$MW$141,IF(BI37&lt;0.1,'X(Calculs)X'!$MW$140,IF(BI37&lt;0.2,'X(Calculs)X'!$MW$139,IF(BI37&lt;0.3,'X(Calculs)X'!$MW$138,IF(BI37&lt;0.4,'X(Calculs)X'!$MW$137,IF(BI37&lt;0.5,'X(Calculs)X'!$MW$136,IF(BI37&lt;0.6,'X(Calculs)X'!$MW$135,IF(BI37&lt;0.7,'X(Calculs)X'!$MW$134,IF(BI37&lt;0.8,'X(Calculs)X'!$MW$133,IF(BI37&lt;0.9,'X(Calculs)X'!$MW$132,IF(BI37&lt;1,'X(Calculs)X'!$MW$131,IF(AND(BI37=1,CR$7=$BT37),0,'X(Calculs)X'!$MW$131)))))))))))))</f>
        <v/>
      </c>
      <c r="CS37" s="560" t="str">
        <f>IF(BJ37="","",IF(BJ37&lt;0,'X(Calculs)X'!$MW$141,IF(BJ37&lt;0.1,'X(Calculs)X'!$MW$140,IF(BJ37&lt;0.2,'X(Calculs)X'!$MW$139,IF(BJ37&lt;0.3,'X(Calculs)X'!$MW$138,IF(BJ37&lt;0.4,'X(Calculs)X'!$MW$137,IF(BJ37&lt;0.5,'X(Calculs)X'!$MW$136,IF(BJ37&lt;0.6,'X(Calculs)X'!$MW$135,IF(BJ37&lt;0.7,'X(Calculs)X'!$MW$134,IF(BJ37&lt;0.8,'X(Calculs)X'!$MW$133,IF(BJ37&lt;0.9,'X(Calculs)X'!$MW$132,IF(BJ37&lt;1,'X(Calculs)X'!$MW$131,IF(AND(BJ37=1,CS$7=$BT37),0,'X(Calculs)X'!$MW$131)))))))))))))</f>
        <v/>
      </c>
      <c r="CT37" s="560" t="str">
        <f>IF(BK37="","",IF(BK37&lt;0,'X(Calculs)X'!$MW$141,IF(BK37&lt;0.1,'X(Calculs)X'!$MW$140,IF(BK37&lt;0.2,'X(Calculs)X'!$MW$139,IF(BK37&lt;0.3,'X(Calculs)X'!$MW$138,IF(BK37&lt;0.4,'X(Calculs)X'!$MW$137,IF(BK37&lt;0.5,'X(Calculs)X'!$MW$136,IF(BK37&lt;0.6,'X(Calculs)X'!$MW$135,IF(BK37&lt;0.7,'X(Calculs)X'!$MW$134,IF(BK37&lt;0.8,'X(Calculs)X'!$MW$133,IF(BK37&lt;0.9,'X(Calculs)X'!$MW$132,IF(BK37&lt;1,'X(Calculs)X'!$MW$131,IF(AND(BK37=1,CT$7=$BT37),0,'X(Calculs)X'!$MW$131)))))))))))))</f>
        <v/>
      </c>
      <c r="CU37" s="560" t="str">
        <f>IF(BL37="","",IF(BL37&lt;0,'X(Calculs)X'!$MW$141,IF(BL37&lt;0.1,'X(Calculs)X'!$MW$140,IF(BL37&lt;0.2,'X(Calculs)X'!$MW$139,IF(BL37&lt;0.3,'X(Calculs)X'!$MW$138,IF(BL37&lt;0.4,'X(Calculs)X'!$MW$137,IF(BL37&lt;0.5,'X(Calculs)X'!$MW$136,IF(BL37&lt;0.6,'X(Calculs)X'!$MW$135,IF(BL37&lt;0.7,'X(Calculs)X'!$MW$134,IF(BL37&lt;0.8,'X(Calculs)X'!$MW$133,IF(BL37&lt;0.9,'X(Calculs)X'!$MW$132,IF(BL37&lt;1,'X(Calculs)X'!$MW$131,IF(AND(BL37=1,CU$7=$BT37),0,'X(Calculs)X'!$MW$131)))))))))))))</f>
        <v/>
      </c>
      <c r="CV37" s="560" t="str">
        <f>IF(BM37="","",IF(BM37&lt;0,'X(Calculs)X'!$MW$141,IF(BM37&lt;0.1,'X(Calculs)X'!$MW$140,IF(BM37&lt;0.2,'X(Calculs)X'!$MW$139,IF(BM37&lt;0.3,'X(Calculs)X'!$MW$138,IF(BM37&lt;0.4,'X(Calculs)X'!$MW$137,IF(BM37&lt;0.5,'X(Calculs)X'!$MW$136,IF(BM37&lt;0.6,'X(Calculs)X'!$MW$135,IF(BM37&lt;0.7,'X(Calculs)X'!$MW$134,IF(BM37&lt;0.8,'X(Calculs)X'!$MW$133,IF(BM37&lt;0.9,'X(Calculs)X'!$MW$132,IF(BM37&lt;1,'X(Calculs)X'!$MW$131,IF(AND(BM37=1,CV$7=$BT37),0,'X(Calculs)X'!$MW$131)))))))))))))</f>
        <v/>
      </c>
      <c r="CW37" s="560" t="str">
        <f>IF(BN37="","",IF(BN37&lt;0,'X(Calculs)X'!$MW$141,IF(BN37&lt;0.1,'X(Calculs)X'!$MW$140,IF(BN37&lt;0.2,'X(Calculs)X'!$MW$139,IF(BN37&lt;0.3,'X(Calculs)X'!$MW$138,IF(BN37&lt;0.4,'X(Calculs)X'!$MW$137,IF(BN37&lt;0.5,'X(Calculs)X'!$MW$136,IF(BN37&lt;0.6,'X(Calculs)X'!$MW$135,IF(BN37&lt;0.7,'X(Calculs)X'!$MW$134,IF(BN37&lt;0.8,'X(Calculs)X'!$MW$133,IF(BN37&lt;0.9,'X(Calculs)X'!$MW$132,IF(BN37&lt;1,'X(Calculs)X'!$MW$131,IF(AND(BN37=1,CW$7=$BT37),0,'X(Calculs)X'!$MW$131)))))))))))))</f>
        <v/>
      </c>
      <c r="CX37" s="560" t="str">
        <f>IF(BO37="","",IF(BO37&lt;0,'X(Calculs)X'!$MW$141,IF(BO37&lt;0.1,'X(Calculs)X'!$MW$140,IF(BO37&lt;0.2,'X(Calculs)X'!$MW$139,IF(BO37&lt;0.3,'X(Calculs)X'!$MW$138,IF(BO37&lt;0.4,'X(Calculs)X'!$MW$137,IF(BO37&lt;0.5,'X(Calculs)X'!$MW$136,IF(BO37&lt;0.6,'X(Calculs)X'!$MW$135,IF(BO37&lt;0.7,'X(Calculs)X'!$MW$134,IF(BO37&lt;0.8,'X(Calculs)X'!$MW$133,IF(BO37&lt;0.9,'X(Calculs)X'!$MW$132,IF(BO37&lt;1,'X(Calculs)X'!$MW$131,IF(AND(BO37=1,CX$7=$BT37),0,'X(Calculs)X'!$MW$131)))))))))))))</f>
        <v/>
      </c>
      <c r="CZ37" s="541" t="str">
        <f t="shared" si="8"/>
        <v/>
      </c>
      <c r="DA37" s="542" t="str">
        <f>IFERROR((AL37*SQRT(('X(Calculs)X'!$B$11-2)/(1-('5. Corr.'!AL37*'5. Corr.'!AL37)))),"")</f>
        <v/>
      </c>
      <c r="DB37" s="542" t="str">
        <f>IFERROR((AM37*SQRT(('X(Calculs)X'!$B$11-2)/(1-('5. Corr.'!AM37*'5. Corr.'!AM37)))),"")</f>
        <v/>
      </c>
      <c r="DC37" s="542" t="str">
        <f>IFERROR((AN37*SQRT(('X(Calculs)X'!$B$11-2)/(1-('5. Corr.'!AN37*'5. Corr.'!AN37)))),"")</f>
        <v/>
      </c>
      <c r="DD37" s="542" t="str">
        <f>IFERROR((AO37*SQRT(('X(Calculs)X'!$B$11-2)/(1-('5. Corr.'!AO37*'5. Corr.'!AO37)))),"")</f>
        <v/>
      </c>
      <c r="DE37" s="542" t="str">
        <f>IFERROR((AP37*SQRT(('X(Calculs)X'!$B$11-2)/(1-('5. Corr.'!AP37*'5. Corr.'!AP37)))),"")</f>
        <v/>
      </c>
      <c r="DF37" s="542" t="str">
        <f>IFERROR((AQ37*SQRT(('X(Calculs)X'!$B$11-2)/(1-('5. Corr.'!AQ37*'5. Corr.'!AQ37)))),"")</f>
        <v/>
      </c>
      <c r="DG37" s="542" t="str">
        <f>IFERROR((AR37*SQRT(('X(Calculs)X'!$B$11-2)/(1-('5. Corr.'!AR37*'5. Corr.'!AR37)))),"")</f>
        <v/>
      </c>
      <c r="DH37" s="542" t="str">
        <f>IFERROR((AS37*SQRT(('X(Calculs)X'!$B$11-2)/(1-('5. Corr.'!AS37*'5. Corr.'!AS37)))),"")</f>
        <v/>
      </c>
      <c r="DI37" s="542" t="str">
        <f>IFERROR((AT37*SQRT(('X(Calculs)X'!$B$11-2)/(1-('5. Corr.'!AT37*'5. Corr.'!AT37)))),"")</f>
        <v/>
      </c>
      <c r="DJ37" s="542" t="str">
        <f>IFERROR((AU37*SQRT(('X(Calculs)X'!$B$11-2)/(1-('5. Corr.'!AU37*'5. Corr.'!AU37)))),"")</f>
        <v/>
      </c>
      <c r="DK37" s="542" t="str">
        <f>IFERROR((AV37*SQRT(('X(Calculs)X'!$B$11-2)/(1-('5. Corr.'!AV37*'5. Corr.'!AV37)))),"")</f>
        <v/>
      </c>
      <c r="DL37" s="542" t="str">
        <f>IFERROR((AW37*SQRT(('X(Calculs)X'!$B$11-2)/(1-('5. Corr.'!AW37*'5. Corr.'!AW37)))),"")</f>
        <v/>
      </c>
      <c r="DM37" s="542" t="str">
        <f>IFERROR((AX37*SQRT(('X(Calculs)X'!$B$11-2)/(1-('5. Corr.'!AX37*'5. Corr.'!AX37)))),"")</f>
        <v/>
      </c>
      <c r="DN37" s="542" t="str">
        <f>IFERROR((AY37*SQRT(('X(Calculs)X'!$B$11-2)/(1-('5. Corr.'!AY37*'5. Corr.'!AY37)))),"")</f>
        <v/>
      </c>
      <c r="DO37" s="542" t="str">
        <f>IFERROR((AZ37*SQRT(('X(Calculs)X'!$B$11-2)/(1-('5. Corr.'!AZ37*'5. Corr.'!AZ37)))),"")</f>
        <v/>
      </c>
      <c r="DP37" s="542" t="str">
        <f>IFERROR((BA37*SQRT(('X(Calculs)X'!$B$11-2)/(1-('5. Corr.'!BA37*'5. Corr.'!BA37)))),"")</f>
        <v/>
      </c>
      <c r="DQ37" s="542" t="str">
        <f>IFERROR((BB37*SQRT(('X(Calculs)X'!$B$11-2)/(1-('5. Corr.'!BB37*'5. Corr.'!BB37)))),"")</f>
        <v/>
      </c>
      <c r="DR37" s="542" t="str">
        <f>IFERROR((BC37*SQRT(('X(Calculs)X'!$B$11-2)/(1-('5. Corr.'!BC37*'5. Corr.'!BC37)))),"")</f>
        <v/>
      </c>
      <c r="DS37" s="542" t="str">
        <f>IFERROR((BD37*SQRT(('X(Calculs)X'!$B$11-2)/(1-('5. Corr.'!BD37*'5. Corr.'!BD37)))),"")</f>
        <v/>
      </c>
      <c r="DT37" s="542" t="str">
        <f>IFERROR((BE37*SQRT(('X(Calculs)X'!$B$11-2)/(1-('5. Corr.'!BE37*'5. Corr.'!BE37)))),"")</f>
        <v/>
      </c>
      <c r="DU37" s="542" t="str">
        <f>IFERROR((BF37*SQRT(('X(Calculs)X'!$B$11-2)/(1-('5. Corr.'!BF37*'5. Corr.'!BF37)))),"")</f>
        <v/>
      </c>
      <c r="DV37" s="542" t="str">
        <f>IFERROR((BG37*SQRT(('X(Calculs)X'!$B$11-2)/(1-('5. Corr.'!BG37*'5. Corr.'!BG37)))),"")</f>
        <v/>
      </c>
      <c r="DW37" s="542" t="str">
        <f>IFERROR((BH37*SQRT(('X(Calculs)X'!$B$11-2)/(1-('5. Corr.'!BH37*'5. Corr.'!BH37)))),"")</f>
        <v/>
      </c>
      <c r="DX37" s="542" t="str">
        <f>IFERROR((BI37*SQRT(('X(Calculs)X'!$B$11-2)/(1-('5. Corr.'!BI37*'5. Corr.'!BI37)))),"")</f>
        <v/>
      </c>
      <c r="DY37" s="542" t="str">
        <f>IFERROR((BJ37*SQRT(('X(Calculs)X'!$B$11-2)/(1-('5. Corr.'!BJ37*'5. Corr.'!BJ37)))),"")</f>
        <v/>
      </c>
      <c r="DZ37" s="542" t="str">
        <f>IFERROR((BK37*SQRT(('X(Calculs)X'!$B$11-2)/(1-('5. Corr.'!BK37*'5. Corr.'!BK37)))),"")</f>
        <v/>
      </c>
      <c r="EA37" s="542" t="str">
        <f>IFERROR((BL37*SQRT(('X(Calculs)X'!$B$11-2)/(1-('5. Corr.'!BL37*'5. Corr.'!BL37)))),"")</f>
        <v/>
      </c>
      <c r="EB37" s="542" t="str">
        <f>IFERROR((BM37*SQRT(('X(Calculs)X'!$B$11-2)/(1-('5. Corr.'!BM37*'5. Corr.'!BM37)))),"")</f>
        <v/>
      </c>
      <c r="EC37" s="542" t="str">
        <f>IFERROR((BN37*SQRT(('X(Calculs)X'!$B$11-2)/(1-('5. Corr.'!BN37*'5. Corr.'!BN37)))),"")</f>
        <v/>
      </c>
      <c r="ED37" s="542" t="str">
        <f>IFERROR((BO37*SQRT(('X(Calculs)X'!$B$11-2)/(1-('5. Corr.'!BO37*'5. Corr.'!BO37)))),"")</f>
        <v/>
      </c>
      <c r="EF37" s="541" t="str">
        <f t="shared" si="9"/>
        <v/>
      </c>
      <c r="EG37" s="542" t="str">
        <f>IFERROR((_xlfn.T.DIST.2T(ABS(DA37),'X(Calculs)X'!$B$11-2)),"")</f>
        <v/>
      </c>
      <c r="EH37" s="542" t="str">
        <f>IFERROR((_xlfn.T.DIST.2T(ABS(DB37),'X(Calculs)X'!$B$11-2)),"")</f>
        <v/>
      </c>
      <c r="EI37" s="542" t="str">
        <f>IFERROR((_xlfn.T.DIST.2T(ABS(DC37),'X(Calculs)X'!$B$11-2)),"")</f>
        <v/>
      </c>
      <c r="EJ37" s="542" t="str">
        <f>IFERROR((_xlfn.T.DIST.2T(ABS(DD37),'X(Calculs)X'!$B$11-2)),"")</f>
        <v/>
      </c>
      <c r="EK37" s="542" t="str">
        <f>IFERROR((_xlfn.T.DIST.2T(ABS(DE37),'X(Calculs)X'!$B$11-2)),"")</f>
        <v/>
      </c>
      <c r="EL37" s="542" t="str">
        <f>IFERROR((_xlfn.T.DIST.2T(ABS(DF37),'X(Calculs)X'!$B$11-2)),"")</f>
        <v/>
      </c>
      <c r="EM37" s="542" t="str">
        <f>IFERROR((_xlfn.T.DIST.2T(ABS(DG37),'X(Calculs)X'!$B$11-2)),"")</f>
        <v/>
      </c>
      <c r="EN37" s="542" t="str">
        <f>IFERROR((_xlfn.T.DIST.2T(ABS(DH37),'X(Calculs)X'!$B$11-2)),"")</f>
        <v/>
      </c>
      <c r="EO37" s="542" t="str">
        <f>IFERROR((_xlfn.T.DIST.2T(ABS(DI37),'X(Calculs)X'!$B$11-2)),"")</f>
        <v/>
      </c>
      <c r="EP37" s="542" t="str">
        <f>IFERROR((_xlfn.T.DIST.2T(ABS(DJ37),'X(Calculs)X'!$B$11-2)),"")</f>
        <v/>
      </c>
      <c r="EQ37" s="542" t="str">
        <f>IFERROR((_xlfn.T.DIST.2T(ABS(DK37),'X(Calculs)X'!$B$11-2)),"")</f>
        <v/>
      </c>
      <c r="ER37" s="542" t="str">
        <f>IFERROR((_xlfn.T.DIST.2T(ABS(DL37),'X(Calculs)X'!$B$11-2)),"")</f>
        <v/>
      </c>
      <c r="ES37" s="542" t="str">
        <f>IFERROR((_xlfn.T.DIST.2T(ABS(DM37),'X(Calculs)X'!$B$11-2)),"")</f>
        <v/>
      </c>
      <c r="ET37" s="542" t="str">
        <f>IFERROR((_xlfn.T.DIST.2T(ABS(DN37),'X(Calculs)X'!$B$11-2)),"")</f>
        <v/>
      </c>
      <c r="EU37" s="542" t="str">
        <f>IFERROR((_xlfn.T.DIST.2T(ABS(DO37),'X(Calculs)X'!$B$11-2)),"")</f>
        <v/>
      </c>
      <c r="EV37" s="542" t="str">
        <f>IFERROR((_xlfn.T.DIST.2T(ABS(DP37),'X(Calculs)X'!$B$11-2)),"")</f>
        <v/>
      </c>
      <c r="EW37" s="542" t="str">
        <f>IFERROR((_xlfn.T.DIST.2T(ABS(DQ37),'X(Calculs)X'!$B$11-2)),"")</f>
        <v/>
      </c>
      <c r="EX37" s="542" t="str">
        <f>IFERROR((_xlfn.T.DIST.2T(ABS(DR37),'X(Calculs)X'!$B$11-2)),"")</f>
        <v/>
      </c>
      <c r="EY37" s="542" t="str">
        <f>IFERROR((_xlfn.T.DIST.2T(ABS(DS37),'X(Calculs)X'!$B$11-2)),"")</f>
        <v/>
      </c>
      <c r="EZ37" s="542" t="str">
        <f>IFERROR((_xlfn.T.DIST.2T(ABS(DT37),'X(Calculs)X'!$B$11-2)),"")</f>
        <v/>
      </c>
      <c r="FA37" s="542" t="str">
        <f>IFERROR((_xlfn.T.DIST.2T(ABS(DU37),'X(Calculs)X'!$B$11-2)),"")</f>
        <v/>
      </c>
      <c r="FB37" s="542" t="str">
        <f>IFERROR((_xlfn.T.DIST.2T(ABS(DV37),'X(Calculs)X'!$B$11-2)),"")</f>
        <v/>
      </c>
      <c r="FC37" s="542" t="str">
        <f>IFERROR((_xlfn.T.DIST.2T(ABS(DW37),'X(Calculs)X'!$B$11-2)),"")</f>
        <v/>
      </c>
      <c r="FD37" s="542" t="str">
        <f>IFERROR((_xlfn.T.DIST.2T(ABS(DX37),'X(Calculs)X'!$B$11-2)),"")</f>
        <v/>
      </c>
      <c r="FE37" s="542" t="str">
        <f>IFERROR((_xlfn.T.DIST.2T(ABS(DY37),'X(Calculs)X'!$B$11-2)),"")</f>
        <v/>
      </c>
      <c r="FF37" s="542" t="str">
        <f>IFERROR((_xlfn.T.DIST.2T(ABS(DZ37),'X(Calculs)X'!$B$11-2)),"")</f>
        <v/>
      </c>
      <c r="FG37" s="542" t="str">
        <f>IFERROR((_xlfn.T.DIST.2T(ABS(EA37),'X(Calculs)X'!$B$11-2)),"")</f>
        <v/>
      </c>
      <c r="FH37" s="542" t="str">
        <f>IFERROR((_xlfn.T.DIST.2T(ABS(EB37),'X(Calculs)X'!$B$11-2)),"")</f>
        <v/>
      </c>
      <c r="FI37" s="542" t="str">
        <f>IFERROR((_xlfn.T.DIST.2T(ABS(EC37),'X(Calculs)X'!$B$11-2)),"")</f>
        <v/>
      </c>
      <c r="FJ37" s="542" t="str">
        <f>IFERROR((_xlfn.T.DIST.2T(ABS(ED37),'X(Calculs)X'!$B$11-2)),"")</f>
        <v/>
      </c>
      <c r="FL37" s="541" t="str">
        <f t="shared" si="10"/>
        <v/>
      </c>
      <c r="FM37" s="542" t="e">
        <f t="shared" si="12"/>
        <v>#VALUE!</v>
      </c>
      <c r="FN37" s="542" t="e">
        <f t="shared" si="13"/>
        <v>#VALUE!</v>
      </c>
      <c r="FO37" s="542" t="e">
        <f t="shared" si="14"/>
        <v>#VALUE!</v>
      </c>
      <c r="FP37" s="542" t="e">
        <f t="shared" si="15"/>
        <v>#VALUE!</v>
      </c>
      <c r="FQ37" s="542" t="e">
        <f t="shared" si="16"/>
        <v>#VALUE!</v>
      </c>
      <c r="FR37" s="542" t="e">
        <f t="shared" si="17"/>
        <v>#VALUE!</v>
      </c>
      <c r="FS37" s="542" t="e">
        <f t="shared" si="18"/>
        <v>#VALUE!</v>
      </c>
      <c r="FT37" s="542" t="e">
        <f t="shared" si="19"/>
        <v>#VALUE!</v>
      </c>
      <c r="FU37" s="542" t="e">
        <f t="shared" si="20"/>
        <v>#VALUE!</v>
      </c>
      <c r="FV37" s="542" t="e">
        <f t="shared" si="21"/>
        <v>#VALUE!</v>
      </c>
      <c r="FW37" s="542" t="e">
        <f t="shared" si="22"/>
        <v>#VALUE!</v>
      </c>
      <c r="FX37" s="542" t="e">
        <f t="shared" si="23"/>
        <v>#VALUE!</v>
      </c>
      <c r="FY37" s="542" t="e">
        <f t="shared" si="24"/>
        <v>#VALUE!</v>
      </c>
      <c r="FZ37" s="542" t="e">
        <f t="shared" si="25"/>
        <v>#VALUE!</v>
      </c>
      <c r="GA37" s="542" t="e">
        <f t="shared" si="26"/>
        <v>#VALUE!</v>
      </c>
      <c r="GB37" s="542" t="e">
        <f t="shared" si="27"/>
        <v>#VALUE!</v>
      </c>
      <c r="GC37" s="542" t="e">
        <f t="shared" si="28"/>
        <v>#VALUE!</v>
      </c>
      <c r="GD37" s="542" t="e">
        <f t="shared" si="29"/>
        <v>#VALUE!</v>
      </c>
      <c r="GE37" s="542" t="e">
        <f t="shared" si="30"/>
        <v>#VALUE!</v>
      </c>
      <c r="GF37" s="542" t="e">
        <f t="shared" si="31"/>
        <v>#VALUE!</v>
      </c>
      <c r="GG37" s="542" t="e">
        <f t="shared" si="32"/>
        <v>#VALUE!</v>
      </c>
      <c r="GH37" s="542" t="e">
        <f t="shared" si="33"/>
        <v>#VALUE!</v>
      </c>
      <c r="GI37" s="542" t="e">
        <f t="shared" si="34"/>
        <v>#VALUE!</v>
      </c>
      <c r="GJ37" s="542" t="e">
        <f t="shared" si="35"/>
        <v>#VALUE!</v>
      </c>
      <c r="GK37" s="542" t="e">
        <f t="shared" si="36"/>
        <v>#VALUE!</v>
      </c>
      <c r="GL37" s="542" t="e">
        <f t="shared" si="37"/>
        <v>#VALUE!</v>
      </c>
      <c r="GM37" s="542" t="e">
        <f t="shared" si="38"/>
        <v>#VALUE!</v>
      </c>
      <c r="GN37" s="542" t="e">
        <f t="shared" si="39"/>
        <v>#VALUE!</v>
      </c>
      <c r="GO37" s="542" t="e">
        <f t="shared" si="40"/>
        <v>#VALUE!</v>
      </c>
      <c r="GP37" s="542" t="e">
        <f t="shared" si="41"/>
        <v>#VALUE!</v>
      </c>
    </row>
    <row r="38" spans="1:285" ht="23.25" customHeight="1" x14ac:dyDescent="0.35">
      <c r="A38" s="92"/>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BW38" s="5" t="s">
        <v>565</v>
      </c>
      <c r="BX38" s="5" t="s">
        <v>566</v>
      </c>
      <c r="EJ38" s="3" t="s">
        <v>565</v>
      </c>
      <c r="EK38" s="3" t="s">
        <v>566</v>
      </c>
    </row>
    <row r="39" spans="1:285" ht="23.25" customHeight="1" x14ac:dyDescent="0.45">
      <c r="A39" s="569"/>
      <c r="D39" s="566" t="s">
        <v>564</v>
      </c>
      <c r="E39" s="566" t="s">
        <v>574</v>
      </c>
      <c r="F39" s="565"/>
      <c r="G39" s="565"/>
      <c r="H39" s="567"/>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BV39" s="5">
        <v>1</v>
      </c>
      <c r="BW39" s="5">
        <f>COUNTIF($BU$8:$CX$37,"="&amp;BV39)</f>
        <v>0</v>
      </c>
      <c r="BX39" s="577" t="e">
        <f>BW39/('X(Calculs)X'!B$8*'X(Calculs)X'!B$8)</f>
        <v>#DIV/0!</v>
      </c>
      <c r="EI39" s="3">
        <v>0.01</v>
      </c>
      <c r="EJ39" s="3">
        <f>COUNTIFS(EG8:FJ37,"&gt;0,000001",EG8:FJ37,"&lt;0,01")</f>
        <v>0</v>
      </c>
      <c r="EK39" s="581" t="e">
        <f>EJ39/('X(Calculs)X'!B$8*'X(Calculs)X'!B$8)</f>
        <v>#DIV/0!</v>
      </c>
    </row>
    <row r="40" spans="1:285" s="90" customFormat="1" ht="23.25" customHeight="1" thickBot="1" x14ac:dyDescent="0.5">
      <c r="A40" s="91"/>
      <c r="B40" s="91"/>
      <c r="C40" s="91"/>
      <c r="D40" s="545"/>
      <c r="E40" s="580" t="s">
        <v>579</v>
      </c>
      <c r="F40" s="548"/>
      <c r="G40" s="546"/>
      <c r="H40" s="546"/>
      <c r="I40" s="546"/>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v>2</v>
      </c>
      <c r="BW40" s="5">
        <f t="shared" ref="BW40:BW41" si="42">COUNTIF($BU$8:$CX$37,"="&amp;BV40)</f>
        <v>0</v>
      </c>
      <c r="BX40" s="577" t="e">
        <f>BW40/('X(Calculs)X'!B$8*'X(Calculs)X'!B$8)</f>
        <v>#DIV/0!</v>
      </c>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3"/>
      <c r="DL40" s="3"/>
      <c r="DM40" s="3"/>
      <c r="DN40" s="3"/>
      <c r="DO40" s="3"/>
      <c r="DP40" s="3"/>
      <c r="DQ40" s="3"/>
      <c r="DR40" s="3"/>
      <c r="DS40" s="3"/>
      <c r="DT40" s="3"/>
      <c r="DU40" s="3"/>
      <c r="DV40" s="3"/>
      <c r="DW40" s="3"/>
      <c r="DX40" s="3"/>
      <c r="DY40" s="3"/>
      <c r="DZ40" s="3"/>
      <c r="EA40" s="3"/>
      <c r="EB40" s="3"/>
      <c r="EC40" s="3"/>
      <c r="ED40" s="3"/>
      <c r="EE40" s="3"/>
      <c r="EF40" s="3"/>
      <c r="EG40" s="3"/>
      <c r="EH40" s="3"/>
      <c r="EI40" s="3">
        <v>0.05</v>
      </c>
      <c r="EJ40" s="3">
        <f>COUNTIFS(EG8:FJ37,"&gt;=0,01",EG8:FJ37,"&lt;0,05")</f>
        <v>0</v>
      </c>
      <c r="EK40" s="581" t="e">
        <f>EJ40/('X(Calculs)X'!B$8*'X(Calculs)X'!B$8)</f>
        <v>#DIV/0!</v>
      </c>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c r="IW40" s="91"/>
      <c r="IX40" s="91"/>
      <c r="IY40" s="91"/>
      <c r="IZ40" s="91"/>
      <c r="JA40" s="91"/>
      <c r="JB40" s="91"/>
      <c r="JC40" s="91"/>
      <c r="JD40" s="91"/>
      <c r="JE40" s="91"/>
      <c r="JF40" s="91"/>
      <c r="JG40" s="91"/>
      <c r="JH40" s="91"/>
      <c r="JI40" s="91"/>
      <c r="JJ40" s="91"/>
      <c r="JK40" s="91"/>
      <c r="JL40" s="91"/>
      <c r="JM40" s="91"/>
      <c r="JN40" s="91"/>
      <c r="JO40" s="91"/>
      <c r="JP40" s="91"/>
      <c r="JQ40" s="91"/>
      <c r="JR40" s="91"/>
      <c r="JS40" s="91"/>
      <c r="JT40" s="91"/>
      <c r="JU40" s="91"/>
      <c r="JV40" s="91"/>
      <c r="JW40" s="91"/>
      <c r="JX40" s="91"/>
      <c r="JY40" s="91"/>
    </row>
    <row r="41" spans="1:285" ht="23.25" customHeight="1" x14ac:dyDescent="0.3">
      <c r="A41" s="684" t="str">
        <f>IF('X(Calculs)X'!B8&gt;=2,"La covariance est une mesure de la relation linéaire qui peut exister entre deux items. Si deux items sont indépendants, la covariance est nulle. Si la relation entre les deux items est non linéaire, la covariance est également nulle.","")</f>
        <v/>
      </c>
      <c r="D41" s="568"/>
      <c r="E41" s="568" t="str">
        <f>IF('X(Calculs)X'!D$23&lt;='X(Calculs)X'!$B$8,'X(Calculs)X'!D$24,"")</f>
        <v/>
      </c>
      <c r="F41" s="568" t="str">
        <f>IF('X(Calculs)X'!E$23&lt;='X(Calculs)X'!$B$8,'X(Calculs)X'!E$24,"")</f>
        <v/>
      </c>
      <c r="G41" s="568" t="str">
        <f>IF('X(Calculs)X'!F$23&lt;='X(Calculs)X'!$B$8,'X(Calculs)X'!F$24,"")</f>
        <v/>
      </c>
      <c r="H41" s="568" t="str">
        <f>IF('X(Calculs)X'!G$23&lt;='X(Calculs)X'!$B$8,'X(Calculs)X'!G$24,"")</f>
        <v/>
      </c>
      <c r="I41" s="568" t="str">
        <f>IF('X(Calculs)X'!H$23&lt;='X(Calculs)X'!$B$8,'X(Calculs)X'!H$24,"")</f>
        <v/>
      </c>
      <c r="J41" s="568" t="str">
        <f>IF('X(Calculs)X'!I$23&lt;='X(Calculs)X'!$B$8,'X(Calculs)X'!I$24,"")</f>
        <v/>
      </c>
      <c r="K41" s="568" t="str">
        <f>IF('X(Calculs)X'!J$23&lt;='X(Calculs)X'!$B$8,'X(Calculs)X'!J$24,"")</f>
        <v/>
      </c>
      <c r="L41" s="568" t="str">
        <f>IF('X(Calculs)X'!K$23&lt;='X(Calculs)X'!$B$8,'X(Calculs)X'!K$24,"")</f>
        <v/>
      </c>
      <c r="M41" s="568" t="str">
        <f>IF('X(Calculs)X'!L$23&lt;='X(Calculs)X'!$B$8,'X(Calculs)X'!L$24,"")</f>
        <v/>
      </c>
      <c r="N41" s="568" t="str">
        <f>IF('X(Calculs)X'!M$23&lt;='X(Calculs)X'!$B$8,'X(Calculs)X'!M$24,"")</f>
        <v/>
      </c>
      <c r="O41" s="568" t="str">
        <f>IF('X(Calculs)X'!N$23&lt;='X(Calculs)X'!$B$8,'X(Calculs)X'!N$24,"")</f>
        <v/>
      </c>
      <c r="P41" s="568" t="str">
        <f>IF('X(Calculs)X'!O$23&lt;='X(Calculs)X'!$B$8,'X(Calculs)X'!O$24,"")</f>
        <v/>
      </c>
      <c r="Q41" s="568" t="str">
        <f>IF('X(Calculs)X'!P$23&lt;='X(Calculs)X'!$B$8,'X(Calculs)X'!P$24,"")</f>
        <v/>
      </c>
      <c r="R41" s="568" t="str">
        <f>IF('X(Calculs)X'!Q$23&lt;='X(Calculs)X'!$B$8,'X(Calculs)X'!Q$24,"")</f>
        <v/>
      </c>
      <c r="S41" s="568" t="str">
        <f>IF('X(Calculs)X'!R$23&lt;='X(Calculs)X'!$B$8,'X(Calculs)X'!R$24,"")</f>
        <v/>
      </c>
      <c r="T41" s="568" t="str">
        <f>IF('X(Calculs)X'!S$23&lt;='X(Calculs)X'!$B$8,'X(Calculs)X'!S$24,"")</f>
        <v/>
      </c>
      <c r="U41" s="568" t="str">
        <f>IF('X(Calculs)X'!T$23&lt;='X(Calculs)X'!$B$8,'X(Calculs)X'!T$24,"")</f>
        <v/>
      </c>
      <c r="V41" s="568" t="str">
        <f>IF('X(Calculs)X'!U$23&lt;='X(Calculs)X'!$B$8,'X(Calculs)X'!U$24,"")</f>
        <v/>
      </c>
      <c r="W41" s="568" t="str">
        <f>IF('X(Calculs)X'!V$23&lt;='X(Calculs)X'!$B$8,'X(Calculs)X'!V$24,"")</f>
        <v/>
      </c>
      <c r="X41" s="568" t="str">
        <f>IF('X(Calculs)X'!W$23&lt;='X(Calculs)X'!$B$8,'X(Calculs)X'!W$24,"")</f>
        <v/>
      </c>
      <c r="Y41" s="568" t="str">
        <f>IF('X(Calculs)X'!X$23&lt;='X(Calculs)X'!$B$8,'X(Calculs)X'!X$24,"")</f>
        <v/>
      </c>
      <c r="Z41" s="568" t="str">
        <f>IF('X(Calculs)X'!Y$23&lt;='X(Calculs)X'!$B$8,'X(Calculs)X'!Y$24,"")</f>
        <v/>
      </c>
      <c r="AA41" s="568" t="str">
        <f>IF('X(Calculs)X'!Z$23&lt;='X(Calculs)X'!$B$8,'X(Calculs)X'!Z$24,"")</f>
        <v/>
      </c>
      <c r="AB41" s="568" t="str">
        <f>IF('X(Calculs)X'!AA$23&lt;='X(Calculs)X'!$B$8,'X(Calculs)X'!AA$24,"")</f>
        <v/>
      </c>
      <c r="AC41" s="568" t="str">
        <f>IF('X(Calculs)X'!AB$23&lt;='X(Calculs)X'!$B$8,'X(Calculs)X'!AB$24,"")</f>
        <v/>
      </c>
      <c r="AD41" s="568" t="str">
        <f>IF('X(Calculs)X'!AC$23&lt;='X(Calculs)X'!$B$8,'X(Calculs)X'!AC$24,"")</f>
        <v/>
      </c>
      <c r="AE41" s="568" t="str">
        <f>IF('X(Calculs)X'!AD$23&lt;='X(Calculs)X'!$B$8,'X(Calculs)X'!AD$24,"")</f>
        <v/>
      </c>
      <c r="AF41" s="568" t="str">
        <f>IF('X(Calculs)X'!AE$23&lt;='X(Calculs)X'!$B$8,'X(Calculs)X'!AE$24,"")</f>
        <v/>
      </c>
      <c r="AG41" s="568" t="str">
        <f>IF('X(Calculs)X'!AF$23&lt;='X(Calculs)X'!$B$8,'X(Calculs)X'!AF$24,"")</f>
        <v/>
      </c>
      <c r="AH41" s="568" t="str">
        <f>IF('X(Calculs)X'!AG$23&lt;='X(Calculs)X'!$B$8,'X(Calculs)X'!AG$24,"")</f>
        <v/>
      </c>
      <c r="BV41" s="5">
        <v>3</v>
      </c>
      <c r="BW41" s="5">
        <f t="shared" si="42"/>
        <v>0</v>
      </c>
      <c r="BX41" s="577" t="e">
        <f>BW41/('X(Calculs)X'!B$8*'X(Calculs)X'!B$8)</f>
        <v>#DIV/0!</v>
      </c>
      <c r="EK41" s="295" t="e">
        <f>SUM(EK39:EK40)</f>
        <v>#DIV/0!</v>
      </c>
    </row>
    <row r="42" spans="1:285" ht="23.25" customHeight="1" x14ac:dyDescent="0.45">
      <c r="A42" s="681"/>
      <c r="D42" s="568" t="str">
        <f>E41</f>
        <v/>
      </c>
      <c r="E42" s="542" t="str">
        <f>IFERROR(ROUND(_xlfn.COVARIANCE.S('X(Calculs)X'!$D$25:$D$124,'X(Calculs)X'!D$25:D$124),2),"")</f>
        <v/>
      </c>
      <c r="F42" s="542" t="str">
        <f>IFERROR(ROUND(_xlfn.COVARIANCE.S('X(Calculs)X'!$D$25:$D$124,'X(Calculs)X'!E$25:E$124),2),"")</f>
        <v/>
      </c>
      <c r="G42" s="542" t="str">
        <f>IFERROR(ROUND(_xlfn.COVARIANCE.S('X(Calculs)X'!$D$25:$D$124,'X(Calculs)X'!F$25:F$124),2),"")</f>
        <v/>
      </c>
      <c r="H42" s="542" t="str">
        <f>IFERROR(ROUND(_xlfn.COVARIANCE.S('X(Calculs)X'!$D$25:$D$124,'X(Calculs)X'!G$25:G$124),2),"")</f>
        <v/>
      </c>
      <c r="I42" s="542" t="str">
        <f>IFERROR(ROUND(_xlfn.COVARIANCE.S('X(Calculs)X'!$D$25:$D$124,'X(Calculs)X'!H$25:H$124),2),"")</f>
        <v/>
      </c>
      <c r="J42" s="542" t="str">
        <f>IFERROR(ROUND(_xlfn.COVARIANCE.S('X(Calculs)X'!$D$25:$D$124,'X(Calculs)X'!I$25:I$124),2),"")</f>
        <v/>
      </c>
      <c r="K42" s="542" t="str">
        <f>IFERROR(ROUND(_xlfn.COVARIANCE.S('X(Calculs)X'!$D$25:$D$124,'X(Calculs)X'!J$25:J$124),2),"")</f>
        <v/>
      </c>
      <c r="L42" s="542" t="str">
        <f>IFERROR(ROUND(_xlfn.COVARIANCE.S('X(Calculs)X'!$D$25:$D$124,'X(Calculs)X'!K$25:K$124),2),"")</f>
        <v/>
      </c>
      <c r="M42" s="542" t="str">
        <f>IFERROR(ROUND(_xlfn.COVARIANCE.S('X(Calculs)X'!$D$25:$D$124,'X(Calculs)X'!L$25:L$124),2),"")</f>
        <v/>
      </c>
      <c r="N42" s="542" t="str">
        <f>IFERROR(ROUND(_xlfn.COVARIANCE.S('X(Calculs)X'!$D$25:$D$124,'X(Calculs)X'!M$25:M$124),2),"")</f>
        <v/>
      </c>
      <c r="O42" s="542" t="str">
        <f>IFERROR(ROUND(_xlfn.COVARIANCE.S('X(Calculs)X'!$D$25:$D$124,'X(Calculs)X'!N$25:N$124),2),"")</f>
        <v/>
      </c>
      <c r="P42" s="542" t="str">
        <f>IFERROR(ROUND(_xlfn.COVARIANCE.S('X(Calculs)X'!$D$25:$D$124,'X(Calculs)X'!O$25:O$124),2),"")</f>
        <v/>
      </c>
      <c r="Q42" s="542" t="str">
        <f>IFERROR(ROUND(_xlfn.COVARIANCE.S('X(Calculs)X'!$D$25:$D$124,'X(Calculs)X'!P$25:P$124),2),"")</f>
        <v/>
      </c>
      <c r="R42" s="542" t="str">
        <f>IFERROR(ROUND(_xlfn.COVARIANCE.S('X(Calculs)X'!$D$25:$D$124,'X(Calculs)X'!Q$25:Q$124),2),"")</f>
        <v/>
      </c>
      <c r="S42" s="542" t="str">
        <f>IFERROR(ROUND(_xlfn.COVARIANCE.S('X(Calculs)X'!$D$25:$D$124,'X(Calculs)X'!R$25:R$124),2),"")</f>
        <v/>
      </c>
      <c r="T42" s="542" t="str">
        <f>IFERROR(ROUND(_xlfn.COVARIANCE.S('X(Calculs)X'!$D$25:$D$124,'X(Calculs)X'!S$25:S$124),2),"")</f>
        <v/>
      </c>
      <c r="U42" s="542" t="str">
        <f>IFERROR(ROUND(_xlfn.COVARIANCE.S('X(Calculs)X'!$D$25:$D$124,'X(Calculs)X'!T$25:T$124),2),"")</f>
        <v/>
      </c>
      <c r="V42" s="542" t="str">
        <f>IFERROR(ROUND(_xlfn.COVARIANCE.S('X(Calculs)X'!$D$25:$D$124,'X(Calculs)X'!U$25:U$124),2),"")</f>
        <v/>
      </c>
      <c r="W42" s="542" t="str">
        <f>IFERROR(ROUND(_xlfn.COVARIANCE.S('X(Calculs)X'!$D$25:$D$124,'X(Calculs)X'!V$25:V$124),2),"")</f>
        <v/>
      </c>
      <c r="X42" s="542" t="str">
        <f>IFERROR(ROUND(_xlfn.COVARIANCE.S('X(Calculs)X'!$D$25:$D$124,'X(Calculs)X'!W$25:W$124),2),"")</f>
        <v/>
      </c>
      <c r="Y42" s="542" t="str">
        <f>IFERROR(ROUND(_xlfn.COVARIANCE.S('X(Calculs)X'!$D$25:$D$124,'X(Calculs)X'!X$25:X$124),2),"")</f>
        <v/>
      </c>
      <c r="Z42" s="542" t="str">
        <f>IFERROR(ROUND(_xlfn.COVARIANCE.S('X(Calculs)X'!$D$25:$D$124,'X(Calculs)X'!Y$25:Y$124),2),"")</f>
        <v/>
      </c>
      <c r="AA42" s="542" t="str">
        <f>IFERROR(ROUND(_xlfn.COVARIANCE.S('X(Calculs)X'!$D$25:$D$124,'X(Calculs)X'!Z$25:Z$124),2),"")</f>
        <v/>
      </c>
      <c r="AB42" s="542" t="str">
        <f>IFERROR(ROUND(_xlfn.COVARIANCE.S('X(Calculs)X'!$D$25:$D$124,'X(Calculs)X'!AA$25:AA$124),2),"")</f>
        <v/>
      </c>
      <c r="AC42" s="542" t="str">
        <f>IFERROR(ROUND(_xlfn.COVARIANCE.S('X(Calculs)X'!$D$25:$D$124,'X(Calculs)X'!AB$25:AB$124),2),"")</f>
        <v/>
      </c>
      <c r="AD42" s="542" t="str">
        <f>IFERROR(ROUND(_xlfn.COVARIANCE.S('X(Calculs)X'!$D$25:$D$124,'X(Calculs)X'!AC$25:AC$124),2),"")</f>
        <v/>
      </c>
      <c r="AE42" s="542" t="str">
        <f>IFERROR(ROUND(_xlfn.COVARIANCE.S('X(Calculs)X'!$D$25:$D$124,'X(Calculs)X'!AD$25:AD$124),2),"")</f>
        <v/>
      </c>
      <c r="AF42" s="542" t="str">
        <f>IFERROR(ROUND(_xlfn.COVARIANCE.S('X(Calculs)X'!$D$25:$D$124,'X(Calculs)X'!AE$25:AE$124),2),"")</f>
        <v/>
      </c>
      <c r="AG42" s="542" t="str">
        <f>IFERROR(ROUND(_xlfn.COVARIANCE.S('X(Calculs)X'!$D$25:$D$124,'X(Calculs)X'!AF$25:AF$124),2),"")</f>
        <v/>
      </c>
      <c r="AH42" s="542" t="str">
        <f>IFERROR(ROUND(_xlfn.COVARIANCE.S('X(Calculs)X'!$D$25:$D$124,'X(Calculs)X'!AG$25:AG$124),2),"")</f>
        <v/>
      </c>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3">
        <f>SUM(EJ39:EJ40)</f>
        <v>0</v>
      </c>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row>
    <row r="43" spans="1:285" ht="23.25" customHeight="1" x14ac:dyDescent="0.3">
      <c r="A43" s="681"/>
      <c r="D43" s="568" t="str">
        <f>F41</f>
        <v/>
      </c>
      <c r="E43" s="542" t="str">
        <f>IFERROR(ROUND(_xlfn.COVARIANCE.S('X(Calculs)X'!$E$25:$E$124,'X(Calculs)X'!D$25:D$124),2),"")</f>
        <v/>
      </c>
      <c r="F43" s="542" t="str">
        <f>IFERROR(_xlfn.COVARIANCE.S('X(Calculs)X'!$E$25:$E$124,'X(Calculs)X'!E$25:E$124),"")</f>
        <v/>
      </c>
      <c r="G43" s="542" t="str">
        <f>IFERROR(_xlfn.COVARIANCE.S('X(Calculs)X'!$E$25:$E$124,'X(Calculs)X'!F$25:F$124),"")</f>
        <v/>
      </c>
      <c r="H43" s="542" t="str">
        <f>IFERROR(_xlfn.COVARIANCE.S('X(Calculs)X'!$E$25:$E$124,'X(Calculs)X'!G$25:G$124),"")</f>
        <v/>
      </c>
      <c r="I43" s="542" t="str">
        <f>IFERROR(_xlfn.COVARIANCE.S('X(Calculs)X'!$E$25:$E$124,'X(Calculs)X'!H$25:H$124),"")</f>
        <v/>
      </c>
      <c r="J43" s="542" t="str">
        <f>IFERROR(_xlfn.COVARIANCE.S('X(Calculs)X'!$E$25:$E$124,'X(Calculs)X'!I$25:I$124),"")</f>
        <v/>
      </c>
      <c r="K43" s="542" t="str">
        <f>IFERROR(_xlfn.COVARIANCE.S('X(Calculs)X'!$E$25:$E$124,'X(Calculs)X'!J$25:J$124),"")</f>
        <v/>
      </c>
      <c r="L43" s="542" t="str">
        <f>IFERROR(_xlfn.COVARIANCE.S('X(Calculs)X'!$E$25:$E$124,'X(Calculs)X'!K$25:K$124),"")</f>
        <v/>
      </c>
      <c r="M43" s="542" t="str">
        <f>IFERROR(_xlfn.COVARIANCE.S('X(Calculs)X'!$E$25:$E$124,'X(Calculs)X'!L$25:L$124),"")</f>
        <v/>
      </c>
      <c r="N43" s="542" t="str">
        <f>IFERROR(_xlfn.COVARIANCE.S('X(Calculs)X'!$E$25:$E$124,'X(Calculs)X'!M$25:M$124),"")</f>
        <v/>
      </c>
      <c r="O43" s="542" t="str">
        <f>IFERROR(_xlfn.COVARIANCE.S('X(Calculs)X'!$E$25:$E$124,'X(Calculs)X'!N$25:N$124),"")</f>
        <v/>
      </c>
      <c r="P43" s="542" t="str">
        <f>IFERROR(_xlfn.COVARIANCE.S('X(Calculs)X'!$E$25:$E$124,'X(Calculs)X'!O$25:O$124),"")</f>
        <v/>
      </c>
      <c r="Q43" s="542" t="str">
        <f>IFERROR(_xlfn.COVARIANCE.S('X(Calculs)X'!$E$25:$E$124,'X(Calculs)X'!P$25:P$124),"")</f>
        <v/>
      </c>
      <c r="R43" s="542" t="str">
        <f>IFERROR(_xlfn.COVARIANCE.S('X(Calculs)X'!$E$25:$E$124,'X(Calculs)X'!Q$25:Q$124),"")</f>
        <v/>
      </c>
      <c r="S43" s="542" t="str">
        <f>IFERROR(_xlfn.COVARIANCE.S('X(Calculs)X'!$E$25:$E$124,'X(Calculs)X'!R$25:R$124),"")</f>
        <v/>
      </c>
      <c r="T43" s="542" t="str">
        <f>IFERROR(_xlfn.COVARIANCE.S('X(Calculs)X'!$E$25:$E$124,'X(Calculs)X'!S$25:S$124),"")</f>
        <v/>
      </c>
      <c r="U43" s="542" t="str">
        <f>IFERROR(_xlfn.COVARIANCE.S('X(Calculs)X'!$E$25:$E$124,'X(Calculs)X'!T$25:T$124),"")</f>
        <v/>
      </c>
      <c r="V43" s="542" t="str">
        <f>IFERROR(_xlfn.COVARIANCE.S('X(Calculs)X'!$E$25:$E$124,'X(Calculs)X'!U$25:U$124),"")</f>
        <v/>
      </c>
      <c r="W43" s="542" t="str">
        <f>IFERROR(_xlfn.COVARIANCE.S('X(Calculs)X'!$E$25:$E$124,'X(Calculs)X'!V$25:V$124),"")</f>
        <v/>
      </c>
      <c r="X43" s="542" t="str">
        <f>IFERROR(_xlfn.COVARIANCE.S('X(Calculs)X'!$E$25:$E$124,'X(Calculs)X'!W$25:W$124),"")</f>
        <v/>
      </c>
      <c r="Y43" s="542" t="str">
        <f>IFERROR(_xlfn.COVARIANCE.S('X(Calculs)X'!$E$25:$E$124,'X(Calculs)X'!X$25:X$124),"")</f>
        <v/>
      </c>
      <c r="Z43" s="542" t="str">
        <f>IFERROR(_xlfn.COVARIANCE.S('X(Calculs)X'!$E$25:$E$124,'X(Calculs)X'!Y$25:Y$124),"")</f>
        <v/>
      </c>
      <c r="AA43" s="542" t="str">
        <f>IFERROR(_xlfn.COVARIANCE.S('X(Calculs)X'!$E$25:$E$124,'X(Calculs)X'!Z$25:Z$124),"")</f>
        <v/>
      </c>
      <c r="AB43" s="542" t="str">
        <f>IFERROR(_xlfn.COVARIANCE.S('X(Calculs)X'!$E$25:$E$124,'X(Calculs)X'!AA$25:AA$124),"")</f>
        <v/>
      </c>
      <c r="AC43" s="542" t="str">
        <f>IFERROR(_xlfn.COVARIANCE.S('X(Calculs)X'!$E$25:$E$124,'X(Calculs)X'!AB$25:AB$124),"")</f>
        <v/>
      </c>
      <c r="AD43" s="542" t="str">
        <f>IFERROR(_xlfn.COVARIANCE.S('X(Calculs)X'!$E$25:$E$124,'X(Calculs)X'!AC$25:AC$124),"")</f>
        <v/>
      </c>
      <c r="AE43" s="542" t="str">
        <f>IFERROR(_xlfn.COVARIANCE.S('X(Calculs)X'!$E$25:$E$124,'X(Calculs)X'!AD$25:AD$124),"")</f>
        <v/>
      </c>
      <c r="AF43" s="542" t="str">
        <f>IFERROR(_xlfn.COVARIANCE.S('X(Calculs)X'!$E$25:$E$124,'X(Calculs)X'!AE$25:AE$124),"")</f>
        <v/>
      </c>
      <c r="AG43" s="542" t="str">
        <f>IFERROR(_xlfn.COVARIANCE.S('X(Calculs)X'!$E$25:$E$124,'X(Calculs)X'!AF$25:AF$124),"")</f>
        <v/>
      </c>
      <c r="AH43" s="542" t="str">
        <f>IFERROR(_xlfn.COVARIANCE.S('X(Calculs)X'!$E$25:$E$124,'X(Calculs)X'!AG$25:AG$124),"")</f>
        <v/>
      </c>
    </row>
    <row r="44" spans="1:285" ht="23.25" customHeight="1" x14ac:dyDescent="0.3">
      <c r="A44" s="681"/>
      <c r="D44" s="568" t="str">
        <f>G41</f>
        <v/>
      </c>
      <c r="E44" s="542" t="str">
        <f>IFERROR(ROUND(_xlfn.COVARIANCE.S('X(Calculs)X'!$F$25:$F$124,'X(Calculs)X'!D$25:D$124),2),"")</f>
        <v/>
      </c>
      <c r="F44" s="542" t="str">
        <f>IFERROR(_xlfn.COVARIANCE.S('X(Calculs)X'!$F$25:$F$124,'X(Calculs)X'!E$25:E$124),"")</f>
        <v/>
      </c>
      <c r="G44" s="542" t="str">
        <f>IFERROR(_xlfn.COVARIANCE.S('X(Calculs)X'!$F$25:$F$124,'X(Calculs)X'!F$25:F$124),"")</f>
        <v/>
      </c>
      <c r="H44" s="542" t="str">
        <f>IFERROR(_xlfn.COVARIANCE.S('X(Calculs)X'!$F$25:$F$124,'X(Calculs)X'!G$25:G$124),"")</f>
        <v/>
      </c>
      <c r="I44" s="542" t="str">
        <f>IFERROR(_xlfn.COVARIANCE.S('X(Calculs)X'!$F$25:$F$124,'X(Calculs)X'!H$25:H$124),"")</f>
        <v/>
      </c>
      <c r="J44" s="542" t="str">
        <f>IFERROR(_xlfn.COVARIANCE.S('X(Calculs)X'!$F$25:$F$124,'X(Calculs)X'!I$25:I$124),"")</f>
        <v/>
      </c>
      <c r="K44" s="542" t="str">
        <f>IFERROR(_xlfn.COVARIANCE.S('X(Calculs)X'!$F$25:$F$124,'X(Calculs)X'!J$25:J$124),"")</f>
        <v/>
      </c>
      <c r="L44" s="542" t="str">
        <f>IFERROR(_xlfn.COVARIANCE.S('X(Calculs)X'!$F$25:$F$124,'X(Calculs)X'!K$25:K$124),"")</f>
        <v/>
      </c>
      <c r="M44" s="542" t="str">
        <f>IFERROR(_xlfn.COVARIANCE.S('X(Calculs)X'!$F$25:$F$124,'X(Calculs)X'!L$25:L$124),"")</f>
        <v/>
      </c>
      <c r="N44" s="542" t="str">
        <f>IFERROR(_xlfn.COVARIANCE.S('X(Calculs)X'!$F$25:$F$124,'X(Calculs)X'!M$25:M$124),"")</f>
        <v/>
      </c>
      <c r="O44" s="542" t="str">
        <f>IFERROR(_xlfn.COVARIANCE.S('X(Calculs)X'!$F$25:$F$124,'X(Calculs)X'!N$25:N$124),"")</f>
        <v/>
      </c>
      <c r="P44" s="542" t="str">
        <f>IFERROR(_xlfn.COVARIANCE.S('X(Calculs)X'!$F$25:$F$124,'X(Calculs)X'!O$25:O$124),"")</f>
        <v/>
      </c>
      <c r="Q44" s="542" t="str">
        <f>IFERROR(_xlfn.COVARIANCE.S('X(Calculs)X'!$F$25:$F$124,'X(Calculs)X'!P$25:P$124),"")</f>
        <v/>
      </c>
      <c r="R44" s="542" t="str">
        <f>IFERROR(_xlfn.COVARIANCE.S('X(Calculs)X'!$F$25:$F$124,'X(Calculs)X'!Q$25:Q$124),"")</f>
        <v/>
      </c>
      <c r="S44" s="542" t="str">
        <f>IFERROR(_xlfn.COVARIANCE.S('X(Calculs)X'!$F$25:$F$124,'X(Calculs)X'!R$25:R$124),"")</f>
        <v/>
      </c>
      <c r="T44" s="542" t="str">
        <f>IFERROR(_xlfn.COVARIANCE.S('X(Calculs)X'!$F$25:$F$124,'X(Calculs)X'!S$25:S$124),"")</f>
        <v/>
      </c>
      <c r="U44" s="542" t="str">
        <f>IFERROR(_xlfn.COVARIANCE.S('X(Calculs)X'!$F$25:$F$124,'X(Calculs)X'!T$25:T$124),"")</f>
        <v/>
      </c>
      <c r="V44" s="542" t="str">
        <f>IFERROR(_xlfn.COVARIANCE.S('X(Calculs)X'!$F$25:$F$124,'X(Calculs)X'!U$25:U$124),"")</f>
        <v/>
      </c>
      <c r="W44" s="542" t="str">
        <f>IFERROR(_xlfn.COVARIANCE.S('X(Calculs)X'!$F$25:$F$124,'X(Calculs)X'!V$25:V$124),"")</f>
        <v/>
      </c>
      <c r="X44" s="542" t="str">
        <f>IFERROR(_xlfn.COVARIANCE.S('X(Calculs)X'!$F$25:$F$124,'X(Calculs)X'!W$25:W$124),"")</f>
        <v/>
      </c>
      <c r="Y44" s="542" t="str">
        <f>IFERROR(_xlfn.COVARIANCE.S('X(Calculs)X'!$F$25:$F$124,'X(Calculs)X'!X$25:X$124),"")</f>
        <v/>
      </c>
      <c r="Z44" s="542" t="str">
        <f>IFERROR(_xlfn.COVARIANCE.S('X(Calculs)X'!$F$25:$F$124,'X(Calculs)X'!Y$25:Y$124),"")</f>
        <v/>
      </c>
      <c r="AA44" s="542" t="str">
        <f>IFERROR(_xlfn.COVARIANCE.S('X(Calculs)X'!$F$25:$F$124,'X(Calculs)X'!Z$25:Z$124),"")</f>
        <v/>
      </c>
      <c r="AB44" s="542" t="str">
        <f>IFERROR(_xlfn.COVARIANCE.S('X(Calculs)X'!$F$25:$F$124,'X(Calculs)X'!AA$25:AA$124),"")</f>
        <v/>
      </c>
      <c r="AC44" s="542" t="str">
        <f>IFERROR(_xlfn.COVARIANCE.S('X(Calculs)X'!$F$25:$F$124,'X(Calculs)X'!AB$25:AB$124),"")</f>
        <v/>
      </c>
      <c r="AD44" s="542" t="str">
        <f>IFERROR(_xlfn.COVARIANCE.S('X(Calculs)X'!$F$25:$F$124,'X(Calculs)X'!AC$25:AC$124),"")</f>
        <v/>
      </c>
      <c r="AE44" s="542" t="str">
        <f>IFERROR(_xlfn.COVARIANCE.S('X(Calculs)X'!$F$25:$F$124,'X(Calculs)X'!AD$25:AD$124),"")</f>
        <v/>
      </c>
      <c r="AF44" s="542" t="str">
        <f>IFERROR(_xlfn.COVARIANCE.S('X(Calculs)X'!$F$25:$F$124,'X(Calculs)X'!AE$25:AE$124),"")</f>
        <v/>
      </c>
      <c r="AG44" s="542" t="str">
        <f>IFERROR(_xlfn.COVARIANCE.S('X(Calculs)X'!$F$25:$F$124,'X(Calculs)X'!AF$25:AF$124),"")</f>
        <v/>
      </c>
      <c r="AH44" s="542" t="str">
        <f>IFERROR(_xlfn.COVARIANCE.S('X(Calculs)X'!$F$25:$F$124,'X(Calculs)X'!AG$25:AG$124),"")</f>
        <v/>
      </c>
    </row>
    <row r="45" spans="1:285" ht="23.25" customHeight="1" x14ac:dyDescent="0.3">
      <c r="A45" s="681" t="str">
        <f>IF('X(Calculs)X'!B8&gt;=2,"Une covariance positive indique une relation directe entre les deux items; une covariance négative indique une relation inverse. Ainsi, un item qui possède une covariance négative avec les autres items ne mesurerait pas la même chose.","")</f>
        <v/>
      </c>
      <c r="D45" s="568" t="str">
        <f>H41</f>
        <v/>
      </c>
      <c r="E45" s="542" t="str">
        <f>IFERROR(ROUND(_xlfn.COVARIANCE.S('X(Calculs)X'!$G$25:$G$124,'X(Calculs)X'!D$25:D$124),2),"")</f>
        <v/>
      </c>
      <c r="F45" s="542" t="str">
        <f>IFERROR(_xlfn.COVARIANCE.S('X(Calculs)X'!$G$25:$G$124,'X(Calculs)X'!E$25:E$124),"")</f>
        <v/>
      </c>
      <c r="G45" s="542" t="str">
        <f>IFERROR(_xlfn.COVARIANCE.S('X(Calculs)X'!$G$25:$G$124,'X(Calculs)X'!F$25:F$124),"")</f>
        <v/>
      </c>
      <c r="H45" s="542" t="str">
        <f>IFERROR(_xlfn.COVARIANCE.S('X(Calculs)X'!$G$25:$G$124,'X(Calculs)X'!G$25:G$124),"")</f>
        <v/>
      </c>
      <c r="I45" s="542" t="str">
        <f>IFERROR(_xlfn.COVARIANCE.S('X(Calculs)X'!$G$25:$G$124,'X(Calculs)X'!H$25:H$124),"")</f>
        <v/>
      </c>
      <c r="J45" s="542" t="str">
        <f>IFERROR(_xlfn.COVARIANCE.S('X(Calculs)X'!$G$25:$G$124,'X(Calculs)X'!I$25:I$124),"")</f>
        <v/>
      </c>
      <c r="K45" s="542" t="str">
        <f>IFERROR(_xlfn.COVARIANCE.S('X(Calculs)X'!$G$25:$G$124,'X(Calculs)X'!J$25:J$124),"")</f>
        <v/>
      </c>
      <c r="L45" s="542" t="str">
        <f>IFERROR(_xlfn.COVARIANCE.S('X(Calculs)X'!$G$25:$G$124,'X(Calculs)X'!K$25:K$124),"")</f>
        <v/>
      </c>
      <c r="M45" s="542" t="str">
        <f>IFERROR(_xlfn.COVARIANCE.S('X(Calculs)X'!$G$25:$G$124,'X(Calculs)X'!L$25:L$124),"")</f>
        <v/>
      </c>
      <c r="N45" s="542" t="str">
        <f>IFERROR(_xlfn.COVARIANCE.S('X(Calculs)X'!$G$25:$G$124,'X(Calculs)X'!M$25:M$124),"")</f>
        <v/>
      </c>
      <c r="O45" s="542" t="str">
        <f>IFERROR(_xlfn.COVARIANCE.S('X(Calculs)X'!$G$25:$G$124,'X(Calculs)X'!N$25:N$124),"")</f>
        <v/>
      </c>
      <c r="P45" s="542" t="str">
        <f>IFERROR(_xlfn.COVARIANCE.S('X(Calculs)X'!$G$25:$G$124,'X(Calculs)X'!O$25:O$124),"")</f>
        <v/>
      </c>
      <c r="Q45" s="542" t="str">
        <f>IFERROR(_xlfn.COVARIANCE.S('X(Calculs)X'!$G$25:$G$124,'X(Calculs)X'!P$25:P$124),"")</f>
        <v/>
      </c>
      <c r="R45" s="542" t="str">
        <f>IFERROR(_xlfn.COVARIANCE.S('X(Calculs)X'!$G$25:$G$124,'X(Calculs)X'!Q$25:Q$124),"")</f>
        <v/>
      </c>
      <c r="S45" s="542" t="str">
        <f>IFERROR(_xlfn.COVARIANCE.S('X(Calculs)X'!$G$25:$G$124,'X(Calculs)X'!R$25:R$124),"")</f>
        <v/>
      </c>
      <c r="T45" s="542" t="str">
        <f>IFERROR(_xlfn.COVARIANCE.S('X(Calculs)X'!$G$25:$G$124,'X(Calculs)X'!S$25:S$124),"")</f>
        <v/>
      </c>
      <c r="U45" s="542" t="str">
        <f>IFERROR(_xlfn.COVARIANCE.S('X(Calculs)X'!$G$25:$G$124,'X(Calculs)X'!T$25:T$124),"")</f>
        <v/>
      </c>
      <c r="V45" s="542" t="str">
        <f>IFERROR(_xlfn.COVARIANCE.S('X(Calculs)X'!$G$25:$G$124,'X(Calculs)X'!U$25:U$124),"")</f>
        <v/>
      </c>
      <c r="W45" s="542" t="str">
        <f>IFERROR(_xlfn.COVARIANCE.S('X(Calculs)X'!$G$25:$G$124,'X(Calculs)X'!V$25:V$124),"")</f>
        <v/>
      </c>
      <c r="X45" s="542" t="str">
        <f>IFERROR(_xlfn.COVARIANCE.S('X(Calculs)X'!$G$25:$G$124,'X(Calculs)X'!W$25:W$124),"")</f>
        <v/>
      </c>
      <c r="Y45" s="542" t="str">
        <f>IFERROR(_xlfn.COVARIANCE.S('X(Calculs)X'!$G$25:$G$124,'X(Calculs)X'!X$25:X$124),"")</f>
        <v/>
      </c>
      <c r="Z45" s="542" t="str">
        <f>IFERROR(_xlfn.COVARIANCE.S('X(Calculs)X'!$G$25:$G$124,'X(Calculs)X'!Y$25:Y$124),"")</f>
        <v/>
      </c>
      <c r="AA45" s="542" t="str">
        <f>IFERROR(_xlfn.COVARIANCE.S('X(Calculs)X'!$G$25:$G$124,'X(Calculs)X'!Z$25:Z$124),"")</f>
        <v/>
      </c>
      <c r="AB45" s="542" t="str">
        <f>IFERROR(_xlfn.COVARIANCE.S('X(Calculs)X'!$G$25:$G$124,'X(Calculs)X'!AA$25:AA$124),"")</f>
        <v/>
      </c>
      <c r="AC45" s="542" t="str">
        <f>IFERROR(_xlfn.COVARIANCE.S('X(Calculs)X'!$G$25:$G$124,'X(Calculs)X'!AB$25:AB$124),"")</f>
        <v/>
      </c>
      <c r="AD45" s="542" t="str">
        <f>IFERROR(_xlfn.COVARIANCE.S('X(Calculs)X'!$G$25:$G$124,'X(Calculs)X'!AC$25:AC$124),"")</f>
        <v/>
      </c>
      <c r="AE45" s="542" t="str">
        <f>IFERROR(_xlfn.COVARIANCE.S('X(Calculs)X'!$G$25:$G$124,'X(Calculs)X'!AD$25:AD$124),"")</f>
        <v/>
      </c>
      <c r="AF45" s="542" t="str">
        <f>IFERROR(_xlfn.COVARIANCE.S('X(Calculs)X'!$G$25:$G$124,'X(Calculs)X'!AE$25:AE$124),"")</f>
        <v/>
      </c>
      <c r="AG45" s="542" t="str">
        <f>IFERROR(_xlfn.COVARIANCE.S('X(Calculs)X'!$G$25:$G$124,'X(Calculs)X'!AF$25:AF$124),"")</f>
        <v/>
      </c>
      <c r="AH45" s="542" t="str">
        <f>IFERROR(_xlfn.COVARIANCE.S('X(Calculs)X'!$G$25:$G$124,'X(Calculs)X'!AG$25:AG$124),"")</f>
        <v/>
      </c>
    </row>
    <row r="46" spans="1:285" ht="23.25" customHeight="1" x14ac:dyDescent="0.3">
      <c r="A46" s="681"/>
      <c r="D46" s="568" t="str">
        <f>I41</f>
        <v/>
      </c>
      <c r="E46" s="542" t="str">
        <f>IFERROR(ROUND(_xlfn.COVARIANCE.S('X(Calculs)X'!$H$25:$H$124,'X(Calculs)X'!D$25:D$124),2),"")</f>
        <v/>
      </c>
      <c r="F46" s="542" t="str">
        <f>IFERROR(_xlfn.COVARIANCE.S('X(Calculs)X'!$H$25:$H$124,'X(Calculs)X'!E$25:E$124),"")</f>
        <v/>
      </c>
      <c r="G46" s="542" t="str">
        <f>IFERROR(_xlfn.COVARIANCE.S('X(Calculs)X'!$H$25:$H$124,'X(Calculs)X'!F$25:F$124),"")</f>
        <v/>
      </c>
      <c r="H46" s="542" t="str">
        <f>IFERROR(_xlfn.COVARIANCE.S('X(Calculs)X'!$H$25:$H$124,'X(Calculs)X'!G$25:G$124),"")</f>
        <v/>
      </c>
      <c r="I46" s="542" t="str">
        <f>IFERROR(_xlfn.COVARIANCE.S('X(Calculs)X'!$H$25:$H$124,'X(Calculs)X'!H$25:H$124),"")</f>
        <v/>
      </c>
      <c r="J46" s="542" t="str">
        <f>IFERROR(_xlfn.COVARIANCE.S('X(Calculs)X'!$H$25:$H$124,'X(Calculs)X'!I$25:I$124),"")</f>
        <v/>
      </c>
      <c r="K46" s="542" t="str">
        <f>IFERROR(_xlfn.COVARIANCE.S('X(Calculs)X'!$H$25:$H$124,'X(Calculs)X'!J$25:J$124),"")</f>
        <v/>
      </c>
      <c r="L46" s="542" t="str">
        <f>IFERROR(_xlfn.COVARIANCE.S('X(Calculs)X'!$H$25:$H$124,'X(Calculs)X'!K$25:K$124),"")</f>
        <v/>
      </c>
      <c r="M46" s="542" t="str">
        <f>IFERROR(_xlfn.COVARIANCE.S('X(Calculs)X'!$H$25:$H$124,'X(Calculs)X'!L$25:L$124),"")</f>
        <v/>
      </c>
      <c r="N46" s="542" t="str">
        <f>IFERROR(_xlfn.COVARIANCE.S('X(Calculs)X'!$H$25:$H$124,'X(Calculs)X'!M$25:M$124),"")</f>
        <v/>
      </c>
      <c r="O46" s="542" t="str">
        <f>IFERROR(_xlfn.COVARIANCE.S('X(Calculs)X'!$H$25:$H$124,'X(Calculs)X'!N$25:N$124),"")</f>
        <v/>
      </c>
      <c r="P46" s="542" t="str">
        <f>IFERROR(_xlfn.COVARIANCE.S('X(Calculs)X'!$H$25:$H$124,'X(Calculs)X'!O$25:O$124),"")</f>
        <v/>
      </c>
      <c r="Q46" s="542" t="str">
        <f>IFERROR(_xlfn.COVARIANCE.S('X(Calculs)X'!$H$25:$H$124,'X(Calculs)X'!P$25:P$124),"")</f>
        <v/>
      </c>
      <c r="R46" s="542" t="str">
        <f>IFERROR(_xlfn.COVARIANCE.S('X(Calculs)X'!$H$25:$H$124,'X(Calculs)X'!Q$25:Q$124),"")</f>
        <v/>
      </c>
      <c r="S46" s="542" t="str">
        <f>IFERROR(_xlfn.COVARIANCE.S('X(Calculs)X'!$H$25:$H$124,'X(Calculs)X'!R$25:R$124),"")</f>
        <v/>
      </c>
      <c r="T46" s="542" t="str">
        <f>IFERROR(_xlfn.COVARIANCE.S('X(Calculs)X'!$H$25:$H$124,'X(Calculs)X'!S$25:S$124),"")</f>
        <v/>
      </c>
      <c r="U46" s="542" t="str">
        <f>IFERROR(_xlfn.COVARIANCE.S('X(Calculs)X'!$H$25:$H$124,'X(Calculs)X'!T$25:T$124),"")</f>
        <v/>
      </c>
      <c r="V46" s="542" t="str">
        <f>IFERROR(_xlfn.COVARIANCE.S('X(Calculs)X'!$H$25:$H$124,'X(Calculs)X'!U$25:U$124),"")</f>
        <v/>
      </c>
      <c r="W46" s="542" t="str">
        <f>IFERROR(_xlfn.COVARIANCE.S('X(Calculs)X'!$H$25:$H$124,'X(Calculs)X'!V$25:V$124),"")</f>
        <v/>
      </c>
      <c r="X46" s="542" t="str">
        <f>IFERROR(_xlfn.COVARIANCE.S('X(Calculs)X'!$H$25:$H$124,'X(Calculs)X'!W$25:W$124),"")</f>
        <v/>
      </c>
      <c r="Y46" s="542" t="str">
        <f>IFERROR(_xlfn.COVARIANCE.S('X(Calculs)X'!$H$25:$H$124,'X(Calculs)X'!X$25:X$124),"")</f>
        <v/>
      </c>
      <c r="Z46" s="542" t="str">
        <f>IFERROR(_xlfn.COVARIANCE.S('X(Calculs)X'!$H$25:$H$124,'X(Calculs)X'!Y$25:Y$124),"")</f>
        <v/>
      </c>
      <c r="AA46" s="542" t="str">
        <f>IFERROR(_xlfn.COVARIANCE.S('X(Calculs)X'!$H$25:$H$124,'X(Calculs)X'!Z$25:Z$124),"")</f>
        <v/>
      </c>
      <c r="AB46" s="542" t="str">
        <f>IFERROR(_xlfn.COVARIANCE.S('X(Calculs)X'!$H$25:$H$124,'X(Calculs)X'!AA$25:AA$124),"")</f>
        <v/>
      </c>
      <c r="AC46" s="542" t="str">
        <f>IFERROR(_xlfn.COVARIANCE.S('X(Calculs)X'!$H$25:$H$124,'X(Calculs)X'!AB$25:AB$124),"")</f>
        <v/>
      </c>
      <c r="AD46" s="542" t="str">
        <f>IFERROR(_xlfn.COVARIANCE.S('X(Calculs)X'!$H$25:$H$124,'X(Calculs)X'!AC$25:AC$124),"")</f>
        <v/>
      </c>
      <c r="AE46" s="542" t="str">
        <f>IFERROR(_xlfn.COVARIANCE.S('X(Calculs)X'!$H$25:$H$124,'X(Calculs)X'!AD$25:AD$124),"")</f>
        <v/>
      </c>
      <c r="AF46" s="542" t="str">
        <f>IFERROR(_xlfn.COVARIANCE.S('X(Calculs)X'!$H$25:$H$124,'X(Calculs)X'!AE$25:AE$124),"")</f>
        <v/>
      </c>
      <c r="AG46" s="542" t="str">
        <f>IFERROR(_xlfn.COVARIANCE.S('X(Calculs)X'!$H$25:$H$124,'X(Calculs)X'!AF$25:AF$124),"")</f>
        <v/>
      </c>
      <c r="AH46" s="542" t="str">
        <f>IFERROR(_xlfn.COVARIANCE.S('X(Calculs)X'!$H$25:$H$124,'X(Calculs)X'!AG$25:AG$124),"")</f>
        <v/>
      </c>
    </row>
    <row r="47" spans="1:285" ht="23.25" customHeight="1" x14ac:dyDescent="0.3">
      <c r="A47" s="681"/>
      <c r="D47" s="568" t="str">
        <f>J41</f>
        <v/>
      </c>
      <c r="E47" s="542" t="str">
        <f>IFERROR(ROUND(_xlfn.COVARIANCE.S('X(Calculs)X'!$I$25:$I$124,'X(Calculs)X'!D$25:D$124),2),"")</f>
        <v/>
      </c>
      <c r="F47" s="542" t="str">
        <f>IFERROR(_xlfn.COVARIANCE.S('X(Calculs)X'!$I$25:$I$124,'X(Calculs)X'!E$25:E$124),"")</f>
        <v/>
      </c>
      <c r="G47" s="542" t="str">
        <f>IFERROR(_xlfn.COVARIANCE.S('X(Calculs)X'!$I$25:$I$124,'X(Calculs)X'!F$25:F$124),"")</f>
        <v/>
      </c>
      <c r="H47" s="542" t="str">
        <f>IFERROR(_xlfn.COVARIANCE.S('X(Calculs)X'!$I$25:$I$124,'X(Calculs)X'!G$25:G$124),"")</f>
        <v/>
      </c>
      <c r="I47" s="542" t="str">
        <f>IFERROR(_xlfn.COVARIANCE.S('X(Calculs)X'!$I$25:$I$124,'X(Calculs)X'!H$25:H$124),"")</f>
        <v/>
      </c>
      <c r="J47" s="542" t="str">
        <f>IFERROR(_xlfn.COVARIANCE.S('X(Calculs)X'!$I$25:$I$124,'X(Calculs)X'!I$25:I$124),"")</f>
        <v/>
      </c>
      <c r="K47" s="542" t="str">
        <f>IFERROR(_xlfn.COVARIANCE.S('X(Calculs)X'!$I$25:$I$124,'X(Calculs)X'!J$25:J$124),"")</f>
        <v/>
      </c>
      <c r="L47" s="542" t="str">
        <f>IFERROR(_xlfn.COVARIANCE.S('X(Calculs)X'!$I$25:$I$124,'X(Calculs)X'!K$25:K$124),"")</f>
        <v/>
      </c>
      <c r="M47" s="542" t="str">
        <f>IFERROR(_xlfn.COVARIANCE.S('X(Calculs)X'!$I$25:$I$124,'X(Calculs)X'!L$25:L$124),"")</f>
        <v/>
      </c>
      <c r="N47" s="542" t="str">
        <f>IFERROR(_xlfn.COVARIANCE.S('X(Calculs)X'!$I$25:$I$124,'X(Calculs)X'!M$25:M$124),"")</f>
        <v/>
      </c>
      <c r="O47" s="542" t="str">
        <f>IFERROR(_xlfn.COVARIANCE.S('X(Calculs)X'!$I$25:$I$124,'X(Calculs)X'!N$25:N$124),"")</f>
        <v/>
      </c>
      <c r="P47" s="542" t="str">
        <f>IFERROR(_xlfn.COVARIANCE.S('X(Calculs)X'!$I$25:$I$124,'X(Calculs)X'!O$25:O$124),"")</f>
        <v/>
      </c>
      <c r="Q47" s="542" t="str">
        <f>IFERROR(_xlfn.COVARIANCE.S('X(Calculs)X'!$I$25:$I$124,'X(Calculs)X'!P$25:P$124),"")</f>
        <v/>
      </c>
      <c r="R47" s="542" t="str">
        <f>IFERROR(_xlfn.COVARIANCE.S('X(Calculs)X'!$I$25:$I$124,'X(Calculs)X'!Q$25:Q$124),"")</f>
        <v/>
      </c>
      <c r="S47" s="542" t="str">
        <f>IFERROR(_xlfn.COVARIANCE.S('X(Calculs)X'!$I$25:$I$124,'X(Calculs)X'!R$25:R$124),"")</f>
        <v/>
      </c>
      <c r="T47" s="542" t="str">
        <f>IFERROR(_xlfn.COVARIANCE.S('X(Calculs)X'!$I$25:$I$124,'X(Calculs)X'!S$25:S$124),"")</f>
        <v/>
      </c>
      <c r="U47" s="542" t="str">
        <f>IFERROR(_xlfn.COVARIANCE.S('X(Calculs)X'!$I$25:$I$124,'X(Calculs)X'!T$25:T$124),"")</f>
        <v/>
      </c>
      <c r="V47" s="542" t="str">
        <f>IFERROR(_xlfn.COVARIANCE.S('X(Calculs)X'!$I$25:$I$124,'X(Calculs)X'!U$25:U$124),"")</f>
        <v/>
      </c>
      <c r="W47" s="542" t="str">
        <f>IFERROR(_xlfn.COVARIANCE.S('X(Calculs)X'!$I$25:$I$124,'X(Calculs)X'!V$25:V$124),"")</f>
        <v/>
      </c>
      <c r="X47" s="542" t="str">
        <f>IFERROR(_xlfn.COVARIANCE.S('X(Calculs)X'!$I$25:$I$124,'X(Calculs)X'!W$25:W$124),"")</f>
        <v/>
      </c>
      <c r="Y47" s="542" t="str">
        <f>IFERROR(_xlfn.COVARIANCE.S('X(Calculs)X'!$I$25:$I$124,'X(Calculs)X'!X$25:X$124),"")</f>
        <v/>
      </c>
      <c r="Z47" s="542" t="str">
        <f>IFERROR(_xlfn.COVARIANCE.S('X(Calculs)X'!$I$25:$I$124,'X(Calculs)X'!Y$25:Y$124),"")</f>
        <v/>
      </c>
      <c r="AA47" s="542" t="str">
        <f>IFERROR(_xlfn.COVARIANCE.S('X(Calculs)X'!$I$25:$I$124,'X(Calculs)X'!Z$25:Z$124),"")</f>
        <v/>
      </c>
      <c r="AB47" s="542" t="str">
        <f>IFERROR(_xlfn.COVARIANCE.S('X(Calculs)X'!$I$25:$I$124,'X(Calculs)X'!AA$25:AA$124),"")</f>
        <v/>
      </c>
      <c r="AC47" s="542" t="str">
        <f>IFERROR(_xlfn.COVARIANCE.S('X(Calculs)X'!$I$25:$I$124,'X(Calculs)X'!AB$25:AB$124),"")</f>
        <v/>
      </c>
      <c r="AD47" s="542" t="str">
        <f>IFERROR(_xlfn.COVARIANCE.S('X(Calculs)X'!$I$25:$I$124,'X(Calculs)X'!AC$25:AC$124),"")</f>
        <v/>
      </c>
      <c r="AE47" s="542" t="str">
        <f>IFERROR(_xlfn.COVARIANCE.S('X(Calculs)X'!$I$25:$I$124,'X(Calculs)X'!AD$25:AD$124),"")</f>
        <v/>
      </c>
      <c r="AF47" s="542" t="str">
        <f>IFERROR(_xlfn.COVARIANCE.S('X(Calculs)X'!$I$25:$I$124,'X(Calculs)X'!AE$25:AE$124),"")</f>
        <v/>
      </c>
      <c r="AG47" s="542" t="str">
        <f>IFERROR(_xlfn.COVARIANCE.S('X(Calculs)X'!$I$25:$I$124,'X(Calculs)X'!AF$25:AF$124),"")</f>
        <v/>
      </c>
      <c r="AH47" s="542" t="str">
        <f>IFERROR(_xlfn.COVARIANCE.S('X(Calculs)X'!$I$25:$I$124,'X(Calculs)X'!AG$25:AG$124),"")</f>
        <v/>
      </c>
    </row>
    <row r="48" spans="1:285" ht="23.25" customHeight="1" x14ac:dyDescent="0.3">
      <c r="A48" s="681"/>
      <c r="D48" s="568" t="str">
        <f>K41</f>
        <v/>
      </c>
      <c r="E48" s="542" t="str">
        <f>IFERROR(ROUND(_xlfn.COVARIANCE.S('X(Calculs)X'!$J$25:$J$124,'X(Calculs)X'!D$25:D$124),2),"")</f>
        <v/>
      </c>
      <c r="F48" s="542" t="str">
        <f>IFERROR(_xlfn.COVARIANCE.S('X(Calculs)X'!$J$25:$J$124,'X(Calculs)X'!E$25:E$124),"")</f>
        <v/>
      </c>
      <c r="G48" s="542" t="str">
        <f>IFERROR(_xlfn.COVARIANCE.S('X(Calculs)X'!$J$25:$J$124,'X(Calculs)X'!F$25:F$124),"")</f>
        <v/>
      </c>
      <c r="H48" s="542" t="str">
        <f>IFERROR(_xlfn.COVARIANCE.S('X(Calculs)X'!$J$25:$J$124,'X(Calculs)X'!G$25:G$124),"")</f>
        <v/>
      </c>
      <c r="I48" s="542" t="str">
        <f>IFERROR(_xlfn.COVARIANCE.S('X(Calculs)X'!$J$25:$J$124,'X(Calculs)X'!H$25:H$124),"")</f>
        <v/>
      </c>
      <c r="J48" s="542" t="str">
        <f>IFERROR(_xlfn.COVARIANCE.S('X(Calculs)X'!$J$25:$J$124,'X(Calculs)X'!I$25:I$124),"")</f>
        <v/>
      </c>
      <c r="K48" s="542" t="str">
        <f>IFERROR(_xlfn.COVARIANCE.S('X(Calculs)X'!$J$25:$J$124,'X(Calculs)X'!J$25:J$124),"")</f>
        <v/>
      </c>
      <c r="L48" s="542" t="str">
        <f>IFERROR(_xlfn.COVARIANCE.S('X(Calculs)X'!$J$25:$J$124,'X(Calculs)X'!K$25:K$124),"")</f>
        <v/>
      </c>
      <c r="M48" s="542" t="str">
        <f>IFERROR(_xlfn.COVARIANCE.S('X(Calculs)X'!$J$25:$J$124,'X(Calculs)X'!L$25:L$124),"")</f>
        <v/>
      </c>
      <c r="N48" s="542" t="str">
        <f>IFERROR(_xlfn.COVARIANCE.S('X(Calculs)X'!$J$25:$J$124,'X(Calculs)X'!M$25:M$124),"")</f>
        <v/>
      </c>
      <c r="O48" s="542" t="str">
        <f>IFERROR(_xlfn.COVARIANCE.S('X(Calculs)X'!$J$25:$J$124,'X(Calculs)X'!N$25:N$124),"")</f>
        <v/>
      </c>
      <c r="P48" s="542" t="str">
        <f>IFERROR(_xlfn.COVARIANCE.S('X(Calculs)X'!$J$25:$J$124,'X(Calculs)X'!O$25:O$124),"")</f>
        <v/>
      </c>
      <c r="Q48" s="542" t="str">
        <f>IFERROR(_xlfn.COVARIANCE.S('X(Calculs)X'!$J$25:$J$124,'X(Calculs)X'!P$25:P$124),"")</f>
        <v/>
      </c>
      <c r="R48" s="542" t="str">
        <f>IFERROR(_xlfn.COVARIANCE.S('X(Calculs)X'!$J$25:$J$124,'X(Calculs)X'!Q$25:Q$124),"")</f>
        <v/>
      </c>
      <c r="S48" s="542" t="str">
        <f>IFERROR(_xlfn.COVARIANCE.S('X(Calculs)X'!$J$25:$J$124,'X(Calculs)X'!R$25:R$124),"")</f>
        <v/>
      </c>
      <c r="T48" s="542" t="str">
        <f>IFERROR(_xlfn.COVARIANCE.S('X(Calculs)X'!$J$25:$J$124,'X(Calculs)X'!S$25:S$124),"")</f>
        <v/>
      </c>
      <c r="U48" s="542" t="str">
        <f>IFERROR(_xlfn.COVARIANCE.S('X(Calculs)X'!$J$25:$J$124,'X(Calculs)X'!T$25:T$124),"")</f>
        <v/>
      </c>
      <c r="V48" s="542" t="str">
        <f>IFERROR(_xlfn.COVARIANCE.S('X(Calculs)X'!$J$25:$J$124,'X(Calculs)X'!U$25:U$124),"")</f>
        <v/>
      </c>
      <c r="W48" s="542" t="str">
        <f>IFERROR(_xlfn.COVARIANCE.S('X(Calculs)X'!$J$25:$J$124,'X(Calculs)X'!V$25:V$124),"")</f>
        <v/>
      </c>
      <c r="X48" s="542" t="str">
        <f>IFERROR(_xlfn.COVARIANCE.S('X(Calculs)X'!$J$25:$J$124,'X(Calculs)X'!W$25:W$124),"")</f>
        <v/>
      </c>
      <c r="Y48" s="542" t="str">
        <f>IFERROR(_xlfn.COVARIANCE.S('X(Calculs)X'!$J$25:$J$124,'X(Calculs)X'!X$25:X$124),"")</f>
        <v/>
      </c>
      <c r="Z48" s="542" t="str">
        <f>IFERROR(_xlfn.COVARIANCE.S('X(Calculs)X'!$J$25:$J$124,'X(Calculs)X'!Y$25:Y$124),"")</f>
        <v/>
      </c>
      <c r="AA48" s="542" t="str">
        <f>IFERROR(_xlfn.COVARIANCE.S('X(Calculs)X'!$J$25:$J$124,'X(Calculs)X'!Z$25:Z$124),"")</f>
        <v/>
      </c>
      <c r="AB48" s="542" t="str">
        <f>IFERROR(_xlfn.COVARIANCE.S('X(Calculs)X'!$J$25:$J$124,'X(Calculs)X'!AA$25:AA$124),"")</f>
        <v/>
      </c>
      <c r="AC48" s="542" t="str">
        <f>IFERROR(_xlfn.COVARIANCE.S('X(Calculs)X'!$J$25:$J$124,'X(Calculs)X'!AB$25:AB$124),"")</f>
        <v/>
      </c>
      <c r="AD48" s="542" t="str">
        <f>IFERROR(_xlfn.COVARIANCE.S('X(Calculs)X'!$J$25:$J$124,'X(Calculs)X'!AC$25:AC$124),"")</f>
        <v/>
      </c>
      <c r="AE48" s="542" t="str">
        <f>IFERROR(_xlfn.COVARIANCE.S('X(Calculs)X'!$J$25:$J$124,'X(Calculs)X'!AD$25:AD$124),"")</f>
        <v/>
      </c>
      <c r="AF48" s="542" t="str">
        <f>IFERROR(_xlfn.COVARIANCE.S('X(Calculs)X'!$J$25:$J$124,'X(Calculs)X'!AE$25:AE$124),"")</f>
        <v/>
      </c>
      <c r="AG48" s="542" t="str">
        <f>IFERROR(_xlfn.COVARIANCE.S('X(Calculs)X'!$J$25:$J$124,'X(Calculs)X'!AF$25:AF$124),"")</f>
        <v/>
      </c>
      <c r="AH48" s="542" t="str">
        <f>IFERROR(_xlfn.COVARIANCE.S('X(Calculs)X'!$J$25:$J$124,'X(Calculs)X'!AG$25:AG$124),"")</f>
        <v/>
      </c>
    </row>
    <row r="49" spans="1:166" ht="23.25" customHeight="1" x14ac:dyDescent="0.3">
      <c r="A49" s="681" t="str">
        <f>IF('X(Calculs)X'!B8&gt;=2,"Il est souvent difficile d'interpréter le degré d'association entre les items à partir de la matrice des variances-covariances. À cet égard, la matrice des corrélations est plus utile."&amp;" Notons cependant que plus les covariances entre les items sont élevées, plus la valeur de l'alpha de Cronbach sera élevée et plus les items seraient homogènes et mesureraient la même chose.","")</f>
        <v/>
      </c>
      <c r="D49" s="568" t="str">
        <f>L41</f>
        <v/>
      </c>
      <c r="E49" s="542" t="str">
        <f>IFERROR(ROUND(_xlfn.COVARIANCE.S('X(Calculs)X'!$K$25:$K$124,'X(Calculs)X'!D$25:D$124),2),"")</f>
        <v/>
      </c>
      <c r="F49" s="542" t="str">
        <f>IFERROR(_xlfn.COVARIANCE.S('X(Calculs)X'!$K$25:$K$124,'X(Calculs)X'!E$25:E$124),"")</f>
        <v/>
      </c>
      <c r="G49" s="542" t="str">
        <f>IFERROR(_xlfn.COVARIANCE.S('X(Calculs)X'!$K$25:$K$124,'X(Calculs)X'!F$25:F$124),"")</f>
        <v/>
      </c>
      <c r="H49" s="542" t="str">
        <f>IFERROR(_xlfn.COVARIANCE.S('X(Calculs)X'!$K$25:$K$124,'X(Calculs)X'!G$25:G$124),"")</f>
        <v/>
      </c>
      <c r="I49" s="542" t="str">
        <f>IFERROR(_xlfn.COVARIANCE.S('X(Calculs)X'!$K$25:$K$124,'X(Calculs)X'!H$25:H$124),"")</f>
        <v/>
      </c>
      <c r="J49" s="542" t="str">
        <f>IFERROR(_xlfn.COVARIANCE.S('X(Calculs)X'!$K$25:$K$124,'X(Calculs)X'!I$25:I$124),"")</f>
        <v/>
      </c>
      <c r="K49" s="542" t="str">
        <f>IFERROR(_xlfn.COVARIANCE.S('X(Calculs)X'!$K$25:$K$124,'X(Calculs)X'!J$25:J$124),"")</f>
        <v/>
      </c>
      <c r="L49" s="542" t="str">
        <f>IFERROR(_xlfn.COVARIANCE.S('X(Calculs)X'!$K$25:$K$124,'X(Calculs)X'!K$25:K$124),"")</f>
        <v/>
      </c>
      <c r="M49" s="542" t="str">
        <f>IFERROR(_xlfn.COVARIANCE.S('X(Calculs)X'!$K$25:$K$124,'X(Calculs)X'!L$25:L$124),"")</f>
        <v/>
      </c>
      <c r="N49" s="542" t="str">
        <f>IFERROR(_xlfn.COVARIANCE.S('X(Calculs)X'!$K$25:$K$124,'X(Calculs)X'!M$25:M$124),"")</f>
        <v/>
      </c>
      <c r="O49" s="542" t="str">
        <f>IFERROR(_xlfn.COVARIANCE.S('X(Calculs)X'!$K$25:$K$124,'X(Calculs)X'!N$25:N$124),"")</f>
        <v/>
      </c>
      <c r="P49" s="542" t="str">
        <f>IFERROR(_xlfn.COVARIANCE.S('X(Calculs)X'!$K$25:$K$124,'X(Calculs)X'!O$25:O$124),"")</f>
        <v/>
      </c>
      <c r="Q49" s="542" t="str">
        <f>IFERROR(_xlfn.COVARIANCE.S('X(Calculs)X'!$K$25:$K$124,'X(Calculs)X'!P$25:P$124),"")</f>
        <v/>
      </c>
      <c r="R49" s="542" t="str">
        <f>IFERROR(_xlfn.COVARIANCE.S('X(Calculs)X'!$K$25:$K$124,'X(Calculs)X'!Q$25:Q$124),"")</f>
        <v/>
      </c>
      <c r="S49" s="542" t="str">
        <f>IFERROR(_xlfn.COVARIANCE.S('X(Calculs)X'!$K$25:$K$124,'X(Calculs)X'!R$25:R$124),"")</f>
        <v/>
      </c>
      <c r="T49" s="542" t="str">
        <f>IFERROR(_xlfn.COVARIANCE.S('X(Calculs)X'!$K$25:$K$124,'X(Calculs)X'!S$25:S$124),"")</f>
        <v/>
      </c>
      <c r="U49" s="542" t="str">
        <f>IFERROR(_xlfn.COVARIANCE.S('X(Calculs)X'!$K$25:$K$124,'X(Calculs)X'!T$25:T$124),"")</f>
        <v/>
      </c>
      <c r="V49" s="542" t="str">
        <f>IFERROR(_xlfn.COVARIANCE.S('X(Calculs)X'!$K$25:$K$124,'X(Calculs)X'!U$25:U$124),"")</f>
        <v/>
      </c>
      <c r="W49" s="542" t="str">
        <f>IFERROR(_xlfn.COVARIANCE.S('X(Calculs)X'!$K$25:$K$124,'X(Calculs)X'!V$25:V$124),"")</f>
        <v/>
      </c>
      <c r="X49" s="542" t="str">
        <f>IFERROR(_xlfn.COVARIANCE.S('X(Calculs)X'!$K$25:$K$124,'X(Calculs)X'!W$25:W$124),"")</f>
        <v/>
      </c>
      <c r="Y49" s="542" t="str">
        <f>IFERROR(_xlfn.COVARIANCE.S('X(Calculs)X'!$K$25:$K$124,'X(Calculs)X'!X$25:X$124),"")</f>
        <v/>
      </c>
      <c r="Z49" s="542" t="str">
        <f>IFERROR(_xlfn.COVARIANCE.S('X(Calculs)X'!$K$25:$K$124,'X(Calculs)X'!Y$25:Y$124),"")</f>
        <v/>
      </c>
      <c r="AA49" s="542" t="str">
        <f>IFERROR(_xlfn.COVARIANCE.S('X(Calculs)X'!$K$25:$K$124,'X(Calculs)X'!Z$25:Z$124),"")</f>
        <v/>
      </c>
      <c r="AB49" s="542" t="str">
        <f>IFERROR(_xlfn.COVARIANCE.S('X(Calculs)X'!$K$25:$K$124,'X(Calculs)X'!AA$25:AA$124),"")</f>
        <v/>
      </c>
      <c r="AC49" s="542" t="str">
        <f>IFERROR(_xlfn.COVARIANCE.S('X(Calculs)X'!$K$25:$K$124,'X(Calculs)X'!AB$25:AB$124),"")</f>
        <v/>
      </c>
      <c r="AD49" s="542" t="str">
        <f>IFERROR(_xlfn.COVARIANCE.S('X(Calculs)X'!$K$25:$K$124,'X(Calculs)X'!AC$25:AC$124),"")</f>
        <v/>
      </c>
      <c r="AE49" s="542" t="str">
        <f>IFERROR(_xlfn.COVARIANCE.S('X(Calculs)X'!$K$25:$K$124,'X(Calculs)X'!AD$25:AD$124),"")</f>
        <v/>
      </c>
      <c r="AF49" s="542" t="str">
        <f>IFERROR(_xlfn.COVARIANCE.S('X(Calculs)X'!$K$25:$K$124,'X(Calculs)X'!AE$25:AE$124),"")</f>
        <v/>
      </c>
      <c r="AG49" s="542" t="str">
        <f>IFERROR(_xlfn.COVARIANCE.S('X(Calculs)X'!$K$25:$K$124,'X(Calculs)X'!AF$25:AF$124),"")</f>
        <v/>
      </c>
      <c r="AH49" s="542" t="str">
        <f>IFERROR(_xlfn.COVARIANCE.S('X(Calculs)X'!$K$25:$K$124,'X(Calculs)X'!AG$25:AG$124),"")</f>
        <v/>
      </c>
    </row>
    <row r="50" spans="1:166" ht="23.25" customHeight="1" x14ac:dyDescent="0.3">
      <c r="A50" s="681"/>
      <c r="D50" s="568" t="str">
        <f>M41</f>
        <v/>
      </c>
      <c r="E50" s="542" t="str">
        <f>IFERROR(ROUND(_xlfn.COVARIANCE.S('X(Calculs)X'!$L$25:$L$124,'X(Calculs)X'!D$25:D$124),2),"")</f>
        <v/>
      </c>
      <c r="F50" s="542" t="str">
        <f>IFERROR(_xlfn.COVARIANCE.S('X(Calculs)X'!$L$25:$L$124,'X(Calculs)X'!E$25:E$124),"")</f>
        <v/>
      </c>
      <c r="G50" s="542" t="str">
        <f>IFERROR(_xlfn.COVARIANCE.S('X(Calculs)X'!$L$25:$L$124,'X(Calculs)X'!F$25:F$124),"")</f>
        <v/>
      </c>
      <c r="H50" s="542" t="str">
        <f>IFERROR(_xlfn.COVARIANCE.S('X(Calculs)X'!$L$25:$L$124,'X(Calculs)X'!G$25:G$124),"")</f>
        <v/>
      </c>
      <c r="I50" s="542" t="str">
        <f>IFERROR(_xlfn.COVARIANCE.S('X(Calculs)X'!$L$25:$L$124,'X(Calculs)X'!H$25:H$124),"")</f>
        <v/>
      </c>
      <c r="J50" s="542" t="str">
        <f>IFERROR(_xlfn.COVARIANCE.S('X(Calculs)X'!$L$25:$L$124,'X(Calculs)X'!I$25:I$124),"")</f>
        <v/>
      </c>
      <c r="K50" s="542" t="str">
        <f>IFERROR(_xlfn.COVARIANCE.S('X(Calculs)X'!$L$25:$L$124,'X(Calculs)X'!J$25:J$124),"")</f>
        <v/>
      </c>
      <c r="L50" s="542" t="str">
        <f>IFERROR(_xlfn.COVARIANCE.S('X(Calculs)X'!$L$25:$L$124,'X(Calculs)X'!K$25:K$124),"")</f>
        <v/>
      </c>
      <c r="M50" s="542" t="str">
        <f>IFERROR(_xlfn.COVARIANCE.S('X(Calculs)X'!$L$25:$L$124,'X(Calculs)X'!L$25:L$124),"")</f>
        <v/>
      </c>
      <c r="N50" s="542" t="str">
        <f>IFERROR(_xlfn.COVARIANCE.S('X(Calculs)X'!$L$25:$L$124,'X(Calculs)X'!M$25:M$124),"")</f>
        <v/>
      </c>
      <c r="O50" s="542" t="str">
        <f>IFERROR(_xlfn.COVARIANCE.S('X(Calculs)X'!$L$25:$L$124,'X(Calculs)X'!N$25:N$124),"")</f>
        <v/>
      </c>
      <c r="P50" s="542" t="str">
        <f>IFERROR(_xlfn.COVARIANCE.S('X(Calculs)X'!$L$25:$L$124,'X(Calculs)X'!O$25:O$124),"")</f>
        <v/>
      </c>
      <c r="Q50" s="542" t="str">
        <f>IFERROR(_xlfn.COVARIANCE.S('X(Calculs)X'!$L$25:$L$124,'X(Calculs)X'!P$25:P$124),"")</f>
        <v/>
      </c>
      <c r="R50" s="542" t="str">
        <f>IFERROR(_xlfn.COVARIANCE.S('X(Calculs)X'!$L$25:$L$124,'X(Calculs)X'!Q$25:Q$124),"")</f>
        <v/>
      </c>
      <c r="S50" s="542" t="str">
        <f>IFERROR(_xlfn.COVARIANCE.S('X(Calculs)X'!$L$25:$L$124,'X(Calculs)X'!R$25:R$124),"")</f>
        <v/>
      </c>
      <c r="T50" s="542" t="str">
        <f>IFERROR(_xlfn.COVARIANCE.S('X(Calculs)X'!$L$25:$L$124,'X(Calculs)X'!S$25:S$124),"")</f>
        <v/>
      </c>
      <c r="U50" s="542" t="str">
        <f>IFERROR(_xlfn.COVARIANCE.S('X(Calculs)X'!$L$25:$L$124,'X(Calculs)X'!T$25:T$124),"")</f>
        <v/>
      </c>
      <c r="V50" s="542" t="str">
        <f>IFERROR(_xlfn.COVARIANCE.S('X(Calculs)X'!$L$25:$L$124,'X(Calculs)X'!U$25:U$124),"")</f>
        <v/>
      </c>
      <c r="W50" s="542" t="str">
        <f>IFERROR(_xlfn.COVARIANCE.S('X(Calculs)X'!$L$25:$L$124,'X(Calculs)X'!V$25:V$124),"")</f>
        <v/>
      </c>
      <c r="X50" s="542" t="str">
        <f>IFERROR(_xlfn.COVARIANCE.S('X(Calculs)X'!$L$25:$L$124,'X(Calculs)X'!W$25:W$124),"")</f>
        <v/>
      </c>
      <c r="Y50" s="542" t="str">
        <f>IFERROR(_xlfn.COVARIANCE.S('X(Calculs)X'!$L$25:$L$124,'X(Calculs)X'!X$25:X$124),"")</f>
        <v/>
      </c>
      <c r="Z50" s="542" t="str">
        <f>IFERROR(_xlfn.COVARIANCE.S('X(Calculs)X'!$L$25:$L$124,'X(Calculs)X'!Y$25:Y$124),"")</f>
        <v/>
      </c>
      <c r="AA50" s="542" t="str">
        <f>IFERROR(_xlfn.COVARIANCE.S('X(Calculs)X'!$L$25:$L$124,'X(Calculs)X'!Z$25:Z$124),"")</f>
        <v/>
      </c>
      <c r="AB50" s="542" t="str">
        <f>IFERROR(_xlfn.COVARIANCE.S('X(Calculs)X'!$L$25:$L$124,'X(Calculs)X'!AA$25:AA$124),"")</f>
        <v/>
      </c>
      <c r="AC50" s="542" t="str">
        <f>IFERROR(_xlfn.COVARIANCE.S('X(Calculs)X'!$L$25:$L$124,'X(Calculs)X'!AB$25:AB$124),"")</f>
        <v/>
      </c>
      <c r="AD50" s="542" t="str">
        <f>IFERROR(_xlfn.COVARIANCE.S('X(Calculs)X'!$L$25:$L$124,'X(Calculs)X'!AC$25:AC$124),"")</f>
        <v/>
      </c>
      <c r="AE50" s="542" t="str">
        <f>IFERROR(_xlfn.COVARIANCE.S('X(Calculs)X'!$L$25:$L$124,'X(Calculs)X'!AD$25:AD$124),"")</f>
        <v/>
      </c>
      <c r="AF50" s="542" t="str">
        <f>IFERROR(_xlfn.COVARIANCE.S('X(Calculs)X'!$L$25:$L$124,'X(Calculs)X'!AE$25:AE$124),"")</f>
        <v/>
      </c>
      <c r="AG50" s="542" t="str">
        <f>IFERROR(_xlfn.COVARIANCE.S('X(Calculs)X'!$L$25:$L$124,'X(Calculs)X'!AF$25:AF$124),"")</f>
        <v/>
      </c>
      <c r="AH50" s="542" t="str">
        <f>IFERROR(_xlfn.COVARIANCE.S('X(Calculs)X'!$L$25:$L$124,'X(Calculs)X'!AG$25:AG$124),"")</f>
        <v/>
      </c>
    </row>
    <row r="51" spans="1:166" ht="23.25" customHeight="1" x14ac:dyDescent="0.3">
      <c r="A51" s="681"/>
      <c r="D51" s="568" t="str">
        <f>N41</f>
        <v/>
      </c>
      <c r="E51" s="542" t="str">
        <f>IFERROR(ROUND(_xlfn.COVARIANCE.S('X(Calculs)X'!$M$25:$M$124,'X(Calculs)X'!D$25:D$124),2),"")</f>
        <v/>
      </c>
      <c r="F51" s="542" t="str">
        <f>IFERROR(_xlfn.COVARIANCE.S('X(Calculs)X'!$M$25:$M$124,'X(Calculs)X'!E$25:E$124),"")</f>
        <v/>
      </c>
      <c r="G51" s="542" t="str">
        <f>IFERROR(_xlfn.COVARIANCE.S('X(Calculs)X'!$M$25:$M$124,'X(Calculs)X'!F$25:F$124),"")</f>
        <v/>
      </c>
      <c r="H51" s="542" t="str">
        <f>IFERROR(_xlfn.COVARIANCE.S('X(Calculs)X'!$M$25:$M$124,'X(Calculs)X'!G$25:G$124),"")</f>
        <v/>
      </c>
      <c r="I51" s="542" t="str">
        <f>IFERROR(_xlfn.COVARIANCE.S('X(Calculs)X'!$M$25:$M$124,'X(Calculs)X'!H$25:H$124),"")</f>
        <v/>
      </c>
      <c r="J51" s="542" t="str">
        <f>IFERROR(_xlfn.COVARIANCE.S('X(Calculs)X'!$M$25:$M$124,'X(Calculs)X'!I$25:I$124),"")</f>
        <v/>
      </c>
      <c r="K51" s="542" t="str">
        <f>IFERROR(_xlfn.COVARIANCE.S('X(Calculs)X'!$M$25:$M$124,'X(Calculs)X'!J$25:J$124),"")</f>
        <v/>
      </c>
      <c r="L51" s="542" t="str">
        <f>IFERROR(_xlfn.COVARIANCE.S('X(Calculs)X'!$M$25:$M$124,'X(Calculs)X'!K$25:K$124),"")</f>
        <v/>
      </c>
      <c r="M51" s="542" t="str">
        <f>IFERROR(_xlfn.COVARIANCE.S('X(Calculs)X'!$M$25:$M$124,'X(Calculs)X'!L$25:L$124),"")</f>
        <v/>
      </c>
      <c r="N51" s="542" t="str">
        <f>IFERROR(_xlfn.COVARIANCE.S('X(Calculs)X'!$M$25:$M$124,'X(Calculs)X'!M$25:M$124),"")</f>
        <v/>
      </c>
      <c r="O51" s="542" t="str">
        <f>IFERROR(_xlfn.COVARIANCE.S('X(Calculs)X'!$M$25:$M$124,'X(Calculs)X'!N$25:N$124),"")</f>
        <v/>
      </c>
      <c r="P51" s="542" t="str">
        <f>IFERROR(_xlfn.COVARIANCE.S('X(Calculs)X'!$M$25:$M$124,'X(Calculs)X'!O$25:O$124),"")</f>
        <v/>
      </c>
      <c r="Q51" s="542" t="str">
        <f>IFERROR(_xlfn.COVARIANCE.S('X(Calculs)X'!$M$25:$M$124,'X(Calculs)X'!P$25:P$124),"")</f>
        <v/>
      </c>
      <c r="R51" s="542" t="str">
        <f>IFERROR(_xlfn.COVARIANCE.S('X(Calculs)X'!$M$25:$M$124,'X(Calculs)X'!Q$25:Q$124),"")</f>
        <v/>
      </c>
      <c r="S51" s="542" t="str">
        <f>IFERROR(_xlfn.COVARIANCE.S('X(Calculs)X'!$M$25:$M$124,'X(Calculs)X'!R$25:R$124),"")</f>
        <v/>
      </c>
      <c r="T51" s="542" t="str">
        <f>IFERROR(_xlfn.COVARIANCE.S('X(Calculs)X'!$M$25:$M$124,'X(Calculs)X'!S$25:S$124),"")</f>
        <v/>
      </c>
      <c r="U51" s="542" t="str">
        <f>IFERROR(_xlfn.COVARIANCE.S('X(Calculs)X'!$M$25:$M$124,'X(Calculs)X'!T$25:T$124),"")</f>
        <v/>
      </c>
      <c r="V51" s="542" t="str">
        <f>IFERROR(_xlfn.COVARIANCE.S('X(Calculs)X'!$M$25:$M$124,'X(Calculs)X'!U$25:U$124),"")</f>
        <v/>
      </c>
      <c r="W51" s="542" t="str">
        <f>IFERROR(_xlfn.COVARIANCE.S('X(Calculs)X'!$M$25:$M$124,'X(Calculs)X'!V$25:V$124),"")</f>
        <v/>
      </c>
      <c r="X51" s="542" t="str">
        <f>IFERROR(_xlfn.COVARIANCE.S('X(Calculs)X'!$M$25:$M$124,'X(Calculs)X'!W$25:W$124),"")</f>
        <v/>
      </c>
      <c r="Y51" s="542" t="str">
        <f>IFERROR(_xlfn.COVARIANCE.S('X(Calculs)X'!$M$25:$M$124,'X(Calculs)X'!X$25:X$124),"")</f>
        <v/>
      </c>
      <c r="Z51" s="542" t="str">
        <f>IFERROR(_xlfn.COVARIANCE.S('X(Calculs)X'!$M$25:$M$124,'X(Calculs)X'!Y$25:Y$124),"")</f>
        <v/>
      </c>
      <c r="AA51" s="542" t="str">
        <f>IFERROR(_xlfn.COVARIANCE.S('X(Calculs)X'!$M$25:$M$124,'X(Calculs)X'!Z$25:Z$124),"")</f>
        <v/>
      </c>
      <c r="AB51" s="542" t="str">
        <f>IFERROR(_xlfn.COVARIANCE.S('X(Calculs)X'!$M$25:$M$124,'X(Calculs)X'!AA$25:AA$124),"")</f>
        <v/>
      </c>
      <c r="AC51" s="542" t="str">
        <f>IFERROR(_xlfn.COVARIANCE.S('X(Calculs)X'!$M$25:$M$124,'X(Calculs)X'!AB$25:AB$124),"")</f>
        <v/>
      </c>
      <c r="AD51" s="542" t="str">
        <f>IFERROR(_xlfn.COVARIANCE.S('X(Calculs)X'!$M$25:$M$124,'X(Calculs)X'!AC$25:AC$124),"")</f>
        <v/>
      </c>
      <c r="AE51" s="542" t="str">
        <f>IFERROR(_xlfn.COVARIANCE.S('X(Calculs)X'!$M$25:$M$124,'X(Calculs)X'!AD$25:AD$124),"")</f>
        <v/>
      </c>
      <c r="AF51" s="542" t="str">
        <f>IFERROR(_xlfn.COVARIANCE.S('X(Calculs)X'!$M$25:$M$124,'X(Calculs)X'!AE$25:AE$124),"")</f>
        <v/>
      </c>
      <c r="AG51" s="542" t="str">
        <f>IFERROR(_xlfn.COVARIANCE.S('X(Calculs)X'!$M$25:$M$124,'X(Calculs)X'!AF$25:AF$124),"")</f>
        <v/>
      </c>
      <c r="AH51" s="542" t="str">
        <f>IFERROR(_xlfn.COVARIANCE.S('X(Calculs)X'!$M$25:$M$124,'X(Calculs)X'!AG$25:AG$124),"")</f>
        <v/>
      </c>
    </row>
    <row r="52" spans="1:166" ht="23.25" customHeight="1" x14ac:dyDescent="0.3">
      <c r="A52" s="681"/>
      <c r="D52" s="568" t="str">
        <f>O41</f>
        <v/>
      </c>
      <c r="E52" s="542" t="str">
        <f>IFERROR(ROUND(_xlfn.COVARIANCE.S('X(Calculs)X'!$N$25:$N$124,'X(Calculs)X'!D$25:D$124),2),"")</f>
        <v/>
      </c>
      <c r="F52" s="542" t="str">
        <f>IFERROR(_xlfn.COVARIANCE.S('X(Calculs)X'!$N$25:$N$124,'X(Calculs)X'!E$25:E$124),"")</f>
        <v/>
      </c>
      <c r="G52" s="542" t="str">
        <f>IFERROR(_xlfn.COVARIANCE.S('X(Calculs)X'!$N$25:$N$124,'X(Calculs)X'!F$25:F$124),"")</f>
        <v/>
      </c>
      <c r="H52" s="542" t="str">
        <f>IFERROR(_xlfn.COVARIANCE.S('X(Calculs)X'!$N$25:$N$124,'X(Calculs)X'!G$25:G$124),"")</f>
        <v/>
      </c>
      <c r="I52" s="542" t="str">
        <f>IFERROR(_xlfn.COVARIANCE.S('X(Calculs)X'!$N$25:$N$124,'X(Calculs)X'!H$25:H$124),"")</f>
        <v/>
      </c>
      <c r="J52" s="542" t="str">
        <f>IFERROR(_xlfn.COVARIANCE.S('X(Calculs)X'!$N$25:$N$124,'X(Calculs)X'!I$25:I$124),"")</f>
        <v/>
      </c>
      <c r="K52" s="542" t="str">
        <f>IFERROR(_xlfn.COVARIANCE.S('X(Calculs)X'!$N$25:$N$124,'X(Calculs)X'!J$25:J$124),"")</f>
        <v/>
      </c>
      <c r="L52" s="542" t="str">
        <f>IFERROR(_xlfn.COVARIANCE.S('X(Calculs)X'!$N$25:$N$124,'X(Calculs)X'!K$25:K$124),"")</f>
        <v/>
      </c>
      <c r="M52" s="542" t="str">
        <f>IFERROR(_xlfn.COVARIANCE.S('X(Calculs)X'!$N$25:$N$124,'X(Calculs)X'!L$25:L$124),"")</f>
        <v/>
      </c>
      <c r="N52" s="542" t="str">
        <f>IFERROR(_xlfn.COVARIANCE.S('X(Calculs)X'!$N$25:$N$124,'X(Calculs)X'!M$25:M$124),"")</f>
        <v/>
      </c>
      <c r="O52" s="542" t="str">
        <f>IFERROR(_xlfn.COVARIANCE.S('X(Calculs)X'!$N$25:$N$124,'X(Calculs)X'!N$25:N$124),"")</f>
        <v/>
      </c>
      <c r="P52" s="542" t="str">
        <f>IFERROR(_xlfn.COVARIANCE.S('X(Calculs)X'!$N$25:$N$124,'X(Calculs)X'!O$25:O$124),"")</f>
        <v/>
      </c>
      <c r="Q52" s="542" t="str">
        <f>IFERROR(_xlfn.COVARIANCE.S('X(Calculs)X'!$N$25:$N$124,'X(Calculs)X'!P$25:P$124),"")</f>
        <v/>
      </c>
      <c r="R52" s="542" t="str">
        <f>IFERROR(_xlfn.COVARIANCE.S('X(Calculs)X'!$N$25:$N$124,'X(Calculs)X'!Q$25:Q$124),"")</f>
        <v/>
      </c>
      <c r="S52" s="542" t="str">
        <f>IFERROR(_xlfn.COVARIANCE.S('X(Calculs)X'!$N$25:$N$124,'X(Calculs)X'!R$25:R$124),"")</f>
        <v/>
      </c>
      <c r="T52" s="542" t="str">
        <f>IFERROR(_xlfn.COVARIANCE.S('X(Calculs)X'!$N$25:$N$124,'X(Calculs)X'!S$25:S$124),"")</f>
        <v/>
      </c>
      <c r="U52" s="542" t="str">
        <f>IFERROR(_xlfn.COVARIANCE.S('X(Calculs)X'!$N$25:$N$124,'X(Calculs)X'!T$25:T$124),"")</f>
        <v/>
      </c>
      <c r="V52" s="542" t="str">
        <f>IFERROR(_xlfn.COVARIANCE.S('X(Calculs)X'!$N$25:$N$124,'X(Calculs)X'!U$25:U$124),"")</f>
        <v/>
      </c>
      <c r="W52" s="542" t="str">
        <f>IFERROR(_xlfn.COVARIANCE.S('X(Calculs)X'!$N$25:$N$124,'X(Calculs)X'!V$25:V$124),"")</f>
        <v/>
      </c>
      <c r="X52" s="542" t="str">
        <f>IFERROR(_xlfn.COVARIANCE.S('X(Calculs)X'!$N$25:$N$124,'X(Calculs)X'!W$25:W$124),"")</f>
        <v/>
      </c>
      <c r="Y52" s="542" t="str">
        <f>IFERROR(_xlfn.COVARIANCE.S('X(Calculs)X'!$N$25:$N$124,'X(Calculs)X'!X$25:X$124),"")</f>
        <v/>
      </c>
      <c r="Z52" s="542" t="str">
        <f>IFERROR(_xlfn.COVARIANCE.S('X(Calculs)X'!$N$25:$N$124,'X(Calculs)X'!Y$25:Y$124),"")</f>
        <v/>
      </c>
      <c r="AA52" s="542" t="str">
        <f>IFERROR(_xlfn.COVARIANCE.S('X(Calculs)X'!$N$25:$N$124,'X(Calculs)X'!Z$25:Z$124),"")</f>
        <v/>
      </c>
      <c r="AB52" s="542" t="str">
        <f>IFERROR(_xlfn.COVARIANCE.S('X(Calculs)X'!$N$25:$N$124,'X(Calculs)X'!AA$25:AA$124),"")</f>
        <v/>
      </c>
      <c r="AC52" s="542" t="str">
        <f>IFERROR(_xlfn.COVARIANCE.S('X(Calculs)X'!$N$25:$N$124,'X(Calculs)X'!AB$25:AB$124),"")</f>
        <v/>
      </c>
      <c r="AD52" s="542" t="str">
        <f>IFERROR(_xlfn.COVARIANCE.S('X(Calculs)X'!$N$25:$N$124,'X(Calculs)X'!AC$25:AC$124),"")</f>
        <v/>
      </c>
      <c r="AE52" s="542" t="str">
        <f>IFERROR(_xlfn.COVARIANCE.S('X(Calculs)X'!$N$25:$N$124,'X(Calculs)X'!AD$25:AD$124),"")</f>
        <v/>
      </c>
      <c r="AF52" s="542" t="str">
        <f>IFERROR(_xlfn.COVARIANCE.S('X(Calculs)X'!$N$25:$N$124,'X(Calculs)X'!AE$25:AE$124),"")</f>
        <v/>
      </c>
      <c r="AG52" s="542" t="str">
        <f>IFERROR(_xlfn.COVARIANCE.S('X(Calculs)X'!$N$25:$N$124,'X(Calculs)X'!AF$25:AF$124),"")</f>
        <v/>
      </c>
      <c r="AH52" s="542" t="str">
        <f>IFERROR(_xlfn.COVARIANCE.S('X(Calculs)X'!$N$25:$N$124,'X(Calculs)X'!AG$25:AG$124),"")</f>
        <v/>
      </c>
    </row>
    <row r="53" spans="1:166" ht="23.25" customHeight="1" x14ac:dyDescent="0.3">
      <c r="A53" s="578"/>
      <c r="D53" s="568" t="str">
        <f>P41</f>
        <v/>
      </c>
      <c r="E53" s="542" t="str">
        <f>IFERROR(ROUND(_xlfn.COVARIANCE.S('X(Calculs)X'!$O$25:$O$124,'X(Calculs)X'!D$25:D$124),2),"")</f>
        <v/>
      </c>
      <c r="F53" s="542" t="str">
        <f>IFERROR(_xlfn.COVARIANCE.S('X(Calculs)X'!$O$25:$O$124,'X(Calculs)X'!E$25:E$124),"")</f>
        <v/>
      </c>
      <c r="G53" s="542" t="str">
        <f>IFERROR(_xlfn.COVARIANCE.S('X(Calculs)X'!$O$25:$O$124,'X(Calculs)X'!F$25:F$124),"")</f>
        <v/>
      </c>
      <c r="H53" s="542" t="str">
        <f>IFERROR(_xlfn.COVARIANCE.S('X(Calculs)X'!$O$25:$O$124,'X(Calculs)X'!G$25:G$124),"")</f>
        <v/>
      </c>
      <c r="I53" s="542" t="str">
        <f>IFERROR(_xlfn.COVARIANCE.S('X(Calculs)X'!$O$25:$O$124,'X(Calculs)X'!H$25:H$124),"")</f>
        <v/>
      </c>
      <c r="J53" s="542" t="str">
        <f>IFERROR(_xlfn.COVARIANCE.S('X(Calculs)X'!$O$25:$O$124,'X(Calculs)X'!I$25:I$124),"")</f>
        <v/>
      </c>
      <c r="K53" s="542" t="str">
        <f>IFERROR(_xlfn.COVARIANCE.S('X(Calculs)X'!$O$25:$O$124,'X(Calculs)X'!J$25:J$124),"")</f>
        <v/>
      </c>
      <c r="L53" s="542" t="str">
        <f>IFERROR(_xlfn.COVARIANCE.S('X(Calculs)X'!$O$25:$O$124,'X(Calculs)X'!K$25:K$124),"")</f>
        <v/>
      </c>
      <c r="M53" s="542" t="str">
        <f>IFERROR(_xlfn.COVARIANCE.S('X(Calculs)X'!$O$25:$O$124,'X(Calculs)X'!L$25:L$124),"")</f>
        <v/>
      </c>
      <c r="N53" s="542" t="str">
        <f>IFERROR(_xlfn.COVARIANCE.S('X(Calculs)X'!$O$25:$O$124,'X(Calculs)X'!M$25:M$124),"")</f>
        <v/>
      </c>
      <c r="O53" s="542" t="str">
        <f>IFERROR(_xlfn.COVARIANCE.S('X(Calculs)X'!$O$25:$O$124,'X(Calculs)X'!N$25:N$124),"")</f>
        <v/>
      </c>
      <c r="P53" s="542" t="str">
        <f>IFERROR(_xlfn.COVARIANCE.S('X(Calculs)X'!$O$25:$O$124,'X(Calculs)X'!O$25:O$124),"")</f>
        <v/>
      </c>
      <c r="Q53" s="542" t="str">
        <f>IFERROR(_xlfn.COVARIANCE.S('X(Calculs)X'!$O$25:$O$124,'X(Calculs)X'!P$25:P$124),"")</f>
        <v/>
      </c>
      <c r="R53" s="542" t="str">
        <f>IFERROR(_xlfn.COVARIANCE.S('X(Calculs)X'!$O$25:$O$124,'X(Calculs)X'!Q$25:Q$124),"")</f>
        <v/>
      </c>
      <c r="S53" s="542" t="str">
        <f>IFERROR(_xlfn.COVARIANCE.S('X(Calculs)X'!$O$25:$O$124,'X(Calculs)X'!R$25:R$124),"")</f>
        <v/>
      </c>
      <c r="T53" s="542" t="str">
        <f>IFERROR(_xlfn.COVARIANCE.S('X(Calculs)X'!$O$25:$O$124,'X(Calculs)X'!S$25:S$124),"")</f>
        <v/>
      </c>
      <c r="U53" s="542" t="str">
        <f>IFERROR(_xlfn.COVARIANCE.S('X(Calculs)X'!$O$25:$O$124,'X(Calculs)X'!T$25:T$124),"")</f>
        <v/>
      </c>
      <c r="V53" s="542" t="str">
        <f>IFERROR(_xlfn.COVARIANCE.S('X(Calculs)X'!$O$25:$O$124,'X(Calculs)X'!U$25:U$124),"")</f>
        <v/>
      </c>
      <c r="W53" s="542" t="str">
        <f>IFERROR(_xlfn.COVARIANCE.S('X(Calculs)X'!$O$25:$O$124,'X(Calculs)X'!V$25:V$124),"")</f>
        <v/>
      </c>
      <c r="X53" s="542" t="str">
        <f>IFERROR(_xlfn.COVARIANCE.S('X(Calculs)X'!$O$25:$O$124,'X(Calculs)X'!W$25:W$124),"")</f>
        <v/>
      </c>
      <c r="Y53" s="542" t="str">
        <f>IFERROR(_xlfn.COVARIANCE.S('X(Calculs)X'!$O$25:$O$124,'X(Calculs)X'!X$25:X$124),"")</f>
        <v/>
      </c>
      <c r="Z53" s="542" t="str">
        <f>IFERROR(_xlfn.COVARIANCE.S('X(Calculs)X'!$O$25:$O$124,'X(Calculs)X'!Y$25:Y$124),"")</f>
        <v/>
      </c>
      <c r="AA53" s="542" t="str">
        <f>IFERROR(_xlfn.COVARIANCE.S('X(Calculs)X'!$O$25:$O$124,'X(Calculs)X'!Z$25:Z$124),"")</f>
        <v/>
      </c>
      <c r="AB53" s="542" t="str">
        <f>IFERROR(_xlfn.COVARIANCE.S('X(Calculs)X'!$O$25:$O$124,'X(Calculs)X'!AA$25:AA$124),"")</f>
        <v/>
      </c>
      <c r="AC53" s="542" t="str">
        <f>IFERROR(_xlfn.COVARIANCE.S('X(Calculs)X'!$O$25:$O$124,'X(Calculs)X'!AB$25:AB$124),"")</f>
        <v/>
      </c>
      <c r="AD53" s="542" t="str">
        <f>IFERROR(_xlfn.COVARIANCE.S('X(Calculs)X'!$O$25:$O$124,'X(Calculs)X'!AC$25:AC$124),"")</f>
        <v/>
      </c>
      <c r="AE53" s="542" t="str">
        <f>IFERROR(_xlfn.COVARIANCE.S('X(Calculs)X'!$O$25:$O$124,'X(Calculs)X'!AD$25:AD$124),"")</f>
        <v/>
      </c>
      <c r="AF53" s="542" t="str">
        <f>IFERROR(_xlfn.COVARIANCE.S('X(Calculs)X'!$O$25:$O$124,'X(Calculs)X'!AE$25:AE$124),"")</f>
        <v/>
      </c>
      <c r="AG53" s="542" t="str">
        <f>IFERROR(_xlfn.COVARIANCE.S('X(Calculs)X'!$O$25:$O$124,'X(Calculs)X'!AF$25:AF$124),"")</f>
        <v/>
      </c>
      <c r="AH53" s="542" t="str">
        <f>IFERROR(_xlfn.COVARIANCE.S('X(Calculs)X'!$O$25:$O$124,'X(Calculs)X'!AG$25:AG$124),"")</f>
        <v/>
      </c>
    </row>
    <row r="54" spans="1:166" ht="23.25" customHeight="1" x14ac:dyDescent="0.3">
      <c r="A54" s="578"/>
      <c r="D54" s="568" t="str">
        <f>Q41</f>
        <v/>
      </c>
      <c r="E54" s="542" t="str">
        <f>IFERROR(ROUND(_xlfn.COVARIANCE.S('X(Calculs)X'!$P$25:$P$124,'X(Calculs)X'!D$25:D$124),2),"")</f>
        <v/>
      </c>
      <c r="F54" s="542" t="str">
        <f>IFERROR(_xlfn.COVARIANCE.S('X(Calculs)X'!$P$25:$P$124,'X(Calculs)X'!E$25:E$124),"")</f>
        <v/>
      </c>
      <c r="G54" s="542" t="str">
        <f>IFERROR(_xlfn.COVARIANCE.S('X(Calculs)X'!$P$25:$P$124,'X(Calculs)X'!F$25:F$124),"")</f>
        <v/>
      </c>
      <c r="H54" s="542" t="str">
        <f>IFERROR(_xlfn.COVARIANCE.S('X(Calculs)X'!$P$25:$P$124,'X(Calculs)X'!G$25:G$124),"")</f>
        <v/>
      </c>
      <c r="I54" s="542" t="str">
        <f>IFERROR(_xlfn.COVARIANCE.S('X(Calculs)X'!$P$25:$P$124,'X(Calculs)X'!H$25:H$124),"")</f>
        <v/>
      </c>
      <c r="J54" s="542" t="str">
        <f>IFERROR(_xlfn.COVARIANCE.S('X(Calculs)X'!$P$25:$P$124,'X(Calculs)X'!I$25:I$124),"")</f>
        <v/>
      </c>
      <c r="K54" s="542" t="str">
        <f>IFERROR(_xlfn.COVARIANCE.S('X(Calculs)X'!$P$25:$P$124,'X(Calculs)X'!J$25:J$124),"")</f>
        <v/>
      </c>
      <c r="L54" s="542" t="str">
        <f>IFERROR(_xlfn.COVARIANCE.S('X(Calculs)X'!$P$25:$P$124,'X(Calculs)X'!K$25:K$124),"")</f>
        <v/>
      </c>
      <c r="M54" s="542" t="str">
        <f>IFERROR(_xlfn.COVARIANCE.S('X(Calculs)X'!$P$25:$P$124,'X(Calculs)X'!L$25:L$124),"")</f>
        <v/>
      </c>
      <c r="N54" s="542" t="str">
        <f>IFERROR(_xlfn.COVARIANCE.S('X(Calculs)X'!$P$25:$P$124,'X(Calculs)X'!M$25:M$124),"")</f>
        <v/>
      </c>
      <c r="O54" s="542" t="str">
        <f>IFERROR(_xlfn.COVARIANCE.S('X(Calculs)X'!$P$25:$P$124,'X(Calculs)X'!N$25:N$124),"")</f>
        <v/>
      </c>
      <c r="P54" s="542" t="str">
        <f>IFERROR(_xlfn.COVARIANCE.S('X(Calculs)X'!$P$25:$P$124,'X(Calculs)X'!O$25:O$124),"")</f>
        <v/>
      </c>
      <c r="Q54" s="542" t="str">
        <f>IFERROR(_xlfn.COVARIANCE.S('X(Calculs)X'!$P$25:$P$124,'X(Calculs)X'!P$25:P$124),"")</f>
        <v/>
      </c>
      <c r="R54" s="542" t="str">
        <f>IFERROR(_xlfn.COVARIANCE.S('X(Calculs)X'!$P$25:$P$124,'X(Calculs)X'!Q$25:Q$124),"")</f>
        <v/>
      </c>
      <c r="S54" s="542" t="str">
        <f>IFERROR(_xlfn.COVARIANCE.S('X(Calculs)X'!$P$25:$P$124,'X(Calculs)X'!R$25:R$124),"")</f>
        <v/>
      </c>
      <c r="T54" s="542" t="str">
        <f>IFERROR(_xlfn.COVARIANCE.S('X(Calculs)X'!$P$25:$P$124,'X(Calculs)X'!S$25:S$124),"")</f>
        <v/>
      </c>
      <c r="U54" s="542" t="str">
        <f>IFERROR(_xlfn.COVARIANCE.S('X(Calculs)X'!$P$25:$P$124,'X(Calculs)X'!T$25:T$124),"")</f>
        <v/>
      </c>
      <c r="V54" s="542" t="str">
        <f>IFERROR(_xlfn.COVARIANCE.S('X(Calculs)X'!$P$25:$P$124,'X(Calculs)X'!U$25:U$124),"")</f>
        <v/>
      </c>
      <c r="W54" s="542" t="str">
        <f>IFERROR(_xlfn.COVARIANCE.S('X(Calculs)X'!$P$25:$P$124,'X(Calculs)X'!V$25:V$124),"")</f>
        <v/>
      </c>
      <c r="X54" s="542" t="str">
        <f>IFERROR(_xlfn.COVARIANCE.S('X(Calculs)X'!$P$25:$P$124,'X(Calculs)X'!W$25:W$124),"")</f>
        <v/>
      </c>
      <c r="Y54" s="542" t="str">
        <f>IFERROR(_xlfn.COVARIANCE.S('X(Calculs)X'!$P$25:$P$124,'X(Calculs)X'!X$25:X$124),"")</f>
        <v/>
      </c>
      <c r="Z54" s="542" t="str">
        <f>IFERROR(_xlfn.COVARIANCE.S('X(Calculs)X'!$P$25:$P$124,'X(Calculs)X'!Y$25:Y$124),"")</f>
        <v/>
      </c>
      <c r="AA54" s="542" t="str">
        <f>IFERROR(_xlfn.COVARIANCE.S('X(Calculs)X'!$P$25:$P$124,'X(Calculs)X'!Z$25:Z$124),"")</f>
        <v/>
      </c>
      <c r="AB54" s="542" t="str">
        <f>IFERROR(_xlfn.COVARIANCE.S('X(Calculs)X'!$P$25:$P$124,'X(Calculs)X'!AA$25:AA$124),"")</f>
        <v/>
      </c>
      <c r="AC54" s="542" t="str">
        <f>IFERROR(_xlfn.COVARIANCE.S('X(Calculs)X'!$P$25:$P$124,'X(Calculs)X'!AB$25:AB$124),"")</f>
        <v/>
      </c>
      <c r="AD54" s="542" t="str">
        <f>IFERROR(_xlfn.COVARIANCE.S('X(Calculs)X'!$P$25:$P$124,'X(Calculs)X'!AC$25:AC$124),"")</f>
        <v/>
      </c>
      <c r="AE54" s="542" t="str">
        <f>IFERROR(_xlfn.COVARIANCE.S('X(Calculs)X'!$P$25:$P$124,'X(Calculs)X'!AD$25:AD$124),"")</f>
        <v/>
      </c>
      <c r="AF54" s="542" t="str">
        <f>IFERROR(_xlfn.COVARIANCE.S('X(Calculs)X'!$P$25:$P$124,'X(Calculs)X'!AE$25:AE$124),"")</f>
        <v/>
      </c>
      <c r="AG54" s="542" t="str">
        <f>IFERROR(_xlfn.COVARIANCE.S('X(Calculs)X'!$P$25:$P$124,'X(Calculs)X'!AF$25:AF$124),"")</f>
        <v/>
      </c>
      <c r="AH54" s="542" t="str">
        <f>IFERROR(_xlfn.COVARIANCE.S('X(Calculs)X'!$P$25:$P$124,'X(Calculs)X'!AG$25:AG$124),"")</f>
        <v/>
      </c>
    </row>
    <row r="55" spans="1:166" ht="23.25" customHeight="1" x14ac:dyDescent="0.3">
      <c r="A55" s="578"/>
      <c r="D55" s="568" t="str">
        <f>R41</f>
        <v/>
      </c>
      <c r="E55" s="542" t="str">
        <f>IFERROR(ROUND(_xlfn.COVARIANCE.S('X(Calculs)X'!$Q$25:$Q$124,'X(Calculs)X'!D$25:D$124),2),"")</f>
        <v/>
      </c>
      <c r="F55" s="542" t="str">
        <f>IFERROR(_xlfn.COVARIANCE.S('X(Calculs)X'!$Q$25:$Q$124,'X(Calculs)X'!E$25:E$124),"")</f>
        <v/>
      </c>
      <c r="G55" s="542" t="str">
        <f>IFERROR(_xlfn.COVARIANCE.S('X(Calculs)X'!$Q$25:$Q$124,'X(Calculs)X'!F$25:F$124),"")</f>
        <v/>
      </c>
      <c r="H55" s="542" t="str">
        <f>IFERROR(_xlfn.COVARIANCE.S('X(Calculs)X'!$Q$25:$Q$124,'X(Calculs)X'!G$25:G$124),"")</f>
        <v/>
      </c>
      <c r="I55" s="542" t="str">
        <f>IFERROR(_xlfn.COVARIANCE.S('X(Calculs)X'!$Q$25:$Q$124,'X(Calculs)X'!H$25:H$124),"")</f>
        <v/>
      </c>
      <c r="J55" s="542" t="str">
        <f>IFERROR(_xlfn.COVARIANCE.S('X(Calculs)X'!$Q$25:$Q$124,'X(Calculs)X'!I$25:I$124),"")</f>
        <v/>
      </c>
      <c r="K55" s="542" t="str">
        <f>IFERROR(_xlfn.COVARIANCE.S('X(Calculs)X'!$Q$25:$Q$124,'X(Calculs)X'!J$25:J$124),"")</f>
        <v/>
      </c>
      <c r="L55" s="542" t="str">
        <f>IFERROR(_xlfn.COVARIANCE.S('X(Calculs)X'!$Q$25:$Q$124,'X(Calculs)X'!K$25:K$124),"")</f>
        <v/>
      </c>
      <c r="M55" s="542" t="str">
        <f>IFERROR(_xlfn.COVARIANCE.S('X(Calculs)X'!$Q$25:$Q$124,'X(Calculs)X'!L$25:L$124),"")</f>
        <v/>
      </c>
      <c r="N55" s="542" t="str">
        <f>IFERROR(_xlfn.COVARIANCE.S('X(Calculs)X'!$Q$25:$Q$124,'X(Calculs)X'!M$25:M$124),"")</f>
        <v/>
      </c>
      <c r="O55" s="542" t="str">
        <f>IFERROR(_xlfn.COVARIANCE.S('X(Calculs)X'!$Q$25:$Q$124,'X(Calculs)X'!N$25:N$124),"")</f>
        <v/>
      </c>
      <c r="P55" s="542" t="str">
        <f>IFERROR(_xlfn.COVARIANCE.S('X(Calculs)X'!$Q$25:$Q$124,'X(Calculs)X'!O$25:O$124),"")</f>
        <v/>
      </c>
      <c r="Q55" s="542" t="str">
        <f>IFERROR(_xlfn.COVARIANCE.S('X(Calculs)X'!$Q$25:$Q$124,'X(Calculs)X'!P$25:P$124),"")</f>
        <v/>
      </c>
      <c r="R55" s="542" t="str">
        <f>IFERROR(_xlfn.COVARIANCE.S('X(Calculs)X'!$Q$25:$Q$124,'X(Calculs)X'!Q$25:Q$124),"")</f>
        <v/>
      </c>
      <c r="S55" s="542" t="str">
        <f>IFERROR(_xlfn.COVARIANCE.S('X(Calculs)X'!$Q$25:$Q$124,'X(Calculs)X'!R$25:R$124),"")</f>
        <v/>
      </c>
      <c r="T55" s="542" t="str">
        <f>IFERROR(_xlfn.COVARIANCE.S('X(Calculs)X'!$Q$25:$Q$124,'X(Calculs)X'!S$25:S$124),"")</f>
        <v/>
      </c>
      <c r="U55" s="542" t="str">
        <f>IFERROR(_xlfn.COVARIANCE.S('X(Calculs)X'!$Q$25:$Q$124,'X(Calculs)X'!T$25:T$124),"")</f>
        <v/>
      </c>
      <c r="V55" s="542" t="str">
        <f>IFERROR(_xlfn.COVARIANCE.S('X(Calculs)X'!$Q$25:$Q$124,'X(Calculs)X'!U$25:U$124),"")</f>
        <v/>
      </c>
      <c r="W55" s="542" t="str">
        <f>IFERROR(_xlfn.COVARIANCE.S('X(Calculs)X'!$Q$25:$Q$124,'X(Calculs)X'!V$25:V$124),"")</f>
        <v/>
      </c>
      <c r="X55" s="542" t="str">
        <f>IFERROR(_xlfn.COVARIANCE.S('X(Calculs)X'!$Q$25:$Q$124,'X(Calculs)X'!W$25:W$124),"")</f>
        <v/>
      </c>
      <c r="Y55" s="542" t="str">
        <f>IFERROR(_xlfn.COVARIANCE.S('X(Calculs)X'!$Q$25:$Q$124,'X(Calculs)X'!X$25:X$124),"")</f>
        <v/>
      </c>
      <c r="Z55" s="542" t="str">
        <f>IFERROR(_xlfn.COVARIANCE.S('X(Calculs)X'!$Q$25:$Q$124,'X(Calculs)X'!Y$25:Y$124),"")</f>
        <v/>
      </c>
      <c r="AA55" s="542" t="str">
        <f>IFERROR(_xlfn.COVARIANCE.S('X(Calculs)X'!$Q$25:$Q$124,'X(Calculs)X'!Z$25:Z$124),"")</f>
        <v/>
      </c>
      <c r="AB55" s="542" t="str">
        <f>IFERROR(_xlfn.COVARIANCE.S('X(Calculs)X'!$Q$25:$Q$124,'X(Calculs)X'!AA$25:AA$124),"")</f>
        <v/>
      </c>
      <c r="AC55" s="542" t="str">
        <f>IFERROR(_xlfn.COVARIANCE.S('X(Calculs)X'!$Q$25:$Q$124,'X(Calculs)X'!AB$25:AB$124),"")</f>
        <v/>
      </c>
      <c r="AD55" s="542" t="str">
        <f>IFERROR(_xlfn.COVARIANCE.S('X(Calculs)X'!$Q$25:$Q$124,'X(Calculs)X'!AC$25:AC$124),"")</f>
        <v/>
      </c>
      <c r="AE55" s="542" t="str">
        <f>IFERROR(_xlfn.COVARIANCE.S('X(Calculs)X'!$Q$25:$Q$124,'X(Calculs)X'!AD$25:AD$124),"")</f>
        <v/>
      </c>
      <c r="AF55" s="542" t="str">
        <f>IFERROR(_xlfn.COVARIANCE.S('X(Calculs)X'!$Q$25:$Q$124,'X(Calculs)X'!AE$25:AE$124),"")</f>
        <v/>
      </c>
      <c r="AG55" s="542" t="str">
        <f>IFERROR(_xlfn.COVARIANCE.S('X(Calculs)X'!$Q$25:$Q$124,'X(Calculs)X'!AF$25:AF$124),"")</f>
        <v/>
      </c>
      <c r="AH55" s="542" t="str">
        <f>IFERROR(_xlfn.COVARIANCE.S('X(Calculs)X'!$Q$25:$Q$124,'X(Calculs)X'!AG$25:AG$124),"")</f>
        <v/>
      </c>
    </row>
    <row r="56" spans="1:166" ht="23.25" customHeight="1" x14ac:dyDescent="0.3">
      <c r="A56" s="578"/>
      <c r="D56" s="568" t="str">
        <f>S41</f>
        <v/>
      </c>
      <c r="E56" s="542" t="str">
        <f>IFERROR(ROUND(_xlfn.COVARIANCE.S('X(Calculs)X'!$R$25:$R$124,'X(Calculs)X'!D$25:D$124),2),"")</f>
        <v/>
      </c>
      <c r="F56" s="542" t="str">
        <f>IFERROR(_xlfn.COVARIANCE.S('X(Calculs)X'!$R$25:$R$124,'X(Calculs)X'!E$25:E$124),"")</f>
        <v/>
      </c>
      <c r="G56" s="542" t="str">
        <f>IFERROR(_xlfn.COVARIANCE.S('X(Calculs)X'!$R$25:$R$124,'X(Calculs)X'!F$25:F$124),"")</f>
        <v/>
      </c>
      <c r="H56" s="542" t="str">
        <f>IFERROR(_xlfn.COVARIANCE.S('X(Calculs)X'!$R$25:$R$124,'X(Calculs)X'!G$25:G$124),"")</f>
        <v/>
      </c>
      <c r="I56" s="542" t="str">
        <f>IFERROR(_xlfn.COVARIANCE.S('X(Calculs)X'!$R$25:$R$124,'X(Calculs)X'!H$25:H$124),"")</f>
        <v/>
      </c>
      <c r="J56" s="542" t="str">
        <f>IFERROR(_xlfn.COVARIANCE.S('X(Calculs)X'!$R$25:$R$124,'X(Calculs)X'!I$25:I$124),"")</f>
        <v/>
      </c>
      <c r="K56" s="542" t="str">
        <f>IFERROR(_xlfn.COVARIANCE.S('X(Calculs)X'!$R$25:$R$124,'X(Calculs)X'!J$25:J$124),"")</f>
        <v/>
      </c>
      <c r="L56" s="542" t="str">
        <f>IFERROR(_xlfn.COVARIANCE.S('X(Calculs)X'!$R$25:$R$124,'X(Calculs)X'!K$25:K$124),"")</f>
        <v/>
      </c>
      <c r="M56" s="542" t="str">
        <f>IFERROR(_xlfn.COVARIANCE.S('X(Calculs)X'!$R$25:$R$124,'X(Calculs)X'!L$25:L$124),"")</f>
        <v/>
      </c>
      <c r="N56" s="542" t="str">
        <f>IFERROR(_xlfn.COVARIANCE.S('X(Calculs)X'!$R$25:$R$124,'X(Calculs)X'!M$25:M$124),"")</f>
        <v/>
      </c>
      <c r="O56" s="542" t="str">
        <f>IFERROR(_xlfn.COVARIANCE.S('X(Calculs)X'!$R$25:$R$124,'X(Calculs)X'!N$25:N$124),"")</f>
        <v/>
      </c>
      <c r="P56" s="542" t="str">
        <f>IFERROR(_xlfn.COVARIANCE.S('X(Calculs)X'!$R$25:$R$124,'X(Calculs)X'!O$25:O$124),"")</f>
        <v/>
      </c>
      <c r="Q56" s="542" t="str">
        <f>IFERROR(_xlfn.COVARIANCE.S('X(Calculs)X'!$R$25:$R$124,'X(Calculs)X'!P$25:P$124),"")</f>
        <v/>
      </c>
      <c r="R56" s="542" t="str">
        <f>IFERROR(_xlfn.COVARIANCE.S('X(Calculs)X'!$R$25:$R$124,'X(Calculs)X'!Q$25:Q$124),"")</f>
        <v/>
      </c>
      <c r="S56" s="542" t="str">
        <f>IFERROR(_xlfn.COVARIANCE.S('X(Calculs)X'!$R$25:$R$124,'X(Calculs)X'!R$25:R$124),"")</f>
        <v/>
      </c>
      <c r="T56" s="542" t="str">
        <f>IFERROR(_xlfn.COVARIANCE.S('X(Calculs)X'!$R$25:$R$124,'X(Calculs)X'!S$25:S$124),"")</f>
        <v/>
      </c>
      <c r="U56" s="542" t="str">
        <f>IFERROR(_xlfn.COVARIANCE.S('X(Calculs)X'!$R$25:$R$124,'X(Calculs)X'!T$25:T$124),"")</f>
        <v/>
      </c>
      <c r="V56" s="542" t="str">
        <f>IFERROR(_xlfn.COVARIANCE.S('X(Calculs)X'!$R$25:$R$124,'X(Calculs)X'!U$25:U$124),"")</f>
        <v/>
      </c>
      <c r="W56" s="542" t="str">
        <f>IFERROR(_xlfn.COVARIANCE.S('X(Calculs)X'!$R$25:$R$124,'X(Calculs)X'!V$25:V$124),"")</f>
        <v/>
      </c>
      <c r="X56" s="542" t="str">
        <f>IFERROR(_xlfn.COVARIANCE.S('X(Calculs)X'!$R$25:$R$124,'X(Calculs)X'!W$25:W$124),"")</f>
        <v/>
      </c>
      <c r="Y56" s="542" t="str">
        <f>IFERROR(_xlfn.COVARIANCE.S('X(Calculs)X'!$R$25:$R$124,'X(Calculs)X'!X$25:X$124),"")</f>
        <v/>
      </c>
      <c r="Z56" s="542" t="str">
        <f>IFERROR(_xlfn.COVARIANCE.S('X(Calculs)X'!$R$25:$R$124,'X(Calculs)X'!Y$25:Y$124),"")</f>
        <v/>
      </c>
      <c r="AA56" s="542" t="str">
        <f>IFERROR(_xlfn.COVARIANCE.S('X(Calculs)X'!$R$25:$R$124,'X(Calculs)X'!Z$25:Z$124),"")</f>
        <v/>
      </c>
      <c r="AB56" s="542" t="str">
        <f>IFERROR(_xlfn.COVARIANCE.S('X(Calculs)X'!$R$25:$R$124,'X(Calculs)X'!AA$25:AA$124),"")</f>
        <v/>
      </c>
      <c r="AC56" s="542" t="str">
        <f>IFERROR(_xlfn.COVARIANCE.S('X(Calculs)X'!$R$25:$R$124,'X(Calculs)X'!AB$25:AB$124),"")</f>
        <v/>
      </c>
      <c r="AD56" s="542" t="str">
        <f>IFERROR(_xlfn.COVARIANCE.S('X(Calculs)X'!$R$25:$R$124,'X(Calculs)X'!AC$25:AC$124),"")</f>
        <v/>
      </c>
      <c r="AE56" s="542" t="str">
        <f>IFERROR(_xlfn.COVARIANCE.S('X(Calculs)X'!$R$25:$R$124,'X(Calculs)X'!AD$25:AD$124),"")</f>
        <v/>
      </c>
      <c r="AF56" s="542" t="str">
        <f>IFERROR(_xlfn.COVARIANCE.S('X(Calculs)X'!$R$25:$R$124,'X(Calculs)X'!AE$25:AE$124),"")</f>
        <v/>
      </c>
      <c r="AG56" s="542" t="str">
        <f>IFERROR(_xlfn.COVARIANCE.S('X(Calculs)X'!$R$25:$R$124,'X(Calculs)X'!AF$25:AF$124),"")</f>
        <v/>
      </c>
      <c r="AH56" s="542" t="str">
        <f>IFERROR(_xlfn.COVARIANCE.S('X(Calculs)X'!$R$25:$R$124,'X(Calculs)X'!AG$25:AG$124),"")</f>
        <v/>
      </c>
    </row>
    <row r="57" spans="1:166" ht="23.25" customHeight="1" x14ac:dyDescent="0.3">
      <c r="A57" s="578"/>
      <c r="D57" s="568" t="str">
        <f>T41</f>
        <v/>
      </c>
      <c r="E57" s="542" t="str">
        <f>IFERROR(ROUND(_xlfn.COVARIANCE.S('X(Calculs)X'!$S$25:$S$124,'X(Calculs)X'!D$25:D$124),2),"")</f>
        <v/>
      </c>
      <c r="F57" s="542" t="str">
        <f>IFERROR(_xlfn.COVARIANCE.S('X(Calculs)X'!$S$25:$S$124,'X(Calculs)X'!E$25:E$124),"")</f>
        <v/>
      </c>
      <c r="G57" s="542" t="str">
        <f>IFERROR(_xlfn.COVARIANCE.S('X(Calculs)X'!$S$25:$S$124,'X(Calculs)X'!F$25:F$124),"")</f>
        <v/>
      </c>
      <c r="H57" s="542" t="str">
        <f>IFERROR(_xlfn.COVARIANCE.S('X(Calculs)X'!$S$25:$S$124,'X(Calculs)X'!G$25:G$124),"")</f>
        <v/>
      </c>
      <c r="I57" s="542" t="str">
        <f>IFERROR(_xlfn.COVARIANCE.S('X(Calculs)X'!$S$25:$S$124,'X(Calculs)X'!H$25:H$124),"")</f>
        <v/>
      </c>
      <c r="J57" s="542" t="str">
        <f>IFERROR(_xlfn.COVARIANCE.S('X(Calculs)X'!$S$25:$S$124,'X(Calculs)X'!I$25:I$124),"")</f>
        <v/>
      </c>
      <c r="K57" s="542" t="str">
        <f>IFERROR(_xlfn.COVARIANCE.S('X(Calculs)X'!$S$25:$S$124,'X(Calculs)X'!J$25:J$124),"")</f>
        <v/>
      </c>
      <c r="L57" s="542" t="str">
        <f>IFERROR(_xlfn.COVARIANCE.S('X(Calculs)X'!$S$25:$S$124,'X(Calculs)X'!K$25:K$124),"")</f>
        <v/>
      </c>
      <c r="M57" s="542" t="str">
        <f>IFERROR(_xlfn.COVARIANCE.S('X(Calculs)X'!$S$25:$S$124,'X(Calculs)X'!L$25:L$124),"")</f>
        <v/>
      </c>
      <c r="N57" s="542" t="str">
        <f>IFERROR(_xlfn.COVARIANCE.S('X(Calculs)X'!$S$25:$S$124,'X(Calculs)X'!M$25:M$124),"")</f>
        <v/>
      </c>
      <c r="O57" s="542" t="str">
        <f>IFERROR(_xlfn.COVARIANCE.S('X(Calculs)X'!$S$25:$S$124,'X(Calculs)X'!N$25:N$124),"")</f>
        <v/>
      </c>
      <c r="P57" s="542" t="str">
        <f>IFERROR(_xlfn.COVARIANCE.S('X(Calculs)X'!$S$25:$S$124,'X(Calculs)X'!O$25:O$124),"")</f>
        <v/>
      </c>
      <c r="Q57" s="542" t="str">
        <f>IFERROR(_xlfn.COVARIANCE.S('X(Calculs)X'!$S$25:$S$124,'X(Calculs)X'!P$25:P$124),"")</f>
        <v/>
      </c>
      <c r="R57" s="542" t="str">
        <f>IFERROR(_xlfn.COVARIANCE.S('X(Calculs)X'!$S$25:$S$124,'X(Calculs)X'!Q$25:Q$124),"")</f>
        <v/>
      </c>
      <c r="S57" s="542" t="str">
        <f>IFERROR(_xlfn.COVARIANCE.S('X(Calculs)X'!$S$25:$S$124,'X(Calculs)X'!R$25:R$124),"")</f>
        <v/>
      </c>
      <c r="T57" s="542" t="str">
        <f>IFERROR(_xlfn.COVARIANCE.S('X(Calculs)X'!$S$25:$S$124,'X(Calculs)X'!S$25:S$124),"")</f>
        <v/>
      </c>
      <c r="U57" s="542" t="str">
        <f>IFERROR(_xlfn.COVARIANCE.S('X(Calculs)X'!$S$25:$S$124,'X(Calculs)X'!T$25:T$124),"")</f>
        <v/>
      </c>
      <c r="V57" s="542" t="str">
        <f>IFERROR(_xlfn.COVARIANCE.S('X(Calculs)X'!$S$25:$S$124,'X(Calculs)X'!U$25:U$124),"")</f>
        <v/>
      </c>
      <c r="W57" s="542" t="str">
        <f>IFERROR(_xlfn.COVARIANCE.S('X(Calculs)X'!$S$25:$S$124,'X(Calculs)X'!V$25:V$124),"")</f>
        <v/>
      </c>
      <c r="X57" s="542" t="str">
        <f>IFERROR(_xlfn.COVARIANCE.S('X(Calculs)X'!$S$25:$S$124,'X(Calculs)X'!W$25:W$124),"")</f>
        <v/>
      </c>
      <c r="Y57" s="542" t="str">
        <f>IFERROR(_xlfn.COVARIANCE.S('X(Calculs)X'!$S$25:$S$124,'X(Calculs)X'!X$25:X$124),"")</f>
        <v/>
      </c>
      <c r="Z57" s="542" t="str">
        <f>IFERROR(_xlfn.COVARIANCE.S('X(Calculs)X'!$S$25:$S$124,'X(Calculs)X'!Y$25:Y$124),"")</f>
        <v/>
      </c>
      <c r="AA57" s="542" t="str">
        <f>IFERROR(_xlfn.COVARIANCE.S('X(Calculs)X'!$S$25:$S$124,'X(Calculs)X'!Z$25:Z$124),"")</f>
        <v/>
      </c>
      <c r="AB57" s="542" t="str">
        <f>IFERROR(_xlfn.COVARIANCE.S('X(Calculs)X'!$S$25:$S$124,'X(Calculs)X'!AA$25:AA$124),"")</f>
        <v/>
      </c>
      <c r="AC57" s="542" t="str">
        <f>IFERROR(_xlfn.COVARIANCE.S('X(Calculs)X'!$S$25:$S$124,'X(Calculs)X'!AB$25:AB$124),"")</f>
        <v/>
      </c>
      <c r="AD57" s="542" t="str">
        <f>IFERROR(_xlfn.COVARIANCE.S('X(Calculs)X'!$S$25:$S$124,'X(Calculs)X'!AC$25:AC$124),"")</f>
        <v/>
      </c>
      <c r="AE57" s="542" t="str">
        <f>IFERROR(_xlfn.COVARIANCE.S('X(Calculs)X'!$S$25:$S$124,'X(Calculs)X'!AD$25:AD$124),"")</f>
        <v/>
      </c>
      <c r="AF57" s="542" t="str">
        <f>IFERROR(_xlfn.COVARIANCE.S('X(Calculs)X'!$S$25:$S$124,'X(Calculs)X'!AE$25:AE$124),"")</f>
        <v/>
      </c>
      <c r="AG57" s="542" t="str">
        <f>IFERROR(_xlfn.COVARIANCE.S('X(Calculs)X'!$S$25:$S$124,'X(Calculs)X'!AF$25:AF$124),"")</f>
        <v/>
      </c>
      <c r="AH57" s="542" t="str">
        <f>IFERROR(_xlfn.COVARIANCE.S('X(Calculs)X'!$S$25:$S$124,'X(Calculs)X'!AG$25:AG$124),"")</f>
        <v/>
      </c>
    </row>
    <row r="58" spans="1:166" s="5" customFormat="1" ht="23.25" customHeight="1" x14ac:dyDescent="0.3">
      <c r="A58" s="578"/>
      <c r="D58" s="568" t="str">
        <f>U41</f>
        <v/>
      </c>
      <c r="E58" s="542" t="str">
        <f>IFERROR(ROUND(_xlfn.COVARIANCE.S('X(Calculs)X'!$T$25:$T$124,'X(Calculs)X'!D$25:D$124),2),"")</f>
        <v/>
      </c>
      <c r="F58" s="542" t="str">
        <f>IFERROR(_xlfn.COVARIANCE.S('X(Calculs)X'!$T$25:$T$124,'X(Calculs)X'!E$25:E$124),"")</f>
        <v/>
      </c>
      <c r="G58" s="542" t="str">
        <f>IFERROR(_xlfn.COVARIANCE.S('X(Calculs)X'!$T$25:$T$124,'X(Calculs)X'!F$25:F$124),"")</f>
        <v/>
      </c>
      <c r="H58" s="542" t="str">
        <f>IFERROR(_xlfn.COVARIANCE.S('X(Calculs)X'!$T$25:$T$124,'X(Calculs)X'!G$25:G$124),"")</f>
        <v/>
      </c>
      <c r="I58" s="542" t="str">
        <f>IFERROR(_xlfn.COVARIANCE.S('X(Calculs)X'!$T$25:$T$124,'X(Calculs)X'!H$25:H$124),"")</f>
        <v/>
      </c>
      <c r="J58" s="542" t="str">
        <f>IFERROR(_xlfn.COVARIANCE.S('X(Calculs)X'!$T$25:$T$124,'X(Calculs)X'!I$25:I$124),"")</f>
        <v/>
      </c>
      <c r="K58" s="542" t="str">
        <f>IFERROR(_xlfn.COVARIANCE.S('X(Calculs)X'!$T$25:$T$124,'X(Calculs)X'!J$25:J$124),"")</f>
        <v/>
      </c>
      <c r="L58" s="542" t="str">
        <f>IFERROR(_xlfn.COVARIANCE.S('X(Calculs)X'!$T$25:$T$124,'X(Calculs)X'!K$25:K$124),"")</f>
        <v/>
      </c>
      <c r="M58" s="542" t="str">
        <f>IFERROR(_xlfn.COVARIANCE.S('X(Calculs)X'!$T$25:$T$124,'X(Calculs)X'!L$25:L$124),"")</f>
        <v/>
      </c>
      <c r="N58" s="542" t="str">
        <f>IFERROR(_xlfn.COVARIANCE.S('X(Calculs)X'!$T$25:$T$124,'X(Calculs)X'!M$25:M$124),"")</f>
        <v/>
      </c>
      <c r="O58" s="542" t="str">
        <f>IFERROR(_xlfn.COVARIANCE.S('X(Calculs)X'!$T$25:$T$124,'X(Calculs)X'!N$25:N$124),"")</f>
        <v/>
      </c>
      <c r="P58" s="542" t="str">
        <f>IFERROR(_xlfn.COVARIANCE.S('X(Calculs)X'!$T$25:$T$124,'X(Calculs)X'!O$25:O$124),"")</f>
        <v/>
      </c>
      <c r="Q58" s="542" t="str">
        <f>IFERROR(_xlfn.COVARIANCE.S('X(Calculs)X'!$T$25:$T$124,'X(Calculs)X'!P$25:P$124),"")</f>
        <v/>
      </c>
      <c r="R58" s="542" t="str">
        <f>IFERROR(_xlfn.COVARIANCE.S('X(Calculs)X'!$T$25:$T$124,'X(Calculs)X'!Q$25:Q$124),"")</f>
        <v/>
      </c>
      <c r="S58" s="542" t="str">
        <f>IFERROR(_xlfn.COVARIANCE.S('X(Calculs)X'!$T$25:$T$124,'X(Calculs)X'!R$25:R$124),"")</f>
        <v/>
      </c>
      <c r="T58" s="542" t="str">
        <f>IFERROR(_xlfn.COVARIANCE.S('X(Calculs)X'!$T$25:$T$124,'X(Calculs)X'!S$25:S$124),"")</f>
        <v/>
      </c>
      <c r="U58" s="542" t="str">
        <f>IFERROR(_xlfn.COVARIANCE.S('X(Calculs)X'!$T$25:$T$124,'X(Calculs)X'!T$25:T$124),"")</f>
        <v/>
      </c>
      <c r="V58" s="542" t="str">
        <f>IFERROR(_xlfn.COVARIANCE.S('X(Calculs)X'!$T$25:$T$124,'X(Calculs)X'!U$25:U$124),"")</f>
        <v/>
      </c>
      <c r="W58" s="542" t="str">
        <f>IFERROR(_xlfn.COVARIANCE.S('X(Calculs)X'!$T$25:$T$124,'X(Calculs)X'!V$25:V$124),"")</f>
        <v/>
      </c>
      <c r="X58" s="542" t="str">
        <f>IFERROR(_xlfn.COVARIANCE.S('X(Calculs)X'!$T$25:$T$124,'X(Calculs)X'!W$25:W$124),"")</f>
        <v/>
      </c>
      <c r="Y58" s="542" t="str">
        <f>IFERROR(_xlfn.COVARIANCE.S('X(Calculs)X'!$T$25:$T$124,'X(Calculs)X'!X$25:X$124),"")</f>
        <v/>
      </c>
      <c r="Z58" s="542" t="str">
        <f>IFERROR(_xlfn.COVARIANCE.S('X(Calculs)X'!$T$25:$T$124,'X(Calculs)X'!Y$25:Y$124),"")</f>
        <v/>
      </c>
      <c r="AA58" s="542" t="str">
        <f>IFERROR(_xlfn.COVARIANCE.S('X(Calculs)X'!$T$25:$T$124,'X(Calculs)X'!Z$25:Z$124),"")</f>
        <v/>
      </c>
      <c r="AB58" s="542" t="str">
        <f>IFERROR(_xlfn.COVARIANCE.S('X(Calculs)X'!$T$25:$T$124,'X(Calculs)X'!AA$25:AA$124),"")</f>
        <v/>
      </c>
      <c r="AC58" s="542" t="str">
        <f>IFERROR(_xlfn.COVARIANCE.S('X(Calculs)X'!$T$25:$T$124,'X(Calculs)X'!AB$25:AB$124),"")</f>
        <v/>
      </c>
      <c r="AD58" s="542" t="str">
        <f>IFERROR(_xlfn.COVARIANCE.S('X(Calculs)X'!$T$25:$T$124,'X(Calculs)X'!AC$25:AC$124),"")</f>
        <v/>
      </c>
      <c r="AE58" s="542" t="str">
        <f>IFERROR(_xlfn.COVARIANCE.S('X(Calculs)X'!$T$25:$T$124,'X(Calculs)X'!AD$25:AD$124),"")</f>
        <v/>
      </c>
      <c r="AF58" s="542" t="str">
        <f>IFERROR(_xlfn.COVARIANCE.S('X(Calculs)X'!$T$25:$T$124,'X(Calculs)X'!AE$25:AE$124),"")</f>
        <v/>
      </c>
      <c r="AG58" s="542" t="str">
        <f>IFERROR(_xlfn.COVARIANCE.S('X(Calculs)X'!$T$25:$T$124,'X(Calculs)X'!AF$25:AF$124),"")</f>
        <v/>
      </c>
      <c r="AH58" s="542" t="str">
        <f>IFERROR(_xlfn.COVARIANCE.S('X(Calculs)X'!$T$25:$T$124,'X(Calculs)X'!AG$25:AG$124),"")</f>
        <v/>
      </c>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row>
    <row r="59" spans="1:166" s="5" customFormat="1" ht="23.25" customHeight="1" x14ac:dyDescent="0.3">
      <c r="A59" s="578"/>
      <c r="D59" s="568" t="str">
        <f>V41</f>
        <v/>
      </c>
      <c r="E59" s="542" t="str">
        <f>IFERROR(ROUND(_xlfn.COVARIANCE.S('X(Calculs)X'!$U$25:$U$124,'X(Calculs)X'!D$25:D$124),2),"")</f>
        <v/>
      </c>
      <c r="F59" s="542" t="str">
        <f>IFERROR(_xlfn.COVARIANCE.S('X(Calculs)X'!$U$25:$U$124,'X(Calculs)X'!E$25:E$124),"")</f>
        <v/>
      </c>
      <c r="G59" s="542" t="str">
        <f>IFERROR(_xlfn.COVARIANCE.S('X(Calculs)X'!$U$25:$U$124,'X(Calculs)X'!F$25:F$124),"")</f>
        <v/>
      </c>
      <c r="H59" s="542" t="str">
        <f>IFERROR(_xlfn.COVARIANCE.S('X(Calculs)X'!$U$25:$U$124,'X(Calculs)X'!G$25:G$124),"")</f>
        <v/>
      </c>
      <c r="I59" s="542" t="str">
        <f>IFERROR(_xlfn.COVARIANCE.S('X(Calculs)X'!$U$25:$U$124,'X(Calculs)X'!H$25:H$124),"")</f>
        <v/>
      </c>
      <c r="J59" s="542" t="str">
        <f>IFERROR(_xlfn.COVARIANCE.S('X(Calculs)X'!$U$25:$U$124,'X(Calculs)X'!I$25:I$124),"")</f>
        <v/>
      </c>
      <c r="K59" s="542" t="str">
        <f>IFERROR(_xlfn.COVARIANCE.S('X(Calculs)X'!$U$25:$U$124,'X(Calculs)X'!J$25:J$124),"")</f>
        <v/>
      </c>
      <c r="L59" s="542" t="str">
        <f>IFERROR(_xlfn.COVARIANCE.S('X(Calculs)X'!$U$25:$U$124,'X(Calculs)X'!K$25:K$124),"")</f>
        <v/>
      </c>
      <c r="M59" s="542" t="str">
        <f>IFERROR(_xlfn.COVARIANCE.S('X(Calculs)X'!$U$25:$U$124,'X(Calculs)X'!L$25:L$124),"")</f>
        <v/>
      </c>
      <c r="N59" s="542" t="str">
        <f>IFERROR(_xlfn.COVARIANCE.S('X(Calculs)X'!$U$25:$U$124,'X(Calculs)X'!M$25:M$124),"")</f>
        <v/>
      </c>
      <c r="O59" s="542" t="str">
        <f>IFERROR(_xlfn.COVARIANCE.S('X(Calculs)X'!$U$25:$U$124,'X(Calculs)X'!N$25:N$124),"")</f>
        <v/>
      </c>
      <c r="P59" s="542" t="str">
        <f>IFERROR(_xlfn.COVARIANCE.S('X(Calculs)X'!$U$25:$U$124,'X(Calculs)X'!O$25:O$124),"")</f>
        <v/>
      </c>
      <c r="Q59" s="542" t="str">
        <f>IFERROR(_xlfn.COVARIANCE.S('X(Calculs)X'!$U$25:$U$124,'X(Calculs)X'!P$25:P$124),"")</f>
        <v/>
      </c>
      <c r="R59" s="542" t="str">
        <f>IFERROR(_xlfn.COVARIANCE.S('X(Calculs)X'!$U$25:$U$124,'X(Calculs)X'!Q$25:Q$124),"")</f>
        <v/>
      </c>
      <c r="S59" s="542" t="str">
        <f>IFERROR(_xlfn.COVARIANCE.S('X(Calculs)X'!$U$25:$U$124,'X(Calculs)X'!R$25:R$124),"")</f>
        <v/>
      </c>
      <c r="T59" s="542" t="str">
        <f>IFERROR(_xlfn.COVARIANCE.S('X(Calculs)X'!$U$25:$U$124,'X(Calculs)X'!S$25:S$124),"")</f>
        <v/>
      </c>
      <c r="U59" s="542" t="str">
        <f>IFERROR(_xlfn.COVARIANCE.S('X(Calculs)X'!$U$25:$U$124,'X(Calculs)X'!T$25:T$124),"")</f>
        <v/>
      </c>
      <c r="V59" s="542" t="str">
        <f>IFERROR(_xlfn.COVARIANCE.S('X(Calculs)X'!$U$25:$U$124,'X(Calculs)X'!U$25:U$124),"")</f>
        <v/>
      </c>
      <c r="W59" s="542" t="str">
        <f>IFERROR(_xlfn.COVARIANCE.S('X(Calculs)X'!$U$25:$U$124,'X(Calculs)X'!V$25:V$124),"")</f>
        <v/>
      </c>
      <c r="X59" s="542" t="str">
        <f>IFERROR(_xlfn.COVARIANCE.S('X(Calculs)X'!$U$25:$U$124,'X(Calculs)X'!W$25:W$124),"")</f>
        <v/>
      </c>
      <c r="Y59" s="542" t="str">
        <f>IFERROR(_xlfn.COVARIANCE.S('X(Calculs)X'!$U$25:$U$124,'X(Calculs)X'!X$25:X$124),"")</f>
        <v/>
      </c>
      <c r="Z59" s="542" t="str">
        <f>IFERROR(_xlfn.COVARIANCE.S('X(Calculs)X'!$U$25:$U$124,'X(Calculs)X'!Y$25:Y$124),"")</f>
        <v/>
      </c>
      <c r="AA59" s="542" t="str">
        <f>IFERROR(_xlfn.COVARIANCE.S('X(Calculs)X'!$U$25:$U$124,'X(Calculs)X'!Z$25:Z$124),"")</f>
        <v/>
      </c>
      <c r="AB59" s="542" t="str">
        <f>IFERROR(_xlfn.COVARIANCE.S('X(Calculs)X'!$U$25:$U$124,'X(Calculs)X'!AA$25:AA$124),"")</f>
        <v/>
      </c>
      <c r="AC59" s="542" t="str">
        <f>IFERROR(_xlfn.COVARIANCE.S('X(Calculs)X'!$U$25:$U$124,'X(Calculs)X'!AB$25:AB$124),"")</f>
        <v/>
      </c>
      <c r="AD59" s="542" t="str">
        <f>IFERROR(_xlfn.COVARIANCE.S('X(Calculs)X'!$U$25:$U$124,'X(Calculs)X'!AC$25:AC$124),"")</f>
        <v/>
      </c>
      <c r="AE59" s="542" t="str">
        <f>IFERROR(_xlfn.COVARIANCE.S('X(Calculs)X'!$U$25:$U$124,'X(Calculs)X'!AD$25:AD$124),"")</f>
        <v/>
      </c>
      <c r="AF59" s="542" t="str">
        <f>IFERROR(_xlfn.COVARIANCE.S('X(Calculs)X'!$U$25:$U$124,'X(Calculs)X'!AE$25:AE$124),"")</f>
        <v/>
      </c>
      <c r="AG59" s="542" t="str">
        <f>IFERROR(_xlfn.COVARIANCE.S('X(Calculs)X'!$U$25:$U$124,'X(Calculs)X'!AF$25:AF$124),"")</f>
        <v/>
      </c>
      <c r="AH59" s="542" t="str">
        <f>IFERROR(_xlfn.COVARIANCE.S('X(Calculs)X'!$U$25:$U$124,'X(Calculs)X'!AG$25:AG$124),"")</f>
        <v/>
      </c>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row>
    <row r="60" spans="1:166" s="5" customFormat="1" ht="23.25" customHeight="1" x14ac:dyDescent="0.3">
      <c r="A60" s="578"/>
      <c r="D60" s="568" t="str">
        <f>W41</f>
        <v/>
      </c>
      <c r="E60" s="542" t="str">
        <f>IFERROR(ROUND(_xlfn.COVARIANCE.S('X(Calculs)X'!$V$25:$V$124,'X(Calculs)X'!D$25:D$124),2),"")</f>
        <v/>
      </c>
      <c r="F60" s="542" t="str">
        <f>IFERROR(_xlfn.COVARIANCE.S('X(Calculs)X'!$V$25:$V$124,'X(Calculs)X'!E$25:E$124),"")</f>
        <v/>
      </c>
      <c r="G60" s="542" t="str">
        <f>IFERROR(_xlfn.COVARIANCE.S('X(Calculs)X'!$V$25:$V$124,'X(Calculs)X'!F$25:F$124),"")</f>
        <v/>
      </c>
      <c r="H60" s="542" t="str">
        <f>IFERROR(_xlfn.COVARIANCE.S('X(Calculs)X'!$V$25:$V$124,'X(Calculs)X'!G$25:G$124),"")</f>
        <v/>
      </c>
      <c r="I60" s="542" t="str">
        <f>IFERROR(_xlfn.COVARIANCE.S('X(Calculs)X'!$V$25:$V$124,'X(Calculs)X'!H$25:H$124),"")</f>
        <v/>
      </c>
      <c r="J60" s="542" t="str">
        <f>IFERROR(_xlfn.COVARIANCE.S('X(Calculs)X'!$V$25:$V$124,'X(Calculs)X'!I$25:I$124),"")</f>
        <v/>
      </c>
      <c r="K60" s="542" t="str">
        <f>IFERROR(_xlfn.COVARIANCE.S('X(Calculs)X'!$V$25:$V$124,'X(Calculs)X'!J$25:J$124),"")</f>
        <v/>
      </c>
      <c r="L60" s="542" t="str">
        <f>IFERROR(_xlfn.COVARIANCE.S('X(Calculs)X'!$V$25:$V$124,'X(Calculs)X'!K$25:K$124),"")</f>
        <v/>
      </c>
      <c r="M60" s="542" t="str">
        <f>IFERROR(_xlfn.COVARIANCE.S('X(Calculs)X'!$V$25:$V$124,'X(Calculs)X'!L$25:L$124),"")</f>
        <v/>
      </c>
      <c r="N60" s="542" t="str">
        <f>IFERROR(_xlfn.COVARIANCE.S('X(Calculs)X'!$V$25:$V$124,'X(Calculs)X'!M$25:M$124),"")</f>
        <v/>
      </c>
      <c r="O60" s="542" t="str">
        <f>IFERROR(_xlfn.COVARIANCE.S('X(Calculs)X'!$V$25:$V$124,'X(Calculs)X'!N$25:N$124),"")</f>
        <v/>
      </c>
      <c r="P60" s="542" t="str">
        <f>IFERROR(_xlfn.COVARIANCE.S('X(Calculs)X'!$V$25:$V$124,'X(Calculs)X'!O$25:O$124),"")</f>
        <v/>
      </c>
      <c r="Q60" s="542" t="str">
        <f>IFERROR(_xlfn.COVARIANCE.S('X(Calculs)X'!$V$25:$V$124,'X(Calculs)X'!P$25:P$124),"")</f>
        <v/>
      </c>
      <c r="R60" s="542" t="str">
        <f>IFERROR(_xlfn.COVARIANCE.S('X(Calculs)X'!$V$25:$V$124,'X(Calculs)X'!Q$25:Q$124),"")</f>
        <v/>
      </c>
      <c r="S60" s="542" t="str">
        <f>IFERROR(_xlfn.COVARIANCE.S('X(Calculs)X'!$V$25:$V$124,'X(Calculs)X'!R$25:R$124),"")</f>
        <v/>
      </c>
      <c r="T60" s="542" t="str">
        <f>IFERROR(_xlfn.COVARIANCE.S('X(Calculs)X'!$V$25:$V$124,'X(Calculs)X'!S$25:S$124),"")</f>
        <v/>
      </c>
      <c r="U60" s="542" t="str">
        <f>IFERROR(_xlfn.COVARIANCE.S('X(Calculs)X'!$V$25:$V$124,'X(Calculs)X'!T$25:T$124),"")</f>
        <v/>
      </c>
      <c r="V60" s="542" t="str">
        <f>IFERROR(_xlfn.COVARIANCE.S('X(Calculs)X'!$V$25:$V$124,'X(Calculs)X'!U$25:U$124),"")</f>
        <v/>
      </c>
      <c r="W60" s="542" t="str">
        <f>IFERROR(_xlfn.COVARIANCE.S('X(Calculs)X'!$V$25:$V$124,'X(Calculs)X'!V$25:V$124),"")</f>
        <v/>
      </c>
      <c r="X60" s="542" t="str">
        <f>IFERROR(_xlfn.COVARIANCE.S('X(Calculs)X'!$V$25:$V$124,'X(Calculs)X'!W$25:W$124),"")</f>
        <v/>
      </c>
      <c r="Y60" s="542" t="str">
        <f>IFERROR(_xlfn.COVARIANCE.S('X(Calculs)X'!$V$25:$V$124,'X(Calculs)X'!X$25:X$124),"")</f>
        <v/>
      </c>
      <c r="Z60" s="542" t="str">
        <f>IFERROR(_xlfn.COVARIANCE.S('X(Calculs)X'!$V$25:$V$124,'X(Calculs)X'!Y$25:Y$124),"")</f>
        <v/>
      </c>
      <c r="AA60" s="542" t="str">
        <f>IFERROR(_xlfn.COVARIANCE.S('X(Calculs)X'!$V$25:$V$124,'X(Calculs)X'!Z$25:Z$124),"")</f>
        <v/>
      </c>
      <c r="AB60" s="542" t="str">
        <f>IFERROR(_xlfn.COVARIANCE.S('X(Calculs)X'!$V$25:$V$124,'X(Calculs)X'!AA$25:AA$124),"")</f>
        <v/>
      </c>
      <c r="AC60" s="542" t="str">
        <f>IFERROR(_xlfn.COVARIANCE.S('X(Calculs)X'!$V$25:$V$124,'X(Calculs)X'!AB$25:AB$124),"")</f>
        <v/>
      </c>
      <c r="AD60" s="542" t="str">
        <f>IFERROR(_xlfn.COVARIANCE.S('X(Calculs)X'!$V$25:$V$124,'X(Calculs)X'!AC$25:AC$124),"")</f>
        <v/>
      </c>
      <c r="AE60" s="542" t="str">
        <f>IFERROR(_xlfn.COVARIANCE.S('X(Calculs)X'!$V$25:$V$124,'X(Calculs)X'!AD$25:AD$124),"")</f>
        <v/>
      </c>
      <c r="AF60" s="542" t="str">
        <f>IFERROR(_xlfn.COVARIANCE.S('X(Calculs)X'!$V$25:$V$124,'X(Calculs)X'!AE$25:AE$124),"")</f>
        <v/>
      </c>
      <c r="AG60" s="542" t="str">
        <f>IFERROR(_xlfn.COVARIANCE.S('X(Calculs)X'!$V$25:$V$124,'X(Calculs)X'!AF$25:AF$124),"")</f>
        <v/>
      </c>
      <c r="AH60" s="542" t="str">
        <f>IFERROR(_xlfn.COVARIANCE.S('X(Calculs)X'!$V$25:$V$124,'X(Calculs)X'!AG$25:AG$124),"")</f>
        <v/>
      </c>
    </row>
    <row r="61" spans="1:166" s="5" customFormat="1" ht="23.25" customHeight="1" x14ac:dyDescent="0.3">
      <c r="A61" s="578"/>
      <c r="D61" s="568" t="str">
        <f>X41</f>
        <v/>
      </c>
      <c r="E61" s="542" t="str">
        <f>IFERROR(ROUND(_xlfn.COVARIANCE.S('X(Calculs)X'!$W$25:$W$124,'X(Calculs)X'!D$25:D$124),2),"")</f>
        <v/>
      </c>
      <c r="F61" s="542" t="str">
        <f>IFERROR(_xlfn.COVARIANCE.S('X(Calculs)X'!$W$25:$W$124,'X(Calculs)X'!E$25:E$124),"")</f>
        <v/>
      </c>
      <c r="G61" s="542" t="str">
        <f>IFERROR(_xlfn.COVARIANCE.S('X(Calculs)X'!$W$25:$W$124,'X(Calculs)X'!F$25:F$124),"")</f>
        <v/>
      </c>
      <c r="H61" s="542" t="str">
        <f>IFERROR(_xlfn.COVARIANCE.S('X(Calculs)X'!$W$25:$W$124,'X(Calculs)X'!G$25:G$124),"")</f>
        <v/>
      </c>
      <c r="I61" s="542" t="str">
        <f>IFERROR(_xlfn.COVARIANCE.S('X(Calculs)X'!$W$25:$W$124,'X(Calculs)X'!H$25:H$124),"")</f>
        <v/>
      </c>
      <c r="J61" s="542" t="str">
        <f>IFERROR(_xlfn.COVARIANCE.S('X(Calculs)X'!$W$25:$W$124,'X(Calculs)X'!I$25:I$124),"")</f>
        <v/>
      </c>
      <c r="K61" s="542" t="str">
        <f>IFERROR(_xlfn.COVARIANCE.S('X(Calculs)X'!$W$25:$W$124,'X(Calculs)X'!J$25:J$124),"")</f>
        <v/>
      </c>
      <c r="L61" s="542" t="str">
        <f>IFERROR(_xlfn.COVARIANCE.S('X(Calculs)X'!$W$25:$W$124,'X(Calculs)X'!K$25:K$124),"")</f>
        <v/>
      </c>
      <c r="M61" s="542" t="str">
        <f>IFERROR(_xlfn.COVARIANCE.S('X(Calculs)X'!$W$25:$W$124,'X(Calculs)X'!L$25:L$124),"")</f>
        <v/>
      </c>
      <c r="N61" s="542" t="str">
        <f>IFERROR(_xlfn.COVARIANCE.S('X(Calculs)X'!$W$25:$W$124,'X(Calculs)X'!M$25:M$124),"")</f>
        <v/>
      </c>
      <c r="O61" s="542" t="str">
        <f>IFERROR(_xlfn.COVARIANCE.S('X(Calculs)X'!$W$25:$W$124,'X(Calculs)X'!N$25:N$124),"")</f>
        <v/>
      </c>
      <c r="P61" s="542" t="str">
        <f>IFERROR(_xlfn.COVARIANCE.S('X(Calculs)X'!$W$25:$W$124,'X(Calculs)X'!O$25:O$124),"")</f>
        <v/>
      </c>
      <c r="Q61" s="542" t="str">
        <f>IFERROR(_xlfn.COVARIANCE.S('X(Calculs)X'!$W$25:$W$124,'X(Calculs)X'!P$25:P$124),"")</f>
        <v/>
      </c>
      <c r="R61" s="542" t="str">
        <f>IFERROR(_xlfn.COVARIANCE.S('X(Calculs)X'!$W$25:$W$124,'X(Calculs)X'!Q$25:Q$124),"")</f>
        <v/>
      </c>
      <c r="S61" s="542" t="str">
        <f>IFERROR(_xlfn.COVARIANCE.S('X(Calculs)X'!$W$25:$W$124,'X(Calculs)X'!R$25:R$124),"")</f>
        <v/>
      </c>
      <c r="T61" s="542" t="str">
        <f>IFERROR(_xlfn.COVARIANCE.S('X(Calculs)X'!$W$25:$W$124,'X(Calculs)X'!S$25:S$124),"")</f>
        <v/>
      </c>
      <c r="U61" s="542" t="str">
        <f>IFERROR(_xlfn.COVARIANCE.S('X(Calculs)X'!$W$25:$W$124,'X(Calculs)X'!T$25:T$124),"")</f>
        <v/>
      </c>
      <c r="V61" s="542" t="str">
        <f>IFERROR(_xlfn.COVARIANCE.S('X(Calculs)X'!$W$25:$W$124,'X(Calculs)X'!U$25:U$124),"")</f>
        <v/>
      </c>
      <c r="W61" s="542" t="str">
        <f>IFERROR(_xlfn.COVARIANCE.S('X(Calculs)X'!$W$25:$W$124,'X(Calculs)X'!V$25:V$124),"")</f>
        <v/>
      </c>
      <c r="X61" s="542" t="str">
        <f>IFERROR(_xlfn.COVARIANCE.S('X(Calculs)X'!$W$25:$W$124,'X(Calculs)X'!W$25:W$124),"")</f>
        <v/>
      </c>
      <c r="Y61" s="542" t="str">
        <f>IFERROR(_xlfn.COVARIANCE.S('X(Calculs)X'!$W$25:$W$124,'X(Calculs)X'!X$25:X$124),"")</f>
        <v/>
      </c>
      <c r="Z61" s="542" t="str">
        <f>IFERROR(_xlfn.COVARIANCE.S('X(Calculs)X'!$W$25:$W$124,'X(Calculs)X'!Y$25:Y$124),"")</f>
        <v/>
      </c>
      <c r="AA61" s="542" t="str">
        <f>IFERROR(_xlfn.COVARIANCE.S('X(Calculs)X'!$W$25:$W$124,'X(Calculs)X'!Z$25:Z$124),"")</f>
        <v/>
      </c>
      <c r="AB61" s="542" t="str">
        <f>IFERROR(_xlfn.COVARIANCE.S('X(Calculs)X'!$W$25:$W$124,'X(Calculs)X'!AA$25:AA$124),"")</f>
        <v/>
      </c>
      <c r="AC61" s="542" t="str">
        <f>IFERROR(_xlfn.COVARIANCE.S('X(Calculs)X'!$W$25:$W$124,'X(Calculs)X'!AB$25:AB$124),"")</f>
        <v/>
      </c>
      <c r="AD61" s="542" t="str">
        <f>IFERROR(_xlfn.COVARIANCE.S('X(Calculs)X'!$W$25:$W$124,'X(Calculs)X'!AC$25:AC$124),"")</f>
        <v/>
      </c>
      <c r="AE61" s="542" t="str">
        <f>IFERROR(_xlfn.COVARIANCE.S('X(Calculs)X'!$W$25:$W$124,'X(Calculs)X'!AD$25:AD$124),"")</f>
        <v/>
      </c>
      <c r="AF61" s="542" t="str">
        <f>IFERROR(_xlfn.COVARIANCE.S('X(Calculs)X'!$W$25:$W$124,'X(Calculs)X'!AE$25:AE$124),"")</f>
        <v/>
      </c>
      <c r="AG61" s="542" t="str">
        <f>IFERROR(_xlfn.COVARIANCE.S('X(Calculs)X'!$W$25:$W$124,'X(Calculs)X'!AF$25:AF$124),"")</f>
        <v/>
      </c>
      <c r="AH61" s="542" t="str">
        <f>IFERROR(_xlfn.COVARIANCE.S('X(Calculs)X'!$W$25:$W$124,'X(Calculs)X'!AG$25:AG$124),"")</f>
        <v/>
      </c>
    </row>
    <row r="62" spans="1:166" s="5" customFormat="1" ht="23.25" customHeight="1" x14ac:dyDescent="0.3">
      <c r="A62" s="578"/>
      <c r="D62" s="568" t="str">
        <f>Y41</f>
        <v/>
      </c>
      <c r="E62" s="542" t="str">
        <f>IFERROR(ROUND(_xlfn.COVARIANCE.S('X(Calculs)X'!$X$25:$X$124,'X(Calculs)X'!D$25:D$124),2),"")</f>
        <v/>
      </c>
      <c r="F62" s="542" t="str">
        <f>IFERROR(_xlfn.COVARIANCE.S('X(Calculs)X'!$X$25:$X$124,'X(Calculs)X'!E$25:E$124),"")</f>
        <v/>
      </c>
      <c r="G62" s="542" t="str">
        <f>IFERROR(_xlfn.COVARIANCE.S('X(Calculs)X'!$X$25:$X$124,'X(Calculs)X'!F$25:F$124),"")</f>
        <v/>
      </c>
      <c r="H62" s="542" t="str">
        <f>IFERROR(_xlfn.COVARIANCE.S('X(Calculs)X'!$X$25:$X$124,'X(Calculs)X'!G$25:G$124),"")</f>
        <v/>
      </c>
      <c r="I62" s="542" t="str">
        <f>IFERROR(_xlfn.COVARIANCE.S('X(Calculs)X'!$X$25:$X$124,'X(Calculs)X'!H$25:H$124),"")</f>
        <v/>
      </c>
      <c r="J62" s="542" t="str">
        <f>IFERROR(_xlfn.COVARIANCE.S('X(Calculs)X'!$X$25:$X$124,'X(Calculs)X'!I$25:I$124),"")</f>
        <v/>
      </c>
      <c r="K62" s="542" t="str">
        <f>IFERROR(_xlfn.COVARIANCE.S('X(Calculs)X'!$X$25:$X$124,'X(Calculs)X'!J$25:J$124),"")</f>
        <v/>
      </c>
      <c r="L62" s="542" t="str">
        <f>IFERROR(_xlfn.COVARIANCE.S('X(Calculs)X'!$X$25:$X$124,'X(Calculs)X'!K$25:K$124),"")</f>
        <v/>
      </c>
      <c r="M62" s="542" t="str">
        <f>IFERROR(_xlfn.COVARIANCE.S('X(Calculs)X'!$X$25:$X$124,'X(Calculs)X'!L$25:L$124),"")</f>
        <v/>
      </c>
      <c r="N62" s="542" t="str">
        <f>IFERROR(_xlfn.COVARIANCE.S('X(Calculs)X'!$X$25:$X$124,'X(Calculs)X'!M$25:M$124),"")</f>
        <v/>
      </c>
      <c r="O62" s="542" t="str">
        <f>IFERROR(_xlfn.COVARIANCE.S('X(Calculs)X'!$X$25:$X$124,'X(Calculs)X'!N$25:N$124),"")</f>
        <v/>
      </c>
      <c r="P62" s="542" t="str">
        <f>IFERROR(_xlfn.COVARIANCE.S('X(Calculs)X'!$X$25:$X$124,'X(Calculs)X'!O$25:O$124),"")</f>
        <v/>
      </c>
      <c r="Q62" s="542" t="str">
        <f>IFERROR(_xlfn.COVARIANCE.S('X(Calculs)X'!$X$25:$X$124,'X(Calculs)X'!P$25:P$124),"")</f>
        <v/>
      </c>
      <c r="R62" s="542" t="str">
        <f>IFERROR(_xlfn.COVARIANCE.S('X(Calculs)X'!$X$25:$X$124,'X(Calculs)X'!Q$25:Q$124),"")</f>
        <v/>
      </c>
      <c r="S62" s="542" t="str">
        <f>IFERROR(_xlfn.COVARIANCE.S('X(Calculs)X'!$X$25:$X$124,'X(Calculs)X'!R$25:R$124),"")</f>
        <v/>
      </c>
      <c r="T62" s="542" t="str">
        <f>IFERROR(_xlfn.COVARIANCE.S('X(Calculs)X'!$X$25:$X$124,'X(Calculs)X'!S$25:S$124),"")</f>
        <v/>
      </c>
      <c r="U62" s="542" t="str">
        <f>IFERROR(_xlfn.COVARIANCE.S('X(Calculs)X'!$X$25:$X$124,'X(Calculs)X'!T$25:T$124),"")</f>
        <v/>
      </c>
      <c r="V62" s="542" t="str">
        <f>IFERROR(_xlfn.COVARIANCE.S('X(Calculs)X'!$X$25:$X$124,'X(Calculs)X'!U$25:U$124),"")</f>
        <v/>
      </c>
      <c r="W62" s="542" t="str">
        <f>IFERROR(_xlfn.COVARIANCE.S('X(Calculs)X'!$X$25:$X$124,'X(Calculs)X'!V$25:V$124),"")</f>
        <v/>
      </c>
      <c r="X62" s="542" t="str">
        <f>IFERROR(_xlfn.COVARIANCE.S('X(Calculs)X'!$X$25:$X$124,'X(Calculs)X'!W$25:W$124),"")</f>
        <v/>
      </c>
      <c r="Y62" s="542" t="str">
        <f>IFERROR(_xlfn.COVARIANCE.S('X(Calculs)X'!$X$25:$X$124,'X(Calculs)X'!X$25:X$124),"")</f>
        <v/>
      </c>
      <c r="Z62" s="542" t="str">
        <f>IFERROR(_xlfn.COVARIANCE.S('X(Calculs)X'!$X$25:$X$124,'X(Calculs)X'!Y$25:Y$124),"")</f>
        <v/>
      </c>
      <c r="AA62" s="542" t="str">
        <f>IFERROR(_xlfn.COVARIANCE.S('X(Calculs)X'!$X$25:$X$124,'X(Calculs)X'!Z$25:Z$124),"")</f>
        <v/>
      </c>
      <c r="AB62" s="542" t="str">
        <f>IFERROR(_xlfn.COVARIANCE.S('X(Calculs)X'!$X$25:$X$124,'X(Calculs)X'!AA$25:AA$124),"")</f>
        <v/>
      </c>
      <c r="AC62" s="542" t="str">
        <f>IFERROR(_xlfn.COVARIANCE.S('X(Calculs)X'!$X$25:$X$124,'X(Calculs)X'!AB$25:AB$124),"")</f>
        <v/>
      </c>
      <c r="AD62" s="542" t="str">
        <f>IFERROR(_xlfn.COVARIANCE.S('X(Calculs)X'!$X$25:$X$124,'X(Calculs)X'!AC$25:AC$124),"")</f>
        <v/>
      </c>
      <c r="AE62" s="542" t="str">
        <f>IFERROR(_xlfn.COVARIANCE.S('X(Calculs)X'!$X$25:$X$124,'X(Calculs)X'!AD$25:AD$124),"")</f>
        <v/>
      </c>
      <c r="AF62" s="542" t="str">
        <f>IFERROR(_xlfn.COVARIANCE.S('X(Calculs)X'!$X$25:$X$124,'X(Calculs)X'!AE$25:AE$124),"")</f>
        <v/>
      </c>
      <c r="AG62" s="542" t="str">
        <f>IFERROR(_xlfn.COVARIANCE.S('X(Calculs)X'!$X$25:$X$124,'X(Calculs)X'!AF$25:AF$124),"")</f>
        <v/>
      </c>
      <c r="AH62" s="542" t="str">
        <f>IFERROR(_xlfn.COVARIANCE.S('X(Calculs)X'!$X$25:$X$124,'X(Calculs)X'!AG$25:AG$124),"")</f>
        <v/>
      </c>
    </row>
    <row r="63" spans="1:166" s="5" customFormat="1" ht="23.25" customHeight="1" x14ac:dyDescent="0.3">
      <c r="A63" s="578"/>
      <c r="D63" s="568" t="str">
        <f>Z41</f>
        <v/>
      </c>
      <c r="E63" s="542" t="str">
        <f>IFERROR(ROUND(_xlfn.COVARIANCE.S('X(Calculs)X'!$Y$25:$Y$124,'X(Calculs)X'!D$25:D$124),2),"")</f>
        <v/>
      </c>
      <c r="F63" s="542" t="str">
        <f>IFERROR(_xlfn.COVARIANCE.S('X(Calculs)X'!$Y$25:$Y$124,'X(Calculs)X'!E$25:E$124),"")</f>
        <v/>
      </c>
      <c r="G63" s="542" t="str">
        <f>IFERROR(_xlfn.COVARIANCE.S('X(Calculs)X'!$Y$25:$Y$124,'X(Calculs)X'!F$25:F$124),"")</f>
        <v/>
      </c>
      <c r="H63" s="542" t="str">
        <f>IFERROR(_xlfn.COVARIANCE.S('X(Calculs)X'!$Y$25:$Y$124,'X(Calculs)X'!G$25:G$124),"")</f>
        <v/>
      </c>
      <c r="I63" s="542" t="str">
        <f>IFERROR(_xlfn.COVARIANCE.S('X(Calculs)X'!$Y$25:$Y$124,'X(Calculs)X'!H$25:H$124),"")</f>
        <v/>
      </c>
      <c r="J63" s="542" t="str">
        <f>IFERROR(_xlfn.COVARIANCE.S('X(Calculs)X'!$Y$25:$Y$124,'X(Calculs)X'!I$25:I$124),"")</f>
        <v/>
      </c>
      <c r="K63" s="542" t="str">
        <f>IFERROR(_xlfn.COVARIANCE.S('X(Calculs)X'!$Y$25:$Y$124,'X(Calculs)X'!J$25:J$124),"")</f>
        <v/>
      </c>
      <c r="L63" s="542" t="str">
        <f>IFERROR(_xlfn.COVARIANCE.S('X(Calculs)X'!$Y$25:$Y$124,'X(Calculs)X'!K$25:K$124),"")</f>
        <v/>
      </c>
      <c r="M63" s="542" t="str">
        <f>IFERROR(_xlfn.COVARIANCE.S('X(Calculs)X'!$Y$25:$Y$124,'X(Calculs)X'!L$25:L$124),"")</f>
        <v/>
      </c>
      <c r="N63" s="542" t="str">
        <f>IFERROR(_xlfn.COVARIANCE.S('X(Calculs)X'!$Y$25:$Y$124,'X(Calculs)X'!M$25:M$124),"")</f>
        <v/>
      </c>
      <c r="O63" s="542" t="str">
        <f>IFERROR(_xlfn.COVARIANCE.S('X(Calculs)X'!$Y$25:$Y$124,'X(Calculs)X'!N$25:N$124),"")</f>
        <v/>
      </c>
      <c r="P63" s="542" t="str">
        <f>IFERROR(_xlfn.COVARIANCE.S('X(Calculs)X'!$Y$25:$Y$124,'X(Calculs)X'!O$25:O$124),"")</f>
        <v/>
      </c>
      <c r="Q63" s="542" t="str">
        <f>IFERROR(_xlfn.COVARIANCE.S('X(Calculs)X'!$Y$25:$Y$124,'X(Calculs)X'!P$25:P$124),"")</f>
        <v/>
      </c>
      <c r="R63" s="542" t="str">
        <f>IFERROR(_xlfn.COVARIANCE.S('X(Calculs)X'!$Y$25:$Y$124,'X(Calculs)X'!Q$25:Q$124),"")</f>
        <v/>
      </c>
      <c r="S63" s="542" t="str">
        <f>IFERROR(_xlfn.COVARIANCE.S('X(Calculs)X'!$Y$25:$Y$124,'X(Calculs)X'!R$25:R$124),"")</f>
        <v/>
      </c>
      <c r="T63" s="542" t="str">
        <f>IFERROR(_xlfn.COVARIANCE.S('X(Calculs)X'!$Y$25:$Y$124,'X(Calculs)X'!S$25:S$124),"")</f>
        <v/>
      </c>
      <c r="U63" s="542" t="str">
        <f>IFERROR(_xlfn.COVARIANCE.S('X(Calculs)X'!$Y$25:$Y$124,'X(Calculs)X'!T$25:T$124),"")</f>
        <v/>
      </c>
      <c r="V63" s="542" t="str">
        <f>IFERROR(_xlfn.COVARIANCE.S('X(Calculs)X'!$Y$25:$Y$124,'X(Calculs)X'!U$25:U$124),"")</f>
        <v/>
      </c>
      <c r="W63" s="542" t="str">
        <f>IFERROR(_xlfn.COVARIANCE.S('X(Calculs)X'!$Y$25:$Y$124,'X(Calculs)X'!V$25:V$124),"")</f>
        <v/>
      </c>
      <c r="X63" s="542" t="str">
        <f>IFERROR(_xlfn.COVARIANCE.S('X(Calculs)X'!$Y$25:$Y$124,'X(Calculs)X'!W$25:W$124),"")</f>
        <v/>
      </c>
      <c r="Y63" s="542" t="str">
        <f>IFERROR(_xlfn.COVARIANCE.S('X(Calculs)X'!$Y$25:$Y$124,'X(Calculs)X'!X$25:X$124),"")</f>
        <v/>
      </c>
      <c r="Z63" s="542" t="str">
        <f>IFERROR(_xlfn.COVARIANCE.S('X(Calculs)X'!$Y$25:$Y$124,'X(Calculs)X'!Y$25:Y$124),"")</f>
        <v/>
      </c>
      <c r="AA63" s="542" t="str">
        <f>IFERROR(_xlfn.COVARIANCE.S('X(Calculs)X'!$Y$25:$Y$124,'X(Calculs)X'!Z$25:Z$124),"")</f>
        <v/>
      </c>
      <c r="AB63" s="542" t="str">
        <f>IFERROR(_xlfn.COVARIANCE.S('X(Calculs)X'!$Y$25:$Y$124,'X(Calculs)X'!AA$25:AA$124),"")</f>
        <v/>
      </c>
      <c r="AC63" s="542" t="str">
        <f>IFERROR(_xlfn.COVARIANCE.S('X(Calculs)X'!$Y$25:$Y$124,'X(Calculs)X'!AB$25:AB$124),"")</f>
        <v/>
      </c>
      <c r="AD63" s="542" t="str">
        <f>IFERROR(_xlfn.COVARIANCE.S('X(Calculs)X'!$Y$25:$Y$124,'X(Calculs)X'!AC$25:AC$124),"")</f>
        <v/>
      </c>
      <c r="AE63" s="542" t="str">
        <f>IFERROR(_xlfn.COVARIANCE.S('X(Calculs)X'!$Y$25:$Y$124,'X(Calculs)X'!AD$25:AD$124),"")</f>
        <v/>
      </c>
      <c r="AF63" s="542" t="str">
        <f>IFERROR(_xlfn.COVARIANCE.S('X(Calculs)X'!$Y$25:$Y$124,'X(Calculs)X'!AE$25:AE$124),"")</f>
        <v/>
      </c>
      <c r="AG63" s="542" t="str">
        <f>IFERROR(_xlfn.COVARIANCE.S('X(Calculs)X'!$Y$25:$Y$124,'X(Calculs)X'!AF$25:AF$124),"")</f>
        <v/>
      </c>
      <c r="AH63" s="542" t="str">
        <f>IFERROR(_xlfn.COVARIANCE.S('X(Calculs)X'!$Y$25:$Y$124,'X(Calculs)X'!AG$25:AG$124),"")</f>
        <v/>
      </c>
    </row>
    <row r="64" spans="1:166" s="5" customFormat="1" ht="23.25" customHeight="1" x14ac:dyDescent="0.3">
      <c r="A64" s="578"/>
      <c r="D64" s="568" t="str">
        <f>AA41</f>
        <v/>
      </c>
      <c r="E64" s="542" t="str">
        <f>IFERROR(ROUND(_xlfn.COVARIANCE.S('X(Calculs)X'!$Z$25:$Z$124,'X(Calculs)X'!D$25:D$124),2),"")</f>
        <v/>
      </c>
      <c r="F64" s="542" t="str">
        <f>IFERROR(_xlfn.COVARIANCE.S('X(Calculs)X'!$Z$25:$Z$124,'X(Calculs)X'!E$25:E$124),"")</f>
        <v/>
      </c>
      <c r="G64" s="542" t="str">
        <f>IFERROR(_xlfn.COVARIANCE.S('X(Calculs)X'!$Z$25:$Z$124,'X(Calculs)X'!F$25:F$124),"")</f>
        <v/>
      </c>
      <c r="H64" s="542" t="str">
        <f>IFERROR(_xlfn.COVARIANCE.S('X(Calculs)X'!$Z$25:$Z$124,'X(Calculs)X'!G$25:G$124),"")</f>
        <v/>
      </c>
      <c r="I64" s="542" t="str">
        <f>IFERROR(_xlfn.COVARIANCE.S('X(Calculs)X'!$Z$25:$Z$124,'X(Calculs)X'!H$25:H$124),"")</f>
        <v/>
      </c>
      <c r="J64" s="542" t="str">
        <f>IFERROR(_xlfn.COVARIANCE.S('X(Calculs)X'!$Z$25:$Z$124,'X(Calculs)X'!I$25:I$124),"")</f>
        <v/>
      </c>
      <c r="K64" s="542" t="str">
        <f>IFERROR(_xlfn.COVARIANCE.S('X(Calculs)X'!$Z$25:$Z$124,'X(Calculs)X'!J$25:J$124),"")</f>
        <v/>
      </c>
      <c r="L64" s="542" t="str">
        <f>IFERROR(_xlfn.COVARIANCE.S('X(Calculs)X'!$Z$25:$Z$124,'X(Calculs)X'!K$25:K$124),"")</f>
        <v/>
      </c>
      <c r="M64" s="542" t="str">
        <f>IFERROR(_xlfn.COVARIANCE.S('X(Calculs)X'!$Z$25:$Z$124,'X(Calculs)X'!L$25:L$124),"")</f>
        <v/>
      </c>
      <c r="N64" s="542" t="str">
        <f>IFERROR(_xlfn.COVARIANCE.S('X(Calculs)X'!$Z$25:$Z$124,'X(Calculs)X'!M$25:M$124),"")</f>
        <v/>
      </c>
      <c r="O64" s="542" t="str">
        <f>IFERROR(_xlfn.COVARIANCE.S('X(Calculs)X'!$Z$25:$Z$124,'X(Calculs)X'!N$25:N$124),"")</f>
        <v/>
      </c>
      <c r="P64" s="542" t="str">
        <f>IFERROR(_xlfn.COVARIANCE.S('X(Calculs)X'!$Z$25:$Z$124,'X(Calculs)X'!O$25:O$124),"")</f>
        <v/>
      </c>
      <c r="Q64" s="542" t="str">
        <f>IFERROR(_xlfn.COVARIANCE.S('X(Calculs)X'!$Z$25:$Z$124,'X(Calculs)X'!P$25:P$124),"")</f>
        <v/>
      </c>
      <c r="R64" s="542" t="str">
        <f>IFERROR(_xlfn.COVARIANCE.S('X(Calculs)X'!$Z$25:$Z$124,'X(Calculs)X'!Q$25:Q$124),"")</f>
        <v/>
      </c>
      <c r="S64" s="542" t="str">
        <f>IFERROR(_xlfn.COVARIANCE.S('X(Calculs)X'!$Z$25:$Z$124,'X(Calculs)X'!R$25:R$124),"")</f>
        <v/>
      </c>
      <c r="T64" s="542" t="str">
        <f>IFERROR(_xlfn.COVARIANCE.S('X(Calculs)X'!$Z$25:$Z$124,'X(Calculs)X'!S$25:S$124),"")</f>
        <v/>
      </c>
      <c r="U64" s="542" t="str">
        <f>IFERROR(_xlfn.COVARIANCE.S('X(Calculs)X'!$Z$25:$Z$124,'X(Calculs)X'!T$25:T$124),"")</f>
        <v/>
      </c>
      <c r="V64" s="542" t="str">
        <f>IFERROR(_xlfn.COVARIANCE.S('X(Calculs)X'!$Z$25:$Z$124,'X(Calculs)X'!U$25:U$124),"")</f>
        <v/>
      </c>
      <c r="W64" s="542" t="str">
        <f>IFERROR(_xlfn.COVARIANCE.S('X(Calculs)X'!$Z$25:$Z$124,'X(Calculs)X'!V$25:V$124),"")</f>
        <v/>
      </c>
      <c r="X64" s="542" t="str">
        <f>IFERROR(_xlfn.COVARIANCE.S('X(Calculs)X'!$Z$25:$Z$124,'X(Calculs)X'!W$25:W$124),"")</f>
        <v/>
      </c>
      <c r="Y64" s="542" t="str">
        <f>IFERROR(_xlfn.COVARIANCE.S('X(Calculs)X'!$Z$25:$Z$124,'X(Calculs)X'!X$25:X$124),"")</f>
        <v/>
      </c>
      <c r="Z64" s="542" t="str">
        <f>IFERROR(_xlfn.COVARIANCE.S('X(Calculs)X'!$Z$25:$Z$124,'X(Calculs)X'!Y$25:Y$124),"")</f>
        <v/>
      </c>
      <c r="AA64" s="542" t="str">
        <f>IFERROR(_xlfn.COVARIANCE.S('X(Calculs)X'!$Z$25:$Z$124,'X(Calculs)X'!Z$25:Z$124),"")</f>
        <v/>
      </c>
      <c r="AB64" s="542" t="str">
        <f>IFERROR(_xlfn.COVARIANCE.S('X(Calculs)X'!$Z$25:$Z$124,'X(Calculs)X'!AA$25:AA$124),"")</f>
        <v/>
      </c>
      <c r="AC64" s="542" t="str">
        <f>IFERROR(_xlfn.COVARIANCE.S('X(Calculs)X'!$Z$25:$Z$124,'X(Calculs)X'!AB$25:AB$124),"")</f>
        <v/>
      </c>
      <c r="AD64" s="542" t="str">
        <f>IFERROR(_xlfn.COVARIANCE.S('X(Calculs)X'!$Z$25:$Z$124,'X(Calculs)X'!AC$25:AC$124),"")</f>
        <v/>
      </c>
      <c r="AE64" s="542" t="str">
        <f>IFERROR(_xlfn.COVARIANCE.S('X(Calculs)X'!$Z$25:$Z$124,'X(Calculs)X'!AD$25:AD$124),"")</f>
        <v/>
      </c>
      <c r="AF64" s="542" t="str">
        <f>IFERROR(_xlfn.COVARIANCE.S('X(Calculs)X'!$Z$25:$Z$124,'X(Calculs)X'!AE$25:AE$124),"")</f>
        <v/>
      </c>
      <c r="AG64" s="542" t="str">
        <f>IFERROR(_xlfn.COVARIANCE.S('X(Calculs)X'!$Z$25:$Z$124,'X(Calculs)X'!AF$25:AF$124),"")</f>
        <v/>
      </c>
      <c r="AH64" s="542" t="str">
        <f>IFERROR(_xlfn.COVARIANCE.S('X(Calculs)X'!$Z$25:$Z$124,'X(Calculs)X'!AG$25:AG$124),"")</f>
        <v/>
      </c>
    </row>
    <row r="65" spans="1:34" s="5" customFormat="1" ht="23.25" customHeight="1" x14ac:dyDescent="0.3">
      <c r="A65" s="578"/>
      <c r="D65" s="568" t="str">
        <f>AB41</f>
        <v/>
      </c>
      <c r="E65" s="542" t="str">
        <f>IFERROR(ROUND(_xlfn.COVARIANCE.S('X(Calculs)X'!$AA$25:$AA$124,'X(Calculs)X'!D$25:D$124),2),"")</f>
        <v/>
      </c>
      <c r="F65" s="542" t="str">
        <f>IFERROR(_xlfn.COVARIANCE.S('X(Calculs)X'!$AA$25:$AA$124,'X(Calculs)X'!E$25:E$124),"")</f>
        <v/>
      </c>
      <c r="G65" s="542" t="str">
        <f>IFERROR(_xlfn.COVARIANCE.S('X(Calculs)X'!$AA$25:$AA$124,'X(Calculs)X'!F$25:F$124),"")</f>
        <v/>
      </c>
      <c r="H65" s="542" t="str">
        <f>IFERROR(_xlfn.COVARIANCE.S('X(Calculs)X'!$AA$25:$AA$124,'X(Calculs)X'!G$25:G$124),"")</f>
        <v/>
      </c>
      <c r="I65" s="542" t="str">
        <f>IFERROR(_xlfn.COVARIANCE.S('X(Calculs)X'!$AA$25:$AA$124,'X(Calculs)X'!H$25:H$124),"")</f>
        <v/>
      </c>
      <c r="J65" s="542" t="str">
        <f>IFERROR(_xlfn.COVARIANCE.S('X(Calculs)X'!$AA$25:$AA$124,'X(Calculs)X'!I$25:I$124),"")</f>
        <v/>
      </c>
      <c r="K65" s="542" t="str">
        <f>IFERROR(_xlfn.COVARIANCE.S('X(Calculs)X'!$AA$25:$AA$124,'X(Calculs)X'!J$25:J$124),"")</f>
        <v/>
      </c>
      <c r="L65" s="542" t="str">
        <f>IFERROR(_xlfn.COVARIANCE.S('X(Calculs)X'!$AA$25:$AA$124,'X(Calculs)X'!K$25:K$124),"")</f>
        <v/>
      </c>
      <c r="M65" s="542" t="str">
        <f>IFERROR(_xlfn.COVARIANCE.S('X(Calculs)X'!$AA$25:$AA$124,'X(Calculs)X'!L$25:L$124),"")</f>
        <v/>
      </c>
      <c r="N65" s="542" t="str">
        <f>IFERROR(_xlfn.COVARIANCE.S('X(Calculs)X'!$AA$25:$AA$124,'X(Calculs)X'!M$25:M$124),"")</f>
        <v/>
      </c>
      <c r="O65" s="542" t="str">
        <f>IFERROR(_xlfn.COVARIANCE.S('X(Calculs)X'!$AA$25:$AA$124,'X(Calculs)X'!N$25:N$124),"")</f>
        <v/>
      </c>
      <c r="P65" s="542" t="str">
        <f>IFERROR(_xlfn.COVARIANCE.S('X(Calculs)X'!$AA$25:$AA$124,'X(Calculs)X'!O$25:O$124),"")</f>
        <v/>
      </c>
      <c r="Q65" s="542" t="str">
        <f>IFERROR(_xlfn.COVARIANCE.S('X(Calculs)X'!$AA$25:$AA$124,'X(Calculs)X'!P$25:P$124),"")</f>
        <v/>
      </c>
      <c r="R65" s="542" t="str">
        <f>IFERROR(_xlfn.COVARIANCE.S('X(Calculs)X'!$AA$25:$AA$124,'X(Calculs)X'!Q$25:Q$124),"")</f>
        <v/>
      </c>
      <c r="S65" s="542" t="str">
        <f>IFERROR(_xlfn.COVARIANCE.S('X(Calculs)X'!$AA$25:$AA$124,'X(Calculs)X'!R$25:R$124),"")</f>
        <v/>
      </c>
      <c r="T65" s="542" t="str">
        <f>IFERROR(_xlfn.COVARIANCE.S('X(Calculs)X'!$AA$25:$AA$124,'X(Calculs)X'!S$25:S$124),"")</f>
        <v/>
      </c>
      <c r="U65" s="542" t="str">
        <f>IFERROR(_xlfn.COVARIANCE.S('X(Calculs)X'!$AA$25:$AA$124,'X(Calculs)X'!T$25:T$124),"")</f>
        <v/>
      </c>
      <c r="V65" s="542" t="str">
        <f>IFERROR(_xlfn.COVARIANCE.S('X(Calculs)X'!$AA$25:$AA$124,'X(Calculs)X'!U$25:U$124),"")</f>
        <v/>
      </c>
      <c r="W65" s="542" t="str">
        <f>IFERROR(_xlfn.COVARIANCE.S('X(Calculs)X'!$AA$25:$AA$124,'X(Calculs)X'!V$25:V$124),"")</f>
        <v/>
      </c>
      <c r="X65" s="542" t="str">
        <f>IFERROR(_xlfn.COVARIANCE.S('X(Calculs)X'!$AA$25:$AA$124,'X(Calculs)X'!W$25:W$124),"")</f>
        <v/>
      </c>
      <c r="Y65" s="542" t="str">
        <f>IFERROR(_xlfn.COVARIANCE.S('X(Calculs)X'!$AA$25:$AA$124,'X(Calculs)X'!X$25:X$124),"")</f>
        <v/>
      </c>
      <c r="Z65" s="542" t="str">
        <f>IFERROR(_xlfn.COVARIANCE.S('X(Calculs)X'!$AA$25:$AA$124,'X(Calculs)X'!Y$25:Y$124),"")</f>
        <v/>
      </c>
      <c r="AA65" s="542" t="str">
        <f>IFERROR(_xlfn.COVARIANCE.S('X(Calculs)X'!$AA$25:$AA$124,'X(Calculs)X'!Z$25:Z$124),"")</f>
        <v/>
      </c>
      <c r="AB65" s="542" t="str">
        <f>IFERROR(_xlfn.COVARIANCE.S('X(Calculs)X'!$AA$25:$AA$124,'X(Calculs)X'!AA$25:AA$124),"")</f>
        <v/>
      </c>
      <c r="AC65" s="542" t="str">
        <f>IFERROR(_xlfn.COVARIANCE.S('X(Calculs)X'!$AA$25:$AA$124,'X(Calculs)X'!AB$25:AB$124),"")</f>
        <v/>
      </c>
      <c r="AD65" s="542" t="str">
        <f>IFERROR(_xlfn.COVARIANCE.S('X(Calculs)X'!$AA$25:$AA$124,'X(Calculs)X'!AC$25:AC$124),"")</f>
        <v/>
      </c>
      <c r="AE65" s="542" t="str">
        <f>IFERROR(_xlfn.COVARIANCE.S('X(Calculs)X'!$AA$25:$AA$124,'X(Calculs)X'!AD$25:AD$124),"")</f>
        <v/>
      </c>
      <c r="AF65" s="542" t="str">
        <f>IFERROR(_xlfn.COVARIANCE.S('X(Calculs)X'!$AA$25:$AA$124,'X(Calculs)X'!AE$25:AE$124),"")</f>
        <v/>
      </c>
      <c r="AG65" s="542" t="str">
        <f>IFERROR(_xlfn.COVARIANCE.S('X(Calculs)X'!$AA$25:$AA$124,'X(Calculs)X'!AF$25:AF$124),"")</f>
        <v/>
      </c>
      <c r="AH65" s="542" t="str">
        <f>IFERROR(_xlfn.COVARIANCE.S('X(Calculs)X'!$AA$25:$AA$124,'X(Calculs)X'!AG$25:AG$124),"")</f>
        <v/>
      </c>
    </row>
    <row r="66" spans="1:34" s="5" customFormat="1" ht="23.25" customHeight="1" x14ac:dyDescent="0.3">
      <c r="A66" s="578"/>
      <c r="D66" s="568" t="str">
        <f>AC41</f>
        <v/>
      </c>
      <c r="E66" s="542" t="str">
        <f>IFERROR(ROUND(_xlfn.COVARIANCE.S('X(Calculs)X'!$AB$25:$AB$124,'X(Calculs)X'!D$25:D$124),2),"")</f>
        <v/>
      </c>
      <c r="F66" s="542" t="str">
        <f>IFERROR(_xlfn.COVARIANCE.S('X(Calculs)X'!$AB$25:$AB$124,'X(Calculs)X'!E$25:E$124),"")</f>
        <v/>
      </c>
      <c r="G66" s="542" t="str">
        <f>IFERROR(_xlfn.COVARIANCE.S('X(Calculs)X'!$AB$25:$AB$124,'X(Calculs)X'!F$25:F$124),"")</f>
        <v/>
      </c>
      <c r="H66" s="542" t="str">
        <f>IFERROR(_xlfn.COVARIANCE.S('X(Calculs)X'!$AB$25:$AB$124,'X(Calculs)X'!G$25:G$124),"")</f>
        <v/>
      </c>
      <c r="I66" s="542" t="str">
        <f>IFERROR(_xlfn.COVARIANCE.S('X(Calculs)X'!$AB$25:$AB$124,'X(Calculs)X'!H$25:H$124),"")</f>
        <v/>
      </c>
      <c r="J66" s="542" t="str">
        <f>IFERROR(_xlfn.COVARIANCE.S('X(Calculs)X'!$AB$25:$AB$124,'X(Calculs)X'!I$25:I$124),"")</f>
        <v/>
      </c>
      <c r="K66" s="542" t="str">
        <f>IFERROR(_xlfn.COVARIANCE.S('X(Calculs)X'!$AB$25:$AB$124,'X(Calculs)X'!J$25:J$124),"")</f>
        <v/>
      </c>
      <c r="L66" s="542" t="str">
        <f>IFERROR(_xlfn.COVARIANCE.S('X(Calculs)X'!$AB$25:$AB$124,'X(Calculs)X'!K$25:K$124),"")</f>
        <v/>
      </c>
      <c r="M66" s="542" t="str">
        <f>IFERROR(_xlfn.COVARIANCE.S('X(Calculs)X'!$AB$25:$AB$124,'X(Calculs)X'!L$25:L$124),"")</f>
        <v/>
      </c>
      <c r="N66" s="542" t="str">
        <f>IFERROR(_xlfn.COVARIANCE.S('X(Calculs)X'!$AB$25:$AB$124,'X(Calculs)X'!M$25:M$124),"")</f>
        <v/>
      </c>
      <c r="O66" s="542" t="str">
        <f>IFERROR(_xlfn.COVARIANCE.S('X(Calculs)X'!$AB$25:$AB$124,'X(Calculs)X'!N$25:N$124),"")</f>
        <v/>
      </c>
      <c r="P66" s="542" t="str">
        <f>IFERROR(_xlfn.COVARIANCE.S('X(Calculs)X'!$AB$25:$AB$124,'X(Calculs)X'!O$25:O$124),"")</f>
        <v/>
      </c>
      <c r="Q66" s="542" t="str">
        <f>IFERROR(_xlfn.COVARIANCE.S('X(Calculs)X'!$AB$25:$AB$124,'X(Calculs)X'!P$25:P$124),"")</f>
        <v/>
      </c>
      <c r="R66" s="542" t="str">
        <f>IFERROR(_xlfn.COVARIANCE.S('X(Calculs)X'!$AB$25:$AB$124,'X(Calculs)X'!Q$25:Q$124),"")</f>
        <v/>
      </c>
      <c r="S66" s="542" t="str">
        <f>IFERROR(_xlfn.COVARIANCE.S('X(Calculs)X'!$AB$25:$AB$124,'X(Calculs)X'!R$25:R$124),"")</f>
        <v/>
      </c>
      <c r="T66" s="542" t="str">
        <f>IFERROR(_xlfn.COVARIANCE.S('X(Calculs)X'!$AB$25:$AB$124,'X(Calculs)X'!S$25:S$124),"")</f>
        <v/>
      </c>
      <c r="U66" s="542" t="str">
        <f>IFERROR(_xlfn.COVARIANCE.S('X(Calculs)X'!$AB$25:$AB$124,'X(Calculs)X'!T$25:T$124),"")</f>
        <v/>
      </c>
      <c r="V66" s="542" t="str">
        <f>IFERROR(_xlfn.COVARIANCE.S('X(Calculs)X'!$AB$25:$AB$124,'X(Calculs)X'!U$25:U$124),"")</f>
        <v/>
      </c>
      <c r="W66" s="542" t="str">
        <f>IFERROR(_xlfn.COVARIANCE.S('X(Calculs)X'!$AB$25:$AB$124,'X(Calculs)X'!V$25:V$124),"")</f>
        <v/>
      </c>
      <c r="X66" s="542" t="str">
        <f>IFERROR(_xlfn.COVARIANCE.S('X(Calculs)X'!$AB$25:$AB$124,'X(Calculs)X'!W$25:W$124),"")</f>
        <v/>
      </c>
      <c r="Y66" s="542" t="str">
        <f>IFERROR(_xlfn.COVARIANCE.S('X(Calculs)X'!$AB$25:$AB$124,'X(Calculs)X'!X$25:X$124),"")</f>
        <v/>
      </c>
      <c r="Z66" s="542" t="str">
        <f>IFERROR(_xlfn.COVARIANCE.S('X(Calculs)X'!$AB$25:$AB$124,'X(Calculs)X'!Y$25:Y$124),"")</f>
        <v/>
      </c>
      <c r="AA66" s="542" t="str">
        <f>IFERROR(_xlfn.COVARIANCE.S('X(Calculs)X'!$AB$25:$AB$124,'X(Calculs)X'!Z$25:Z$124),"")</f>
        <v/>
      </c>
      <c r="AB66" s="542" t="str">
        <f>IFERROR(_xlfn.COVARIANCE.S('X(Calculs)X'!$AB$25:$AB$124,'X(Calculs)X'!AA$25:AA$124),"")</f>
        <v/>
      </c>
      <c r="AC66" s="542" t="str">
        <f>IFERROR(_xlfn.COVARIANCE.S('X(Calculs)X'!$AB$25:$AB$124,'X(Calculs)X'!AB$25:AB$124),"")</f>
        <v/>
      </c>
      <c r="AD66" s="542" t="str">
        <f>IFERROR(_xlfn.COVARIANCE.S('X(Calculs)X'!$AB$25:$AB$124,'X(Calculs)X'!AC$25:AC$124),"")</f>
        <v/>
      </c>
      <c r="AE66" s="542" t="str">
        <f>IFERROR(_xlfn.COVARIANCE.S('X(Calculs)X'!$AB$25:$AB$124,'X(Calculs)X'!AD$25:AD$124),"")</f>
        <v/>
      </c>
      <c r="AF66" s="542" t="str">
        <f>IFERROR(_xlfn.COVARIANCE.S('X(Calculs)X'!$AB$25:$AB$124,'X(Calculs)X'!AE$25:AE$124),"")</f>
        <v/>
      </c>
      <c r="AG66" s="542" t="str">
        <f>IFERROR(_xlfn.COVARIANCE.S('X(Calculs)X'!$AB$25:$AB$124,'X(Calculs)X'!AF$25:AF$124),"")</f>
        <v/>
      </c>
      <c r="AH66" s="542" t="str">
        <f>IFERROR(_xlfn.COVARIANCE.S('X(Calculs)X'!$AB$25:$AB$124,'X(Calculs)X'!AG$25:AG$124),"")</f>
        <v/>
      </c>
    </row>
    <row r="67" spans="1:34" s="5" customFormat="1" ht="23.25" customHeight="1" x14ac:dyDescent="0.3">
      <c r="A67" s="578"/>
      <c r="D67" s="568" t="str">
        <f>AD41</f>
        <v/>
      </c>
      <c r="E67" s="542" t="str">
        <f>IFERROR(ROUND(_xlfn.COVARIANCE.S('X(Calculs)X'!$AC$25:$AC$124,'X(Calculs)X'!D$25:D$124),2),"")</f>
        <v/>
      </c>
      <c r="F67" s="542" t="str">
        <f>IFERROR(_xlfn.COVARIANCE.S('X(Calculs)X'!$AC$25:$AC$124,'X(Calculs)X'!E$25:E$124),"")</f>
        <v/>
      </c>
      <c r="G67" s="542" t="str">
        <f>IFERROR(_xlfn.COVARIANCE.S('X(Calculs)X'!$AC$25:$AC$124,'X(Calculs)X'!F$25:F$124),"")</f>
        <v/>
      </c>
      <c r="H67" s="542" t="str">
        <f>IFERROR(_xlfn.COVARIANCE.S('X(Calculs)X'!$AC$25:$AC$124,'X(Calculs)X'!G$25:G$124),"")</f>
        <v/>
      </c>
      <c r="I67" s="542" t="str">
        <f>IFERROR(_xlfn.COVARIANCE.S('X(Calculs)X'!$AC$25:$AC$124,'X(Calculs)X'!H$25:H$124),"")</f>
        <v/>
      </c>
      <c r="J67" s="542" t="str">
        <f>IFERROR(_xlfn.COVARIANCE.S('X(Calculs)X'!$AC$25:$AC$124,'X(Calculs)X'!I$25:I$124),"")</f>
        <v/>
      </c>
      <c r="K67" s="542" t="str">
        <f>IFERROR(_xlfn.COVARIANCE.S('X(Calculs)X'!$AC$25:$AC$124,'X(Calculs)X'!J$25:J$124),"")</f>
        <v/>
      </c>
      <c r="L67" s="542" t="str">
        <f>IFERROR(_xlfn.COVARIANCE.S('X(Calculs)X'!$AC$25:$AC$124,'X(Calculs)X'!K$25:K$124),"")</f>
        <v/>
      </c>
      <c r="M67" s="542" t="str">
        <f>IFERROR(_xlfn.COVARIANCE.S('X(Calculs)X'!$AC$25:$AC$124,'X(Calculs)X'!L$25:L$124),"")</f>
        <v/>
      </c>
      <c r="N67" s="542" t="str">
        <f>IFERROR(_xlfn.COVARIANCE.S('X(Calculs)X'!$AC$25:$AC$124,'X(Calculs)X'!M$25:M$124),"")</f>
        <v/>
      </c>
      <c r="O67" s="542" t="str">
        <f>IFERROR(_xlfn.COVARIANCE.S('X(Calculs)X'!$AC$25:$AC$124,'X(Calculs)X'!N$25:N$124),"")</f>
        <v/>
      </c>
      <c r="P67" s="542" t="str">
        <f>IFERROR(_xlfn.COVARIANCE.S('X(Calculs)X'!$AC$25:$AC$124,'X(Calculs)X'!O$25:O$124),"")</f>
        <v/>
      </c>
      <c r="Q67" s="542" t="str">
        <f>IFERROR(_xlfn.COVARIANCE.S('X(Calculs)X'!$AC$25:$AC$124,'X(Calculs)X'!P$25:P$124),"")</f>
        <v/>
      </c>
      <c r="R67" s="542" t="str">
        <f>IFERROR(_xlfn.COVARIANCE.S('X(Calculs)X'!$AC$25:$AC$124,'X(Calculs)X'!Q$25:Q$124),"")</f>
        <v/>
      </c>
      <c r="S67" s="542" t="str">
        <f>IFERROR(_xlfn.COVARIANCE.S('X(Calculs)X'!$AC$25:$AC$124,'X(Calculs)X'!R$25:R$124),"")</f>
        <v/>
      </c>
      <c r="T67" s="542" t="str">
        <f>IFERROR(_xlfn.COVARIANCE.S('X(Calculs)X'!$AC$25:$AC$124,'X(Calculs)X'!S$25:S$124),"")</f>
        <v/>
      </c>
      <c r="U67" s="542" t="str">
        <f>IFERROR(_xlfn.COVARIANCE.S('X(Calculs)X'!$AC$25:$AC$124,'X(Calculs)X'!T$25:T$124),"")</f>
        <v/>
      </c>
      <c r="V67" s="542" t="str">
        <f>IFERROR(_xlfn.COVARIANCE.S('X(Calculs)X'!$AC$25:$AC$124,'X(Calculs)X'!U$25:U$124),"")</f>
        <v/>
      </c>
      <c r="W67" s="542" t="str">
        <f>IFERROR(_xlfn.COVARIANCE.S('X(Calculs)X'!$AC$25:$AC$124,'X(Calculs)X'!V$25:V$124),"")</f>
        <v/>
      </c>
      <c r="X67" s="542" t="str">
        <f>IFERROR(_xlfn.COVARIANCE.S('X(Calculs)X'!$AC$25:$AC$124,'X(Calculs)X'!W$25:W$124),"")</f>
        <v/>
      </c>
      <c r="Y67" s="542" t="str">
        <f>IFERROR(_xlfn.COVARIANCE.S('X(Calculs)X'!$AC$25:$AC$124,'X(Calculs)X'!X$25:X$124),"")</f>
        <v/>
      </c>
      <c r="Z67" s="542" t="str">
        <f>IFERROR(_xlfn.COVARIANCE.S('X(Calculs)X'!$AC$25:$AC$124,'X(Calculs)X'!Y$25:Y$124),"")</f>
        <v/>
      </c>
      <c r="AA67" s="542" t="str">
        <f>IFERROR(_xlfn.COVARIANCE.S('X(Calculs)X'!$AC$25:$AC$124,'X(Calculs)X'!Z$25:Z$124),"")</f>
        <v/>
      </c>
      <c r="AB67" s="542" t="str">
        <f>IFERROR(_xlfn.COVARIANCE.S('X(Calculs)X'!$AC$25:$AC$124,'X(Calculs)X'!AA$25:AA$124),"")</f>
        <v/>
      </c>
      <c r="AC67" s="542" t="str">
        <f>IFERROR(_xlfn.COVARIANCE.S('X(Calculs)X'!$AC$25:$AC$124,'X(Calculs)X'!AB$25:AB$124),"")</f>
        <v/>
      </c>
      <c r="AD67" s="542" t="str">
        <f>IFERROR(_xlfn.COVARIANCE.S('X(Calculs)X'!$AC$25:$AC$124,'X(Calculs)X'!AC$25:AC$124),"")</f>
        <v/>
      </c>
      <c r="AE67" s="542" t="str">
        <f>IFERROR(_xlfn.COVARIANCE.S('X(Calculs)X'!$AC$25:$AC$124,'X(Calculs)X'!AD$25:AD$124),"")</f>
        <v/>
      </c>
      <c r="AF67" s="542" t="str">
        <f>IFERROR(_xlfn.COVARIANCE.S('X(Calculs)X'!$AC$25:$AC$124,'X(Calculs)X'!AE$25:AE$124),"")</f>
        <v/>
      </c>
      <c r="AG67" s="542" t="str">
        <f>IFERROR(_xlfn.COVARIANCE.S('X(Calculs)X'!$AC$25:$AC$124,'X(Calculs)X'!AF$25:AF$124),"")</f>
        <v/>
      </c>
      <c r="AH67" s="542" t="str">
        <f>IFERROR(_xlfn.COVARIANCE.S('X(Calculs)X'!$AC$25:$AC$124,'X(Calculs)X'!AG$25:AG$124),"")</f>
        <v/>
      </c>
    </row>
    <row r="68" spans="1:34" s="5" customFormat="1" ht="23.25" customHeight="1" x14ac:dyDescent="0.3">
      <c r="A68" s="578"/>
      <c r="D68" s="568" t="str">
        <f>AE41</f>
        <v/>
      </c>
      <c r="E68" s="542" t="str">
        <f>IFERROR(ROUND(_xlfn.COVARIANCE.S('X(Calculs)X'!$AD$25:$AD$124,'X(Calculs)X'!D$25:D$124),2),"")</f>
        <v/>
      </c>
      <c r="F68" s="542" t="str">
        <f>IFERROR(_xlfn.COVARIANCE.S('X(Calculs)X'!$AD$25:$AD$124,'X(Calculs)X'!E$25:E$124),"")</f>
        <v/>
      </c>
      <c r="G68" s="542" t="str">
        <f>IFERROR(_xlfn.COVARIANCE.S('X(Calculs)X'!$AD$25:$AD$124,'X(Calculs)X'!F$25:F$124),"")</f>
        <v/>
      </c>
      <c r="H68" s="542" t="str">
        <f>IFERROR(_xlfn.COVARIANCE.S('X(Calculs)X'!$AD$25:$AD$124,'X(Calculs)X'!G$25:G$124),"")</f>
        <v/>
      </c>
      <c r="I68" s="542" t="str">
        <f>IFERROR(_xlfn.COVARIANCE.S('X(Calculs)X'!$AD$25:$AD$124,'X(Calculs)X'!H$25:H$124),"")</f>
        <v/>
      </c>
      <c r="J68" s="542" t="str">
        <f>IFERROR(_xlfn.COVARIANCE.S('X(Calculs)X'!$AD$25:$AD$124,'X(Calculs)X'!I$25:I$124),"")</f>
        <v/>
      </c>
      <c r="K68" s="542" t="str">
        <f>IFERROR(_xlfn.COVARIANCE.S('X(Calculs)X'!$AD$25:$AD$124,'X(Calculs)X'!J$25:J$124),"")</f>
        <v/>
      </c>
      <c r="L68" s="542" t="str">
        <f>IFERROR(_xlfn.COVARIANCE.S('X(Calculs)X'!$AD$25:$AD$124,'X(Calculs)X'!K$25:K$124),"")</f>
        <v/>
      </c>
      <c r="M68" s="542" t="str">
        <f>IFERROR(_xlfn.COVARIANCE.S('X(Calculs)X'!$AD$25:$AD$124,'X(Calculs)X'!L$25:L$124),"")</f>
        <v/>
      </c>
      <c r="N68" s="542" t="str">
        <f>IFERROR(_xlfn.COVARIANCE.S('X(Calculs)X'!$AD$25:$AD$124,'X(Calculs)X'!M$25:M$124),"")</f>
        <v/>
      </c>
      <c r="O68" s="542" t="str">
        <f>IFERROR(_xlfn.COVARIANCE.S('X(Calculs)X'!$AD$25:$AD$124,'X(Calculs)X'!N$25:N$124),"")</f>
        <v/>
      </c>
      <c r="P68" s="542" t="str">
        <f>IFERROR(_xlfn.COVARIANCE.S('X(Calculs)X'!$AD$25:$AD$124,'X(Calculs)X'!O$25:O$124),"")</f>
        <v/>
      </c>
      <c r="Q68" s="542" t="str">
        <f>IFERROR(_xlfn.COVARIANCE.S('X(Calculs)X'!$AD$25:$AD$124,'X(Calculs)X'!P$25:P$124),"")</f>
        <v/>
      </c>
      <c r="R68" s="542" t="str">
        <f>IFERROR(_xlfn.COVARIANCE.S('X(Calculs)X'!$AD$25:$AD$124,'X(Calculs)X'!Q$25:Q$124),"")</f>
        <v/>
      </c>
      <c r="S68" s="542" t="str">
        <f>IFERROR(_xlfn.COVARIANCE.S('X(Calculs)X'!$AD$25:$AD$124,'X(Calculs)X'!R$25:R$124),"")</f>
        <v/>
      </c>
      <c r="T68" s="542" t="str">
        <f>IFERROR(_xlfn.COVARIANCE.S('X(Calculs)X'!$AD$25:$AD$124,'X(Calculs)X'!S$25:S$124),"")</f>
        <v/>
      </c>
      <c r="U68" s="542" t="str">
        <f>IFERROR(_xlfn.COVARIANCE.S('X(Calculs)X'!$AD$25:$AD$124,'X(Calculs)X'!T$25:T$124),"")</f>
        <v/>
      </c>
      <c r="V68" s="542" t="str">
        <f>IFERROR(_xlfn.COVARIANCE.S('X(Calculs)X'!$AD$25:$AD$124,'X(Calculs)X'!U$25:U$124),"")</f>
        <v/>
      </c>
      <c r="W68" s="542" t="str">
        <f>IFERROR(_xlfn.COVARIANCE.S('X(Calculs)X'!$AD$25:$AD$124,'X(Calculs)X'!V$25:V$124),"")</f>
        <v/>
      </c>
      <c r="X68" s="542" t="str">
        <f>IFERROR(_xlfn.COVARIANCE.S('X(Calculs)X'!$AD$25:$AD$124,'X(Calculs)X'!W$25:W$124),"")</f>
        <v/>
      </c>
      <c r="Y68" s="542" t="str">
        <f>IFERROR(_xlfn.COVARIANCE.S('X(Calculs)X'!$AD$25:$AD$124,'X(Calculs)X'!X$25:X$124),"")</f>
        <v/>
      </c>
      <c r="Z68" s="542" t="str">
        <f>IFERROR(_xlfn.COVARIANCE.S('X(Calculs)X'!$AD$25:$AD$124,'X(Calculs)X'!Y$25:Y$124),"")</f>
        <v/>
      </c>
      <c r="AA68" s="542" t="str">
        <f>IFERROR(_xlfn.COVARIANCE.S('X(Calculs)X'!$AD$25:$AD$124,'X(Calculs)X'!Z$25:Z$124),"")</f>
        <v/>
      </c>
      <c r="AB68" s="542" t="str">
        <f>IFERROR(_xlfn.COVARIANCE.S('X(Calculs)X'!$AD$25:$AD$124,'X(Calculs)X'!AA$25:AA$124),"")</f>
        <v/>
      </c>
      <c r="AC68" s="542" t="str">
        <f>IFERROR(_xlfn.COVARIANCE.S('X(Calculs)X'!$AD$25:$AD$124,'X(Calculs)X'!AB$25:AB$124),"")</f>
        <v/>
      </c>
      <c r="AD68" s="542" t="str">
        <f>IFERROR(_xlfn.COVARIANCE.S('X(Calculs)X'!$AD$25:$AD$124,'X(Calculs)X'!AC$25:AC$124),"")</f>
        <v/>
      </c>
      <c r="AE68" s="542" t="str">
        <f>IFERROR(_xlfn.COVARIANCE.S('X(Calculs)X'!$AD$25:$AD$124,'X(Calculs)X'!AD$25:AD$124),"")</f>
        <v/>
      </c>
      <c r="AF68" s="542" t="str">
        <f>IFERROR(_xlfn.COVARIANCE.S('X(Calculs)X'!$AD$25:$AD$124,'X(Calculs)X'!AE$25:AE$124),"")</f>
        <v/>
      </c>
      <c r="AG68" s="542" t="str">
        <f>IFERROR(_xlfn.COVARIANCE.S('X(Calculs)X'!$AD$25:$AD$124,'X(Calculs)X'!AF$25:AF$124),"")</f>
        <v/>
      </c>
      <c r="AH68" s="542" t="str">
        <f>IFERROR(_xlfn.COVARIANCE.S('X(Calculs)X'!$AD$25:$AD$124,'X(Calculs)X'!AG$25:AG$124),"")</f>
        <v/>
      </c>
    </row>
    <row r="69" spans="1:34" s="5" customFormat="1" ht="23.25" customHeight="1" x14ac:dyDescent="0.3">
      <c r="A69" s="578"/>
      <c r="D69" s="568" t="str">
        <f>AF41</f>
        <v/>
      </c>
      <c r="E69" s="542" t="str">
        <f>IFERROR(ROUND(_xlfn.COVARIANCE.S('X(Calculs)X'!$AE$25:$AE$124,'X(Calculs)X'!D$25:D$124),2),"")</f>
        <v/>
      </c>
      <c r="F69" s="542" t="str">
        <f>IFERROR(_xlfn.COVARIANCE.S('X(Calculs)X'!$AE$25:$AE$124,'X(Calculs)X'!E$25:E$124),"")</f>
        <v/>
      </c>
      <c r="G69" s="542" t="str">
        <f>IFERROR(_xlfn.COVARIANCE.S('X(Calculs)X'!$AE$25:$AE$124,'X(Calculs)X'!F$25:F$124),"")</f>
        <v/>
      </c>
      <c r="H69" s="542" t="str">
        <f>IFERROR(_xlfn.COVARIANCE.S('X(Calculs)X'!$AE$25:$AE$124,'X(Calculs)X'!G$25:G$124),"")</f>
        <v/>
      </c>
      <c r="I69" s="542" t="str">
        <f>IFERROR(_xlfn.COVARIANCE.S('X(Calculs)X'!$AE$25:$AE$124,'X(Calculs)X'!H$25:H$124),"")</f>
        <v/>
      </c>
      <c r="J69" s="542" t="str">
        <f>IFERROR(_xlfn.COVARIANCE.S('X(Calculs)X'!$AE$25:$AE$124,'X(Calculs)X'!I$25:I$124),"")</f>
        <v/>
      </c>
      <c r="K69" s="542" t="str">
        <f>IFERROR(_xlfn.COVARIANCE.S('X(Calculs)X'!$AE$25:$AE$124,'X(Calculs)X'!J$25:J$124),"")</f>
        <v/>
      </c>
      <c r="L69" s="542" t="str">
        <f>IFERROR(_xlfn.COVARIANCE.S('X(Calculs)X'!$AE$25:$AE$124,'X(Calculs)X'!K$25:K$124),"")</f>
        <v/>
      </c>
      <c r="M69" s="542" t="str">
        <f>IFERROR(_xlfn.COVARIANCE.S('X(Calculs)X'!$AE$25:$AE$124,'X(Calculs)X'!L$25:L$124),"")</f>
        <v/>
      </c>
      <c r="N69" s="542" t="str">
        <f>IFERROR(_xlfn.COVARIANCE.S('X(Calculs)X'!$AE$25:$AE$124,'X(Calculs)X'!M$25:M$124),"")</f>
        <v/>
      </c>
      <c r="O69" s="542" t="str">
        <f>IFERROR(_xlfn.COVARIANCE.S('X(Calculs)X'!$AE$25:$AE$124,'X(Calculs)X'!N$25:N$124),"")</f>
        <v/>
      </c>
      <c r="P69" s="542" t="str">
        <f>IFERROR(_xlfn.COVARIANCE.S('X(Calculs)X'!$AE$25:$AE$124,'X(Calculs)X'!O$25:O$124),"")</f>
        <v/>
      </c>
      <c r="Q69" s="542" t="str">
        <f>IFERROR(_xlfn.COVARIANCE.S('X(Calculs)X'!$AE$25:$AE$124,'X(Calculs)X'!P$25:P$124),"")</f>
        <v/>
      </c>
      <c r="R69" s="542" t="str">
        <f>IFERROR(_xlfn.COVARIANCE.S('X(Calculs)X'!$AE$25:$AE$124,'X(Calculs)X'!Q$25:Q$124),"")</f>
        <v/>
      </c>
      <c r="S69" s="542" t="str">
        <f>IFERROR(_xlfn.COVARIANCE.S('X(Calculs)X'!$AE$25:$AE$124,'X(Calculs)X'!R$25:R$124),"")</f>
        <v/>
      </c>
      <c r="T69" s="542" t="str">
        <f>IFERROR(_xlfn.COVARIANCE.S('X(Calculs)X'!$AE$25:$AE$124,'X(Calculs)X'!S$25:S$124),"")</f>
        <v/>
      </c>
      <c r="U69" s="542" t="str">
        <f>IFERROR(_xlfn.COVARIANCE.S('X(Calculs)X'!$AE$25:$AE$124,'X(Calculs)X'!T$25:T$124),"")</f>
        <v/>
      </c>
      <c r="V69" s="542" t="str">
        <f>IFERROR(_xlfn.COVARIANCE.S('X(Calculs)X'!$AE$25:$AE$124,'X(Calculs)X'!U$25:U$124),"")</f>
        <v/>
      </c>
      <c r="W69" s="542" t="str">
        <f>IFERROR(_xlfn.COVARIANCE.S('X(Calculs)X'!$AE$25:$AE$124,'X(Calculs)X'!V$25:V$124),"")</f>
        <v/>
      </c>
      <c r="X69" s="542" t="str">
        <f>IFERROR(_xlfn.COVARIANCE.S('X(Calculs)X'!$AE$25:$AE$124,'X(Calculs)X'!W$25:W$124),"")</f>
        <v/>
      </c>
      <c r="Y69" s="542" t="str">
        <f>IFERROR(_xlfn.COVARIANCE.S('X(Calculs)X'!$AE$25:$AE$124,'X(Calculs)X'!X$25:X$124),"")</f>
        <v/>
      </c>
      <c r="Z69" s="542" t="str">
        <f>IFERROR(_xlfn.COVARIANCE.S('X(Calculs)X'!$AE$25:$AE$124,'X(Calculs)X'!Y$25:Y$124),"")</f>
        <v/>
      </c>
      <c r="AA69" s="542" t="str">
        <f>IFERROR(_xlfn.COVARIANCE.S('X(Calculs)X'!$AE$25:$AE$124,'X(Calculs)X'!Z$25:Z$124),"")</f>
        <v/>
      </c>
      <c r="AB69" s="542" t="str">
        <f>IFERROR(_xlfn.COVARIANCE.S('X(Calculs)X'!$AE$25:$AE$124,'X(Calculs)X'!AA$25:AA$124),"")</f>
        <v/>
      </c>
      <c r="AC69" s="542" t="str">
        <f>IFERROR(_xlfn.COVARIANCE.S('X(Calculs)X'!$AE$25:$AE$124,'X(Calculs)X'!AB$25:AB$124),"")</f>
        <v/>
      </c>
      <c r="AD69" s="542" t="str">
        <f>IFERROR(_xlfn.COVARIANCE.S('X(Calculs)X'!$AE$25:$AE$124,'X(Calculs)X'!AC$25:AC$124),"")</f>
        <v/>
      </c>
      <c r="AE69" s="542" t="str">
        <f>IFERROR(_xlfn.COVARIANCE.S('X(Calculs)X'!$AE$25:$AE$124,'X(Calculs)X'!AD$25:AD$124),"")</f>
        <v/>
      </c>
      <c r="AF69" s="542" t="str">
        <f>IFERROR(_xlfn.COVARIANCE.S('X(Calculs)X'!$AE$25:$AE$124,'X(Calculs)X'!AE$25:AE$124),"")</f>
        <v/>
      </c>
      <c r="AG69" s="542" t="str">
        <f>IFERROR(_xlfn.COVARIANCE.S('X(Calculs)X'!$AE$25:$AE$124,'X(Calculs)X'!AF$25:AF$124),"")</f>
        <v/>
      </c>
      <c r="AH69" s="542" t="str">
        <f>IFERROR(_xlfn.COVARIANCE.S('X(Calculs)X'!$AE$25:$AE$124,'X(Calculs)X'!AG$25:AG$124),"")</f>
        <v/>
      </c>
    </row>
    <row r="70" spans="1:34" s="5" customFormat="1" ht="23.25" customHeight="1" x14ac:dyDescent="0.3">
      <c r="A70" s="578"/>
      <c r="D70" s="568" t="str">
        <f>AG41</f>
        <v/>
      </c>
      <c r="E70" s="542" t="str">
        <f>IFERROR(ROUND(_xlfn.COVARIANCE.S('X(Calculs)X'!$AF$25:$AF$124,'X(Calculs)X'!D$25:D$124),2),"")</f>
        <v/>
      </c>
      <c r="F70" s="542" t="str">
        <f>IFERROR(_xlfn.COVARIANCE.S('X(Calculs)X'!$AF$25:$AF$124,'X(Calculs)X'!E$25:E$124),"")</f>
        <v/>
      </c>
      <c r="G70" s="542" t="str">
        <f>IFERROR(_xlfn.COVARIANCE.S('X(Calculs)X'!$AF$25:$AF$124,'X(Calculs)X'!F$25:F$124),"")</f>
        <v/>
      </c>
      <c r="H70" s="542" t="str">
        <f>IFERROR(_xlfn.COVARIANCE.S('X(Calculs)X'!$AF$25:$AF$124,'X(Calculs)X'!G$25:G$124),"")</f>
        <v/>
      </c>
      <c r="I70" s="542" t="str">
        <f>IFERROR(_xlfn.COVARIANCE.S('X(Calculs)X'!$AF$25:$AF$124,'X(Calculs)X'!H$25:H$124),"")</f>
        <v/>
      </c>
      <c r="J70" s="542" t="str">
        <f>IFERROR(_xlfn.COVARIANCE.S('X(Calculs)X'!$AF$25:$AF$124,'X(Calculs)X'!I$25:I$124),"")</f>
        <v/>
      </c>
      <c r="K70" s="542" t="str">
        <f>IFERROR(_xlfn.COVARIANCE.S('X(Calculs)X'!$AF$25:$AF$124,'X(Calculs)X'!J$25:J$124),"")</f>
        <v/>
      </c>
      <c r="L70" s="542" t="str">
        <f>IFERROR(_xlfn.COVARIANCE.S('X(Calculs)X'!$AF$25:$AF$124,'X(Calculs)X'!K$25:K$124),"")</f>
        <v/>
      </c>
      <c r="M70" s="542" t="str">
        <f>IFERROR(_xlfn.COVARIANCE.S('X(Calculs)X'!$AF$25:$AF$124,'X(Calculs)X'!L$25:L$124),"")</f>
        <v/>
      </c>
      <c r="N70" s="542" t="str">
        <f>IFERROR(_xlfn.COVARIANCE.S('X(Calculs)X'!$AF$25:$AF$124,'X(Calculs)X'!M$25:M$124),"")</f>
        <v/>
      </c>
      <c r="O70" s="542" t="str">
        <f>IFERROR(_xlfn.COVARIANCE.S('X(Calculs)X'!$AF$25:$AF$124,'X(Calculs)X'!N$25:N$124),"")</f>
        <v/>
      </c>
      <c r="P70" s="542" t="str">
        <f>IFERROR(_xlfn.COVARIANCE.S('X(Calculs)X'!$AF$25:$AF$124,'X(Calculs)X'!O$25:O$124),"")</f>
        <v/>
      </c>
      <c r="Q70" s="542" t="str">
        <f>IFERROR(_xlfn.COVARIANCE.S('X(Calculs)X'!$AF$25:$AF$124,'X(Calculs)X'!P$25:P$124),"")</f>
        <v/>
      </c>
      <c r="R70" s="542" t="str">
        <f>IFERROR(_xlfn.COVARIANCE.S('X(Calculs)X'!$AF$25:$AF$124,'X(Calculs)X'!Q$25:Q$124),"")</f>
        <v/>
      </c>
      <c r="S70" s="542" t="str">
        <f>IFERROR(_xlfn.COVARIANCE.S('X(Calculs)X'!$AF$25:$AF$124,'X(Calculs)X'!R$25:R$124),"")</f>
        <v/>
      </c>
      <c r="T70" s="542" t="str">
        <f>IFERROR(_xlfn.COVARIANCE.S('X(Calculs)X'!$AF$25:$AF$124,'X(Calculs)X'!S$25:S$124),"")</f>
        <v/>
      </c>
      <c r="U70" s="542" t="str">
        <f>IFERROR(_xlfn.COVARIANCE.S('X(Calculs)X'!$AF$25:$AF$124,'X(Calculs)X'!T$25:T$124),"")</f>
        <v/>
      </c>
      <c r="V70" s="542" t="str">
        <f>IFERROR(_xlfn.COVARIANCE.S('X(Calculs)X'!$AF$25:$AF$124,'X(Calculs)X'!U$25:U$124),"")</f>
        <v/>
      </c>
      <c r="W70" s="542" t="str">
        <f>IFERROR(_xlfn.COVARIANCE.S('X(Calculs)X'!$AF$25:$AF$124,'X(Calculs)X'!V$25:V$124),"")</f>
        <v/>
      </c>
      <c r="X70" s="542" t="str">
        <f>IFERROR(_xlfn.COVARIANCE.S('X(Calculs)X'!$AF$25:$AF$124,'X(Calculs)X'!W$25:W$124),"")</f>
        <v/>
      </c>
      <c r="Y70" s="542" t="str">
        <f>IFERROR(_xlfn.COVARIANCE.S('X(Calculs)X'!$AF$25:$AF$124,'X(Calculs)X'!X$25:X$124),"")</f>
        <v/>
      </c>
      <c r="Z70" s="542" t="str">
        <f>IFERROR(_xlfn.COVARIANCE.S('X(Calculs)X'!$AF$25:$AF$124,'X(Calculs)X'!Y$25:Y$124),"")</f>
        <v/>
      </c>
      <c r="AA70" s="542" t="str">
        <f>IFERROR(_xlfn.COVARIANCE.S('X(Calculs)X'!$AF$25:$AF$124,'X(Calculs)X'!Z$25:Z$124),"")</f>
        <v/>
      </c>
      <c r="AB70" s="542" t="str">
        <f>IFERROR(_xlfn.COVARIANCE.S('X(Calculs)X'!$AF$25:$AF$124,'X(Calculs)X'!AA$25:AA$124),"")</f>
        <v/>
      </c>
      <c r="AC70" s="542" t="str">
        <f>IFERROR(_xlfn.COVARIANCE.S('X(Calculs)X'!$AF$25:$AF$124,'X(Calculs)X'!AB$25:AB$124),"")</f>
        <v/>
      </c>
      <c r="AD70" s="542" t="str">
        <f>IFERROR(_xlfn.COVARIANCE.S('X(Calculs)X'!$AF$25:$AF$124,'X(Calculs)X'!AC$25:AC$124),"")</f>
        <v/>
      </c>
      <c r="AE70" s="542" t="str">
        <f>IFERROR(_xlfn.COVARIANCE.S('X(Calculs)X'!$AF$25:$AF$124,'X(Calculs)X'!AD$25:AD$124),"")</f>
        <v/>
      </c>
      <c r="AF70" s="542" t="str">
        <f>IFERROR(_xlfn.COVARIANCE.S('X(Calculs)X'!$AF$25:$AF$124,'X(Calculs)X'!AE$25:AE$124),"")</f>
        <v/>
      </c>
      <c r="AG70" s="542" t="str">
        <f>IFERROR(_xlfn.COVARIANCE.S('X(Calculs)X'!$AF$25:$AF$124,'X(Calculs)X'!AF$25:AF$124),"")</f>
        <v/>
      </c>
      <c r="AH70" s="542" t="str">
        <f>IFERROR(_xlfn.COVARIANCE.S('X(Calculs)X'!$AF$25:$AF$124,'X(Calculs)X'!AG$25:AG$124),"")</f>
        <v/>
      </c>
    </row>
    <row r="71" spans="1:34" s="5" customFormat="1" ht="23.25" customHeight="1" thickBot="1" x14ac:dyDescent="0.35">
      <c r="A71" s="579"/>
      <c r="D71" s="568" t="str">
        <f>AH41</f>
        <v/>
      </c>
      <c r="E71" s="542" t="str">
        <f>IFERROR(ROUND(_xlfn.COVARIANCE.S('X(Calculs)X'!$AG$25:$AG$124,'X(Calculs)X'!D$25:D$124),2),"")</f>
        <v/>
      </c>
      <c r="F71" s="542" t="str">
        <f>IFERROR(_xlfn.COVARIANCE.S('X(Calculs)X'!$AG$25:$AG$124,'X(Calculs)X'!E$25:E$124),"")</f>
        <v/>
      </c>
      <c r="G71" s="542" t="str">
        <f>IFERROR(_xlfn.COVARIANCE.S('X(Calculs)X'!$AG$25:$AG$124,'X(Calculs)X'!F$25:F$124),"")</f>
        <v/>
      </c>
      <c r="H71" s="542" t="str">
        <f>IFERROR(_xlfn.COVARIANCE.S('X(Calculs)X'!$AG$25:$AG$124,'X(Calculs)X'!G$25:G$124),"")</f>
        <v/>
      </c>
      <c r="I71" s="542" t="str">
        <f>IFERROR(_xlfn.COVARIANCE.S('X(Calculs)X'!$AG$25:$AG$124,'X(Calculs)X'!H$25:H$124),"")</f>
        <v/>
      </c>
      <c r="J71" s="542" t="str">
        <f>IFERROR(_xlfn.COVARIANCE.S('X(Calculs)X'!$AG$25:$AG$124,'X(Calculs)X'!I$25:I$124),"")</f>
        <v/>
      </c>
      <c r="K71" s="542" t="str">
        <f>IFERROR(_xlfn.COVARIANCE.S('X(Calculs)X'!$AG$25:$AG$124,'X(Calculs)X'!J$25:J$124),"")</f>
        <v/>
      </c>
      <c r="L71" s="542" t="str">
        <f>IFERROR(_xlfn.COVARIANCE.S('X(Calculs)X'!$AG$25:$AG$124,'X(Calculs)X'!K$25:K$124),"")</f>
        <v/>
      </c>
      <c r="M71" s="542" t="str">
        <f>IFERROR(_xlfn.COVARIANCE.S('X(Calculs)X'!$AG$25:$AG$124,'X(Calculs)X'!L$25:L$124),"")</f>
        <v/>
      </c>
      <c r="N71" s="542" t="str">
        <f>IFERROR(_xlfn.COVARIANCE.S('X(Calculs)X'!$AG$25:$AG$124,'X(Calculs)X'!M$25:M$124),"")</f>
        <v/>
      </c>
      <c r="O71" s="542" t="str">
        <f>IFERROR(_xlfn.COVARIANCE.S('X(Calculs)X'!$AG$25:$AG$124,'X(Calculs)X'!N$25:N$124),"")</f>
        <v/>
      </c>
      <c r="P71" s="542" t="str">
        <f>IFERROR(_xlfn.COVARIANCE.S('X(Calculs)X'!$AG$25:$AG$124,'X(Calculs)X'!O$25:O$124),"")</f>
        <v/>
      </c>
      <c r="Q71" s="542" t="str">
        <f>IFERROR(_xlfn.COVARIANCE.S('X(Calculs)X'!$AG$25:$AG$124,'X(Calculs)X'!P$25:P$124),"")</f>
        <v/>
      </c>
      <c r="R71" s="542" t="str">
        <f>IFERROR(_xlfn.COVARIANCE.S('X(Calculs)X'!$AG$25:$AG$124,'X(Calculs)X'!Q$25:Q$124),"")</f>
        <v/>
      </c>
      <c r="S71" s="542" t="str">
        <f>IFERROR(_xlfn.COVARIANCE.S('X(Calculs)X'!$AG$25:$AG$124,'X(Calculs)X'!R$25:R$124),"")</f>
        <v/>
      </c>
      <c r="T71" s="542" t="str">
        <f>IFERROR(_xlfn.COVARIANCE.S('X(Calculs)X'!$AG$25:$AG$124,'X(Calculs)X'!S$25:S$124),"")</f>
        <v/>
      </c>
      <c r="U71" s="542" t="str">
        <f>IFERROR(_xlfn.COVARIANCE.S('X(Calculs)X'!$AG$25:$AG$124,'X(Calculs)X'!T$25:T$124),"")</f>
        <v/>
      </c>
      <c r="V71" s="542" t="str">
        <f>IFERROR(_xlfn.COVARIANCE.S('X(Calculs)X'!$AG$25:$AG$124,'X(Calculs)X'!U$25:U$124),"")</f>
        <v/>
      </c>
      <c r="W71" s="542" t="str">
        <f>IFERROR(_xlfn.COVARIANCE.S('X(Calculs)X'!$AG$25:$AG$124,'X(Calculs)X'!V$25:V$124),"")</f>
        <v/>
      </c>
      <c r="X71" s="542" t="str">
        <f>IFERROR(_xlfn.COVARIANCE.S('X(Calculs)X'!$AG$25:$AG$124,'X(Calculs)X'!W$25:W$124),"")</f>
        <v/>
      </c>
      <c r="Y71" s="542" t="str">
        <f>IFERROR(_xlfn.COVARIANCE.S('X(Calculs)X'!$AG$25:$AG$124,'X(Calculs)X'!X$25:X$124),"")</f>
        <v/>
      </c>
      <c r="Z71" s="542" t="str">
        <f>IFERROR(_xlfn.COVARIANCE.S('X(Calculs)X'!$AG$25:$AG$124,'X(Calculs)X'!Y$25:Y$124),"")</f>
        <v/>
      </c>
      <c r="AA71" s="542" t="str">
        <f>IFERROR(_xlfn.COVARIANCE.S('X(Calculs)X'!$AG$25:$AG$124,'X(Calculs)X'!Z$25:Z$124),"")</f>
        <v/>
      </c>
      <c r="AB71" s="542" t="str">
        <f>IFERROR(_xlfn.COVARIANCE.S('X(Calculs)X'!$AG$25:$AG$124,'X(Calculs)X'!AA$25:AA$124),"")</f>
        <v/>
      </c>
      <c r="AC71" s="542" t="str">
        <f>IFERROR(_xlfn.COVARIANCE.S('X(Calculs)X'!$AG$25:$AG$124,'X(Calculs)X'!AB$25:AB$124),"")</f>
        <v/>
      </c>
      <c r="AD71" s="542" t="str">
        <f>IFERROR(_xlfn.COVARIANCE.S('X(Calculs)X'!$AG$25:$AG$124,'X(Calculs)X'!AC$25:AC$124),"")</f>
        <v/>
      </c>
      <c r="AE71" s="542" t="str">
        <f>IFERROR(_xlfn.COVARIANCE.S('X(Calculs)X'!$AG$25:$AG$124,'X(Calculs)X'!AD$25:AD$124),"")</f>
        <v/>
      </c>
      <c r="AF71" s="542" t="str">
        <f>IFERROR(_xlfn.COVARIANCE.S('X(Calculs)X'!$AG$25:$AG$124,'X(Calculs)X'!AE$25:AE$124),"")</f>
        <v/>
      </c>
      <c r="AG71" s="542" t="str">
        <f>IFERROR(_xlfn.COVARIANCE.S('X(Calculs)X'!$AG$25:$AG$124,'X(Calculs)X'!AF$25:AF$124),"")</f>
        <v/>
      </c>
      <c r="AH71" s="542" t="str">
        <f>IFERROR(_xlfn.COVARIANCE.S('X(Calculs)X'!$AG$25:$AG$124,'X(Calculs)X'!AG$25:AG$124),"")</f>
        <v/>
      </c>
    </row>
    <row r="72" spans="1:34" s="5" customFormat="1" ht="23.25" customHeight="1" x14ac:dyDescent="0.35">
      <c r="A72" s="92"/>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s="5" customFormat="1" ht="23.25" customHeight="1" x14ac:dyDescent="0.35">
      <c r="A73" s="92"/>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s="5" customFormat="1" ht="23.25" customHeight="1" x14ac:dyDescent="0.35">
      <c r="A74" s="92"/>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s="5" customFormat="1" x14ac:dyDescent="0.35">
      <c r="A75" s="92"/>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s="5" customFormat="1" x14ac:dyDescent="0.35">
      <c r="A76" s="92"/>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s="5" customFormat="1" x14ac:dyDescent="0.35">
      <c r="A77" s="92"/>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s="5" customFormat="1" x14ac:dyDescent="0.35">
      <c r="A78" s="92"/>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s="5" customFormat="1" x14ac:dyDescent="0.35">
      <c r="A79" s="92"/>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s="5" customFormat="1" x14ac:dyDescent="0.35">
      <c r="A80" s="92"/>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s="5" customFormat="1" x14ac:dyDescent="0.35">
      <c r="A81" s="92"/>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s="5" customFormat="1" x14ac:dyDescent="0.35">
      <c r="A82" s="92"/>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s="5" customFormat="1" x14ac:dyDescent="0.35">
      <c r="A83" s="92"/>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s="5" customFormat="1" x14ac:dyDescent="0.35">
      <c r="A84" s="92"/>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s="5" customFormat="1" x14ac:dyDescent="0.35">
      <c r="A85" s="92"/>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s="5" customFormat="1" x14ac:dyDescent="0.35">
      <c r="A86" s="92"/>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s="5" customFormat="1" x14ac:dyDescent="0.35">
      <c r="A87" s="92"/>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s="5" customFormat="1" x14ac:dyDescent="0.35">
      <c r="A88" s="92"/>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s="5" customFormat="1" x14ac:dyDescent="0.35">
      <c r="A89" s="92"/>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s="5" customFormat="1" x14ac:dyDescent="0.35">
      <c r="A90" s="92"/>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s="5" customFormat="1" x14ac:dyDescent="0.35">
      <c r="A91" s="92"/>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s="5" customFormat="1" x14ac:dyDescent="0.35">
      <c r="A92" s="92"/>
    </row>
    <row r="93" spans="1:34" s="5" customFormat="1" x14ac:dyDescent="0.35">
      <c r="A93" s="92"/>
    </row>
    <row r="94" spans="1:34" s="5" customFormat="1" x14ac:dyDescent="0.35">
      <c r="A94" s="92"/>
    </row>
    <row r="95" spans="1:34" s="5" customFormat="1" x14ac:dyDescent="0.35">
      <c r="A95" s="92"/>
    </row>
    <row r="96" spans="1:34" s="5" customFormat="1" x14ac:dyDescent="0.35">
      <c r="A96" s="92"/>
    </row>
    <row r="97" spans="1:1" s="5" customFormat="1" x14ac:dyDescent="0.35">
      <c r="A97" s="92"/>
    </row>
    <row r="98" spans="1:1" s="5" customFormat="1" x14ac:dyDescent="0.35">
      <c r="A98" s="92"/>
    </row>
    <row r="99" spans="1:1" s="5" customFormat="1" x14ac:dyDescent="0.35">
      <c r="A99" s="92"/>
    </row>
    <row r="100" spans="1:1" s="5" customFormat="1" x14ac:dyDescent="0.35">
      <c r="A100" s="92"/>
    </row>
    <row r="101" spans="1:1" s="5" customFormat="1" x14ac:dyDescent="0.35">
      <c r="A101" s="92"/>
    </row>
    <row r="102" spans="1:1" s="5" customFormat="1" x14ac:dyDescent="0.35">
      <c r="A102" s="92"/>
    </row>
    <row r="103" spans="1:1" s="5" customFormat="1" x14ac:dyDescent="0.35">
      <c r="A103" s="92"/>
    </row>
    <row r="104" spans="1:1" s="5" customFormat="1" x14ac:dyDescent="0.35">
      <c r="A104" s="92"/>
    </row>
    <row r="105" spans="1:1" s="5" customFormat="1" x14ac:dyDescent="0.35">
      <c r="A105" s="92"/>
    </row>
    <row r="106" spans="1:1" s="5" customFormat="1" x14ac:dyDescent="0.35">
      <c r="A106" s="92"/>
    </row>
    <row r="107" spans="1:1" s="5" customFormat="1" x14ac:dyDescent="0.35">
      <c r="A107" s="92"/>
    </row>
    <row r="108" spans="1:1" s="5" customFormat="1" x14ac:dyDescent="0.35">
      <c r="A108" s="92"/>
    </row>
    <row r="109" spans="1:1" s="5" customFormat="1" x14ac:dyDescent="0.35">
      <c r="A109" s="92"/>
    </row>
    <row r="110" spans="1:1" s="5" customFormat="1" x14ac:dyDescent="0.35">
      <c r="A110" s="92"/>
    </row>
    <row r="111" spans="1:1" s="5" customFormat="1" x14ac:dyDescent="0.35">
      <c r="A111" s="92"/>
    </row>
    <row r="112" spans="1:1" s="5" customFormat="1" x14ac:dyDescent="0.35">
      <c r="A112" s="92"/>
    </row>
    <row r="113" spans="1:1" s="5" customFormat="1" x14ac:dyDescent="0.35">
      <c r="A113" s="92"/>
    </row>
    <row r="114" spans="1:1" s="5" customFormat="1" x14ac:dyDescent="0.35">
      <c r="A114" s="92"/>
    </row>
    <row r="115" spans="1:1" s="5" customFormat="1" x14ac:dyDescent="0.35">
      <c r="A115" s="92"/>
    </row>
    <row r="116" spans="1:1" s="5" customFormat="1" x14ac:dyDescent="0.35">
      <c r="A116" s="92"/>
    </row>
    <row r="117" spans="1:1" s="5" customFormat="1" x14ac:dyDescent="0.35">
      <c r="A117" s="92"/>
    </row>
    <row r="118" spans="1:1" s="5" customFormat="1" x14ac:dyDescent="0.35">
      <c r="A118" s="92"/>
    </row>
    <row r="119" spans="1:1" s="5" customFormat="1" x14ac:dyDescent="0.35">
      <c r="A119" s="92"/>
    </row>
    <row r="120" spans="1:1" s="5" customFormat="1" x14ac:dyDescent="0.35">
      <c r="A120" s="92"/>
    </row>
    <row r="121" spans="1:1" s="5" customFormat="1" x14ac:dyDescent="0.35">
      <c r="A121" s="92"/>
    </row>
    <row r="122" spans="1:1" s="5" customFormat="1" x14ac:dyDescent="0.35">
      <c r="A122" s="92"/>
    </row>
    <row r="123" spans="1:1" s="5" customFormat="1" x14ac:dyDescent="0.35">
      <c r="A123" s="92"/>
    </row>
    <row r="124" spans="1:1" s="5" customFormat="1" x14ac:dyDescent="0.35">
      <c r="A124" s="92"/>
    </row>
    <row r="125" spans="1:1" s="5" customFormat="1" x14ac:dyDescent="0.35">
      <c r="A125" s="92"/>
    </row>
    <row r="126" spans="1:1" s="5" customFormat="1" x14ac:dyDescent="0.35">
      <c r="A126" s="92"/>
    </row>
    <row r="127" spans="1:1" s="5" customFormat="1" x14ac:dyDescent="0.35">
      <c r="A127" s="92"/>
    </row>
    <row r="128" spans="1:1" s="5" customFormat="1" x14ac:dyDescent="0.35">
      <c r="A128" s="92"/>
    </row>
    <row r="129" spans="1:1" s="5" customFormat="1" x14ac:dyDescent="0.35">
      <c r="A129" s="92"/>
    </row>
    <row r="130" spans="1:1" s="5" customFormat="1" x14ac:dyDescent="0.35">
      <c r="A130" s="92"/>
    </row>
    <row r="131" spans="1:1" s="5" customFormat="1" x14ac:dyDescent="0.35">
      <c r="A131" s="92"/>
    </row>
    <row r="132" spans="1:1" s="5" customFormat="1" x14ac:dyDescent="0.35">
      <c r="A132" s="92"/>
    </row>
    <row r="133" spans="1:1" s="5" customFormat="1" x14ac:dyDescent="0.35">
      <c r="A133" s="92"/>
    </row>
    <row r="134" spans="1:1" s="5" customFormat="1" x14ac:dyDescent="0.35">
      <c r="A134" s="92"/>
    </row>
    <row r="135" spans="1:1" s="5" customFormat="1" x14ac:dyDescent="0.35">
      <c r="A135" s="92"/>
    </row>
    <row r="136" spans="1:1" s="5" customFormat="1" x14ac:dyDescent="0.35">
      <c r="A136" s="92"/>
    </row>
    <row r="137" spans="1:1" s="5" customFormat="1" x14ac:dyDescent="0.35">
      <c r="A137" s="92"/>
    </row>
    <row r="138" spans="1:1" s="5" customFormat="1" x14ac:dyDescent="0.35">
      <c r="A138" s="92"/>
    </row>
    <row r="139" spans="1:1" s="5" customFormat="1" x14ac:dyDescent="0.35">
      <c r="A139" s="92"/>
    </row>
    <row r="140" spans="1:1" s="5" customFormat="1" x14ac:dyDescent="0.35">
      <c r="A140" s="92"/>
    </row>
    <row r="141" spans="1:1" s="5" customFormat="1" x14ac:dyDescent="0.35">
      <c r="A141" s="92"/>
    </row>
    <row r="142" spans="1:1" s="5" customFormat="1" x14ac:dyDescent="0.35">
      <c r="A142" s="92"/>
    </row>
    <row r="143" spans="1:1" s="5" customFormat="1" x14ac:dyDescent="0.35">
      <c r="A143" s="92"/>
    </row>
    <row r="144" spans="1:1" s="5" customFormat="1" x14ac:dyDescent="0.35">
      <c r="A144" s="92"/>
    </row>
    <row r="145" spans="1:166" s="5" customFormat="1" x14ac:dyDescent="0.35">
      <c r="A145" s="92"/>
    </row>
    <row r="146" spans="1:166" s="5" customFormat="1" x14ac:dyDescent="0.35">
      <c r="A146" s="92"/>
    </row>
    <row r="147" spans="1:166" s="5" customFormat="1" x14ac:dyDescent="0.35">
      <c r="A147" s="92"/>
    </row>
    <row r="148" spans="1:166" s="5" customFormat="1" x14ac:dyDescent="0.35">
      <c r="A148" s="92"/>
    </row>
    <row r="149" spans="1:166" s="5" customFormat="1" x14ac:dyDescent="0.35">
      <c r="A149" s="92"/>
    </row>
    <row r="150" spans="1:166" s="5" customFormat="1" x14ac:dyDescent="0.35">
      <c r="A150" s="92"/>
    </row>
    <row r="151" spans="1:166" s="5" customFormat="1" x14ac:dyDescent="0.35">
      <c r="A151" s="92"/>
    </row>
    <row r="152" spans="1:166" s="5" customFormat="1" x14ac:dyDescent="0.35">
      <c r="A152" s="92"/>
    </row>
    <row r="153" spans="1:166" s="5" customFormat="1" x14ac:dyDescent="0.35">
      <c r="A153" s="92"/>
    </row>
    <row r="154" spans="1:166" s="5" customFormat="1" x14ac:dyDescent="0.35">
      <c r="A154" s="92"/>
    </row>
    <row r="155" spans="1:166" s="5" customFormat="1" x14ac:dyDescent="0.35">
      <c r="A155" s="92"/>
    </row>
    <row r="156" spans="1:166" s="5" customFormat="1" x14ac:dyDescent="0.35">
      <c r="A156" s="92"/>
    </row>
    <row r="157" spans="1:166" s="5" customFormat="1" x14ac:dyDescent="0.35">
      <c r="A157" s="92"/>
    </row>
    <row r="158" spans="1:166" x14ac:dyDescent="0.3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row>
    <row r="159" spans="1:166" x14ac:dyDescent="0.3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row>
  </sheetData>
  <sheetProtection algorithmName="SHA-512" hashValue="uqzwpcQKpjBPIxmcRBny9vl4NeKd227FY/rA0zvo9Yrr2S0Fa02JWC9Iu+Jx9snNCDhSRUe07qCUbFdzE+ekVg==" saltValue="1/uZlpH98JIvzSsqxCL5Ww==" spinCount="100000" sheet="1" objects="1" scenarios="1"/>
  <mergeCells count="7">
    <mergeCell ref="A45:A48"/>
    <mergeCell ref="A49:A52"/>
    <mergeCell ref="A2:A3"/>
    <mergeCell ref="A7:A9"/>
    <mergeCell ref="A10:A12"/>
    <mergeCell ref="A13:A15"/>
    <mergeCell ref="A41:A44"/>
  </mergeCells>
  <conditionalFormatting sqref="E8:E37">
    <cfRule type="expression" dxfId="372" priority="34">
      <formula>BU8=3</formula>
    </cfRule>
    <cfRule type="expression" dxfId="371" priority="35">
      <formula>BU8=4</formula>
    </cfRule>
    <cfRule type="expression" dxfId="370" priority="32">
      <formula>BU8=1</formula>
    </cfRule>
    <cfRule type="expression" dxfId="369" priority="33">
      <formula>BU8=2</formula>
    </cfRule>
  </conditionalFormatting>
  <conditionalFormatting sqref="E42:E71">
    <cfRule type="expression" dxfId="368" priority="9">
      <formula>BU8=0</formula>
    </cfRule>
  </conditionalFormatting>
  <conditionalFormatting sqref="E8:AH37">
    <cfRule type="expression" dxfId="367" priority="1" stopIfTrue="1">
      <formula>BU8=0</formula>
    </cfRule>
  </conditionalFormatting>
  <conditionalFormatting sqref="E9:AH37">
    <cfRule type="expression" dxfId="366" priority="20" stopIfTrue="1">
      <formula>BU9=0</formula>
    </cfRule>
    <cfRule type="expression" dxfId="365" priority="21">
      <formula>BU9=1</formula>
    </cfRule>
    <cfRule type="expression" dxfId="364" priority="22">
      <formula>BU9=2</formula>
    </cfRule>
    <cfRule type="expression" dxfId="363" priority="23">
      <formula>BU9=3</formula>
    </cfRule>
  </conditionalFormatting>
  <conditionalFormatting sqref="E42:AH71">
    <cfRule type="expression" dxfId="362" priority="7" stopIfTrue="1">
      <formula>BU8=0</formula>
    </cfRule>
    <cfRule type="cellIs" dxfId="361" priority="8" operator="lessThanOrEqual">
      <formula>0</formula>
    </cfRule>
  </conditionalFormatting>
  <conditionalFormatting sqref="F8:AH37">
    <cfRule type="expression" dxfId="360" priority="2">
      <formula>BV8=1</formula>
    </cfRule>
    <cfRule type="expression" dxfId="359" priority="3">
      <formula>BV8=2</formula>
    </cfRule>
    <cfRule type="expression" dxfId="358" priority="4">
      <formula>BV8=3</formula>
    </cfRule>
    <cfRule type="expression" dxfId="357" priority="5">
      <formula>BV8=4</formula>
    </cfRule>
  </conditionalFormatting>
  <conditionalFormatting sqref="AL8:BO37">
    <cfRule type="cellIs" dxfId="356" priority="16" stopIfTrue="1" operator="equal">
      <formula>1</formula>
    </cfRule>
    <cfRule type="expression" dxfId="355" priority="17">
      <formula>BU8=1</formula>
    </cfRule>
    <cfRule type="expression" dxfId="354" priority="18">
      <formula>BU8=2</formula>
    </cfRule>
    <cfRule type="expression" dxfId="353" priority="19">
      <formula>BU8=3</formula>
    </cfRule>
  </conditionalFormatting>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5" tint="0.39997558519241921"/>
  </sheetPr>
  <dimension ref="A1:EP141"/>
  <sheetViews>
    <sheetView zoomScale="70" zoomScaleNormal="70" zoomScalePageLayoutView="80" workbookViewId="0">
      <pane ySplit="9" topLeftCell="A28" activePane="bottomLeft" state="frozen"/>
      <selection pane="bottomLeft" activeCell="B9" sqref="B9"/>
    </sheetView>
  </sheetViews>
  <sheetFormatPr baseColWidth="10" defaultRowHeight="18" x14ac:dyDescent="0.35"/>
  <cols>
    <col min="1" max="1" width="2" style="617" customWidth="1"/>
    <col min="2" max="2" width="12.6640625" style="70" customWidth="1"/>
    <col min="3" max="3" width="13.44140625" style="70" customWidth="1"/>
    <col min="4" max="4" width="13.88671875" style="70" bestFit="1" customWidth="1"/>
    <col min="5" max="5" width="13.88671875" style="70" customWidth="1"/>
    <col min="6" max="6" width="13.6640625" style="70" bestFit="1" customWidth="1"/>
    <col min="7" max="7" width="15.44140625" style="70" customWidth="1"/>
    <col min="8" max="11" width="12.6640625" style="70" customWidth="1"/>
    <col min="12" max="12" width="1.44140625" style="70" customWidth="1"/>
    <col min="13" max="13" width="112.6640625" style="71" customWidth="1"/>
    <col min="14" max="14" width="1.44140625" style="82" customWidth="1"/>
    <col min="15" max="17" width="10.88671875" style="82"/>
    <col min="18" max="18" width="10.88671875" style="47"/>
    <col min="19" max="24" width="11.44140625" style="47" customWidth="1"/>
    <col min="25" max="26" width="11.44140625" hidden="1" customWidth="1"/>
    <col min="27" max="27" width="15.44140625" hidden="1" customWidth="1"/>
    <col min="28" max="29" width="11.44140625" hidden="1" customWidth="1"/>
    <col min="30" max="30" width="12.6640625" style="642" customWidth="1"/>
    <col min="31" max="31" width="11.44140625" style="642" customWidth="1"/>
    <col min="32" max="43" width="11.44140625" hidden="1" customWidth="1"/>
    <col min="44" max="44" width="11.44140625" style="260" hidden="1" customWidth="1"/>
    <col min="45" max="45" width="11.44140625" hidden="1" customWidth="1"/>
    <col min="46" max="46" width="31.88671875" style="1" hidden="1" customWidth="1"/>
    <col min="47" max="53" width="11.44140625" style="1" hidden="1" customWidth="1"/>
    <col min="54" max="62" width="11.44140625" hidden="1" customWidth="1"/>
    <col min="63" max="70" width="11.44140625" style="1" hidden="1" customWidth="1"/>
    <col min="71" max="74" width="11.44140625" hidden="1" customWidth="1"/>
    <col min="75" max="76" width="11.44140625" style="1" hidden="1" customWidth="1"/>
    <col min="77" max="78" width="11.44140625" hidden="1" customWidth="1"/>
    <col min="79" max="79" width="11.44140625" style="1" hidden="1" customWidth="1"/>
    <col min="80" max="83" width="11.44140625" hidden="1" customWidth="1"/>
    <col min="84" max="84" width="11.44140625" style="48"/>
    <col min="85" max="146" width="11.44140625" style="47"/>
  </cols>
  <sheetData>
    <row r="1" spans="1:84" x14ac:dyDescent="0.35">
      <c r="A1" s="618"/>
      <c r="B1" s="166" t="s">
        <v>224</v>
      </c>
      <c r="C1" s="167"/>
      <c r="D1" s="167"/>
      <c r="E1" s="167"/>
      <c r="F1" s="167"/>
      <c r="G1" s="167"/>
      <c r="H1" s="167"/>
      <c r="I1" s="167"/>
      <c r="J1" s="378" t="str">
        <f>"# items: "&amp;'2. Saisie'!AE1</f>
        <v># items: 0</v>
      </c>
      <c r="K1" s="170" t="s">
        <v>158</v>
      </c>
      <c r="L1" s="77"/>
      <c r="M1" s="207"/>
      <c r="N1" s="81"/>
      <c r="O1" s="81"/>
      <c r="P1" s="112"/>
      <c r="Q1" s="112"/>
      <c r="X1" s="499"/>
      <c r="Y1" s="499"/>
      <c r="Z1" s="499"/>
      <c r="AA1" s="499" t="s">
        <v>239</v>
      </c>
      <c r="AB1" s="531" t="str">
        <f>IFERROR(ROUND(KURT(AB10:AB109),2),"")</f>
        <v/>
      </c>
      <c r="AC1" s="499"/>
      <c r="AD1" s="641"/>
      <c r="AE1" s="641"/>
      <c r="AF1" s="499"/>
      <c r="AG1" s="499"/>
      <c r="AH1" s="499"/>
      <c r="AI1" s="499"/>
      <c r="AJ1" s="499"/>
      <c r="AK1" s="499"/>
      <c r="AL1" s="499"/>
      <c r="AM1" s="499"/>
      <c r="AN1" s="499"/>
      <c r="AO1" s="499"/>
      <c r="AP1" s="499"/>
      <c r="AQ1" s="499"/>
      <c r="AR1" s="529"/>
      <c r="AS1" s="499"/>
      <c r="AT1" s="530"/>
      <c r="AU1" s="530"/>
      <c r="AV1" s="530"/>
      <c r="AW1" s="530"/>
      <c r="AX1" s="530"/>
      <c r="AY1" s="530"/>
      <c r="AZ1" s="530"/>
      <c r="BA1" s="530"/>
      <c r="BB1" s="499"/>
      <c r="BC1" s="499"/>
      <c r="BD1" s="499"/>
      <c r="BE1" s="499"/>
      <c r="BF1" s="499"/>
      <c r="BG1" s="499"/>
      <c r="BH1" s="499"/>
      <c r="BI1" s="499"/>
      <c r="BJ1" s="499"/>
      <c r="BK1" s="530"/>
      <c r="BL1" s="530"/>
      <c r="BM1" s="530"/>
      <c r="BN1" s="530"/>
      <c r="BO1" s="530"/>
      <c r="BP1" s="530"/>
      <c r="BQ1" s="530"/>
      <c r="BR1" s="530"/>
      <c r="BS1" s="499"/>
      <c r="BT1" s="499"/>
      <c r="BU1" s="499"/>
      <c r="BV1" s="499"/>
      <c r="BW1" s="530"/>
      <c r="BX1" s="530"/>
      <c r="BY1" s="499"/>
      <c r="BZ1" s="499"/>
      <c r="CA1" s="530"/>
      <c r="CB1" s="499"/>
      <c r="CC1" s="499"/>
      <c r="CD1" s="499"/>
      <c r="CE1" s="499"/>
      <c r="CF1" s="650"/>
    </row>
    <row r="2" spans="1:84" ht="21" x14ac:dyDescent="0.4">
      <c r="A2" s="618"/>
      <c r="B2" s="368" t="str">
        <f>'2. Saisie'!P4</f>
        <v/>
      </c>
      <c r="C2" s="169"/>
      <c r="D2" s="169"/>
      <c r="E2" s="169"/>
      <c r="F2" s="169"/>
      <c r="G2" s="169"/>
      <c r="H2" s="169"/>
      <c r="I2" s="169"/>
      <c r="J2" s="687" t="str">
        <f>"# items valides: "&amp;'2. Saisie'!AE2</f>
        <v># items valides: 0</v>
      </c>
      <c r="K2" s="171">
        <f>K8</f>
        <v>0</v>
      </c>
      <c r="L2" s="53"/>
      <c r="M2" s="212" t="s">
        <v>250</v>
      </c>
      <c r="N2" s="7"/>
      <c r="O2" s="7"/>
      <c r="AA2" t="s">
        <v>240</v>
      </c>
      <c r="AB2" s="202" t="str">
        <f>IFERROR(ROUND(SKEW(AB10:AB109),2),"")</f>
        <v/>
      </c>
    </row>
    <row r="3" spans="1:84" x14ac:dyDescent="0.3">
      <c r="A3" s="618"/>
      <c r="B3" s="168" t="str">
        <f>'X(Calculs)X'!CJ37</f>
        <v>Aucun problème détecté dans le processus de calcul.</v>
      </c>
      <c r="C3" s="168"/>
      <c r="D3" s="168"/>
      <c r="E3" s="168"/>
      <c r="F3" s="168"/>
      <c r="G3" s="168"/>
      <c r="H3" s="168"/>
      <c r="I3" s="168"/>
      <c r="J3" s="687"/>
      <c r="K3" s="172"/>
      <c r="L3" s="56"/>
      <c r="M3" s="210" t="str">
        <f>"Moy. = "&amp;AB5&amp;"  (É.-t. = "&amp;AA6&amp;")"</f>
        <v>Moy. =   (É.-t. = )</v>
      </c>
      <c r="N3" s="8"/>
      <c r="O3" s="8"/>
      <c r="AA3" t="s">
        <v>245</v>
      </c>
      <c r="AB3" t="str">
        <f>IFERROR(AB116,"")</f>
        <v/>
      </c>
    </row>
    <row r="4" spans="1:84" x14ac:dyDescent="0.35">
      <c r="A4" s="618"/>
      <c r="B4" s="75"/>
      <c r="C4" s="75"/>
      <c r="D4" s="75"/>
      <c r="E4" s="75"/>
      <c r="F4" s="75"/>
      <c r="G4" s="75"/>
      <c r="H4" s="75"/>
      <c r="I4" s="75"/>
      <c r="J4" s="75"/>
      <c r="K4" s="75"/>
      <c r="L4" s="75"/>
      <c r="M4" s="210" t="str">
        <f>"Mode(s) = "&amp;AB3&amp;"  ;  Médiane = "&amp;AB4</f>
        <v xml:space="preserve">Mode(s) =   ;  Médiane = </v>
      </c>
      <c r="AA4" t="s">
        <v>246</v>
      </c>
      <c r="AB4" t="str">
        <f>IFERROR(MEDIAN(AB10:AB109),"")</f>
        <v/>
      </c>
    </row>
    <row r="5" spans="1:84" ht="26.25" customHeight="1" x14ac:dyDescent="0.5">
      <c r="A5" s="618"/>
      <c r="B5" s="173" t="s">
        <v>234</v>
      </c>
      <c r="C5" s="174"/>
      <c r="D5" s="174"/>
      <c r="E5" s="174"/>
      <c r="F5" s="174"/>
      <c r="G5" s="174"/>
      <c r="H5" s="174"/>
      <c r="I5" s="174"/>
      <c r="J5" s="174"/>
      <c r="K5" s="174"/>
      <c r="L5" s="102"/>
      <c r="M5" s="210" t="str">
        <f>"Variance = "&amp;AA7</f>
        <v xml:space="preserve">Variance = </v>
      </c>
      <c r="N5" s="103"/>
      <c r="O5" s="103"/>
      <c r="P5" s="103"/>
      <c r="Q5" s="103"/>
      <c r="AA5" t="s">
        <v>247</v>
      </c>
      <c r="AB5" t="str">
        <f>IFERROR(ROUND(AVERAGE(AB10:AB109),2),"")</f>
        <v/>
      </c>
      <c r="AG5" s="244" t="s">
        <v>322</v>
      </c>
      <c r="AH5" s="244" t="s">
        <v>321</v>
      </c>
      <c r="AI5" s="246" t="s">
        <v>318</v>
      </c>
      <c r="AJ5" s="244" t="s">
        <v>319</v>
      </c>
      <c r="AK5" s="244" t="s">
        <v>320</v>
      </c>
      <c r="AN5" s="223" t="s">
        <v>294</v>
      </c>
    </row>
    <row r="6" spans="1:84" ht="18.75" customHeight="1" x14ac:dyDescent="0.35">
      <c r="A6" s="618"/>
      <c r="B6" s="143" t="s">
        <v>232</v>
      </c>
      <c r="C6" s="75"/>
      <c r="D6" s="75"/>
      <c r="E6" s="75"/>
      <c r="F6" s="75"/>
      <c r="G6" s="75"/>
      <c r="H6" s="75"/>
      <c r="I6" s="75"/>
      <c r="J6" s="75"/>
      <c r="K6" s="75"/>
      <c r="L6" s="75"/>
      <c r="M6" s="208" t="str">
        <f>"Asymétrie = "&amp;AB2</f>
        <v xml:space="preserve">Asymétrie = </v>
      </c>
      <c r="Z6" t="s">
        <v>248</v>
      </c>
      <c r="AA6" t="str">
        <f>IFERROR(ROUND(STDEV(AB10:AB109),2),"")</f>
        <v/>
      </c>
      <c r="AD6" s="642" t="s">
        <v>592</v>
      </c>
      <c r="AG6" s="245" t="e">
        <f>C112-2*C113</f>
        <v>#VALUE!</v>
      </c>
      <c r="AH6" s="245" t="e">
        <f>C112-C113</f>
        <v>#VALUE!</v>
      </c>
      <c r="AI6" s="247" t="str">
        <f>C112</f>
        <v>-</v>
      </c>
      <c r="AJ6" s="245" t="e">
        <f>C112+C113</f>
        <v>#VALUE!</v>
      </c>
      <c r="AK6" s="245" t="e">
        <f>C112+2*C113</f>
        <v>#VALUE!</v>
      </c>
      <c r="AN6" s="9">
        <f>'8. Paramètres'!I135</f>
        <v>0.6</v>
      </c>
      <c r="AO6">
        <f>'8. Paramètres'!K135</f>
        <v>0</v>
      </c>
      <c r="AX6" s="258"/>
    </row>
    <row r="7" spans="1:84" ht="19.5" customHeight="1" thickBot="1" x14ac:dyDescent="0.4">
      <c r="A7" s="618"/>
      <c r="B7" s="143" t="s">
        <v>602</v>
      </c>
      <c r="C7" s="75"/>
      <c r="D7" s="75"/>
      <c r="E7" s="75"/>
      <c r="F7" s="75"/>
      <c r="G7" s="75"/>
      <c r="H7" s="75"/>
      <c r="I7" s="75"/>
      <c r="J7" s="75"/>
      <c r="K7" s="75"/>
      <c r="L7" s="75"/>
      <c r="M7" s="209" t="str">
        <f>"Aplatissement = "&amp;AB1</f>
        <v xml:space="preserve">Aplatissement = </v>
      </c>
      <c r="Z7" t="s">
        <v>249</v>
      </c>
      <c r="AA7" t="str">
        <f>IFERROR(ROUND(VAR(AB10:AB109),2),"")</f>
        <v/>
      </c>
    </row>
    <row r="8" spans="1:84" ht="12.75" customHeight="1" thickBot="1" x14ac:dyDescent="0.4">
      <c r="A8" s="618"/>
      <c r="B8" s="76"/>
      <c r="C8" s="75"/>
      <c r="D8" s="75"/>
      <c r="E8" s="75"/>
      <c r="F8" s="75"/>
      <c r="G8" s="75"/>
      <c r="H8" s="75"/>
      <c r="I8" s="75"/>
      <c r="J8" s="79">
        <f>'X(Calculs)X'!B8</f>
        <v>0</v>
      </c>
      <c r="K8" s="79">
        <f>'X(Calculs)X'!B11</f>
        <v>0</v>
      </c>
      <c r="L8" s="75"/>
      <c r="M8" s="203"/>
      <c r="AD8" s="642" t="s">
        <v>241</v>
      </c>
      <c r="AE8" s="642" t="s">
        <v>243</v>
      </c>
      <c r="BV8" t="s">
        <v>597</v>
      </c>
    </row>
    <row r="9" spans="1:84" ht="72" customHeight="1" thickBot="1" x14ac:dyDescent="0.4">
      <c r="A9" s="638"/>
      <c r="B9" s="175" t="s">
        <v>235</v>
      </c>
      <c r="C9" s="213" t="str">
        <f>"Score total
( /"&amp;'2. Saisie'!AE1&amp;" )"</f>
        <v>Score total
( /0 )</v>
      </c>
      <c r="D9" s="213" t="s">
        <v>236</v>
      </c>
      <c r="E9" s="633" t="s">
        <v>591</v>
      </c>
      <c r="F9" s="213" t="s">
        <v>258</v>
      </c>
      <c r="G9" s="648" t="s">
        <v>295</v>
      </c>
      <c r="H9" s="690" t="s">
        <v>532</v>
      </c>
      <c r="I9" s="691"/>
      <c r="J9" s="690" t="s">
        <v>533</v>
      </c>
      <c r="K9" s="691"/>
      <c r="L9" s="178"/>
      <c r="M9" s="199" t="s">
        <v>317</v>
      </c>
      <c r="N9" s="178"/>
      <c r="AB9" s="201" t="str">
        <f>C9</f>
        <v>Score total
( /0 )</v>
      </c>
      <c r="AD9" s="642" t="s">
        <v>242</v>
      </c>
      <c r="AE9" s="642" t="s">
        <v>244</v>
      </c>
      <c r="AH9" s="175" t="s">
        <v>235</v>
      </c>
      <c r="AI9" s="175" t="str">
        <f>"Score total
( /"&amp;AO2&amp;" )"</f>
        <v>Score total
( / )</v>
      </c>
      <c r="AJ9" s="175" t="s">
        <v>236</v>
      </c>
      <c r="AK9" s="213" t="s">
        <v>258</v>
      </c>
      <c r="AL9" s="175" t="s">
        <v>309</v>
      </c>
      <c r="AM9" s="692" t="s">
        <v>255</v>
      </c>
      <c r="AN9" s="693"/>
      <c r="AO9" s="692" t="s">
        <v>256</v>
      </c>
      <c r="AP9" s="693"/>
      <c r="AS9" s="175" t="s">
        <v>235</v>
      </c>
      <c r="AT9" s="257" t="str">
        <f>"Score total
( /"&amp;AZ2&amp;" )"</f>
        <v>Score total
( / )</v>
      </c>
      <c r="AU9" s="257" t="s">
        <v>236</v>
      </c>
      <c r="AV9" s="213" t="s">
        <v>258</v>
      </c>
      <c r="AW9" s="257" t="s">
        <v>309</v>
      </c>
      <c r="AX9" s="688" t="s">
        <v>255</v>
      </c>
      <c r="AY9" s="689"/>
      <c r="AZ9" s="688" t="s">
        <v>256</v>
      </c>
      <c r="BA9" s="689"/>
      <c r="BJ9" s="175" t="s">
        <v>235</v>
      </c>
      <c r="BK9" s="175" t="str">
        <f>"Score total
( /"&amp;'2. Saisie'!CL1&amp;" )"</f>
        <v>Score total
( / )</v>
      </c>
      <c r="BL9" s="175" t="s">
        <v>236</v>
      </c>
      <c r="BM9" s="213" t="s">
        <v>258</v>
      </c>
      <c r="BN9" s="175" t="s">
        <v>309</v>
      </c>
      <c r="BO9" s="685" t="s">
        <v>255</v>
      </c>
      <c r="BP9" s="686"/>
      <c r="BQ9" s="685" t="s">
        <v>256</v>
      </c>
      <c r="BR9" s="686"/>
    </row>
    <row r="10" spans="1:84" ht="129.9" customHeight="1" x14ac:dyDescent="0.35">
      <c r="A10" s="639"/>
      <c r="B10" s="116" t="s">
        <v>359</v>
      </c>
      <c r="C10" s="190" t="str">
        <f>IF('X(Calculs)X'!AO25&gt;=0,'X(Calculs)X'!AO25,"")</f>
        <v/>
      </c>
      <c r="D10" s="500" t="str">
        <f>IF(C10="","",C10/'2. Saisie'!AE1)</f>
        <v/>
      </c>
      <c r="E10" s="634" t="str">
        <f>IF(AH10&lt;='X(Calculs)X'!B$11,(C10-C$112)/C$113,"")</f>
        <v/>
      </c>
      <c r="F10" s="114" t="str">
        <f>IF('X(Calculs)X'!AL25="","",'X(Calculs)X'!AL25)</f>
        <v/>
      </c>
      <c r="G10" s="190" t="str">
        <f>IFERROR(CA10,"")</f>
        <v/>
      </c>
      <c r="H10" s="519" t="str">
        <f>IFERROR(IF(D10="","",IF(D10-(C$119)&lt;0,0,D10-(C$119))),"")</f>
        <v/>
      </c>
      <c r="I10" s="517" t="str">
        <f>IFERROR(IF(D10="","",IF(D10+(C$119)&gt;1,1,D10+(C$119))),"")</f>
        <v/>
      </c>
      <c r="J10" s="517" t="str">
        <f>IFERROR(IF(D10="","",IF(D10-(1.96*C$119)&lt;0,0,D10-(1.96*C$119))),"")</f>
        <v/>
      </c>
      <c r="K10" s="518" t="str">
        <f>IFERROR(IF(D10="","",IF(D10+(1.96*C$119)&gt;1,1,D10+(1.96*C$119))),"")</f>
        <v/>
      </c>
      <c r="L10" s="179"/>
      <c r="M10" s="255" t="str">
        <f>AR10</f>
        <v xml:space="preserve">     </v>
      </c>
      <c r="N10" s="179"/>
      <c r="AB10" s="211" t="str">
        <f>C10</f>
        <v/>
      </c>
      <c r="AD10" s="642">
        <v>0</v>
      </c>
      <c r="AE10" s="642">
        <f t="shared" ref="AE10:AE14" si="0">COUNTIF(AB$10:AB$109,"="&amp;AD10)</f>
        <v>0</v>
      </c>
      <c r="AH10" s="116">
        <v>1</v>
      </c>
      <c r="AI10" s="243" t="str">
        <f>IFERROR(IF(C10&gt;=0,C10-C$112,""),"")</f>
        <v/>
      </c>
      <c r="AM10" s="256" t="str">
        <f>IF(AND($D10&lt;$AN$6,H10&lt;$AN$6),"ok,2E",IF(AND($D10&gt;=$AN$6,H10&gt;=$AN$6),"ok,2R","oups!"))</f>
        <v>ok,2R</v>
      </c>
      <c r="AN10" s="256" t="str">
        <f>IF(AND($D10&lt;$AN$6,I10&lt;$AN$6),"ok,2E",IF(AND($D10&gt;=$AN$6,I10&gt;=$AN$6),"ok,2R","oups!"))</f>
        <v>ok,2R</v>
      </c>
      <c r="AO10" s="256" t="str">
        <f>IF(AND($D10&lt;$AN$6,J10&lt;$AN$6),"ok,2E",IF(AND($D10&gt;=$AN$6,J10&gt;=$AN$6),"ok,2R","oups!"))</f>
        <v>ok,2R</v>
      </c>
      <c r="AP10" s="256" t="str">
        <f>IF(AND($D10&lt;$AN$6,K10&lt;$AN$6),"ok,2E",IF(AND($D10&gt;=$AN$6,K10&gt;=$AN$6),"ok,2R","oups!"))</f>
        <v>ok,2R</v>
      </c>
      <c r="AR10" s="260" t="str">
        <f>AU10&amp;" "&amp;AT10&amp;" "&amp;AV10&amp;" "&amp;AW10&amp;" "&amp;AX10&amp;" "&amp;AZ10</f>
        <v xml:space="preserve">     </v>
      </c>
      <c r="AS10" s="116">
        <v>1</v>
      </c>
      <c r="AT10" s="1" t="str">
        <f>IF(AI10="","",IF(AI10&gt;0,"Son score est au-dessus de la moyenne,","Son score est en-dessous de la moyenne,")&amp;IF(OR(AND(C10&gt;AI$6,C10&lt;AJ$6),AND(C10&lt;AI$6,C10&gt;AH$6))," dans le premier écart-type.",IF(OR(AND(C10&gt;AI$6,C10&lt;AK$6),AND(C10&lt;AI$6,C10&gt;AG$6))," dans le deuxième écart-type."," à plus de deux écarts-types.")))</f>
        <v/>
      </c>
      <c r="AU10" s="1" t="str">
        <f>IF(C10="","",IF(BL10=4,"Le sujet est en échec.",IF(BL10=3,"Le sujet est en échec, mais près du seuil de réussite. Il conviendrait d'examiner si, selon l'erreur de mesure, ce sujet ne devrait pas être en réussite.",IF(BL10=2,"Le sujet est en réussite, mais près du seuil. Il conviendrait d'examiner si, selon l'erreur de mesure, ce sujet ne devrait pas être en échec.", IF(BL10=1,"Le sujet atteint le seuil de réussite du test.","err")))))</f>
        <v/>
      </c>
      <c r="AV10" s="1" t="str">
        <f>IF(F10="","",IF(BM10=4,"La corrélation bisériale de personnes est négative ce qui est problématique. Il conviendrait d'étudier la liste des réponses inattendues de ce sujet.",IF(BM10=3,"La corrélation bisériale de personnes est négligeable. Ce sujet se distingue particulièrement des autres.",IF(BM10=2,"La corrélation bisériale de personnes est faible. Ce sujet se distingue un peu des autres.",IF(BM10=1,"La corrélation bisériale de personnes est modérée à forte ce qui est souhaité.",IF(BM10="—","La corrélation bisériale de personnes ne peut pas être calculée (voir la légende au bas du tableau).","err"))))))</f>
        <v/>
      </c>
      <c r="AW10" s="1" t="str">
        <f>IF(G10="","",IF(BN10=0,"Le patron de réponses du sujet suit le modèle théorique de Guttman.","Le patron de réponses du sujet présente des réponses inattendues. Il conviendrait de l'examiner."))</f>
        <v/>
      </c>
      <c r="AX10" s="259" t="str">
        <f t="shared" ref="AX10:AX74" si="1">IF(C10="","",IF(H10="","Aucun intervalle de confiance ne peut être calculé.",IF(AND(AM10=AN10,C10&lt;AO$6),"Suivant l'intervalle de confiance à 68%, le score vrai de ce sujet serait effectivement sous le seuil de réussite.",IF(AND(AM10=AN10,C10&gt;=AO$6),"Suivant l'intervalle de confiance à 68%, le score vrai de ce sujet serait effectivement au-dessus du seuil de réussite.",IF(AM10="oups!","Suivant l'intervalle de confiance à 68%, le score vrai de ce sujet pourrait être en échec.",IF(AN10="oups!","Suivant l'intervalle de confiance à 68%, le score vrai de ce sujet pourrait être en réussite.",""))))))</f>
        <v/>
      </c>
      <c r="AZ10" s="1" t="str">
        <f>IF(C10="","",IF(J10="","",IF(AND(AO10=AP10,AN10=AO10,C10&lt;AO$6),"L'intervalle de confiance à 95% valide que le score vrai de ce sujet serait sous le seuil de réussite.",IF(AND(AO10=AP10,AN10=AO10,C10&gt;=AO$6),"L'intervalle de confiance à 95% valide que le score vrai de ce sujet serait effectivement au-dessus du seuil de réussite.",IF(AND(AM10=AN10,AO10="oups!"),"L'intervalle de confiance à 95% indique par contre que le score vrai de ce sujet pourrait être en échec.",IF(AND(AM10=AN10,AP10="oups!"),"L'intervalle de confiance à 95% indique par contre que le score vrai de ce sujet pourrait être en réussite.",IF(AO10="oups!","L'intervalle de confiance à 95% confirme que le score vrai de ce sujet pourrait être en échec.",IF(AP10="oups!","L'intervalle de confiance à 95% confirme que le score vrai de ce sujet pourrait être en réussite.",""))))))))</f>
        <v/>
      </c>
      <c r="BJ10" s="116" t="s">
        <v>359</v>
      </c>
      <c r="BK10" s="1" t="str">
        <f>IF(D10&lt;0.1,'X(Calculs)X'!MW$106,IF(D10&lt;0.2,'X(Calculs)X'!MW$105,IF(D10&lt;0.3,'X(Calculs)X'!MW$104,IF(D10&lt;0.4,'X(Calculs)X'!MW$103,IF(D10&lt;0.5,'X(Calculs)X'!MW$102,IF(D10&lt;0.6,'X(Calculs)X'!MW$101,IF(D10&lt;0.7,'X(Calculs)X'!MW$100,IF(D10&lt;0.8,'X(Calculs)X'!MW$99,IF(D10&lt;0.9,'X(Calculs)X'!MW$98,IF(D10&lt;=1,'X(Calculs)X'!MW$97,"err"))))))))))</f>
        <v>err</v>
      </c>
      <c r="BL10" s="1" t="str">
        <f>IF(D10&lt;0.1,'X(Calculs)X'!MW$106,IF(D10&lt;0.2,'X(Calculs)X'!MW$105,IF(D10&lt;0.3,'X(Calculs)X'!MW$104,IF(D10&lt;0.4,'X(Calculs)X'!MW$103,IF(D10&lt;0.5,'X(Calculs)X'!MW$102,IF(D10&lt;0.6,'X(Calculs)X'!MW$101,IF(D10&lt;0.7,'X(Calculs)X'!MW$100,IF(D10&lt;0.8,'X(Calculs)X'!MW$99,IF(D10&lt;0.9,'X(Calculs)X'!MW$98,IF(D10&lt;=1,'X(Calculs)X'!MW$97,"err"))))))))))</f>
        <v>err</v>
      </c>
      <c r="BM10" s="1" t="str">
        <f>IF(F10&lt;0,'X(Calculs)X'!MW$119,IF(F10&lt;0.1,'X(Calculs)X'!MW$118,IF(F10&lt;0.2,'X(Calculs)X'!MW$117,IF(F10&lt;0.3,'X(Calculs)X'!MW$116,IF(F10&lt;0.4,'X(Calculs)X'!MW$115,IF(F10&lt;0.5,'X(Calculs)X'!MW$114,IF(F10&lt;0.6,'X(Calculs)X'!MW$113,IF(F10&lt;0.7,'X(Calculs)X'!MW$112,IF(F10&lt;0.8,'X(Calculs)X'!MW$111,IF(F10&lt;0.9,'X(Calculs)X'!MW$110,IF(F10&lt;=1,'X(Calculs)X'!MW$109,IF(F10="—","—","err"))))))))))))</f>
        <v>err</v>
      </c>
      <c r="BN10" s="1">
        <f>IF(G10=0,0,IF(G10&lt;G$112,'X(Calculs)X'!MW$121,IF(AND(G10&gt;=G$112,G10&lt;(G$112+(1*G$113))),'X(Calculs)X'!MW$122,IF(AND(G10&gt;=(G$112+(1*G$113)),G10&lt;(G$112+(2*G$113))),'X(Calculs)X'!MW$123,IF(G10&gt;=(G$112+(2*G$113)),'X(Calculs)X'!MW$124,"err")))))</f>
        <v>1</v>
      </c>
      <c r="BV10" s="116" t="s">
        <v>359</v>
      </c>
      <c r="BW10" s="1" t="str">
        <f>'X(Calculs)X'!EF25</f>
        <v/>
      </c>
      <c r="BX10" s="1">
        <f>'X(Calculs)X'!FM25</f>
        <v>0</v>
      </c>
      <c r="BZ10" s="4" t="s">
        <v>31</v>
      </c>
      <c r="CA10" s="1" t="e">
        <f>INDEX(BX$10:BX$109, MATCH(BZ10, BW$10:BW$109,0))</f>
        <v>#N/A</v>
      </c>
    </row>
    <row r="11" spans="1:84" ht="129.9" customHeight="1" x14ac:dyDescent="0.35">
      <c r="A11" s="639"/>
      <c r="B11" s="116" t="s">
        <v>360</v>
      </c>
      <c r="C11" s="190" t="str">
        <f>IF('X(Calculs)X'!AO26&gt;=0,'X(Calculs)X'!AO26,"")</f>
        <v/>
      </c>
      <c r="D11" s="500" t="str">
        <f>IF(C11="","",C11/'2. Saisie'!AE1)</f>
        <v/>
      </c>
      <c r="E11" s="634" t="str">
        <f>IF(AH11&lt;='X(Calculs)X'!B$11,(C11-C$112)/C$113,"")</f>
        <v/>
      </c>
      <c r="F11" s="114" t="str">
        <f>IF('X(Calculs)X'!AL26="","",'X(Calculs)X'!AL26)</f>
        <v/>
      </c>
      <c r="G11" s="190" t="str">
        <f t="shared" ref="G11:G74" si="2">IFERROR(CA11,"")</f>
        <v/>
      </c>
      <c r="H11" s="519" t="str">
        <f t="shared" ref="H11:H74" si="3">IFERROR(IF(D11="","",IF(D11-(C$119)&lt;0,0,D11-(C$119))),"")</f>
        <v/>
      </c>
      <c r="I11" s="517" t="str">
        <f t="shared" ref="I11:I74" si="4">IFERROR(IF(D11="","",IF(D11+(C$119)&gt;1,1,D11+(C$119))),"")</f>
        <v/>
      </c>
      <c r="J11" s="517" t="str">
        <f t="shared" ref="J11:J74" si="5">IFERROR(IF(D11="","",IF(D11-(1.96*C$119)&lt;0,0,D11-(1.96*C$119))),"")</f>
        <v/>
      </c>
      <c r="K11" s="656" t="str">
        <f t="shared" ref="K11:K74" si="6">IFERROR(IF(D11="","",IF(D11+(1.96*C$119)&gt;1,1,D11+(1.96*C$119))),"")</f>
        <v/>
      </c>
      <c r="L11" s="180"/>
      <c r="M11" s="176" t="str">
        <f t="shared" ref="M11:M74" si="7">AR11</f>
        <v xml:space="preserve">     </v>
      </c>
      <c r="N11" s="180"/>
      <c r="AB11" s="200" t="str">
        <f t="shared" ref="AB11:AB73" si="8">C11</f>
        <v/>
      </c>
      <c r="AD11" s="642">
        <v>1</v>
      </c>
      <c r="AE11" s="642">
        <f t="shared" si="0"/>
        <v>0</v>
      </c>
      <c r="AH11" s="117">
        <v>2</v>
      </c>
      <c r="AI11" s="243" t="str">
        <f t="shared" ref="AI11:AI74" si="9">IFERROR(IF(C11&gt;=0,C11-C$112,""),"")</f>
        <v/>
      </c>
      <c r="AM11" s="256" t="str">
        <f t="shared" ref="AM11:AM74" si="10">IF(AND($D11&lt;$AN$6,H11&lt;$AN$6),"ok,2E",IF(AND($D11&gt;=$AN$6,H11&gt;=$AN$6),"ok,2R","oups!"))</f>
        <v>ok,2R</v>
      </c>
      <c r="AN11" s="256" t="str">
        <f t="shared" ref="AN11:AN74" si="11">IF(AND($D11&lt;$AN$6,I11&lt;$AN$6),"ok,2E",IF(AND($D11&gt;=$AN$6,I11&gt;=$AN$6),"ok,2R","oups!"))</f>
        <v>ok,2R</v>
      </c>
      <c r="AO11" s="256" t="str">
        <f t="shared" ref="AO11:AO74" si="12">IF(AND($D11&lt;$AN$6,J11&lt;$AN$6),"ok,2E",IF(AND($D11&gt;=$AN$6,J11&gt;=$AN$6),"ok,2R","oups!"))</f>
        <v>ok,2R</v>
      </c>
      <c r="AP11" s="256" t="str">
        <f t="shared" ref="AP11:AP74" si="13">IF(AND($D11&lt;$AN$6,K11&lt;$AN$6),"ok,2E",IF(AND($D11&gt;=$AN$6,K11&gt;=$AN$6),"ok,2R","oups!"))</f>
        <v>ok,2R</v>
      </c>
      <c r="AR11" s="260" t="str">
        <f t="shared" ref="AR11:AR74" si="14">AU11&amp;" "&amp;AT11&amp;" "&amp;AV11&amp;" "&amp;AW11&amp;" "&amp;AX11&amp;" "&amp;AZ11</f>
        <v xml:space="preserve">     </v>
      </c>
      <c r="AS11" s="117">
        <v>2</v>
      </c>
      <c r="AT11" s="1" t="str">
        <f t="shared" ref="AT11:AT74" si="15">IF(AI11="","",IF(AI11&gt;0,"Son score est au-dessus de la moyenne,","Son score est en-dessous de la moyenne,")&amp;IF(OR(AND(C11&gt;AI$6,C11&lt;AJ$6),AND(C11&lt;AI$6,C11&gt;AH$6))," dans le premier écart-type.",IF(OR(AND(C11&gt;AI$6,C11&lt;AK$6),AND(C11&lt;AI$6,C11&gt;AG$6))," dans le deuxième écart-type."," à plus de deux écarts-types.")))</f>
        <v/>
      </c>
      <c r="AU11" s="1" t="str">
        <f t="shared" ref="AU11:AU74" si="16">IF(C11="","",IF(BL11=4,"Le sujet est en échec.",IF(BL11=3,"Le sujet est en échec, mais près du seuil de réussite. Il conviendrait d'examiner si, selon l'erreur de mesure, ce sujet ne devrait pas être en réussite.",IF(BL11=2,"Le sujet est en réussite, mais près du seuil. Il conviendrait d'examiner si, selon l'erreur de mesure, ce sujet ne devrait pas être en échec.", IF(BL11=1,"Le sujet atteint le seuil de réussite du test.","err")))))</f>
        <v/>
      </c>
      <c r="AV11" s="1" t="str">
        <f t="shared" ref="AV11:AV74" si="17">IF(F11="","",IF(BM11=4,"La corrélation bisériale de personnes est négative ce qui est problématique. Il conviendrait d'étudier la liste des réponses inattendues de ce sujet.",IF(BM11=3,"La corrélation bisériale de personnes est négligeable. Ce sujet se distingue particulièrement des autres.",IF(BM11=2,"La corrélation bisériale de personnes est faible. Ce sujet se distingue un peu des autres.",IF(BM11=1,"La corrélation bisériale de personnes est modérée à forte ce qui est souhaité.",IF(BM11="—","La corrélation bisériale de personnes ne peut pas être calculée (voir la légende au bas du tableau).","err"))))))</f>
        <v/>
      </c>
      <c r="AW11" s="1" t="str">
        <f t="shared" ref="AW11:AW74" si="18">IF(G11="","",IF(BN11=0,"Le patron de réponses du sujet suit le modèle théorique de Guttman.","Le patron de réponses du sujet présente des réponses inattendues. Il conviendrait de l'examiner."))</f>
        <v/>
      </c>
      <c r="AX11" s="259" t="str">
        <f t="shared" si="1"/>
        <v/>
      </c>
      <c r="AZ11" s="1" t="str">
        <f t="shared" ref="AZ11:AZ74" si="19">IF(C11="","",IF(J11="","",IF(AND(AO11=AP11,AN11=AO11,C11&lt;AO$6),"L'intervalle de confiance à 95% valide que le score vrai de ce sujet serait sous le seuil de réussite.",IF(AND(AO11=AP11,AN11=AO11,C11&gt;=AO$6),"L'intervalle de confiance à 95% valide que le score vrai de ce sujet serait effectivement au-dessus du seuil de réussite.",IF(AND(AM11=AN11,AO11="oups!"),"L'intervalle de confiance à 95% indique par contre que le score vrai de ce sujet pourrait être en échec.",IF(AND(AM11=AN11,AP11="oups!"),"L'intervalle de confiance à 95% indique par contre que le score vrai de ce sujet pourrait être en réussite.",IF(AO11="oups!","L'intervalle de confiance à 95% confirme que le score vrai de ce sujet pourrait être en échec.",IF(AP11="oups!","L'intervalle de confiance à 95% confirme que le score vrai de ce sujet pourrait être en réussite.",""))))))))</f>
        <v/>
      </c>
      <c r="BJ11" s="116" t="s">
        <v>360</v>
      </c>
      <c r="BK11" s="1" t="str">
        <f>IF(D11&lt;0.1,'X(Calculs)X'!MW$106,IF(D11&lt;0.2,'X(Calculs)X'!MW$105,IF(D11&lt;0.3,'X(Calculs)X'!MW$104,IF(D11&lt;0.4,'X(Calculs)X'!MW$103,IF(D11&lt;0.5,'X(Calculs)X'!MW$102,IF(D11&lt;0.6,'X(Calculs)X'!MW$101,IF(D11&lt;0.7,'X(Calculs)X'!MW$100,IF(D11&lt;0.8,'X(Calculs)X'!MW$99,IF(D11&lt;0.9,'X(Calculs)X'!MW$98,IF(D11&lt;=1,'X(Calculs)X'!MW$97,"err"))))))))))</f>
        <v>err</v>
      </c>
      <c r="BL11" s="1" t="str">
        <f>IF(D11&lt;0.1,'X(Calculs)X'!MW$106,IF(D11&lt;0.2,'X(Calculs)X'!MW$105,IF(D11&lt;0.3,'X(Calculs)X'!MW$104,IF(D11&lt;0.4,'X(Calculs)X'!MW$103,IF(D11&lt;0.5,'X(Calculs)X'!MW$102,IF(D11&lt;0.6,'X(Calculs)X'!MW$101,IF(D11&lt;0.7,'X(Calculs)X'!MW$100,IF(D11&lt;0.8,'X(Calculs)X'!MW$99,IF(D11&lt;0.9,'X(Calculs)X'!MW$98,IF(D11&lt;=1,'X(Calculs)X'!MW$97,"err"))))))))))</f>
        <v>err</v>
      </c>
      <c r="BM11" s="1" t="str">
        <f>IF(F11&lt;0,'X(Calculs)X'!MW$119,IF(F11&lt;0.1,'X(Calculs)X'!MW$118,IF(F11&lt;0.2,'X(Calculs)X'!MW$117,IF(F11&lt;0.3,'X(Calculs)X'!MW$116,IF(F11&lt;0.4,'X(Calculs)X'!MW$115,IF(F11&lt;0.5,'X(Calculs)X'!MW$114,IF(F11&lt;0.6,'X(Calculs)X'!MW$113,IF(F11&lt;0.7,'X(Calculs)X'!MW$112,IF(F11&lt;0.8,'X(Calculs)X'!MW$111,IF(F11&lt;0.9,'X(Calculs)X'!MW$110,IF(F11&lt;=1,'X(Calculs)X'!MW$109,IF(F11="—","—","err"))))))))))))</f>
        <v>err</v>
      </c>
      <c r="BN11" s="1">
        <f>IF(G11=0,0,IF(G11&lt;G$112,'X(Calculs)X'!MW$121,IF(AND(G11&gt;=G$112,G11&lt;(G$112+(1*G$113))),'X(Calculs)X'!MW$122,IF(AND(G11&gt;=(G$112+(1*G$113)),G11&lt;(G$112+(2*G$113))),'X(Calculs)X'!MW$123,IF(G11&gt;=(G$112+(2*G$113)),'X(Calculs)X'!MW$124,"err")))))</f>
        <v>1</v>
      </c>
      <c r="BV11" s="116" t="s">
        <v>360</v>
      </c>
      <c r="BW11" s="1" t="str">
        <f>'X(Calculs)X'!EF26</f>
        <v/>
      </c>
      <c r="BX11" s="1">
        <f>'X(Calculs)X'!FM26</f>
        <v>0</v>
      </c>
      <c r="BZ11" s="4" t="s">
        <v>32</v>
      </c>
      <c r="CA11" s="1" t="e">
        <f t="shared" ref="CA11:CA74" si="20">INDEX(BX$10:BX$109, MATCH(BZ11, BW$10:BW$109,0))</f>
        <v>#N/A</v>
      </c>
    </row>
    <row r="12" spans="1:84" ht="129.9" customHeight="1" x14ac:dyDescent="0.35">
      <c r="A12" s="639"/>
      <c r="B12" s="116" t="s">
        <v>361</v>
      </c>
      <c r="C12" s="190" t="str">
        <f>IF('X(Calculs)X'!AO27&gt;=0,'X(Calculs)X'!AO27,"")</f>
        <v/>
      </c>
      <c r="D12" s="500" t="str">
        <f>IF(C12="","",C12/'2. Saisie'!AE1)</f>
        <v/>
      </c>
      <c r="E12" s="634" t="str">
        <f>IF(AH12&lt;='X(Calculs)X'!B$11,(C12-C$112)/C$113,"")</f>
        <v/>
      </c>
      <c r="F12" s="114" t="str">
        <f>IF('X(Calculs)X'!AL27="","",'X(Calculs)X'!AL27)</f>
        <v/>
      </c>
      <c r="G12" s="190" t="str">
        <f t="shared" si="2"/>
        <v/>
      </c>
      <c r="H12" s="519" t="str">
        <f t="shared" si="3"/>
        <v/>
      </c>
      <c r="I12" s="517" t="str">
        <f t="shared" si="4"/>
        <v/>
      </c>
      <c r="J12" s="517" t="str">
        <f t="shared" si="5"/>
        <v/>
      </c>
      <c r="K12" s="656" t="str">
        <f t="shared" si="6"/>
        <v/>
      </c>
      <c r="L12" s="180"/>
      <c r="M12" s="176" t="str">
        <f t="shared" si="7"/>
        <v xml:space="preserve">     </v>
      </c>
      <c r="N12" s="180"/>
      <c r="AB12" s="200" t="str">
        <f t="shared" si="8"/>
        <v/>
      </c>
      <c r="AD12" s="642">
        <v>2</v>
      </c>
      <c r="AE12" s="642">
        <f t="shared" si="0"/>
        <v>0</v>
      </c>
      <c r="AH12" s="117">
        <v>3</v>
      </c>
      <c r="AI12" s="243" t="str">
        <f t="shared" si="9"/>
        <v/>
      </c>
      <c r="AM12" s="256" t="str">
        <f t="shared" si="10"/>
        <v>ok,2R</v>
      </c>
      <c r="AN12" s="256" t="str">
        <f t="shared" si="11"/>
        <v>ok,2R</v>
      </c>
      <c r="AO12" s="256" t="str">
        <f t="shared" si="12"/>
        <v>ok,2R</v>
      </c>
      <c r="AP12" s="256" t="str">
        <f t="shared" si="13"/>
        <v>ok,2R</v>
      </c>
      <c r="AR12" s="260" t="str">
        <f t="shared" si="14"/>
        <v xml:space="preserve">     </v>
      </c>
      <c r="AS12" s="117">
        <v>3</v>
      </c>
      <c r="AT12" s="1" t="str">
        <f t="shared" si="15"/>
        <v/>
      </c>
      <c r="AU12" s="1" t="str">
        <f t="shared" si="16"/>
        <v/>
      </c>
      <c r="AV12" s="1" t="str">
        <f t="shared" si="17"/>
        <v/>
      </c>
      <c r="AW12" s="1" t="str">
        <f t="shared" si="18"/>
        <v/>
      </c>
      <c r="AX12" s="259" t="str">
        <f t="shared" si="1"/>
        <v/>
      </c>
      <c r="AZ12" s="1" t="str">
        <f t="shared" si="19"/>
        <v/>
      </c>
      <c r="BJ12" s="116" t="s">
        <v>361</v>
      </c>
      <c r="BK12" s="1" t="str">
        <f>IF(D12&lt;0.1,'X(Calculs)X'!MW$106,IF(D12&lt;0.2,'X(Calculs)X'!MW$105,IF(D12&lt;0.3,'X(Calculs)X'!MW$104,IF(D12&lt;0.4,'X(Calculs)X'!MW$103,IF(D12&lt;0.5,'X(Calculs)X'!MW$102,IF(D12&lt;0.6,'X(Calculs)X'!MW$101,IF(D12&lt;0.7,'X(Calculs)X'!MW$100,IF(D12&lt;0.8,'X(Calculs)X'!MW$99,IF(D12&lt;0.9,'X(Calculs)X'!MW$98,IF(D12&lt;=1,'X(Calculs)X'!MW$97,"err"))))))))))</f>
        <v>err</v>
      </c>
      <c r="BL12" s="1" t="str">
        <f>IF(D12&lt;0.1,'X(Calculs)X'!MW$106,IF(D12&lt;0.2,'X(Calculs)X'!MW$105,IF(D12&lt;0.3,'X(Calculs)X'!MW$104,IF(D12&lt;0.4,'X(Calculs)X'!MW$103,IF(D12&lt;0.5,'X(Calculs)X'!MW$102,IF(D12&lt;0.6,'X(Calculs)X'!MW$101,IF(D12&lt;0.7,'X(Calculs)X'!MW$100,IF(D12&lt;0.8,'X(Calculs)X'!MW$99,IF(D12&lt;0.9,'X(Calculs)X'!MW$98,IF(D12&lt;=1,'X(Calculs)X'!MW$97,"err"))))))))))</f>
        <v>err</v>
      </c>
      <c r="BM12" s="1" t="str">
        <f>IF(F12&lt;0,'X(Calculs)X'!MW$119,IF(F12&lt;0.1,'X(Calculs)X'!MW$118,IF(F12&lt;0.2,'X(Calculs)X'!MW$117,IF(F12&lt;0.3,'X(Calculs)X'!MW$116,IF(F12&lt;0.4,'X(Calculs)X'!MW$115,IF(F12&lt;0.5,'X(Calculs)X'!MW$114,IF(F12&lt;0.6,'X(Calculs)X'!MW$113,IF(F12&lt;0.7,'X(Calculs)X'!MW$112,IF(F12&lt;0.8,'X(Calculs)X'!MW$111,IF(F12&lt;0.9,'X(Calculs)X'!MW$110,IF(F12&lt;=1,'X(Calculs)X'!MW$109,IF(F12="—","—","err"))))))))))))</f>
        <v>err</v>
      </c>
      <c r="BN12" s="1">
        <f>IF(G12=0,0,IF(G12&lt;G$112,'X(Calculs)X'!MW$121,IF(AND(G12&gt;=G$112,G12&lt;(G$112+(1*G$113))),'X(Calculs)X'!MW$122,IF(AND(G12&gt;=(G$112+(1*G$113)),G12&lt;(G$112+(2*G$113))),'X(Calculs)X'!MW$123,IF(G12&gt;=(G$112+(2*G$113)),'X(Calculs)X'!MW$124,"err")))))</f>
        <v>1</v>
      </c>
      <c r="BV12" s="116" t="s">
        <v>361</v>
      </c>
      <c r="BW12" s="1" t="str">
        <f>'X(Calculs)X'!EF27</f>
        <v/>
      </c>
      <c r="BX12" s="1">
        <f>'X(Calculs)X'!FM27</f>
        <v>0</v>
      </c>
      <c r="BZ12" s="4" t="s">
        <v>33</v>
      </c>
      <c r="CA12" s="1" t="e">
        <f t="shared" si="20"/>
        <v>#N/A</v>
      </c>
    </row>
    <row r="13" spans="1:84" ht="129.9" customHeight="1" x14ac:dyDescent="0.35">
      <c r="A13" s="639"/>
      <c r="B13" s="116" t="s">
        <v>362</v>
      </c>
      <c r="C13" s="190" t="str">
        <f>IF('X(Calculs)X'!AO28&gt;=0,'X(Calculs)X'!AO28,"")</f>
        <v/>
      </c>
      <c r="D13" s="500" t="str">
        <f>IF(C13="","",C13/'2. Saisie'!AE1)</f>
        <v/>
      </c>
      <c r="E13" s="634" t="str">
        <f>IF(AH13&lt;='X(Calculs)X'!B$11,(C13-C$112)/C$113,"")</f>
        <v/>
      </c>
      <c r="F13" s="114" t="str">
        <f>IF('X(Calculs)X'!AL28="","",'X(Calculs)X'!AL28)</f>
        <v/>
      </c>
      <c r="G13" s="190" t="str">
        <f t="shared" si="2"/>
        <v/>
      </c>
      <c r="H13" s="519" t="str">
        <f t="shared" si="3"/>
        <v/>
      </c>
      <c r="I13" s="517" t="str">
        <f t="shared" si="4"/>
        <v/>
      </c>
      <c r="J13" s="517" t="str">
        <f t="shared" si="5"/>
        <v/>
      </c>
      <c r="K13" s="656" t="str">
        <f t="shared" si="6"/>
        <v/>
      </c>
      <c r="L13" s="180"/>
      <c r="M13" s="176" t="str">
        <f t="shared" si="7"/>
        <v xml:space="preserve">     </v>
      </c>
      <c r="N13" s="180"/>
      <c r="AB13" s="200" t="str">
        <f t="shared" si="8"/>
        <v/>
      </c>
      <c r="AD13" s="642">
        <v>3</v>
      </c>
      <c r="AE13" s="642">
        <f t="shared" si="0"/>
        <v>0</v>
      </c>
      <c r="AH13" s="117">
        <v>4</v>
      </c>
      <c r="AI13" s="243" t="str">
        <f t="shared" si="9"/>
        <v/>
      </c>
      <c r="AM13" s="256" t="str">
        <f t="shared" si="10"/>
        <v>ok,2R</v>
      </c>
      <c r="AN13" s="256" t="str">
        <f t="shared" si="11"/>
        <v>ok,2R</v>
      </c>
      <c r="AO13" s="256" t="str">
        <f t="shared" si="12"/>
        <v>ok,2R</v>
      </c>
      <c r="AP13" s="256" t="str">
        <f t="shared" si="13"/>
        <v>ok,2R</v>
      </c>
      <c r="AR13" s="260" t="str">
        <f t="shared" si="14"/>
        <v xml:space="preserve">     </v>
      </c>
      <c r="AS13" s="117">
        <v>4</v>
      </c>
      <c r="AT13" s="1" t="str">
        <f t="shared" si="15"/>
        <v/>
      </c>
      <c r="AU13" s="1" t="str">
        <f t="shared" si="16"/>
        <v/>
      </c>
      <c r="AV13" s="1" t="str">
        <f t="shared" si="17"/>
        <v/>
      </c>
      <c r="AW13" s="1" t="str">
        <f t="shared" si="18"/>
        <v/>
      </c>
      <c r="AX13" s="259" t="str">
        <f t="shared" si="1"/>
        <v/>
      </c>
      <c r="AZ13" s="1" t="str">
        <f t="shared" si="19"/>
        <v/>
      </c>
      <c r="BJ13" s="116" t="s">
        <v>362</v>
      </c>
      <c r="BK13" s="1" t="str">
        <f>IF(D13&lt;0.1,'X(Calculs)X'!MW$106,IF(D13&lt;0.2,'X(Calculs)X'!MW$105,IF(D13&lt;0.3,'X(Calculs)X'!MW$104,IF(D13&lt;0.4,'X(Calculs)X'!MW$103,IF(D13&lt;0.5,'X(Calculs)X'!MW$102,IF(D13&lt;0.6,'X(Calculs)X'!MW$101,IF(D13&lt;0.7,'X(Calculs)X'!MW$100,IF(D13&lt;0.8,'X(Calculs)X'!MW$99,IF(D13&lt;0.9,'X(Calculs)X'!MW$98,IF(D13&lt;=1,'X(Calculs)X'!MW$97,"err"))))))))))</f>
        <v>err</v>
      </c>
      <c r="BL13" s="1" t="str">
        <f>IF(D13&lt;0.1,'X(Calculs)X'!MW$106,IF(D13&lt;0.2,'X(Calculs)X'!MW$105,IF(D13&lt;0.3,'X(Calculs)X'!MW$104,IF(D13&lt;0.4,'X(Calculs)X'!MW$103,IF(D13&lt;0.5,'X(Calculs)X'!MW$102,IF(D13&lt;0.6,'X(Calculs)X'!MW$101,IF(D13&lt;0.7,'X(Calculs)X'!MW$100,IF(D13&lt;0.8,'X(Calculs)X'!MW$99,IF(D13&lt;0.9,'X(Calculs)X'!MW$98,IF(D13&lt;=1,'X(Calculs)X'!MW$97,"err"))))))))))</f>
        <v>err</v>
      </c>
      <c r="BM13" s="1" t="str">
        <f>IF(F13&lt;0,'X(Calculs)X'!MW$119,IF(F13&lt;0.1,'X(Calculs)X'!MW$118,IF(F13&lt;0.2,'X(Calculs)X'!MW$117,IF(F13&lt;0.3,'X(Calculs)X'!MW$116,IF(F13&lt;0.4,'X(Calculs)X'!MW$115,IF(F13&lt;0.5,'X(Calculs)X'!MW$114,IF(F13&lt;0.6,'X(Calculs)X'!MW$113,IF(F13&lt;0.7,'X(Calculs)X'!MW$112,IF(F13&lt;0.8,'X(Calculs)X'!MW$111,IF(F13&lt;0.9,'X(Calculs)X'!MW$110,IF(F13&lt;=1,'X(Calculs)X'!MW$109,IF(F13="—","—","err"))))))))))))</f>
        <v>err</v>
      </c>
      <c r="BN13" s="1">
        <f>IF(G13=0,0,IF(G13&lt;G$112,'X(Calculs)X'!MW$121,IF(AND(G13&gt;=G$112,G13&lt;(G$112+(1*G$113))),'X(Calculs)X'!MW$122,IF(AND(G13&gt;=(G$112+(1*G$113)),G13&lt;(G$112+(2*G$113))),'X(Calculs)X'!MW$123,IF(G13&gt;=(G$112+(2*G$113)),'X(Calculs)X'!MW$124,"err")))))</f>
        <v>1</v>
      </c>
      <c r="BV13" s="116" t="s">
        <v>362</v>
      </c>
      <c r="BW13" s="1" t="str">
        <f>'X(Calculs)X'!EF28</f>
        <v/>
      </c>
      <c r="BX13" s="1">
        <f>'X(Calculs)X'!FM28</f>
        <v>0</v>
      </c>
      <c r="BZ13" s="4" t="s">
        <v>34</v>
      </c>
      <c r="CA13" s="1" t="e">
        <f t="shared" si="20"/>
        <v>#N/A</v>
      </c>
    </row>
    <row r="14" spans="1:84" ht="129.9" customHeight="1" x14ac:dyDescent="0.35">
      <c r="A14" s="639"/>
      <c r="B14" s="116" t="s">
        <v>363</v>
      </c>
      <c r="C14" s="190" t="str">
        <f>IF('X(Calculs)X'!AO29&gt;=0,'X(Calculs)X'!AO29,"")</f>
        <v/>
      </c>
      <c r="D14" s="500" t="str">
        <f>IF(C14="","",C14/'2. Saisie'!AE1)</f>
        <v/>
      </c>
      <c r="E14" s="634" t="str">
        <f>IF(AH14&lt;='X(Calculs)X'!B$11,(C14-C$112)/C$113,"")</f>
        <v/>
      </c>
      <c r="F14" s="114" t="str">
        <f>IF('X(Calculs)X'!AL29="","",'X(Calculs)X'!AL29)</f>
        <v/>
      </c>
      <c r="G14" s="190" t="str">
        <f t="shared" si="2"/>
        <v/>
      </c>
      <c r="H14" s="519" t="str">
        <f t="shared" si="3"/>
        <v/>
      </c>
      <c r="I14" s="517" t="str">
        <f t="shared" si="4"/>
        <v/>
      </c>
      <c r="J14" s="517" t="str">
        <f t="shared" si="5"/>
        <v/>
      </c>
      <c r="K14" s="656" t="str">
        <f t="shared" si="6"/>
        <v/>
      </c>
      <c r="L14" s="180"/>
      <c r="M14" s="176" t="str">
        <f t="shared" si="7"/>
        <v xml:space="preserve">     </v>
      </c>
      <c r="N14" s="180"/>
      <c r="AB14" s="200" t="str">
        <f t="shared" si="8"/>
        <v/>
      </c>
      <c r="AD14" s="642">
        <v>4</v>
      </c>
      <c r="AE14" s="642">
        <f t="shared" si="0"/>
        <v>0</v>
      </c>
      <c r="AH14" s="117">
        <v>5</v>
      </c>
      <c r="AI14" s="243" t="str">
        <f t="shared" si="9"/>
        <v/>
      </c>
      <c r="AM14" s="256" t="str">
        <f t="shared" si="10"/>
        <v>ok,2R</v>
      </c>
      <c r="AN14" s="256" t="str">
        <f t="shared" si="11"/>
        <v>ok,2R</v>
      </c>
      <c r="AO14" s="256" t="str">
        <f t="shared" si="12"/>
        <v>ok,2R</v>
      </c>
      <c r="AP14" s="256" t="str">
        <f t="shared" si="13"/>
        <v>ok,2R</v>
      </c>
      <c r="AR14" s="260" t="str">
        <f t="shared" si="14"/>
        <v xml:space="preserve">     </v>
      </c>
      <c r="AS14" s="117">
        <v>5</v>
      </c>
      <c r="AT14" s="1" t="str">
        <f t="shared" si="15"/>
        <v/>
      </c>
      <c r="AU14" s="1" t="str">
        <f t="shared" si="16"/>
        <v/>
      </c>
      <c r="AV14" s="1" t="str">
        <f t="shared" si="17"/>
        <v/>
      </c>
      <c r="AW14" s="1" t="str">
        <f t="shared" si="18"/>
        <v/>
      </c>
      <c r="AX14" s="259" t="str">
        <f t="shared" si="1"/>
        <v/>
      </c>
      <c r="AZ14" s="1" t="str">
        <f t="shared" si="19"/>
        <v/>
      </c>
      <c r="BJ14" s="116" t="s">
        <v>363</v>
      </c>
      <c r="BK14" s="1" t="str">
        <f>IF(D14&lt;0.1,'X(Calculs)X'!MW$106,IF(D14&lt;0.2,'X(Calculs)X'!MW$105,IF(D14&lt;0.3,'X(Calculs)X'!MW$104,IF(D14&lt;0.4,'X(Calculs)X'!MW$103,IF(D14&lt;0.5,'X(Calculs)X'!MW$102,IF(D14&lt;0.6,'X(Calculs)X'!MW$101,IF(D14&lt;0.7,'X(Calculs)X'!MW$100,IF(D14&lt;0.8,'X(Calculs)X'!MW$99,IF(D14&lt;0.9,'X(Calculs)X'!MW$98,IF(D14&lt;=1,'X(Calculs)X'!MW$97,"err"))))))))))</f>
        <v>err</v>
      </c>
      <c r="BL14" s="1" t="str">
        <f>IF(D14&lt;0.1,'X(Calculs)X'!MW$106,IF(D14&lt;0.2,'X(Calculs)X'!MW$105,IF(D14&lt;0.3,'X(Calculs)X'!MW$104,IF(D14&lt;0.4,'X(Calculs)X'!MW$103,IF(D14&lt;0.5,'X(Calculs)X'!MW$102,IF(D14&lt;0.6,'X(Calculs)X'!MW$101,IF(D14&lt;0.7,'X(Calculs)X'!MW$100,IF(D14&lt;0.8,'X(Calculs)X'!MW$99,IF(D14&lt;0.9,'X(Calculs)X'!MW$98,IF(D14&lt;=1,'X(Calculs)X'!MW$97,"err"))))))))))</f>
        <v>err</v>
      </c>
      <c r="BM14" s="1" t="str">
        <f>IF(F14&lt;0,'X(Calculs)X'!MW$119,IF(F14&lt;0.1,'X(Calculs)X'!MW$118,IF(F14&lt;0.2,'X(Calculs)X'!MW$117,IF(F14&lt;0.3,'X(Calculs)X'!MW$116,IF(F14&lt;0.4,'X(Calculs)X'!MW$115,IF(F14&lt;0.5,'X(Calculs)X'!MW$114,IF(F14&lt;0.6,'X(Calculs)X'!MW$113,IF(F14&lt;0.7,'X(Calculs)X'!MW$112,IF(F14&lt;0.8,'X(Calculs)X'!MW$111,IF(F14&lt;0.9,'X(Calculs)X'!MW$110,IF(F14&lt;=1,'X(Calculs)X'!MW$109,IF(F14="—","—","err"))))))))))))</f>
        <v>err</v>
      </c>
      <c r="BN14" s="1">
        <f>IF(G14=0,0,IF(G14&lt;G$112,'X(Calculs)X'!MW$121,IF(AND(G14&gt;=G$112,G14&lt;(G$112+(1*G$113))),'X(Calculs)X'!MW$122,IF(AND(G14&gt;=(G$112+(1*G$113)),G14&lt;(G$112+(2*G$113))),'X(Calculs)X'!MW$123,IF(G14&gt;=(G$112+(2*G$113)),'X(Calculs)X'!MW$124,"err")))))</f>
        <v>1</v>
      </c>
      <c r="BV14" s="116" t="s">
        <v>363</v>
      </c>
      <c r="BW14" s="1" t="str">
        <f>'X(Calculs)X'!EF29</f>
        <v/>
      </c>
      <c r="BX14" s="1">
        <f>'X(Calculs)X'!FM29</f>
        <v>0</v>
      </c>
      <c r="BZ14" s="4" t="s">
        <v>35</v>
      </c>
      <c r="CA14" s="1" t="e">
        <f t="shared" si="20"/>
        <v>#N/A</v>
      </c>
    </row>
    <row r="15" spans="1:84" ht="129.9" customHeight="1" x14ac:dyDescent="0.35">
      <c r="A15" s="639"/>
      <c r="B15" s="116" t="s">
        <v>364</v>
      </c>
      <c r="C15" s="190" t="str">
        <f>IF('X(Calculs)X'!AO30&gt;=0,'X(Calculs)X'!AO30,"")</f>
        <v/>
      </c>
      <c r="D15" s="500" t="str">
        <f>IF(C15="","",C15/'2. Saisie'!AE1)</f>
        <v/>
      </c>
      <c r="E15" s="634" t="str">
        <f>IF(AH15&lt;='X(Calculs)X'!B$11,(C15-C$112)/C$113,"")</f>
        <v/>
      </c>
      <c r="F15" s="114" t="str">
        <f>IF('X(Calculs)X'!AL30="","",'X(Calculs)X'!AL30)</f>
        <v/>
      </c>
      <c r="G15" s="190" t="str">
        <f t="shared" si="2"/>
        <v/>
      </c>
      <c r="H15" s="519" t="str">
        <f t="shared" si="3"/>
        <v/>
      </c>
      <c r="I15" s="517" t="str">
        <f t="shared" si="4"/>
        <v/>
      </c>
      <c r="J15" s="517" t="str">
        <f t="shared" si="5"/>
        <v/>
      </c>
      <c r="K15" s="656" t="str">
        <f t="shared" si="6"/>
        <v/>
      </c>
      <c r="L15" s="180"/>
      <c r="M15" s="176" t="str">
        <f t="shared" si="7"/>
        <v xml:space="preserve">     </v>
      </c>
      <c r="N15" s="180"/>
      <c r="AB15" s="200" t="str">
        <f t="shared" si="8"/>
        <v/>
      </c>
      <c r="AD15" s="642">
        <v>5</v>
      </c>
      <c r="AE15" s="642">
        <f>COUNTIF(AB$10:AB$109,"="&amp;AD15)</f>
        <v>0</v>
      </c>
      <c r="AH15" s="117">
        <v>6</v>
      </c>
      <c r="AI15" s="243" t="str">
        <f t="shared" si="9"/>
        <v/>
      </c>
      <c r="AM15" s="256" t="str">
        <f t="shared" si="10"/>
        <v>ok,2R</v>
      </c>
      <c r="AN15" s="256" t="str">
        <f t="shared" si="11"/>
        <v>ok,2R</v>
      </c>
      <c r="AO15" s="256" t="str">
        <f t="shared" si="12"/>
        <v>ok,2R</v>
      </c>
      <c r="AP15" s="256" t="str">
        <f t="shared" si="13"/>
        <v>ok,2R</v>
      </c>
      <c r="AR15" s="260" t="str">
        <f t="shared" si="14"/>
        <v xml:space="preserve">     </v>
      </c>
      <c r="AS15" s="117">
        <v>6</v>
      </c>
      <c r="AT15" s="1" t="str">
        <f t="shared" si="15"/>
        <v/>
      </c>
      <c r="AU15" s="1" t="str">
        <f t="shared" si="16"/>
        <v/>
      </c>
      <c r="AV15" s="1" t="str">
        <f t="shared" si="17"/>
        <v/>
      </c>
      <c r="AW15" s="1" t="str">
        <f t="shared" si="18"/>
        <v/>
      </c>
      <c r="AX15" s="259" t="str">
        <f t="shared" si="1"/>
        <v/>
      </c>
      <c r="AZ15" s="1" t="str">
        <f t="shared" si="19"/>
        <v/>
      </c>
      <c r="BJ15" s="116" t="s">
        <v>364</v>
      </c>
      <c r="BK15" s="1" t="str">
        <f>IF(D15&lt;0.1,'X(Calculs)X'!MW$106,IF(D15&lt;0.2,'X(Calculs)X'!MW$105,IF(D15&lt;0.3,'X(Calculs)X'!MW$104,IF(D15&lt;0.4,'X(Calculs)X'!MW$103,IF(D15&lt;0.5,'X(Calculs)X'!MW$102,IF(D15&lt;0.6,'X(Calculs)X'!MW$101,IF(D15&lt;0.7,'X(Calculs)X'!MW$100,IF(D15&lt;0.8,'X(Calculs)X'!MW$99,IF(D15&lt;0.9,'X(Calculs)X'!MW$98,IF(D15&lt;=1,'X(Calculs)X'!MW$97,"err"))))))))))</f>
        <v>err</v>
      </c>
      <c r="BL15" s="1" t="str">
        <f>IF(D15&lt;0.1,'X(Calculs)X'!MW$106,IF(D15&lt;0.2,'X(Calculs)X'!MW$105,IF(D15&lt;0.3,'X(Calculs)X'!MW$104,IF(D15&lt;0.4,'X(Calculs)X'!MW$103,IF(D15&lt;0.5,'X(Calculs)X'!MW$102,IF(D15&lt;0.6,'X(Calculs)X'!MW$101,IF(D15&lt;0.7,'X(Calculs)X'!MW$100,IF(D15&lt;0.8,'X(Calculs)X'!MW$99,IF(D15&lt;0.9,'X(Calculs)X'!MW$98,IF(D15&lt;=1,'X(Calculs)X'!MW$97,"err"))))))))))</f>
        <v>err</v>
      </c>
      <c r="BM15" s="1" t="str">
        <f>IF(F15&lt;0,'X(Calculs)X'!MW$119,IF(F15&lt;0.1,'X(Calculs)X'!MW$118,IF(F15&lt;0.2,'X(Calculs)X'!MW$117,IF(F15&lt;0.3,'X(Calculs)X'!MW$116,IF(F15&lt;0.4,'X(Calculs)X'!MW$115,IF(F15&lt;0.5,'X(Calculs)X'!MW$114,IF(F15&lt;0.6,'X(Calculs)X'!MW$113,IF(F15&lt;0.7,'X(Calculs)X'!MW$112,IF(F15&lt;0.8,'X(Calculs)X'!MW$111,IF(F15&lt;0.9,'X(Calculs)X'!MW$110,IF(F15&lt;=1,'X(Calculs)X'!MW$109,IF(F15="—","—","err"))))))))))))</f>
        <v>err</v>
      </c>
      <c r="BN15" s="1">
        <f>IF(G15=0,0,IF(G15&lt;G$112,'X(Calculs)X'!MW$121,IF(AND(G15&gt;=G$112,G15&lt;(G$112+(1*G$113))),'X(Calculs)X'!MW$122,IF(AND(G15&gt;=(G$112+(1*G$113)),G15&lt;(G$112+(2*G$113))),'X(Calculs)X'!MW$123,IF(G15&gt;=(G$112+(2*G$113)),'X(Calculs)X'!MW$124,"err")))))</f>
        <v>1</v>
      </c>
      <c r="BV15" s="116" t="s">
        <v>364</v>
      </c>
      <c r="BW15" s="1" t="str">
        <f>'X(Calculs)X'!EF30</f>
        <v/>
      </c>
      <c r="BX15" s="1">
        <f>'X(Calculs)X'!FM30</f>
        <v>0</v>
      </c>
      <c r="BZ15" s="4" t="s">
        <v>36</v>
      </c>
      <c r="CA15" s="1" t="e">
        <f t="shared" si="20"/>
        <v>#N/A</v>
      </c>
    </row>
    <row r="16" spans="1:84" ht="129.9" customHeight="1" x14ac:dyDescent="0.35">
      <c r="A16" s="639"/>
      <c r="B16" s="116" t="s">
        <v>365</v>
      </c>
      <c r="C16" s="190" t="str">
        <f>IF('X(Calculs)X'!AO31&gt;=0,'X(Calculs)X'!AO31,"")</f>
        <v/>
      </c>
      <c r="D16" s="500" t="str">
        <f>IF(C16="","",C16/'2. Saisie'!AE1)</f>
        <v/>
      </c>
      <c r="E16" s="634" t="str">
        <f>IF(AH16&lt;='X(Calculs)X'!B$11,(C16-C$112)/C$113,"")</f>
        <v/>
      </c>
      <c r="F16" s="114" t="str">
        <f>IF('X(Calculs)X'!AL31="","",'X(Calculs)X'!AL31)</f>
        <v/>
      </c>
      <c r="G16" s="190" t="str">
        <f t="shared" si="2"/>
        <v/>
      </c>
      <c r="H16" s="519" t="str">
        <f t="shared" si="3"/>
        <v/>
      </c>
      <c r="I16" s="517" t="str">
        <f t="shared" si="4"/>
        <v/>
      </c>
      <c r="J16" s="517" t="str">
        <f t="shared" si="5"/>
        <v/>
      </c>
      <c r="K16" s="656" t="str">
        <f t="shared" si="6"/>
        <v/>
      </c>
      <c r="L16" s="180"/>
      <c r="M16" s="176" t="str">
        <f t="shared" si="7"/>
        <v xml:space="preserve">     </v>
      </c>
      <c r="N16" s="180"/>
      <c r="AB16" s="200" t="str">
        <f t="shared" si="8"/>
        <v/>
      </c>
      <c r="AD16" s="642">
        <v>6</v>
      </c>
      <c r="AE16" s="642">
        <f t="shared" ref="AE16:AE40" si="21">COUNTIF(AB$10:AB$109,"="&amp;AD16)</f>
        <v>0</v>
      </c>
      <c r="AH16" s="117">
        <v>7</v>
      </c>
      <c r="AI16" s="243" t="str">
        <f t="shared" si="9"/>
        <v/>
      </c>
      <c r="AM16" s="256" t="str">
        <f t="shared" si="10"/>
        <v>ok,2R</v>
      </c>
      <c r="AN16" s="256" t="str">
        <f t="shared" si="11"/>
        <v>ok,2R</v>
      </c>
      <c r="AO16" s="256" t="str">
        <f t="shared" si="12"/>
        <v>ok,2R</v>
      </c>
      <c r="AP16" s="256" t="str">
        <f t="shared" si="13"/>
        <v>ok,2R</v>
      </c>
      <c r="AR16" s="260" t="str">
        <f t="shared" si="14"/>
        <v xml:space="preserve">     </v>
      </c>
      <c r="AS16" s="117">
        <v>7</v>
      </c>
      <c r="AT16" s="1" t="str">
        <f t="shared" si="15"/>
        <v/>
      </c>
      <c r="AU16" s="1" t="str">
        <f t="shared" si="16"/>
        <v/>
      </c>
      <c r="AV16" s="1" t="str">
        <f t="shared" si="17"/>
        <v/>
      </c>
      <c r="AW16" s="1" t="str">
        <f t="shared" si="18"/>
        <v/>
      </c>
      <c r="AX16" s="259" t="str">
        <f t="shared" si="1"/>
        <v/>
      </c>
      <c r="AZ16" s="1" t="str">
        <f t="shared" si="19"/>
        <v/>
      </c>
      <c r="BJ16" s="116" t="s">
        <v>365</v>
      </c>
      <c r="BK16" s="1" t="str">
        <f>IF(D16&lt;0.1,'X(Calculs)X'!MW$106,IF(D16&lt;0.2,'X(Calculs)X'!MW$105,IF(D16&lt;0.3,'X(Calculs)X'!MW$104,IF(D16&lt;0.4,'X(Calculs)X'!MW$103,IF(D16&lt;0.5,'X(Calculs)X'!MW$102,IF(D16&lt;0.6,'X(Calculs)X'!MW$101,IF(D16&lt;0.7,'X(Calculs)X'!MW$100,IF(D16&lt;0.8,'X(Calculs)X'!MW$99,IF(D16&lt;0.9,'X(Calculs)X'!MW$98,IF(D16&lt;=1,'X(Calculs)X'!MW$97,"err"))))))))))</f>
        <v>err</v>
      </c>
      <c r="BL16" s="1" t="str">
        <f>IF(D16&lt;0.1,'X(Calculs)X'!MW$106,IF(D16&lt;0.2,'X(Calculs)X'!MW$105,IF(D16&lt;0.3,'X(Calculs)X'!MW$104,IF(D16&lt;0.4,'X(Calculs)X'!MW$103,IF(D16&lt;0.5,'X(Calculs)X'!MW$102,IF(D16&lt;0.6,'X(Calculs)X'!MW$101,IF(D16&lt;0.7,'X(Calculs)X'!MW$100,IF(D16&lt;0.8,'X(Calculs)X'!MW$99,IF(D16&lt;0.9,'X(Calculs)X'!MW$98,IF(D16&lt;=1,'X(Calculs)X'!MW$97,"err"))))))))))</f>
        <v>err</v>
      </c>
      <c r="BM16" s="1" t="str">
        <f>IF(F16&lt;0,'X(Calculs)X'!MW$119,IF(F16&lt;0.1,'X(Calculs)X'!MW$118,IF(F16&lt;0.2,'X(Calculs)X'!MW$117,IF(F16&lt;0.3,'X(Calculs)X'!MW$116,IF(F16&lt;0.4,'X(Calculs)X'!MW$115,IF(F16&lt;0.5,'X(Calculs)X'!MW$114,IF(F16&lt;0.6,'X(Calculs)X'!MW$113,IF(F16&lt;0.7,'X(Calculs)X'!MW$112,IF(F16&lt;0.8,'X(Calculs)X'!MW$111,IF(F16&lt;0.9,'X(Calculs)X'!MW$110,IF(F16&lt;=1,'X(Calculs)X'!MW$109,IF(F16="—","—","err"))))))))))))</f>
        <v>err</v>
      </c>
      <c r="BN16" s="1">
        <f>IF(G16=0,0,IF(G16&lt;G$112,'X(Calculs)X'!MW$121,IF(AND(G16&gt;=G$112,G16&lt;(G$112+(1*G$113))),'X(Calculs)X'!MW$122,IF(AND(G16&gt;=(G$112+(1*G$113)),G16&lt;(G$112+(2*G$113))),'X(Calculs)X'!MW$123,IF(G16&gt;=(G$112+(2*G$113)),'X(Calculs)X'!MW$124,"err")))))</f>
        <v>1</v>
      </c>
      <c r="BV16" s="116" t="s">
        <v>365</v>
      </c>
      <c r="BW16" s="1" t="str">
        <f>'X(Calculs)X'!EF31</f>
        <v/>
      </c>
      <c r="BX16" s="1">
        <f>'X(Calculs)X'!FM31</f>
        <v>0</v>
      </c>
      <c r="BZ16" s="4" t="s">
        <v>37</v>
      </c>
      <c r="CA16" s="1" t="e">
        <f t="shared" si="20"/>
        <v>#N/A</v>
      </c>
    </row>
    <row r="17" spans="1:79" ht="129.9" customHeight="1" x14ac:dyDescent="0.35">
      <c r="A17" s="639"/>
      <c r="B17" s="116" t="s">
        <v>366</v>
      </c>
      <c r="C17" s="190" t="str">
        <f>IF('X(Calculs)X'!AO32&gt;=0,'X(Calculs)X'!AO32,"")</f>
        <v/>
      </c>
      <c r="D17" s="500" t="str">
        <f>IF(C17="","",C17/'2. Saisie'!AE1)</f>
        <v/>
      </c>
      <c r="E17" s="634" t="str">
        <f>IF(AH17&lt;='X(Calculs)X'!B$11,(C17-C$112)/C$113,"")</f>
        <v/>
      </c>
      <c r="F17" s="114" t="str">
        <f>IF('X(Calculs)X'!AL32="","",'X(Calculs)X'!AL32)</f>
        <v/>
      </c>
      <c r="G17" s="190" t="str">
        <f t="shared" si="2"/>
        <v/>
      </c>
      <c r="H17" s="519" t="str">
        <f t="shared" si="3"/>
        <v/>
      </c>
      <c r="I17" s="517" t="str">
        <f t="shared" si="4"/>
        <v/>
      </c>
      <c r="J17" s="517" t="str">
        <f t="shared" si="5"/>
        <v/>
      </c>
      <c r="K17" s="656" t="str">
        <f t="shared" si="6"/>
        <v/>
      </c>
      <c r="L17" s="180"/>
      <c r="M17" s="176" t="str">
        <f t="shared" si="7"/>
        <v xml:space="preserve">     </v>
      </c>
      <c r="N17" s="180"/>
      <c r="AB17" s="200" t="str">
        <f t="shared" si="8"/>
        <v/>
      </c>
      <c r="AD17" s="642">
        <v>7</v>
      </c>
      <c r="AE17" s="642">
        <f t="shared" si="21"/>
        <v>0</v>
      </c>
      <c r="AH17" s="117">
        <v>8</v>
      </c>
      <c r="AI17" s="243" t="str">
        <f t="shared" si="9"/>
        <v/>
      </c>
      <c r="AM17" s="256" t="str">
        <f t="shared" si="10"/>
        <v>ok,2R</v>
      </c>
      <c r="AN17" s="256" t="str">
        <f t="shared" si="11"/>
        <v>ok,2R</v>
      </c>
      <c r="AO17" s="256" t="str">
        <f t="shared" si="12"/>
        <v>ok,2R</v>
      </c>
      <c r="AP17" s="256" t="str">
        <f t="shared" si="13"/>
        <v>ok,2R</v>
      </c>
      <c r="AR17" s="260" t="str">
        <f t="shared" si="14"/>
        <v xml:space="preserve">     </v>
      </c>
      <c r="AS17" s="117">
        <v>8</v>
      </c>
      <c r="AT17" s="1" t="str">
        <f t="shared" si="15"/>
        <v/>
      </c>
      <c r="AU17" s="1" t="str">
        <f t="shared" si="16"/>
        <v/>
      </c>
      <c r="AV17" s="1" t="str">
        <f t="shared" si="17"/>
        <v/>
      </c>
      <c r="AW17" s="1" t="str">
        <f t="shared" si="18"/>
        <v/>
      </c>
      <c r="AX17" s="259" t="str">
        <f t="shared" si="1"/>
        <v/>
      </c>
      <c r="AZ17" s="1" t="str">
        <f t="shared" si="19"/>
        <v/>
      </c>
      <c r="BJ17" s="116" t="s">
        <v>366</v>
      </c>
      <c r="BK17" s="1" t="str">
        <f>IF(D17&lt;0.1,'X(Calculs)X'!MW$106,IF(D17&lt;0.2,'X(Calculs)X'!MW$105,IF(D17&lt;0.3,'X(Calculs)X'!MW$104,IF(D17&lt;0.4,'X(Calculs)X'!MW$103,IF(D17&lt;0.5,'X(Calculs)X'!MW$102,IF(D17&lt;0.6,'X(Calculs)X'!MW$101,IF(D17&lt;0.7,'X(Calculs)X'!MW$100,IF(D17&lt;0.8,'X(Calculs)X'!MW$99,IF(D17&lt;0.9,'X(Calculs)X'!MW$98,IF(D17&lt;=1,'X(Calculs)X'!MW$97,"err"))))))))))</f>
        <v>err</v>
      </c>
      <c r="BL17" s="1" t="str">
        <f>IF(D17&lt;0.1,'X(Calculs)X'!MW$106,IF(D17&lt;0.2,'X(Calculs)X'!MW$105,IF(D17&lt;0.3,'X(Calculs)X'!MW$104,IF(D17&lt;0.4,'X(Calculs)X'!MW$103,IF(D17&lt;0.5,'X(Calculs)X'!MW$102,IF(D17&lt;0.6,'X(Calculs)X'!MW$101,IF(D17&lt;0.7,'X(Calculs)X'!MW$100,IF(D17&lt;0.8,'X(Calculs)X'!MW$99,IF(D17&lt;0.9,'X(Calculs)X'!MW$98,IF(D17&lt;=1,'X(Calculs)X'!MW$97,"err"))))))))))</f>
        <v>err</v>
      </c>
      <c r="BM17" s="1" t="str">
        <f>IF(F17&lt;0,'X(Calculs)X'!MW$119,IF(F17&lt;0.1,'X(Calculs)X'!MW$118,IF(F17&lt;0.2,'X(Calculs)X'!MW$117,IF(F17&lt;0.3,'X(Calculs)X'!MW$116,IF(F17&lt;0.4,'X(Calculs)X'!MW$115,IF(F17&lt;0.5,'X(Calculs)X'!MW$114,IF(F17&lt;0.6,'X(Calculs)X'!MW$113,IF(F17&lt;0.7,'X(Calculs)X'!MW$112,IF(F17&lt;0.8,'X(Calculs)X'!MW$111,IF(F17&lt;0.9,'X(Calculs)X'!MW$110,IF(F17&lt;=1,'X(Calculs)X'!MW$109,IF(F17="—","—","err"))))))))))))</f>
        <v>err</v>
      </c>
      <c r="BN17" s="1">
        <f>IF(G17=0,0,IF(G17&lt;G$112,'X(Calculs)X'!MW$121,IF(AND(G17&gt;=G$112,G17&lt;(G$112+(1*G$113))),'X(Calculs)X'!MW$122,IF(AND(G17&gt;=(G$112+(1*G$113)),G17&lt;(G$112+(2*G$113))),'X(Calculs)X'!MW$123,IF(G17&gt;=(G$112+(2*G$113)),'X(Calculs)X'!MW$124,"err")))))</f>
        <v>1</v>
      </c>
      <c r="BV17" s="116" t="s">
        <v>366</v>
      </c>
      <c r="BW17" s="1" t="str">
        <f>'X(Calculs)X'!EF32</f>
        <v/>
      </c>
      <c r="BX17" s="1">
        <f>'X(Calculs)X'!FM32</f>
        <v>0</v>
      </c>
      <c r="BZ17" s="4" t="s">
        <v>38</v>
      </c>
      <c r="CA17" s="1" t="e">
        <f t="shared" si="20"/>
        <v>#N/A</v>
      </c>
    </row>
    <row r="18" spans="1:79" ht="129.9" customHeight="1" x14ac:dyDescent="0.35">
      <c r="A18" s="639"/>
      <c r="B18" s="116" t="s">
        <v>367</v>
      </c>
      <c r="C18" s="190" t="str">
        <f>IF('X(Calculs)X'!AO33&gt;=0,'X(Calculs)X'!AO33,"")</f>
        <v/>
      </c>
      <c r="D18" s="500" t="str">
        <f>IF(C18="","",C18/'2. Saisie'!AE1)</f>
        <v/>
      </c>
      <c r="E18" s="634" t="str">
        <f>IF(AH18&lt;='X(Calculs)X'!B$11,(C18-C$112)/C$113,"")</f>
        <v/>
      </c>
      <c r="F18" s="114" t="str">
        <f>IF('X(Calculs)X'!AL33="","",'X(Calculs)X'!AL33)</f>
        <v/>
      </c>
      <c r="G18" s="190" t="str">
        <f t="shared" si="2"/>
        <v/>
      </c>
      <c r="H18" s="519" t="str">
        <f t="shared" si="3"/>
        <v/>
      </c>
      <c r="I18" s="517" t="str">
        <f t="shared" si="4"/>
        <v/>
      </c>
      <c r="J18" s="517" t="str">
        <f t="shared" si="5"/>
        <v/>
      </c>
      <c r="K18" s="656" t="str">
        <f t="shared" si="6"/>
        <v/>
      </c>
      <c r="L18" s="180"/>
      <c r="M18" s="176" t="str">
        <f t="shared" si="7"/>
        <v xml:space="preserve">     </v>
      </c>
      <c r="N18" s="180"/>
      <c r="AB18" s="200" t="str">
        <f t="shared" si="8"/>
        <v/>
      </c>
      <c r="AD18" s="642">
        <v>8</v>
      </c>
      <c r="AE18" s="642">
        <f t="shared" si="21"/>
        <v>0</v>
      </c>
      <c r="AH18" s="117">
        <v>9</v>
      </c>
      <c r="AI18" s="243" t="str">
        <f t="shared" si="9"/>
        <v/>
      </c>
      <c r="AM18" s="256" t="str">
        <f t="shared" si="10"/>
        <v>ok,2R</v>
      </c>
      <c r="AN18" s="256" t="str">
        <f t="shared" si="11"/>
        <v>ok,2R</v>
      </c>
      <c r="AO18" s="256" t="str">
        <f t="shared" si="12"/>
        <v>ok,2R</v>
      </c>
      <c r="AP18" s="256" t="str">
        <f t="shared" si="13"/>
        <v>ok,2R</v>
      </c>
      <c r="AR18" s="260" t="str">
        <f t="shared" si="14"/>
        <v xml:space="preserve">     </v>
      </c>
      <c r="AS18" s="117">
        <v>9</v>
      </c>
      <c r="AT18" s="1" t="str">
        <f t="shared" si="15"/>
        <v/>
      </c>
      <c r="AU18" s="1" t="str">
        <f t="shared" si="16"/>
        <v/>
      </c>
      <c r="AV18" s="1" t="str">
        <f t="shared" si="17"/>
        <v/>
      </c>
      <c r="AW18" s="1" t="str">
        <f t="shared" si="18"/>
        <v/>
      </c>
      <c r="AX18" s="259" t="str">
        <f t="shared" si="1"/>
        <v/>
      </c>
      <c r="AZ18" s="1" t="str">
        <f t="shared" si="19"/>
        <v/>
      </c>
      <c r="BJ18" s="116" t="s">
        <v>367</v>
      </c>
      <c r="BK18" s="1" t="str">
        <f>IF(D18&lt;0.1,'X(Calculs)X'!MW$106,IF(D18&lt;0.2,'X(Calculs)X'!MW$105,IF(D18&lt;0.3,'X(Calculs)X'!MW$104,IF(D18&lt;0.4,'X(Calculs)X'!MW$103,IF(D18&lt;0.5,'X(Calculs)X'!MW$102,IF(D18&lt;0.6,'X(Calculs)X'!MW$101,IF(D18&lt;0.7,'X(Calculs)X'!MW$100,IF(D18&lt;0.8,'X(Calculs)X'!MW$99,IF(D18&lt;0.9,'X(Calculs)X'!MW$98,IF(D18&lt;=1,'X(Calculs)X'!MW$97,"err"))))))))))</f>
        <v>err</v>
      </c>
      <c r="BL18" s="1" t="str">
        <f>IF(D18&lt;0.1,'X(Calculs)X'!MW$106,IF(D18&lt;0.2,'X(Calculs)X'!MW$105,IF(D18&lt;0.3,'X(Calculs)X'!MW$104,IF(D18&lt;0.4,'X(Calculs)X'!MW$103,IF(D18&lt;0.5,'X(Calculs)X'!MW$102,IF(D18&lt;0.6,'X(Calculs)X'!MW$101,IF(D18&lt;0.7,'X(Calculs)X'!MW$100,IF(D18&lt;0.8,'X(Calculs)X'!MW$99,IF(D18&lt;0.9,'X(Calculs)X'!MW$98,IF(D18&lt;=1,'X(Calculs)X'!MW$97,"err"))))))))))</f>
        <v>err</v>
      </c>
      <c r="BM18" s="1" t="str">
        <f>IF(F18&lt;0,'X(Calculs)X'!MW$119,IF(F18&lt;0.1,'X(Calculs)X'!MW$118,IF(F18&lt;0.2,'X(Calculs)X'!MW$117,IF(F18&lt;0.3,'X(Calculs)X'!MW$116,IF(F18&lt;0.4,'X(Calculs)X'!MW$115,IF(F18&lt;0.5,'X(Calculs)X'!MW$114,IF(F18&lt;0.6,'X(Calculs)X'!MW$113,IF(F18&lt;0.7,'X(Calculs)X'!MW$112,IF(F18&lt;0.8,'X(Calculs)X'!MW$111,IF(F18&lt;0.9,'X(Calculs)X'!MW$110,IF(F18&lt;=1,'X(Calculs)X'!MW$109,IF(F18="—","—","err"))))))))))))</f>
        <v>err</v>
      </c>
      <c r="BN18" s="1">
        <f>IF(G18=0,0,IF(G18&lt;G$112,'X(Calculs)X'!MW$121,IF(AND(G18&gt;=G$112,G18&lt;(G$112+(1*G$113))),'X(Calculs)X'!MW$122,IF(AND(G18&gt;=(G$112+(1*G$113)),G18&lt;(G$112+(2*G$113))),'X(Calculs)X'!MW$123,IF(G18&gt;=(G$112+(2*G$113)),'X(Calculs)X'!MW$124,"err")))))</f>
        <v>1</v>
      </c>
      <c r="BV18" s="116" t="s">
        <v>367</v>
      </c>
      <c r="BW18" s="1" t="str">
        <f>'X(Calculs)X'!EF33</f>
        <v/>
      </c>
      <c r="BX18" s="1">
        <f>'X(Calculs)X'!FM33</f>
        <v>0</v>
      </c>
      <c r="BZ18" s="4" t="s">
        <v>39</v>
      </c>
      <c r="CA18" s="1" t="e">
        <f t="shared" si="20"/>
        <v>#N/A</v>
      </c>
    </row>
    <row r="19" spans="1:79" ht="129.9" customHeight="1" x14ac:dyDescent="0.35">
      <c r="A19" s="639"/>
      <c r="B19" s="116" t="s">
        <v>368</v>
      </c>
      <c r="C19" s="190" t="str">
        <f>IF('X(Calculs)X'!AO34&gt;=0,'X(Calculs)X'!AO34,"")</f>
        <v/>
      </c>
      <c r="D19" s="500" t="str">
        <f>IF(C19="","",C19/'2. Saisie'!AE1)</f>
        <v/>
      </c>
      <c r="E19" s="634" t="str">
        <f>IF(AH19&lt;='X(Calculs)X'!B$11,(C19-C$112)/C$113,"")</f>
        <v/>
      </c>
      <c r="F19" s="114" t="str">
        <f>IF('X(Calculs)X'!AL34="","",'X(Calculs)X'!AL34)</f>
        <v/>
      </c>
      <c r="G19" s="190" t="str">
        <f t="shared" si="2"/>
        <v/>
      </c>
      <c r="H19" s="519" t="str">
        <f t="shared" si="3"/>
        <v/>
      </c>
      <c r="I19" s="517" t="str">
        <f t="shared" si="4"/>
        <v/>
      </c>
      <c r="J19" s="517" t="str">
        <f t="shared" si="5"/>
        <v/>
      </c>
      <c r="K19" s="656" t="str">
        <f t="shared" si="6"/>
        <v/>
      </c>
      <c r="L19" s="180"/>
      <c r="M19" s="176" t="str">
        <f t="shared" si="7"/>
        <v xml:space="preserve">     </v>
      </c>
      <c r="N19" s="180"/>
      <c r="AB19" s="200" t="str">
        <f t="shared" si="8"/>
        <v/>
      </c>
      <c r="AD19" s="642">
        <v>9</v>
      </c>
      <c r="AE19" s="642">
        <f t="shared" si="21"/>
        <v>0</v>
      </c>
      <c r="AH19" s="117">
        <v>10</v>
      </c>
      <c r="AI19" s="243" t="str">
        <f t="shared" si="9"/>
        <v/>
      </c>
      <c r="AM19" s="256" t="str">
        <f t="shared" si="10"/>
        <v>ok,2R</v>
      </c>
      <c r="AN19" s="256" t="str">
        <f t="shared" si="11"/>
        <v>ok,2R</v>
      </c>
      <c r="AO19" s="256" t="str">
        <f t="shared" si="12"/>
        <v>ok,2R</v>
      </c>
      <c r="AP19" s="256" t="str">
        <f t="shared" si="13"/>
        <v>ok,2R</v>
      </c>
      <c r="AR19" s="260" t="str">
        <f t="shared" si="14"/>
        <v xml:space="preserve">     </v>
      </c>
      <c r="AS19" s="117">
        <v>10</v>
      </c>
      <c r="AT19" s="1" t="str">
        <f t="shared" si="15"/>
        <v/>
      </c>
      <c r="AU19" s="1" t="str">
        <f t="shared" si="16"/>
        <v/>
      </c>
      <c r="AV19" s="1" t="str">
        <f t="shared" si="17"/>
        <v/>
      </c>
      <c r="AW19" s="1" t="str">
        <f t="shared" si="18"/>
        <v/>
      </c>
      <c r="AX19" s="259" t="str">
        <f t="shared" si="1"/>
        <v/>
      </c>
      <c r="AZ19" s="1" t="str">
        <f t="shared" si="19"/>
        <v/>
      </c>
      <c r="BJ19" s="116" t="s">
        <v>368</v>
      </c>
      <c r="BK19" s="1" t="str">
        <f>IF(D19&lt;0.1,'X(Calculs)X'!MW$106,IF(D19&lt;0.2,'X(Calculs)X'!MW$105,IF(D19&lt;0.3,'X(Calculs)X'!MW$104,IF(D19&lt;0.4,'X(Calculs)X'!MW$103,IF(D19&lt;0.5,'X(Calculs)X'!MW$102,IF(D19&lt;0.6,'X(Calculs)X'!MW$101,IF(D19&lt;0.7,'X(Calculs)X'!MW$100,IF(D19&lt;0.8,'X(Calculs)X'!MW$99,IF(D19&lt;0.9,'X(Calculs)X'!MW$98,IF(D19&lt;=1,'X(Calculs)X'!MW$97,"err"))))))))))</f>
        <v>err</v>
      </c>
      <c r="BL19" s="1" t="str">
        <f>IF(D19&lt;0.1,'X(Calculs)X'!MW$106,IF(D19&lt;0.2,'X(Calculs)X'!MW$105,IF(D19&lt;0.3,'X(Calculs)X'!MW$104,IF(D19&lt;0.4,'X(Calculs)X'!MW$103,IF(D19&lt;0.5,'X(Calculs)X'!MW$102,IF(D19&lt;0.6,'X(Calculs)X'!MW$101,IF(D19&lt;0.7,'X(Calculs)X'!MW$100,IF(D19&lt;0.8,'X(Calculs)X'!MW$99,IF(D19&lt;0.9,'X(Calculs)X'!MW$98,IF(D19&lt;=1,'X(Calculs)X'!MW$97,"err"))))))))))</f>
        <v>err</v>
      </c>
      <c r="BM19" s="1" t="str">
        <f>IF(F19&lt;0,'X(Calculs)X'!MW$119,IF(F19&lt;0.1,'X(Calculs)X'!MW$118,IF(F19&lt;0.2,'X(Calculs)X'!MW$117,IF(F19&lt;0.3,'X(Calculs)X'!MW$116,IF(F19&lt;0.4,'X(Calculs)X'!MW$115,IF(F19&lt;0.5,'X(Calculs)X'!MW$114,IF(F19&lt;0.6,'X(Calculs)X'!MW$113,IF(F19&lt;0.7,'X(Calculs)X'!MW$112,IF(F19&lt;0.8,'X(Calculs)X'!MW$111,IF(F19&lt;0.9,'X(Calculs)X'!MW$110,IF(F19&lt;=1,'X(Calculs)X'!MW$109,IF(F19="—","—","err"))))))))))))</f>
        <v>err</v>
      </c>
      <c r="BN19" s="1">
        <f>IF(G19=0,0,IF(G19&lt;G$112,'X(Calculs)X'!MW$121,IF(AND(G19&gt;=G$112,G19&lt;(G$112+(1*G$113))),'X(Calculs)X'!MW$122,IF(AND(G19&gt;=(G$112+(1*G$113)),G19&lt;(G$112+(2*G$113))),'X(Calculs)X'!MW$123,IF(G19&gt;=(G$112+(2*G$113)),'X(Calculs)X'!MW$124,"err")))))</f>
        <v>1</v>
      </c>
      <c r="BV19" s="116" t="s">
        <v>368</v>
      </c>
      <c r="BW19" s="1" t="str">
        <f>'X(Calculs)X'!EF34</f>
        <v/>
      </c>
      <c r="BX19" s="1">
        <f>'X(Calculs)X'!FM34</f>
        <v>0</v>
      </c>
      <c r="BZ19" s="4" t="s">
        <v>40</v>
      </c>
      <c r="CA19" s="1" t="e">
        <f t="shared" si="20"/>
        <v>#N/A</v>
      </c>
    </row>
    <row r="20" spans="1:79" ht="129.9" customHeight="1" x14ac:dyDescent="0.35">
      <c r="A20" s="639"/>
      <c r="B20" s="116" t="s">
        <v>369</v>
      </c>
      <c r="C20" s="190" t="str">
        <f>IF('X(Calculs)X'!AO35&gt;=0,'X(Calculs)X'!AO35,"")</f>
        <v/>
      </c>
      <c r="D20" s="500" t="str">
        <f>IF(C20="","",C20/'2. Saisie'!AE1)</f>
        <v/>
      </c>
      <c r="E20" s="634" t="str">
        <f>IF(AH20&lt;='X(Calculs)X'!B$11,(C20-C$112)/C$113,"")</f>
        <v/>
      </c>
      <c r="F20" s="114" t="str">
        <f>IF('X(Calculs)X'!AL35="","",'X(Calculs)X'!AL35)</f>
        <v/>
      </c>
      <c r="G20" s="190" t="str">
        <f t="shared" si="2"/>
        <v/>
      </c>
      <c r="H20" s="519" t="str">
        <f t="shared" si="3"/>
        <v/>
      </c>
      <c r="I20" s="517" t="str">
        <f t="shared" si="4"/>
        <v/>
      </c>
      <c r="J20" s="517" t="str">
        <f t="shared" si="5"/>
        <v/>
      </c>
      <c r="K20" s="656" t="str">
        <f t="shared" si="6"/>
        <v/>
      </c>
      <c r="L20" s="180"/>
      <c r="M20" s="176" t="str">
        <f t="shared" si="7"/>
        <v xml:space="preserve">     </v>
      </c>
      <c r="N20" s="180"/>
      <c r="AB20" s="200" t="str">
        <f t="shared" si="8"/>
        <v/>
      </c>
      <c r="AD20" s="642">
        <v>10</v>
      </c>
      <c r="AE20" s="642">
        <f t="shared" si="21"/>
        <v>0</v>
      </c>
      <c r="AH20" s="117">
        <v>11</v>
      </c>
      <c r="AI20" s="243" t="str">
        <f t="shared" si="9"/>
        <v/>
      </c>
      <c r="AM20" s="256" t="str">
        <f t="shared" si="10"/>
        <v>ok,2R</v>
      </c>
      <c r="AN20" s="256" t="str">
        <f t="shared" si="11"/>
        <v>ok,2R</v>
      </c>
      <c r="AO20" s="256" t="str">
        <f t="shared" si="12"/>
        <v>ok,2R</v>
      </c>
      <c r="AP20" s="256" t="str">
        <f t="shared" si="13"/>
        <v>ok,2R</v>
      </c>
      <c r="AR20" s="260" t="str">
        <f t="shared" si="14"/>
        <v xml:space="preserve">     </v>
      </c>
      <c r="AS20" s="117">
        <v>11</v>
      </c>
      <c r="AT20" s="1" t="str">
        <f t="shared" si="15"/>
        <v/>
      </c>
      <c r="AU20" s="1" t="str">
        <f t="shared" si="16"/>
        <v/>
      </c>
      <c r="AV20" s="1" t="str">
        <f t="shared" si="17"/>
        <v/>
      </c>
      <c r="AW20" s="1" t="str">
        <f t="shared" si="18"/>
        <v/>
      </c>
      <c r="AX20" s="259" t="str">
        <f t="shared" si="1"/>
        <v/>
      </c>
      <c r="AZ20" s="1" t="str">
        <f t="shared" si="19"/>
        <v/>
      </c>
      <c r="BJ20" s="116" t="s">
        <v>369</v>
      </c>
      <c r="BK20" s="1" t="str">
        <f>IF(D20&lt;0.1,'X(Calculs)X'!MW$106,IF(D20&lt;0.2,'X(Calculs)X'!MW$105,IF(D20&lt;0.3,'X(Calculs)X'!MW$104,IF(D20&lt;0.4,'X(Calculs)X'!MW$103,IF(D20&lt;0.5,'X(Calculs)X'!MW$102,IF(D20&lt;0.6,'X(Calculs)X'!MW$101,IF(D20&lt;0.7,'X(Calculs)X'!MW$100,IF(D20&lt;0.8,'X(Calculs)X'!MW$99,IF(D20&lt;0.9,'X(Calculs)X'!MW$98,IF(D20&lt;=1,'X(Calculs)X'!MW$97,"err"))))))))))</f>
        <v>err</v>
      </c>
      <c r="BL20" s="1" t="str">
        <f>IF(D20&lt;0.1,'X(Calculs)X'!MW$106,IF(D20&lt;0.2,'X(Calculs)X'!MW$105,IF(D20&lt;0.3,'X(Calculs)X'!MW$104,IF(D20&lt;0.4,'X(Calculs)X'!MW$103,IF(D20&lt;0.5,'X(Calculs)X'!MW$102,IF(D20&lt;0.6,'X(Calculs)X'!MW$101,IF(D20&lt;0.7,'X(Calculs)X'!MW$100,IF(D20&lt;0.8,'X(Calculs)X'!MW$99,IF(D20&lt;0.9,'X(Calculs)X'!MW$98,IF(D20&lt;=1,'X(Calculs)X'!MW$97,"err"))))))))))</f>
        <v>err</v>
      </c>
      <c r="BM20" s="1" t="str">
        <f>IF(F20&lt;0,'X(Calculs)X'!MW$119,IF(F20&lt;0.1,'X(Calculs)X'!MW$118,IF(F20&lt;0.2,'X(Calculs)X'!MW$117,IF(F20&lt;0.3,'X(Calculs)X'!MW$116,IF(F20&lt;0.4,'X(Calculs)X'!MW$115,IF(F20&lt;0.5,'X(Calculs)X'!MW$114,IF(F20&lt;0.6,'X(Calculs)X'!MW$113,IF(F20&lt;0.7,'X(Calculs)X'!MW$112,IF(F20&lt;0.8,'X(Calculs)X'!MW$111,IF(F20&lt;0.9,'X(Calculs)X'!MW$110,IF(F20&lt;=1,'X(Calculs)X'!MW$109,IF(F20="—","—","err"))))))))))))</f>
        <v>err</v>
      </c>
      <c r="BN20" s="1">
        <f>IF(G20=0,0,IF(G20&lt;G$112,'X(Calculs)X'!MW$121,IF(AND(G20&gt;=G$112,G20&lt;(G$112+(1*G$113))),'X(Calculs)X'!MW$122,IF(AND(G20&gt;=(G$112+(1*G$113)),G20&lt;(G$112+(2*G$113))),'X(Calculs)X'!MW$123,IF(G20&gt;=(G$112+(2*G$113)),'X(Calculs)X'!MW$124,"err")))))</f>
        <v>1</v>
      </c>
      <c r="BV20" s="116" t="s">
        <v>369</v>
      </c>
      <c r="BW20" s="1" t="str">
        <f>'X(Calculs)X'!EF35</f>
        <v/>
      </c>
      <c r="BX20" s="1">
        <f>'X(Calculs)X'!FM35</f>
        <v>0</v>
      </c>
      <c r="BZ20" s="4" t="s">
        <v>41</v>
      </c>
      <c r="CA20" s="1" t="e">
        <f t="shared" si="20"/>
        <v>#N/A</v>
      </c>
    </row>
    <row r="21" spans="1:79" ht="129.9" customHeight="1" x14ac:dyDescent="0.35">
      <c r="A21" s="639"/>
      <c r="B21" s="116" t="s">
        <v>370</v>
      </c>
      <c r="C21" s="190" t="str">
        <f>IF('X(Calculs)X'!AO36&gt;=0,'X(Calculs)X'!AO36,"")</f>
        <v/>
      </c>
      <c r="D21" s="500" t="str">
        <f>IF(C21="","",C21/'2. Saisie'!AE1)</f>
        <v/>
      </c>
      <c r="E21" s="634" t="str">
        <f>IF(AH21&lt;='X(Calculs)X'!B$11,(C21-C$112)/C$113,"")</f>
        <v/>
      </c>
      <c r="F21" s="114" t="str">
        <f>IF('X(Calculs)X'!AL36="","",'X(Calculs)X'!AL36)</f>
        <v/>
      </c>
      <c r="G21" s="190" t="str">
        <f t="shared" si="2"/>
        <v/>
      </c>
      <c r="H21" s="519" t="str">
        <f t="shared" si="3"/>
        <v/>
      </c>
      <c r="I21" s="517" t="str">
        <f t="shared" si="4"/>
        <v/>
      </c>
      <c r="J21" s="517" t="str">
        <f t="shared" si="5"/>
        <v/>
      </c>
      <c r="K21" s="656" t="str">
        <f t="shared" si="6"/>
        <v/>
      </c>
      <c r="L21" s="180"/>
      <c r="M21" s="176" t="str">
        <f t="shared" si="7"/>
        <v xml:space="preserve">     </v>
      </c>
      <c r="N21" s="180"/>
      <c r="AB21" s="200" t="str">
        <f t="shared" si="8"/>
        <v/>
      </c>
      <c r="AD21" s="642">
        <v>11</v>
      </c>
      <c r="AE21" s="642">
        <f t="shared" si="21"/>
        <v>0</v>
      </c>
      <c r="AH21" s="117">
        <v>12</v>
      </c>
      <c r="AI21" s="243" t="str">
        <f t="shared" si="9"/>
        <v/>
      </c>
      <c r="AM21" s="256" t="str">
        <f t="shared" si="10"/>
        <v>ok,2R</v>
      </c>
      <c r="AN21" s="256" t="str">
        <f t="shared" si="11"/>
        <v>ok,2R</v>
      </c>
      <c r="AO21" s="256" t="str">
        <f t="shared" si="12"/>
        <v>ok,2R</v>
      </c>
      <c r="AP21" s="256" t="str">
        <f t="shared" si="13"/>
        <v>ok,2R</v>
      </c>
      <c r="AR21" s="260" t="str">
        <f t="shared" si="14"/>
        <v xml:space="preserve">     </v>
      </c>
      <c r="AS21" s="117">
        <v>12</v>
      </c>
      <c r="AT21" s="1" t="str">
        <f t="shared" si="15"/>
        <v/>
      </c>
      <c r="AU21" s="1" t="str">
        <f t="shared" si="16"/>
        <v/>
      </c>
      <c r="AV21" s="1" t="str">
        <f t="shared" si="17"/>
        <v/>
      </c>
      <c r="AW21" s="1" t="str">
        <f t="shared" si="18"/>
        <v/>
      </c>
      <c r="AX21" s="259" t="str">
        <f t="shared" si="1"/>
        <v/>
      </c>
      <c r="AZ21" s="1" t="str">
        <f t="shared" si="19"/>
        <v/>
      </c>
      <c r="BJ21" s="116" t="s">
        <v>370</v>
      </c>
      <c r="BK21" s="1" t="str">
        <f>IF(D21&lt;0.1,'X(Calculs)X'!MW$106,IF(D21&lt;0.2,'X(Calculs)X'!MW$105,IF(D21&lt;0.3,'X(Calculs)X'!MW$104,IF(D21&lt;0.4,'X(Calculs)X'!MW$103,IF(D21&lt;0.5,'X(Calculs)X'!MW$102,IF(D21&lt;0.6,'X(Calculs)X'!MW$101,IF(D21&lt;0.7,'X(Calculs)X'!MW$100,IF(D21&lt;0.8,'X(Calculs)X'!MW$99,IF(D21&lt;0.9,'X(Calculs)X'!MW$98,IF(D21&lt;=1,'X(Calculs)X'!MW$97,"err"))))))))))</f>
        <v>err</v>
      </c>
      <c r="BL21" s="1" t="str">
        <f>IF(D21&lt;0.1,'X(Calculs)X'!MW$106,IF(D21&lt;0.2,'X(Calculs)X'!MW$105,IF(D21&lt;0.3,'X(Calculs)X'!MW$104,IF(D21&lt;0.4,'X(Calculs)X'!MW$103,IF(D21&lt;0.5,'X(Calculs)X'!MW$102,IF(D21&lt;0.6,'X(Calculs)X'!MW$101,IF(D21&lt;0.7,'X(Calculs)X'!MW$100,IF(D21&lt;0.8,'X(Calculs)X'!MW$99,IF(D21&lt;0.9,'X(Calculs)X'!MW$98,IF(D21&lt;=1,'X(Calculs)X'!MW$97,"err"))))))))))</f>
        <v>err</v>
      </c>
      <c r="BM21" s="1" t="str">
        <f>IF(F21&lt;0,'X(Calculs)X'!MW$119,IF(F21&lt;0.1,'X(Calculs)X'!MW$118,IF(F21&lt;0.2,'X(Calculs)X'!MW$117,IF(F21&lt;0.3,'X(Calculs)X'!MW$116,IF(F21&lt;0.4,'X(Calculs)X'!MW$115,IF(F21&lt;0.5,'X(Calculs)X'!MW$114,IF(F21&lt;0.6,'X(Calculs)X'!MW$113,IF(F21&lt;0.7,'X(Calculs)X'!MW$112,IF(F21&lt;0.8,'X(Calculs)X'!MW$111,IF(F21&lt;0.9,'X(Calculs)X'!MW$110,IF(F21&lt;=1,'X(Calculs)X'!MW$109,IF(F21="—","—","err"))))))))))))</f>
        <v>err</v>
      </c>
      <c r="BN21" s="1">
        <f>IF(G21=0,0,IF(G21&lt;G$112,'X(Calculs)X'!MW$121,IF(AND(G21&gt;=G$112,G21&lt;(G$112+(1*G$113))),'X(Calculs)X'!MW$122,IF(AND(G21&gt;=(G$112+(1*G$113)),G21&lt;(G$112+(2*G$113))),'X(Calculs)X'!MW$123,IF(G21&gt;=(G$112+(2*G$113)),'X(Calculs)X'!MW$124,"err")))))</f>
        <v>1</v>
      </c>
      <c r="BV21" s="116" t="s">
        <v>370</v>
      </c>
      <c r="BW21" s="1" t="str">
        <f>'X(Calculs)X'!EF36</f>
        <v/>
      </c>
      <c r="BX21" s="1">
        <f>'X(Calculs)X'!FM36</f>
        <v>0</v>
      </c>
      <c r="BZ21" s="4" t="s">
        <v>42</v>
      </c>
      <c r="CA21" s="1" t="e">
        <f t="shared" si="20"/>
        <v>#N/A</v>
      </c>
    </row>
    <row r="22" spans="1:79" ht="129.9" customHeight="1" x14ac:dyDescent="0.35">
      <c r="A22" s="639"/>
      <c r="B22" s="116" t="s">
        <v>371</v>
      </c>
      <c r="C22" s="190" t="str">
        <f>IF('X(Calculs)X'!AO37&gt;=0,'X(Calculs)X'!AO37,"")</f>
        <v/>
      </c>
      <c r="D22" s="500" t="str">
        <f>IF(C22="","",C22/'2. Saisie'!AE1)</f>
        <v/>
      </c>
      <c r="E22" s="634" t="str">
        <f>IF(AH22&lt;='X(Calculs)X'!B$11,(C22-C$112)/C$113,"")</f>
        <v/>
      </c>
      <c r="F22" s="114" t="str">
        <f>IF('X(Calculs)X'!AL37="","",'X(Calculs)X'!AL37)</f>
        <v/>
      </c>
      <c r="G22" s="190" t="str">
        <f t="shared" si="2"/>
        <v/>
      </c>
      <c r="H22" s="519" t="str">
        <f t="shared" si="3"/>
        <v/>
      </c>
      <c r="I22" s="517" t="str">
        <f t="shared" si="4"/>
        <v/>
      </c>
      <c r="J22" s="517" t="str">
        <f t="shared" si="5"/>
        <v/>
      </c>
      <c r="K22" s="656" t="str">
        <f t="shared" si="6"/>
        <v/>
      </c>
      <c r="L22" s="180"/>
      <c r="M22" s="176" t="str">
        <f t="shared" si="7"/>
        <v xml:space="preserve">     </v>
      </c>
      <c r="N22" s="180"/>
      <c r="AB22" s="200" t="str">
        <f t="shared" si="8"/>
        <v/>
      </c>
      <c r="AD22" s="642">
        <v>12</v>
      </c>
      <c r="AE22" s="642">
        <f t="shared" si="21"/>
        <v>0</v>
      </c>
      <c r="AH22" s="117">
        <v>13</v>
      </c>
      <c r="AI22" s="243" t="str">
        <f t="shared" si="9"/>
        <v/>
      </c>
      <c r="AM22" s="256" t="str">
        <f t="shared" si="10"/>
        <v>ok,2R</v>
      </c>
      <c r="AN22" s="256" t="str">
        <f t="shared" si="11"/>
        <v>ok,2R</v>
      </c>
      <c r="AO22" s="256" t="str">
        <f t="shared" si="12"/>
        <v>ok,2R</v>
      </c>
      <c r="AP22" s="256" t="str">
        <f t="shared" si="13"/>
        <v>ok,2R</v>
      </c>
      <c r="AR22" s="260" t="str">
        <f t="shared" si="14"/>
        <v xml:space="preserve">     </v>
      </c>
      <c r="AS22" s="117">
        <v>13</v>
      </c>
      <c r="AT22" s="1" t="str">
        <f t="shared" si="15"/>
        <v/>
      </c>
      <c r="AU22" s="1" t="str">
        <f t="shared" si="16"/>
        <v/>
      </c>
      <c r="AV22" s="1" t="str">
        <f t="shared" si="17"/>
        <v/>
      </c>
      <c r="AW22" s="1" t="str">
        <f t="shared" si="18"/>
        <v/>
      </c>
      <c r="AX22" s="259" t="str">
        <f t="shared" si="1"/>
        <v/>
      </c>
      <c r="AZ22" s="1" t="str">
        <f t="shared" si="19"/>
        <v/>
      </c>
      <c r="BJ22" s="116" t="s">
        <v>371</v>
      </c>
      <c r="BK22" s="1" t="str">
        <f>IF(D22&lt;0.1,'X(Calculs)X'!MW$106,IF(D22&lt;0.2,'X(Calculs)X'!MW$105,IF(D22&lt;0.3,'X(Calculs)X'!MW$104,IF(D22&lt;0.4,'X(Calculs)X'!MW$103,IF(D22&lt;0.5,'X(Calculs)X'!MW$102,IF(D22&lt;0.6,'X(Calculs)X'!MW$101,IF(D22&lt;0.7,'X(Calculs)X'!MW$100,IF(D22&lt;0.8,'X(Calculs)X'!MW$99,IF(D22&lt;0.9,'X(Calculs)X'!MW$98,IF(D22&lt;=1,'X(Calculs)X'!MW$97,"err"))))))))))</f>
        <v>err</v>
      </c>
      <c r="BL22" s="1" t="str">
        <f>IF(D22&lt;0.1,'X(Calculs)X'!MW$106,IF(D22&lt;0.2,'X(Calculs)X'!MW$105,IF(D22&lt;0.3,'X(Calculs)X'!MW$104,IF(D22&lt;0.4,'X(Calculs)X'!MW$103,IF(D22&lt;0.5,'X(Calculs)X'!MW$102,IF(D22&lt;0.6,'X(Calculs)X'!MW$101,IF(D22&lt;0.7,'X(Calculs)X'!MW$100,IF(D22&lt;0.8,'X(Calculs)X'!MW$99,IF(D22&lt;0.9,'X(Calculs)X'!MW$98,IF(D22&lt;=1,'X(Calculs)X'!MW$97,"err"))))))))))</f>
        <v>err</v>
      </c>
      <c r="BM22" s="1" t="str">
        <f>IF(F22&lt;0,'X(Calculs)X'!MW$119,IF(F22&lt;0.1,'X(Calculs)X'!MW$118,IF(F22&lt;0.2,'X(Calculs)X'!MW$117,IF(F22&lt;0.3,'X(Calculs)X'!MW$116,IF(F22&lt;0.4,'X(Calculs)X'!MW$115,IF(F22&lt;0.5,'X(Calculs)X'!MW$114,IF(F22&lt;0.6,'X(Calculs)X'!MW$113,IF(F22&lt;0.7,'X(Calculs)X'!MW$112,IF(F22&lt;0.8,'X(Calculs)X'!MW$111,IF(F22&lt;0.9,'X(Calculs)X'!MW$110,IF(F22&lt;=1,'X(Calculs)X'!MW$109,IF(F22="—","—","err"))))))))))))</f>
        <v>err</v>
      </c>
      <c r="BN22" s="1">
        <f>IF(G22=0,0,IF(G22&lt;G$112,'X(Calculs)X'!MW$121,IF(AND(G22&gt;=G$112,G22&lt;(G$112+(1*G$113))),'X(Calculs)X'!MW$122,IF(AND(G22&gt;=(G$112+(1*G$113)),G22&lt;(G$112+(2*G$113))),'X(Calculs)X'!MW$123,IF(G22&gt;=(G$112+(2*G$113)),'X(Calculs)X'!MW$124,"err")))))</f>
        <v>1</v>
      </c>
      <c r="BV22" s="116" t="s">
        <v>371</v>
      </c>
      <c r="BW22" s="1" t="str">
        <f>'X(Calculs)X'!EF37</f>
        <v/>
      </c>
      <c r="BX22" s="1">
        <f>'X(Calculs)X'!FM37</f>
        <v>0</v>
      </c>
      <c r="BZ22" s="4" t="s">
        <v>43</v>
      </c>
      <c r="CA22" s="1" t="e">
        <f t="shared" si="20"/>
        <v>#N/A</v>
      </c>
    </row>
    <row r="23" spans="1:79" ht="129.9" customHeight="1" x14ac:dyDescent="0.35">
      <c r="A23" s="639"/>
      <c r="B23" s="116" t="s">
        <v>372</v>
      </c>
      <c r="C23" s="190" t="str">
        <f>IF('X(Calculs)X'!AO38&gt;=0,'X(Calculs)X'!AO38,"")</f>
        <v/>
      </c>
      <c r="D23" s="500" t="str">
        <f>IF(C23="","",C23/'2. Saisie'!AE1)</f>
        <v/>
      </c>
      <c r="E23" s="634" t="str">
        <f>IF(AH23&lt;='X(Calculs)X'!B$11,(C23-C$112)/C$113,"")</f>
        <v/>
      </c>
      <c r="F23" s="114" t="str">
        <f>IF('X(Calculs)X'!AL38="","",'X(Calculs)X'!AL38)</f>
        <v/>
      </c>
      <c r="G23" s="190" t="str">
        <f t="shared" si="2"/>
        <v/>
      </c>
      <c r="H23" s="519" t="str">
        <f t="shared" si="3"/>
        <v/>
      </c>
      <c r="I23" s="517" t="str">
        <f t="shared" si="4"/>
        <v/>
      </c>
      <c r="J23" s="517" t="str">
        <f t="shared" si="5"/>
        <v/>
      </c>
      <c r="K23" s="656" t="str">
        <f t="shared" si="6"/>
        <v/>
      </c>
      <c r="L23" s="180"/>
      <c r="M23" s="176" t="str">
        <f t="shared" si="7"/>
        <v xml:space="preserve">     </v>
      </c>
      <c r="N23" s="180"/>
      <c r="AB23" s="200" t="str">
        <f t="shared" si="8"/>
        <v/>
      </c>
      <c r="AD23" s="642">
        <v>13</v>
      </c>
      <c r="AE23" s="642">
        <f t="shared" si="21"/>
        <v>0</v>
      </c>
      <c r="AH23" s="117">
        <v>14</v>
      </c>
      <c r="AI23" s="243" t="str">
        <f t="shared" si="9"/>
        <v/>
      </c>
      <c r="AM23" s="256" t="str">
        <f t="shared" si="10"/>
        <v>ok,2R</v>
      </c>
      <c r="AN23" s="256" t="str">
        <f t="shared" si="11"/>
        <v>ok,2R</v>
      </c>
      <c r="AO23" s="256" t="str">
        <f t="shared" si="12"/>
        <v>ok,2R</v>
      </c>
      <c r="AP23" s="256" t="str">
        <f t="shared" si="13"/>
        <v>ok,2R</v>
      </c>
      <c r="AR23" s="260" t="str">
        <f t="shared" si="14"/>
        <v xml:space="preserve">     </v>
      </c>
      <c r="AS23" s="117">
        <v>14</v>
      </c>
      <c r="AT23" s="1" t="str">
        <f t="shared" si="15"/>
        <v/>
      </c>
      <c r="AU23" s="1" t="str">
        <f t="shared" si="16"/>
        <v/>
      </c>
      <c r="AV23" s="1" t="str">
        <f t="shared" si="17"/>
        <v/>
      </c>
      <c r="AW23" s="1" t="str">
        <f t="shared" si="18"/>
        <v/>
      </c>
      <c r="AX23" s="259" t="str">
        <f t="shared" si="1"/>
        <v/>
      </c>
      <c r="AZ23" s="1" t="str">
        <f t="shared" si="19"/>
        <v/>
      </c>
      <c r="BJ23" s="116" t="s">
        <v>372</v>
      </c>
      <c r="BK23" s="1" t="str">
        <f>IF(D23&lt;0.1,'X(Calculs)X'!MW$106,IF(D23&lt;0.2,'X(Calculs)X'!MW$105,IF(D23&lt;0.3,'X(Calculs)X'!MW$104,IF(D23&lt;0.4,'X(Calculs)X'!MW$103,IF(D23&lt;0.5,'X(Calculs)X'!MW$102,IF(D23&lt;0.6,'X(Calculs)X'!MW$101,IF(D23&lt;0.7,'X(Calculs)X'!MW$100,IF(D23&lt;0.8,'X(Calculs)X'!MW$99,IF(D23&lt;0.9,'X(Calculs)X'!MW$98,IF(D23&lt;=1,'X(Calculs)X'!MW$97,"err"))))))))))</f>
        <v>err</v>
      </c>
      <c r="BL23" s="1" t="str">
        <f>IF(D23&lt;0.1,'X(Calculs)X'!MW$106,IF(D23&lt;0.2,'X(Calculs)X'!MW$105,IF(D23&lt;0.3,'X(Calculs)X'!MW$104,IF(D23&lt;0.4,'X(Calculs)X'!MW$103,IF(D23&lt;0.5,'X(Calculs)X'!MW$102,IF(D23&lt;0.6,'X(Calculs)X'!MW$101,IF(D23&lt;0.7,'X(Calculs)X'!MW$100,IF(D23&lt;0.8,'X(Calculs)X'!MW$99,IF(D23&lt;0.9,'X(Calculs)X'!MW$98,IF(D23&lt;=1,'X(Calculs)X'!MW$97,"err"))))))))))</f>
        <v>err</v>
      </c>
      <c r="BM23" s="1" t="str">
        <f>IF(F23&lt;0,'X(Calculs)X'!MW$119,IF(F23&lt;0.1,'X(Calculs)X'!MW$118,IF(F23&lt;0.2,'X(Calculs)X'!MW$117,IF(F23&lt;0.3,'X(Calculs)X'!MW$116,IF(F23&lt;0.4,'X(Calculs)X'!MW$115,IF(F23&lt;0.5,'X(Calculs)X'!MW$114,IF(F23&lt;0.6,'X(Calculs)X'!MW$113,IF(F23&lt;0.7,'X(Calculs)X'!MW$112,IF(F23&lt;0.8,'X(Calculs)X'!MW$111,IF(F23&lt;0.9,'X(Calculs)X'!MW$110,IF(F23&lt;=1,'X(Calculs)X'!MW$109,IF(F23="—","—","err"))))))))))))</f>
        <v>err</v>
      </c>
      <c r="BN23" s="1">
        <f>IF(G23=0,0,IF(G23&lt;G$112,'X(Calculs)X'!MW$121,IF(AND(G23&gt;=G$112,G23&lt;(G$112+(1*G$113))),'X(Calculs)X'!MW$122,IF(AND(G23&gt;=(G$112+(1*G$113)),G23&lt;(G$112+(2*G$113))),'X(Calculs)X'!MW$123,IF(G23&gt;=(G$112+(2*G$113)),'X(Calculs)X'!MW$124,"err")))))</f>
        <v>1</v>
      </c>
      <c r="BV23" s="116" t="s">
        <v>372</v>
      </c>
      <c r="BW23" s="1" t="str">
        <f>'X(Calculs)X'!EF38</f>
        <v/>
      </c>
      <c r="BX23" s="1">
        <f>'X(Calculs)X'!FM38</f>
        <v>0</v>
      </c>
      <c r="BZ23" s="4" t="s">
        <v>44</v>
      </c>
      <c r="CA23" s="1" t="e">
        <f t="shared" si="20"/>
        <v>#N/A</v>
      </c>
    </row>
    <row r="24" spans="1:79" ht="129.9" customHeight="1" x14ac:dyDescent="0.35">
      <c r="A24" s="639"/>
      <c r="B24" s="116" t="s">
        <v>373</v>
      </c>
      <c r="C24" s="190" t="str">
        <f>IF('X(Calculs)X'!AO39&gt;=0,'X(Calculs)X'!AO39,"")</f>
        <v/>
      </c>
      <c r="D24" s="500" t="str">
        <f>IF(C24="","",C24/'2. Saisie'!AE1)</f>
        <v/>
      </c>
      <c r="E24" s="634" t="str">
        <f>IF(AH24&lt;='X(Calculs)X'!B$11,(C24-C$112)/C$113,"")</f>
        <v/>
      </c>
      <c r="F24" s="114" t="str">
        <f>IF('X(Calculs)X'!AL39="","",'X(Calculs)X'!AL39)</f>
        <v/>
      </c>
      <c r="G24" s="190" t="str">
        <f t="shared" si="2"/>
        <v/>
      </c>
      <c r="H24" s="519" t="str">
        <f t="shared" si="3"/>
        <v/>
      </c>
      <c r="I24" s="517" t="str">
        <f t="shared" si="4"/>
        <v/>
      </c>
      <c r="J24" s="517" t="str">
        <f t="shared" si="5"/>
        <v/>
      </c>
      <c r="K24" s="656" t="str">
        <f t="shared" si="6"/>
        <v/>
      </c>
      <c r="L24" s="180"/>
      <c r="M24" s="176" t="str">
        <f t="shared" si="7"/>
        <v xml:space="preserve">     </v>
      </c>
      <c r="N24" s="180"/>
      <c r="AB24" s="200" t="str">
        <f t="shared" si="8"/>
        <v/>
      </c>
      <c r="AD24" s="642">
        <v>14</v>
      </c>
      <c r="AE24" s="642">
        <f t="shared" si="21"/>
        <v>0</v>
      </c>
      <c r="AH24" s="117">
        <v>15</v>
      </c>
      <c r="AI24" s="243" t="str">
        <f t="shared" si="9"/>
        <v/>
      </c>
      <c r="AM24" s="256" t="str">
        <f t="shared" si="10"/>
        <v>ok,2R</v>
      </c>
      <c r="AN24" s="256" t="str">
        <f t="shared" si="11"/>
        <v>ok,2R</v>
      </c>
      <c r="AO24" s="256" t="str">
        <f t="shared" si="12"/>
        <v>ok,2R</v>
      </c>
      <c r="AP24" s="256" t="str">
        <f t="shared" si="13"/>
        <v>ok,2R</v>
      </c>
      <c r="AR24" s="260" t="str">
        <f t="shared" si="14"/>
        <v xml:space="preserve">     </v>
      </c>
      <c r="AS24" s="117">
        <v>15</v>
      </c>
      <c r="AT24" s="1" t="str">
        <f t="shared" si="15"/>
        <v/>
      </c>
      <c r="AU24" s="1" t="str">
        <f t="shared" si="16"/>
        <v/>
      </c>
      <c r="AV24" s="1" t="str">
        <f t="shared" si="17"/>
        <v/>
      </c>
      <c r="AW24" s="1" t="str">
        <f t="shared" si="18"/>
        <v/>
      </c>
      <c r="AX24" s="259" t="str">
        <f t="shared" si="1"/>
        <v/>
      </c>
      <c r="AZ24" s="1" t="str">
        <f t="shared" si="19"/>
        <v/>
      </c>
      <c r="BJ24" s="116" t="s">
        <v>373</v>
      </c>
      <c r="BK24" s="1" t="str">
        <f>IF(D24&lt;0.1,'X(Calculs)X'!MW$106,IF(D24&lt;0.2,'X(Calculs)X'!MW$105,IF(D24&lt;0.3,'X(Calculs)X'!MW$104,IF(D24&lt;0.4,'X(Calculs)X'!MW$103,IF(D24&lt;0.5,'X(Calculs)X'!MW$102,IF(D24&lt;0.6,'X(Calculs)X'!MW$101,IF(D24&lt;0.7,'X(Calculs)X'!MW$100,IF(D24&lt;0.8,'X(Calculs)X'!MW$99,IF(D24&lt;0.9,'X(Calculs)X'!MW$98,IF(D24&lt;=1,'X(Calculs)X'!MW$97,"err"))))))))))</f>
        <v>err</v>
      </c>
      <c r="BL24" s="1" t="str">
        <f>IF(D24&lt;0.1,'X(Calculs)X'!MW$106,IF(D24&lt;0.2,'X(Calculs)X'!MW$105,IF(D24&lt;0.3,'X(Calculs)X'!MW$104,IF(D24&lt;0.4,'X(Calculs)X'!MW$103,IF(D24&lt;0.5,'X(Calculs)X'!MW$102,IF(D24&lt;0.6,'X(Calculs)X'!MW$101,IF(D24&lt;0.7,'X(Calculs)X'!MW$100,IF(D24&lt;0.8,'X(Calculs)X'!MW$99,IF(D24&lt;0.9,'X(Calculs)X'!MW$98,IF(D24&lt;=1,'X(Calculs)X'!MW$97,"err"))))))))))</f>
        <v>err</v>
      </c>
      <c r="BM24" s="1" t="str">
        <f>IF(F24&lt;0,'X(Calculs)X'!MW$119,IF(F24&lt;0.1,'X(Calculs)X'!MW$118,IF(F24&lt;0.2,'X(Calculs)X'!MW$117,IF(F24&lt;0.3,'X(Calculs)X'!MW$116,IF(F24&lt;0.4,'X(Calculs)X'!MW$115,IF(F24&lt;0.5,'X(Calculs)X'!MW$114,IF(F24&lt;0.6,'X(Calculs)X'!MW$113,IF(F24&lt;0.7,'X(Calculs)X'!MW$112,IF(F24&lt;0.8,'X(Calculs)X'!MW$111,IF(F24&lt;0.9,'X(Calculs)X'!MW$110,IF(F24&lt;=1,'X(Calculs)X'!MW$109,IF(F24="—","—","err"))))))))))))</f>
        <v>err</v>
      </c>
      <c r="BN24" s="1">
        <f>IF(G24=0,0,IF(G24&lt;G$112,'X(Calculs)X'!MW$121,IF(AND(G24&gt;=G$112,G24&lt;(G$112+(1*G$113))),'X(Calculs)X'!MW$122,IF(AND(G24&gt;=(G$112+(1*G$113)),G24&lt;(G$112+(2*G$113))),'X(Calculs)X'!MW$123,IF(G24&gt;=(G$112+(2*G$113)),'X(Calculs)X'!MW$124,"err")))))</f>
        <v>1</v>
      </c>
      <c r="BV24" s="116" t="s">
        <v>373</v>
      </c>
      <c r="BW24" s="1" t="str">
        <f>'X(Calculs)X'!EF39</f>
        <v/>
      </c>
      <c r="BX24" s="1">
        <f>'X(Calculs)X'!FM39</f>
        <v>0</v>
      </c>
      <c r="BZ24" s="4" t="s">
        <v>45</v>
      </c>
      <c r="CA24" s="1" t="e">
        <f t="shared" si="20"/>
        <v>#N/A</v>
      </c>
    </row>
    <row r="25" spans="1:79" ht="129.9" customHeight="1" x14ac:dyDescent="0.35">
      <c r="A25" s="639"/>
      <c r="B25" s="116" t="s">
        <v>374</v>
      </c>
      <c r="C25" s="190" t="str">
        <f>IF('X(Calculs)X'!AO40&gt;=0,'X(Calculs)X'!AO40,"")</f>
        <v/>
      </c>
      <c r="D25" s="500" t="str">
        <f>IF(C25="","",C25/'2. Saisie'!AE1)</f>
        <v/>
      </c>
      <c r="E25" s="634" t="str">
        <f>IF(AH25&lt;='X(Calculs)X'!B$11,(C25-C$112)/C$113,"")</f>
        <v/>
      </c>
      <c r="F25" s="114" t="str">
        <f>IF('X(Calculs)X'!AL40="","",'X(Calculs)X'!AL40)</f>
        <v/>
      </c>
      <c r="G25" s="190" t="str">
        <f t="shared" si="2"/>
        <v/>
      </c>
      <c r="H25" s="519" t="str">
        <f t="shared" si="3"/>
        <v/>
      </c>
      <c r="I25" s="517" t="str">
        <f t="shared" si="4"/>
        <v/>
      </c>
      <c r="J25" s="517" t="str">
        <f t="shared" si="5"/>
        <v/>
      </c>
      <c r="K25" s="656" t="str">
        <f t="shared" si="6"/>
        <v/>
      </c>
      <c r="L25" s="180"/>
      <c r="M25" s="176" t="str">
        <f t="shared" si="7"/>
        <v xml:space="preserve">     </v>
      </c>
      <c r="N25" s="180"/>
      <c r="AB25" s="200" t="str">
        <f t="shared" si="8"/>
        <v/>
      </c>
      <c r="AD25" s="642">
        <v>15</v>
      </c>
      <c r="AE25" s="642">
        <f t="shared" si="21"/>
        <v>0</v>
      </c>
      <c r="AH25" s="117">
        <v>16</v>
      </c>
      <c r="AI25" s="243" t="str">
        <f t="shared" si="9"/>
        <v/>
      </c>
      <c r="AM25" s="256" t="str">
        <f t="shared" si="10"/>
        <v>ok,2R</v>
      </c>
      <c r="AN25" s="256" t="str">
        <f t="shared" si="11"/>
        <v>ok,2R</v>
      </c>
      <c r="AO25" s="256" t="str">
        <f t="shared" si="12"/>
        <v>ok,2R</v>
      </c>
      <c r="AP25" s="256" t="str">
        <f t="shared" si="13"/>
        <v>ok,2R</v>
      </c>
      <c r="AR25" s="260" t="str">
        <f t="shared" si="14"/>
        <v xml:space="preserve">     </v>
      </c>
      <c r="AS25" s="117">
        <v>16</v>
      </c>
      <c r="AT25" s="1" t="str">
        <f t="shared" si="15"/>
        <v/>
      </c>
      <c r="AU25" s="1" t="str">
        <f t="shared" si="16"/>
        <v/>
      </c>
      <c r="AV25" s="1" t="str">
        <f t="shared" si="17"/>
        <v/>
      </c>
      <c r="AW25" s="1" t="str">
        <f t="shared" si="18"/>
        <v/>
      </c>
      <c r="AX25" s="259" t="str">
        <f t="shared" si="1"/>
        <v/>
      </c>
      <c r="AZ25" s="1" t="str">
        <f t="shared" si="19"/>
        <v/>
      </c>
      <c r="BJ25" s="116" t="s">
        <v>374</v>
      </c>
      <c r="BK25" s="1" t="str">
        <f>IF(D25&lt;0.1,'X(Calculs)X'!MW$106,IF(D25&lt;0.2,'X(Calculs)X'!MW$105,IF(D25&lt;0.3,'X(Calculs)X'!MW$104,IF(D25&lt;0.4,'X(Calculs)X'!MW$103,IF(D25&lt;0.5,'X(Calculs)X'!MW$102,IF(D25&lt;0.6,'X(Calculs)X'!MW$101,IF(D25&lt;0.7,'X(Calculs)X'!MW$100,IF(D25&lt;0.8,'X(Calculs)X'!MW$99,IF(D25&lt;0.9,'X(Calculs)X'!MW$98,IF(D25&lt;=1,'X(Calculs)X'!MW$97,"err"))))))))))</f>
        <v>err</v>
      </c>
      <c r="BL25" s="1" t="str">
        <f>IF(D25&lt;0.1,'X(Calculs)X'!MW$106,IF(D25&lt;0.2,'X(Calculs)X'!MW$105,IF(D25&lt;0.3,'X(Calculs)X'!MW$104,IF(D25&lt;0.4,'X(Calculs)X'!MW$103,IF(D25&lt;0.5,'X(Calculs)X'!MW$102,IF(D25&lt;0.6,'X(Calculs)X'!MW$101,IF(D25&lt;0.7,'X(Calculs)X'!MW$100,IF(D25&lt;0.8,'X(Calculs)X'!MW$99,IF(D25&lt;0.9,'X(Calculs)X'!MW$98,IF(D25&lt;=1,'X(Calculs)X'!MW$97,"err"))))))))))</f>
        <v>err</v>
      </c>
      <c r="BM25" s="1" t="str">
        <f>IF(F25&lt;0,'X(Calculs)X'!MW$119,IF(F25&lt;0.1,'X(Calculs)X'!MW$118,IF(F25&lt;0.2,'X(Calculs)X'!MW$117,IF(F25&lt;0.3,'X(Calculs)X'!MW$116,IF(F25&lt;0.4,'X(Calculs)X'!MW$115,IF(F25&lt;0.5,'X(Calculs)X'!MW$114,IF(F25&lt;0.6,'X(Calculs)X'!MW$113,IF(F25&lt;0.7,'X(Calculs)X'!MW$112,IF(F25&lt;0.8,'X(Calculs)X'!MW$111,IF(F25&lt;0.9,'X(Calculs)X'!MW$110,IF(F25&lt;=1,'X(Calculs)X'!MW$109,IF(F25="—","—","err"))))))))))))</f>
        <v>err</v>
      </c>
      <c r="BN25" s="1">
        <f>IF(G25=0,0,IF(G25&lt;G$112,'X(Calculs)X'!MW$121,IF(AND(G25&gt;=G$112,G25&lt;(G$112+(1*G$113))),'X(Calculs)X'!MW$122,IF(AND(G25&gt;=(G$112+(1*G$113)),G25&lt;(G$112+(2*G$113))),'X(Calculs)X'!MW$123,IF(G25&gt;=(G$112+(2*G$113)),'X(Calculs)X'!MW$124,"err")))))</f>
        <v>1</v>
      </c>
      <c r="BV25" s="116" t="s">
        <v>374</v>
      </c>
      <c r="BW25" s="1" t="str">
        <f>'X(Calculs)X'!EF40</f>
        <v/>
      </c>
      <c r="BX25" s="1">
        <f>'X(Calculs)X'!FM40</f>
        <v>0</v>
      </c>
      <c r="BZ25" s="4" t="s">
        <v>46</v>
      </c>
      <c r="CA25" s="1" t="e">
        <f t="shared" si="20"/>
        <v>#N/A</v>
      </c>
    </row>
    <row r="26" spans="1:79" ht="129.9" customHeight="1" x14ac:dyDescent="0.35">
      <c r="A26" s="639"/>
      <c r="B26" s="116" t="s">
        <v>375</v>
      </c>
      <c r="C26" s="190" t="str">
        <f>IF('X(Calculs)X'!AO41&gt;=0,'X(Calculs)X'!AO41,"")</f>
        <v/>
      </c>
      <c r="D26" s="500" t="str">
        <f>IF(C26="","",C26/'2. Saisie'!AE1)</f>
        <v/>
      </c>
      <c r="E26" s="634" t="str">
        <f>IF(AH26&lt;='X(Calculs)X'!B$11,(C26-C$112)/C$113,"")</f>
        <v/>
      </c>
      <c r="F26" s="114" t="str">
        <f>IF('X(Calculs)X'!AL41="","",'X(Calculs)X'!AL41)</f>
        <v/>
      </c>
      <c r="G26" s="190" t="str">
        <f t="shared" si="2"/>
        <v/>
      </c>
      <c r="H26" s="519" t="str">
        <f t="shared" si="3"/>
        <v/>
      </c>
      <c r="I26" s="517" t="str">
        <f t="shared" si="4"/>
        <v/>
      </c>
      <c r="J26" s="517" t="str">
        <f t="shared" si="5"/>
        <v/>
      </c>
      <c r="K26" s="656" t="str">
        <f t="shared" si="6"/>
        <v/>
      </c>
      <c r="L26" s="180"/>
      <c r="M26" s="176" t="str">
        <f t="shared" si="7"/>
        <v xml:space="preserve">     </v>
      </c>
      <c r="N26" s="180"/>
      <c r="AB26" s="200" t="str">
        <f t="shared" si="8"/>
        <v/>
      </c>
      <c r="AD26" s="642">
        <v>16</v>
      </c>
      <c r="AE26" s="642">
        <f t="shared" si="21"/>
        <v>0</v>
      </c>
      <c r="AH26" s="117">
        <v>17</v>
      </c>
      <c r="AI26" s="243" t="str">
        <f t="shared" si="9"/>
        <v/>
      </c>
      <c r="AM26" s="256" t="str">
        <f t="shared" si="10"/>
        <v>ok,2R</v>
      </c>
      <c r="AN26" s="256" t="str">
        <f t="shared" si="11"/>
        <v>ok,2R</v>
      </c>
      <c r="AO26" s="256" t="str">
        <f t="shared" si="12"/>
        <v>ok,2R</v>
      </c>
      <c r="AP26" s="256" t="str">
        <f t="shared" si="13"/>
        <v>ok,2R</v>
      </c>
      <c r="AR26" s="260" t="str">
        <f t="shared" si="14"/>
        <v xml:space="preserve">     </v>
      </c>
      <c r="AS26" s="117">
        <v>17</v>
      </c>
      <c r="AT26" s="1" t="str">
        <f t="shared" si="15"/>
        <v/>
      </c>
      <c r="AU26" s="1" t="str">
        <f t="shared" si="16"/>
        <v/>
      </c>
      <c r="AV26" s="1" t="str">
        <f t="shared" si="17"/>
        <v/>
      </c>
      <c r="AW26" s="1" t="str">
        <f t="shared" si="18"/>
        <v/>
      </c>
      <c r="AX26" s="259" t="str">
        <f t="shared" si="1"/>
        <v/>
      </c>
      <c r="AZ26" s="1" t="str">
        <f t="shared" si="19"/>
        <v/>
      </c>
      <c r="BJ26" s="116" t="s">
        <v>375</v>
      </c>
      <c r="BK26" s="1" t="str">
        <f>IF(D26&lt;0.1,'X(Calculs)X'!MW$106,IF(D26&lt;0.2,'X(Calculs)X'!MW$105,IF(D26&lt;0.3,'X(Calculs)X'!MW$104,IF(D26&lt;0.4,'X(Calculs)X'!MW$103,IF(D26&lt;0.5,'X(Calculs)X'!MW$102,IF(D26&lt;0.6,'X(Calculs)X'!MW$101,IF(D26&lt;0.7,'X(Calculs)X'!MW$100,IF(D26&lt;0.8,'X(Calculs)X'!MW$99,IF(D26&lt;0.9,'X(Calculs)X'!MW$98,IF(D26&lt;=1,'X(Calculs)X'!MW$97,"err"))))))))))</f>
        <v>err</v>
      </c>
      <c r="BL26" s="1" t="str">
        <f>IF(D26&lt;0.1,'X(Calculs)X'!MW$106,IF(D26&lt;0.2,'X(Calculs)X'!MW$105,IF(D26&lt;0.3,'X(Calculs)X'!MW$104,IF(D26&lt;0.4,'X(Calculs)X'!MW$103,IF(D26&lt;0.5,'X(Calculs)X'!MW$102,IF(D26&lt;0.6,'X(Calculs)X'!MW$101,IF(D26&lt;0.7,'X(Calculs)X'!MW$100,IF(D26&lt;0.8,'X(Calculs)X'!MW$99,IF(D26&lt;0.9,'X(Calculs)X'!MW$98,IF(D26&lt;=1,'X(Calculs)X'!MW$97,"err"))))))))))</f>
        <v>err</v>
      </c>
      <c r="BM26" s="1" t="str">
        <f>IF(F26&lt;0,'X(Calculs)X'!MW$119,IF(F26&lt;0.1,'X(Calculs)X'!MW$118,IF(F26&lt;0.2,'X(Calculs)X'!MW$117,IF(F26&lt;0.3,'X(Calculs)X'!MW$116,IF(F26&lt;0.4,'X(Calculs)X'!MW$115,IF(F26&lt;0.5,'X(Calculs)X'!MW$114,IF(F26&lt;0.6,'X(Calculs)X'!MW$113,IF(F26&lt;0.7,'X(Calculs)X'!MW$112,IF(F26&lt;0.8,'X(Calculs)X'!MW$111,IF(F26&lt;0.9,'X(Calculs)X'!MW$110,IF(F26&lt;=1,'X(Calculs)X'!MW$109,IF(F26="—","—","err"))))))))))))</f>
        <v>err</v>
      </c>
      <c r="BN26" s="1">
        <f>IF(G26=0,0,IF(G26&lt;G$112,'X(Calculs)X'!MW$121,IF(AND(G26&gt;=G$112,G26&lt;(G$112+(1*G$113))),'X(Calculs)X'!MW$122,IF(AND(G26&gt;=(G$112+(1*G$113)),G26&lt;(G$112+(2*G$113))),'X(Calculs)X'!MW$123,IF(G26&gt;=(G$112+(2*G$113)),'X(Calculs)X'!MW$124,"err")))))</f>
        <v>1</v>
      </c>
      <c r="BV26" s="116" t="s">
        <v>375</v>
      </c>
      <c r="BW26" s="1" t="str">
        <f>'X(Calculs)X'!EF41</f>
        <v/>
      </c>
      <c r="BX26" s="1">
        <f>'X(Calculs)X'!FM41</f>
        <v>0</v>
      </c>
      <c r="BZ26" s="4" t="s">
        <v>47</v>
      </c>
      <c r="CA26" s="1" t="e">
        <f t="shared" si="20"/>
        <v>#N/A</v>
      </c>
    </row>
    <row r="27" spans="1:79" ht="129.9" customHeight="1" x14ac:dyDescent="0.35">
      <c r="A27" s="639"/>
      <c r="B27" s="116" t="s">
        <v>376</v>
      </c>
      <c r="C27" s="190" t="str">
        <f>IF('X(Calculs)X'!AO42&gt;=0,'X(Calculs)X'!AO42,"")</f>
        <v/>
      </c>
      <c r="D27" s="500" t="str">
        <f>IF(C27="","",C27/'2. Saisie'!AE1)</f>
        <v/>
      </c>
      <c r="E27" s="634" t="str">
        <f>IF(AH27&lt;='X(Calculs)X'!B$11,(C27-C$112)/C$113,"")</f>
        <v/>
      </c>
      <c r="F27" s="114" t="str">
        <f>IF('X(Calculs)X'!AL42="","",'X(Calculs)X'!AL42)</f>
        <v/>
      </c>
      <c r="G27" s="190" t="str">
        <f t="shared" si="2"/>
        <v/>
      </c>
      <c r="H27" s="519" t="str">
        <f t="shared" si="3"/>
        <v/>
      </c>
      <c r="I27" s="517" t="str">
        <f t="shared" si="4"/>
        <v/>
      </c>
      <c r="J27" s="517" t="str">
        <f t="shared" si="5"/>
        <v/>
      </c>
      <c r="K27" s="656" t="str">
        <f t="shared" si="6"/>
        <v/>
      </c>
      <c r="L27" s="180"/>
      <c r="M27" s="176" t="str">
        <f t="shared" si="7"/>
        <v xml:space="preserve">     </v>
      </c>
      <c r="N27" s="180"/>
      <c r="AB27" s="200" t="str">
        <f t="shared" si="8"/>
        <v/>
      </c>
      <c r="AD27" s="642">
        <v>17</v>
      </c>
      <c r="AE27" s="642">
        <f t="shared" si="21"/>
        <v>0</v>
      </c>
      <c r="AH27" s="117">
        <v>18</v>
      </c>
      <c r="AI27" s="243" t="str">
        <f t="shared" si="9"/>
        <v/>
      </c>
      <c r="AM27" s="256" t="str">
        <f t="shared" si="10"/>
        <v>ok,2R</v>
      </c>
      <c r="AN27" s="256" t="str">
        <f t="shared" si="11"/>
        <v>ok,2R</v>
      </c>
      <c r="AO27" s="256" t="str">
        <f t="shared" si="12"/>
        <v>ok,2R</v>
      </c>
      <c r="AP27" s="256" t="str">
        <f t="shared" si="13"/>
        <v>ok,2R</v>
      </c>
      <c r="AR27" s="260" t="str">
        <f t="shared" si="14"/>
        <v xml:space="preserve">     </v>
      </c>
      <c r="AS27" s="117">
        <v>18</v>
      </c>
      <c r="AT27" s="1" t="str">
        <f t="shared" si="15"/>
        <v/>
      </c>
      <c r="AU27" s="1" t="str">
        <f t="shared" si="16"/>
        <v/>
      </c>
      <c r="AV27" s="1" t="str">
        <f t="shared" si="17"/>
        <v/>
      </c>
      <c r="AW27" s="1" t="str">
        <f t="shared" si="18"/>
        <v/>
      </c>
      <c r="AX27" s="259" t="str">
        <f t="shared" si="1"/>
        <v/>
      </c>
      <c r="AZ27" s="1" t="str">
        <f t="shared" si="19"/>
        <v/>
      </c>
      <c r="BJ27" s="116" t="s">
        <v>376</v>
      </c>
      <c r="BK27" s="1" t="str">
        <f>IF(D27&lt;0.1,'X(Calculs)X'!MW$106,IF(D27&lt;0.2,'X(Calculs)X'!MW$105,IF(D27&lt;0.3,'X(Calculs)X'!MW$104,IF(D27&lt;0.4,'X(Calculs)X'!MW$103,IF(D27&lt;0.5,'X(Calculs)X'!MW$102,IF(D27&lt;0.6,'X(Calculs)X'!MW$101,IF(D27&lt;0.7,'X(Calculs)X'!MW$100,IF(D27&lt;0.8,'X(Calculs)X'!MW$99,IF(D27&lt;0.9,'X(Calculs)X'!MW$98,IF(D27&lt;=1,'X(Calculs)X'!MW$97,"err"))))))))))</f>
        <v>err</v>
      </c>
      <c r="BL27" s="1" t="str">
        <f>IF(D27&lt;0.1,'X(Calculs)X'!MW$106,IF(D27&lt;0.2,'X(Calculs)X'!MW$105,IF(D27&lt;0.3,'X(Calculs)X'!MW$104,IF(D27&lt;0.4,'X(Calculs)X'!MW$103,IF(D27&lt;0.5,'X(Calculs)X'!MW$102,IF(D27&lt;0.6,'X(Calculs)X'!MW$101,IF(D27&lt;0.7,'X(Calculs)X'!MW$100,IF(D27&lt;0.8,'X(Calculs)X'!MW$99,IF(D27&lt;0.9,'X(Calculs)X'!MW$98,IF(D27&lt;=1,'X(Calculs)X'!MW$97,"err"))))))))))</f>
        <v>err</v>
      </c>
      <c r="BM27" s="1" t="str">
        <f>IF(F27&lt;0,'X(Calculs)X'!MW$119,IF(F27&lt;0.1,'X(Calculs)X'!MW$118,IF(F27&lt;0.2,'X(Calculs)X'!MW$117,IF(F27&lt;0.3,'X(Calculs)X'!MW$116,IF(F27&lt;0.4,'X(Calculs)X'!MW$115,IF(F27&lt;0.5,'X(Calculs)X'!MW$114,IF(F27&lt;0.6,'X(Calculs)X'!MW$113,IF(F27&lt;0.7,'X(Calculs)X'!MW$112,IF(F27&lt;0.8,'X(Calculs)X'!MW$111,IF(F27&lt;0.9,'X(Calculs)X'!MW$110,IF(F27&lt;=1,'X(Calculs)X'!MW$109,IF(F27="—","—","err"))))))))))))</f>
        <v>err</v>
      </c>
      <c r="BN27" s="1">
        <f>IF(G27=0,0,IF(G27&lt;G$112,'X(Calculs)X'!MW$121,IF(AND(G27&gt;=G$112,G27&lt;(G$112+(1*G$113))),'X(Calculs)X'!MW$122,IF(AND(G27&gt;=(G$112+(1*G$113)),G27&lt;(G$112+(2*G$113))),'X(Calculs)X'!MW$123,IF(G27&gt;=(G$112+(2*G$113)),'X(Calculs)X'!MW$124,"err")))))</f>
        <v>1</v>
      </c>
      <c r="BV27" s="116" t="s">
        <v>376</v>
      </c>
      <c r="BW27" s="1" t="str">
        <f>'X(Calculs)X'!EF42</f>
        <v/>
      </c>
      <c r="BX27" s="1">
        <f>'X(Calculs)X'!FM42</f>
        <v>0</v>
      </c>
      <c r="BZ27" s="4" t="s">
        <v>48</v>
      </c>
      <c r="CA27" s="1" t="e">
        <f t="shared" si="20"/>
        <v>#N/A</v>
      </c>
    </row>
    <row r="28" spans="1:79" ht="129.9" customHeight="1" x14ac:dyDescent="0.35">
      <c r="A28" s="639"/>
      <c r="B28" s="116" t="s">
        <v>377</v>
      </c>
      <c r="C28" s="190" t="str">
        <f>IF('X(Calculs)X'!AO43&gt;=0,'X(Calculs)X'!AO43,"")</f>
        <v/>
      </c>
      <c r="D28" s="500" t="str">
        <f>IF(C28="","",C28/'2. Saisie'!AE1)</f>
        <v/>
      </c>
      <c r="E28" s="634" t="str">
        <f>IF(AH28&lt;='X(Calculs)X'!B$11,(C28-C$112)/C$113,"")</f>
        <v/>
      </c>
      <c r="F28" s="114" t="str">
        <f>IF('X(Calculs)X'!AL43="","",'X(Calculs)X'!AL43)</f>
        <v/>
      </c>
      <c r="G28" s="190" t="str">
        <f t="shared" si="2"/>
        <v/>
      </c>
      <c r="H28" s="519" t="str">
        <f t="shared" si="3"/>
        <v/>
      </c>
      <c r="I28" s="517" t="str">
        <f t="shared" si="4"/>
        <v/>
      </c>
      <c r="J28" s="517" t="str">
        <f t="shared" si="5"/>
        <v/>
      </c>
      <c r="K28" s="656" t="str">
        <f t="shared" si="6"/>
        <v/>
      </c>
      <c r="L28" s="180"/>
      <c r="M28" s="176" t="str">
        <f t="shared" si="7"/>
        <v xml:space="preserve">     </v>
      </c>
      <c r="N28" s="180"/>
      <c r="AB28" s="200" t="str">
        <f t="shared" si="8"/>
        <v/>
      </c>
      <c r="AD28" s="642">
        <v>18</v>
      </c>
      <c r="AE28" s="642">
        <f t="shared" si="21"/>
        <v>0</v>
      </c>
      <c r="AH28" s="117">
        <v>19</v>
      </c>
      <c r="AI28" s="243" t="str">
        <f t="shared" si="9"/>
        <v/>
      </c>
      <c r="AM28" s="256" t="str">
        <f t="shared" si="10"/>
        <v>ok,2R</v>
      </c>
      <c r="AN28" s="256" t="str">
        <f t="shared" si="11"/>
        <v>ok,2R</v>
      </c>
      <c r="AO28" s="256" t="str">
        <f t="shared" si="12"/>
        <v>ok,2R</v>
      </c>
      <c r="AP28" s="256" t="str">
        <f t="shared" si="13"/>
        <v>ok,2R</v>
      </c>
      <c r="AR28" s="260" t="str">
        <f t="shared" si="14"/>
        <v xml:space="preserve">     </v>
      </c>
      <c r="AS28" s="117">
        <v>19</v>
      </c>
      <c r="AT28" s="1" t="str">
        <f t="shared" si="15"/>
        <v/>
      </c>
      <c r="AU28" s="1" t="str">
        <f t="shared" si="16"/>
        <v/>
      </c>
      <c r="AV28" s="1" t="str">
        <f t="shared" si="17"/>
        <v/>
      </c>
      <c r="AW28" s="1" t="str">
        <f t="shared" si="18"/>
        <v/>
      </c>
      <c r="AX28" s="259" t="str">
        <f t="shared" si="1"/>
        <v/>
      </c>
      <c r="AZ28" s="1" t="str">
        <f t="shared" si="19"/>
        <v/>
      </c>
      <c r="BJ28" s="116" t="s">
        <v>377</v>
      </c>
      <c r="BK28" s="1" t="str">
        <f>IF(D28&lt;0.1,'X(Calculs)X'!MW$106,IF(D28&lt;0.2,'X(Calculs)X'!MW$105,IF(D28&lt;0.3,'X(Calculs)X'!MW$104,IF(D28&lt;0.4,'X(Calculs)X'!MW$103,IF(D28&lt;0.5,'X(Calculs)X'!MW$102,IF(D28&lt;0.6,'X(Calculs)X'!MW$101,IF(D28&lt;0.7,'X(Calculs)X'!MW$100,IF(D28&lt;0.8,'X(Calculs)X'!MW$99,IF(D28&lt;0.9,'X(Calculs)X'!MW$98,IF(D28&lt;=1,'X(Calculs)X'!MW$97,"err"))))))))))</f>
        <v>err</v>
      </c>
      <c r="BL28" s="1" t="str">
        <f>IF(D28&lt;0.1,'X(Calculs)X'!MW$106,IF(D28&lt;0.2,'X(Calculs)X'!MW$105,IF(D28&lt;0.3,'X(Calculs)X'!MW$104,IF(D28&lt;0.4,'X(Calculs)X'!MW$103,IF(D28&lt;0.5,'X(Calculs)X'!MW$102,IF(D28&lt;0.6,'X(Calculs)X'!MW$101,IF(D28&lt;0.7,'X(Calculs)X'!MW$100,IF(D28&lt;0.8,'X(Calculs)X'!MW$99,IF(D28&lt;0.9,'X(Calculs)X'!MW$98,IF(D28&lt;=1,'X(Calculs)X'!MW$97,"err"))))))))))</f>
        <v>err</v>
      </c>
      <c r="BM28" s="1" t="str">
        <f>IF(F28&lt;0,'X(Calculs)X'!MW$119,IF(F28&lt;0.1,'X(Calculs)X'!MW$118,IF(F28&lt;0.2,'X(Calculs)X'!MW$117,IF(F28&lt;0.3,'X(Calculs)X'!MW$116,IF(F28&lt;0.4,'X(Calculs)X'!MW$115,IF(F28&lt;0.5,'X(Calculs)X'!MW$114,IF(F28&lt;0.6,'X(Calculs)X'!MW$113,IF(F28&lt;0.7,'X(Calculs)X'!MW$112,IF(F28&lt;0.8,'X(Calculs)X'!MW$111,IF(F28&lt;0.9,'X(Calculs)X'!MW$110,IF(F28&lt;=1,'X(Calculs)X'!MW$109,IF(F28="—","—","err"))))))))))))</f>
        <v>err</v>
      </c>
      <c r="BN28" s="1">
        <f>IF(G28=0,0,IF(G28&lt;G$112,'X(Calculs)X'!MW$121,IF(AND(G28&gt;=G$112,G28&lt;(G$112+(1*G$113))),'X(Calculs)X'!MW$122,IF(AND(G28&gt;=(G$112+(1*G$113)),G28&lt;(G$112+(2*G$113))),'X(Calculs)X'!MW$123,IF(G28&gt;=(G$112+(2*G$113)),'X(Calculs)X'!MW$124,"err")))))</f>
        <v>1</v>
      </c>
      <c r="BV28" s="116" t="s">
        <v>377</v>
      </c>
      <c r="BW28" s="1" t="str">
        <f>'X(Calculs)X'!EF43</f>
        <v/>
      </c>
      <c r="BX28" s="1">
        <f>'X(Calculs)X'!FM43</f>
        <v>0</v>
      </c>
      <c r="BZ28" s="4" t="s">
        <v>49</v>
      </c>
      <c r="CA28" s="1" t="e">
        <f t="shared" si="20"/>
        <v>#N/A</v>
      </c>
    </row>
    <row r="29" spans="1:79" ht="129.9" customHeight="1" x14ac:dyDescent="0.35">
      <c r="A29" s="639"/>
      <c r="B29" s="116" t="s">
        <v>378</v>
      </c>
      <c r="C29" s="190" t="str">
        <f>IF('X(Calculs)X'!AO44&gt;=0,'X(Calculs)X'!AO44,"")</f>
        <v/>
      </c>
      <c r="D29" s="500" t="str">
        <f>IF(C29="","",C29/'2. Saisie'!AE1)</f>
        <v/>
      </c>
      <c r="E29" s="634" t="str">
        <f>IF(AH29&lt;='X(Calculs)X'!B$11,(C29-C$112)/C$113,"")</f>
        <v/>
      </c>
      <c r="F29" s="114" t="str">
        <f>IF('X(Calculs)X'!AL44="","",'X(Calculs)X'!AL44)</f>
        <v/>
      </c>
      <c r="G29" s="190" t="str">
        <f t="shared" si="2"/>
        <v/>
      </c>
      <c r="H29" s="519" t="str">
        <f t="shared" si="3"/>
        <v/>
      </c>
      <c r="I29" s="517" t="str">
        <f t="shared" si="4"/>
        <v/>
      </c>
      <c r="J29" s="517" t="str">
        <f t="shared" si="5"/>
        <v/>
      </c>
      <c r="K29" s="656" t="str">
        <f t="shared" si="6"/>
        <v/>
      </c>
      <c r="L29" s="180"/>
      <c r="M29" s="176" t="str">
        <f t="shared" si="7"/>
        <v xml:space="preserve">     </v>
      </c>
      <c r="N29" s="180"/>
      <c r="AB29" s="200" t="str">
        <f t="shared" si="8"/>
        <v/>
      </c>
      <c r="AD29" s="642">
        <v>19</v>
      </c>
      <c r="AE29" s="642">
        <f t="shared" si="21"/>
        <v>0</v>
      </c>
      <c r="AH29" s="117">
        <v>20</v>
      </c>
      <c r="AI29" s="243" t="str">
        <f t="shared" si="9"/>
        <v/>
      </c>
      <c r="AM29" s="256" t="str">
        <f t="shared" si="10"/>
        <v>ok,2R</v>
      </c>
      <c r="AN29" s="256" t="str">
        <f t="shared" si="11"/>
        <v>ok,2R</v>
      </c>
      <c r="AO29" s="256" t="str">
        <f t="shared" si="12"/>
        <v>ok,2R</v>
      </c>
      <c r="AP29" s="256" t="str">
        <f t="shared" si="13"/>
        <v>ok,2R</v>
      </c>
      <c r="AR29" s="260" t="str">
        <f t="shared" si="14"/>
        <v xml:space="preserve">     </v>
      </c>
      <c r="AS29" s="117">
        <v>20</v>
      </c>
      <c r="AT29" s="1" t="str">
        <f t="shared" si="15"/>
        <v/>
      </c>
      <c r="AU29" s="1" t="str">
        <f t="shared" si="16"/>
        <v/>
      </c>
      <c r="AV29" s="1" t="str">
        <f t="shared" si="17"/>
        <v/>
      </c>
      <c r="AW29" s="1" t="str">
        <f t="shared" si="18"/>
        <v/>
      </c>
      <c r="AX29" s="259" t="str">
        <f t="shared" si="1"/>
        <v/>
      </c>
      <c r="AZ29" s="1" t="str">
        <f t="shared" si="19"/>
        <v/>
      </c>
      <c r="BJ29" s="116" t="s">
        <v>378</v>
      </c>
      <c r="BK29" s="1" t="str">
        <f>IF(D29&lt;0.1,'X(Calculs)X'!MW$106,IF(D29&lt;0.2,'X(Calculs)X'!MW$105,IF(D29&lt;0.3,'X(Calculs)X'!MW$104,IF(D29&lt;0.4,'X(Calculs)X'!MW$103,IF(D29&lt;0.5,'X(Calculs)X'!MW$102,IF(D29&lt;0.6,'X(Calculs)X'!MW$101,IF(D29&lt;0.7,'X(Calculs)X'!MW$100,IF(D29&lt;0.8,'X(Calculs)X'!MW$99,IF(D29&lt;0.9,'X(Calculs)X'!MW$98,IF(D29&lt;=1,'X(Calculs)X'!MW$97,"err"))))))))))</f>
        <v>err</v>
      </c>
      <c r="BL29" s="1" t="str">
        <f>IF(D29&lt;0.1,'X(Calculs)X'!MW$106,IF(D29&lt;0.2,'X(Calculs)X'!MW$105,IF(D29&lt;0.3,'X(Calculs)X'!MW$104,IF(D29&lt;0.4,'X(Calculs)X'!MW$103,IF(D29&lt;0.5,'X(Calculs)X'!MW$102,IF(D29&lt;0.6,'X(Calculs)X'!MW$101,IF(D29&lt;0.7,'X(Calculs)X'!MW$100,IF(D29&lt;0.8,'X(Calculs)X'!MW$99,IF(D29&lt;0.9,'X(Calculs)X'!MW$98,IF(D29&lt;=1,'X(Calculs)X'!MW$97,"err"))))))))))</f>
        <v>err</v>
      </c>
      <c r="BM29" s="1" t="str">
        <f>IF(F29&lt;0,'X(Calculs)X'!MW$119,IF(F29&lt;0.1,'X(Calculs)X'!MW$118,IF(F29&lt;0.2,'X(Calculs)X'!MW$117,IF(F29&lt;0.3,'X(Calculs)X'!MW$116,IF(F29&lt;0.4,'X(Calculs)X'!MW$115,IF(F29&lt;0.5,'X(Calculs)X'!MW$114,IF(F29&lt;0.6,'X(Calculs)X'!MW$113,IF(F29&lt;0.7,'X(Calculs)X'!MW$112,IF(F29&lt;0.8,'X(Calculs)X'!MW$111,IF(F29&lt;0.9,'X(Calculs)X'!MW$110,IF(F29&lt;=1,'X(Calculs)X'!MW$109,IF(F29="—","—","err"))))))))))))</f>
        <v>err</v>
      </c>
      <c r="BN29" s="1">
        <f>IF(G29=0,0,IF(G29&lt;G$112,'X(Calculs)X'!MW$121,IF(AND(G29&gt;=G$112,G29&lt;(G$112+(1*G$113))),'X(Calculs)X'!MW$122,IF(AND(G29&gt;=(G$112+(1*G$113)),G29&lt;(G$112+(2*G$113))),'X(Calculs)X'!MW$123,IF(G29&gt;=(G$112+(2*G$113)),'X(Calculs)X'!MW$124,"err")))))</f>
        <v>1</v>
      </c>
      <c r="BV29" s="116" t="s">
        <v>378</v>
      </c>
      <c r="BW29" s="1" t="str">
        <f>'X(Calculs)X'!EF44</f>
        <v/>
      </c>
      <c r="BX29" s="1">
        <f>'X(Calculs)X'!FM44</f>
        <v>0</v>
      </c>
      <c r="BZ29" s="4" t="s">
        <v>50</v>
      </c>
      <c r="CA29" s="1" t="e">
        <f t="shared" si="20"/>
        <v>#N/A</v>
      </c>
    </row>
    <row r="30" spans="1:79" ht="129.9" customHeight="1" x14ac:dyDescent="0.35">
      <c r="A30" s="639"/>
      <c r="B30" s="116" t="s">
        <v>379</v>
      </c>
      <c r="C30" s="190" t="str">
        <f>IF('X(Calculs)X'!AO45&gt;=0,'X(Calculs)X'!AO45,"")</f>
        <v/>
      </c>
      <c r="D30" s="500" t="str">
        <f>IF(C30="","",C30/'2. Saisie'!AE1)</f>
        <v/>
      </c>
      <c r="E30" s="634" t="str">
        <f>IF(AH30&lt;='X(Calculs)X'!B$11,(C30-C$112)/C$113,"")</f>
        <v/>
      </c>
      <c r="F30" s="114" t="str">
        <f>IF('X(Calculs)X'!AL45="","",'X(Calculs)X'!AL45)</f>
        <v/>
      </c>
      <c r="G30" s="190" t="str">
        <f t="shared" si="2"/>
        <v/>
      </c>
      <c r="H30" s="519" t="str">
        <f t="shared" si="3"/>
        <v/>
      </c>
      <c r="I30" s="517" t="str">
        <f t="shared" si="4"/>
        <v/>
      </c>
      <c r="J30" s="517" t="str">
        <f t="shared" si="5"/>
        <v/>
      </c>
      <c r="K30" s="656" t="str">
        <f t="shared" si="6"/>
        <v/>
      </c>
      <c r="L30" s="180"/>
      <c r="M30" s="176" t="str">
        <f t="shared" si="7"/>
        <v xml:space="preserve">     </v>
      </c>
      <c r="N30" s="180"/>
      <c r="AB30" s="200" t="str">
        <f t="shared" si="8"/>
        <v/>
      </c>
      <c r="AD30" s="642">
        <v>20</v>
      </c>
      <c r="AE30" s="642">
        <f t="shared" si="21"/>
        <v>0</v>
      </c>
      <c r="AH30" s="117">
        <v>21</v>
      </c>
      <c r="AI30" s="243" t="str">
        <f t="shared" si="9"/>
        <v/>
      </c>
      <c r="AM30" s="256" t="str">
        <f t="shared" si="10"/>
        <v>ok,2R</v>
      </c>
      <c r="AN30" s="256" t="str">
        <f t="shared" si="11"/>
        <v>ok,2R</v>
      </c>
      <c r="AO30" s="256" t="str">
        <f t="shared" si="12"/>
        <v>ok,2R</v>
      </c>
      <c r="AP30" s="256" t="str">
        <f t="shared" si="13"/>
        <v>ok,2R</v>
      </c>
      <c r="AR30" s="260" t="str">
        <f t="shared" si="14"/>
        <v xml:space="preserve">     </v>
      </c>
      <c r="AS30" s="117">
        <v>21</v>
      </c>
      <c r="AT30" s="1" t="str">
        <f t="shared" si="15"/>
        <v/>
      </c>
      <c r="AU30" s="1" t="str">
        <f t="shared" si="16"/>
        <v/>
      </c>
      <c r="AV30" s="1" t="str">
        <f t="shared" si="17"/>
        <v/>
      </c>
      <c r="AW30" s="1" t="str">
        <f t="shared" si="18"/>
        <v/>
      </c>
      <c r="AX30" s="259" t="str">
        <f t="shared" si="1"/>
        <v/>
      </c>
      <c r="AZ30" s="1" t="str">
        <f t="shared" si="19"/>
        <v/>
      </c>
      <c r="BJ30" s="116" t="s">
        <v>379</v>
      </c>
      <c r="BK30" s="1" t="str">
        <f>IF(D30&lt;0.1,'X(Calculs)X'!MW$106,IF(D30&lt;0.2,'X(Calculs)X'!MW$105,IF(D30&lt;0.3,'X(Calculs)X'!MW$104,IF(D30&lt;0.4,'X(Calculs)X'!MW$103,IF(D30&lt;0.5,'X(Calculs)X'!MW$102,IF(D30&lt;0.6,'X(Calculs)X'!MW$101,IF(D30&lt;0.7,'X(Calculs)X'!MW$100,IF(D30&lt;0.8,'X(Calculs)X'!MW$99,IF(D30&lt;0.9,'X(Calculs)X'!MW$98,IF(D30&lt;=1,'X(Calculs)X'!MW$97,"err"))))))))))</f>
        <v>err</v>
      </c>
      <c r="BL30" s="1" t="str">
        <f>IF(D30&lt;0.1,'X(Calculs)X'!MW$106,IF(D30&lt;0.2,'X(Calculs)X'!MW$105,IF(D30&lt;0.3,'X(Calculs)X'!MW$104,IF(D30&lt;0.4,'X(Calculs)X'!MW$103,IF(D30&lt;0.5,'X(Calculs)X'!MW$102,IF(D30&lt;0.6,'X(Calculs)X'!MW$101,IF(D30&lt;0.7,'X(Calculs)X'!MW$100,IF(D30&lt;0.8,'X(Calculs)X'!MW$99,IF(D30&lt;0.9,'X(Calculs)X'!MW$98,IF(D30&lt;=1,'X(Calculs)X'!MW$97,"err"))))))))))</f>
        <v>err</v>
      </c>
      <c r="BM30" s="1" t="str">
        <f>IF(F30&lt;0,'X(Calculs)X'!MW$119,IF(F30&lt;0.1,'X(Calculs)X'!MW$118,IF(F30&lt;0.2,'X(Calculs)X'!MW$117,IF(F30&lt;0.3,'X(Calculs)X'!MW$116,IF(F30&lt;0.4,'X(Calculs)X'!MW$115,IF(F30&lt;0.5,'X(Calculs)X'!MW$114,IF(F30&lt;0.6,'X(Calculs)X'!MW$113,IF(F30&lt;0.7,'X(Calculs)X'!MW$112,IF(F30&lt;0.8,'X(Calculs)X'!MW$111,IF(F30&lt;0.9,'X(Calculs)X'!MW$110,IF(F30&lt;=1,'X(Calculs)X'!MW$109,IF(F30="—","—","err"))))))))))))</f>
        <v>err</v>
      </c>
      <c r="BN30" s="1">
        <f>IF(G30=0,0,IF(G30&lt;G$112,'X(Calculs)X'!MW$121,IF(AND(G30&gt;=G$112,G30&lt;(G$112+(1*G$113))),'X(Calculs)X'!MW$122,IF(AND(G30&gt;=(G$112+(1*G$113)),G30&lt;(G$112+(2*G$113))),'X(Calculs)X'!MW$123,IF(G30&gt;=(G$112+(2*G$113)),'X(Calculs)X'!MW$124,"err")))))</f>
        <v>1</v>
      </c>
      <c r="BV30" s="116" t="s">
        <v>379</v>
      </c>
      <c r="BW30" s="1" t="str">
        <f>'X(Calculs)X'!EF45</f>
        <v/>
      </c>
      <c r="BX30" s="1">
        <f>'X(Calculs)X'!FM45</f>
        <v>0</v>
      </c>
      <c r="BZ30" s="4" t="s">
        <v>51</v>
      </c>
      <c r="CA30" s="1" t="e">
        <f t="shared" si="20"/>
        <v>#N/A</v>
      </c>
    </row>
    <row r="31" spans="1:79" ht="129.9" customHeight="1" x14ac:dyDescent="0.35">
      <c r="A31" s="639"/>
      <c r="B31" s="116" t="s">
        <v>380</v>
      </c>
      <c r="C31" s="190" t="str">
        <f>IF('X(Calculs)X'!AO46&gt;=0,'X(Calculs)X'!AO46,"")</f>
        <v/>
      </c>
      <c r="D31" s="500" t="str">
        <f>IF(C31="","",C31/'2. Saisie'!AE1)</f>
        <v/>
      </c>
      <c r="E31" s="634" t="str">
        <f>IF(AH31&lt;='X(Calculs)X'!B$11,(C31-C$112)/C$113,"")</f>
        <v/>
      </c>
      <c r="F31" s="114" t="str">
        <f>IF('X(Calculs)X'!AL46="","",'X(Calculs)X'!AL46)</f>
        <v/>
      </c>
      <c r="G31" s="190" t="str">
        <f t="shared" si="2"/>
        <v/>
      </c>
      <c r="H31" s="519" t="str">
        <f t="shared" si="3"/>
        <v/>
      </c>
      <c r="I31" s="517" t="str">
        <f t="shared" si="4"/>
        <v/>
      </c>
      <c r="J31" s="517" t="str">
        <f t="shared" si="5"/>
        <v/>
      </c>
      <c r="K31" s="656" t="str">
        <f t="shared" si="6"/>
        <v/>
      </c>
      <c r="L31" s="180"/>
      <c r="M31" s="176" t="str">
        <f t="shared" si="7"/>
        <v xml:space="preserve">     </v>
      </c>
      <c r="N31" s="180"/>
      <c r="AB31" s="200" t="str">
        <f t="shared" si="8"/>
        <v/>
      </c>
      <c r="AD31" s="642">
        <v>21</v>
      </c>
      <c r="AE31" s="642">
        <f t="shared" si="21"/>
        <v>0</v>
      </c>
      <c r="AH31" s="117">
        <v>22</v>
      </c>
      <c r="AI31" s="243" t="str">
        <f t="shared" si="9"/>
        <v/>
      </c>
      <c r="AM31" s="256" t="str">
        <f t="shared" si="10"/>
        <v>ok,2R</v>
      </c>
      <c r="AN31" s="256" t="str">
        <f t="shared" si="11"/>
        <v>ok,2R</v>
      </c>
      <c r="AO31" s="256" t="str">
        <f t="shared" si="12"/>
        <v>ok,2R</v>
      </c>
      <c r="AP31" s="256" t="str">
        <f t="shared" si="13"/>
        <v>ok,2R</v>
      </c>
      <c r="AR31" s="260" t="str">
        <f t="shared" si="14"/>
        <v xml:space="preserve">     </v>
      </c>
      <c r="AS31" s="117">
        <v>22</v>
      </c>
      <c r="AT31" s="1" t="str">
        <f t="shared" si="15"/>
        <v/>
      </c>
      <c r="AU31" s="1" t="str">
        <f t="shared" si="16"/>
        <v/>
      </c>
      <c r="AV31" s="1" t="str">
        <f t="shared" si="17"/>
        <v/>
      </c>
      <c r="AW31" s="1" t="str">
        <f t="shared" si="18"/>
        <v/>
      </c>
      <c r="AX31" s="259" t="str">
        <f t="shared" si="1"/>
        <v/>
      </c>
      <c r="AZ31" s="1" t="str">
        <f t="shared" si="19"/>
        <v/>
      </c>
      <c r="BJ31" s="116" t="s">
        <v>380</v>
      </c>
      <c r="BK31" s="1" t="str">
        <f>IF(D31&lt;0.1,'X(Calculs)X'!MW$106,IF(D31&lt;0.2,'X(Calculs)X'!MW$105,IF(D31&lt;0.3,'X(Calculs)X'!MW$104,IF(D31&lt;0.4,'X(Calculs)X'!MW$103,IF(D31&lt;0.5,'X(Calculs)X'!MW$102,IF(D31&lt;0.6,'X(Calculs)X'!MW$101,IF(D31&lt;0.7,'X(Calculs)X'!MW$100,IF(D31&lt;0.8,'X(Calculs)X'!MW$99,IF(D31&lt;0.9,'X(Calculs)X'!MW$98,IF(D31&lt;=1,'X(Calculs)X'!MW$97,"err"))))))))))</f>
        <v>err</v>
      </c>
      <c r="BL31" s="1" t="str">
        <f>IF(D31&lt;0.1,'X(Calculs)X'!MW$106,IF(D31&lt;0.2,'X(Calculs)X'!MW$105,IF(D31&lt;0.3,'X(Calculs)X'!MW$104,IF(D31&lt;0.4,'X(Calculs)X'!MW$103,IF(D31&lt;0.5,'X(Calculs)X'!MW$102,IF(D31&lt;0.6,'X(Calculs)X'!MW$101,IF(D31&lt;0.7,'X(Calculs)X'!MW$100,IF(D31&lt;0.8,'X(Calculs)X'!MW$99,IF(D31&lt;0.9,'X(Calculs)X'!MW$98,IF(D31&lt;=1,'X(Calculs)X'!MW$97,"err"))))))))))</f>
        <v>err</v>
      </c>
      <c r="BM31" s="1" t="str">
        <f>IF(F31&lt;0,'X(Calculs)X'!MW$119,IF(F31&lt;0.1,'X(Calculs)X'!MW$118,IF(F31&lt;0.2,'X(Calculs)X'!MW$117,IF(F31&lt;0.3,'X(Calculs)X'!MW$116,IF(F31&lt;0.4,'X(Calculs)X'!MW$115,IF(F31&lt;0.5,'X(Calculs)X'!MW$114,IF(F31&lt;0.6,'X(Calculs)X'!MW$113,IF(F31&lt;0.7,'X(Calculs)X'!MW$112,IF(F31&lt;0.8,'X(Calculs)X'!MW$111,IF(F31&lt;0.9,'X(Calculs)X'!MW$110,IF(F31&lt;=1,'X(Calculs)X'!MW$109,IF(F31="—","—","err"))))))))))))</f>
        <v>err</v>
      </c>
      <c r="BN31" s="1">
        <f>IF(G31=0,0,IF(G31&lt;G$112,'X(Calculs)X'!MW$121,IF(AND(G31&gt;=G$112,G31&lt;(G$112+(1*G$113))),'X(Calculs)X'!MW$122,IF(AND(G31&gt;=(G$112+(1*G$113)),G31&lt;(G$112+(2*G$113))),'X(Calculs)X'!MW$123,IF(G31&gt;=(G$112+(2*G$113)),'X(Calculs)X'!MW$124,"err")))))</f>
        <v>1</v>
      </c>
      <c r="BV31" s="116" t="s">
        <v>380</v>
      </c>
      <c r="BW31" s="1" t="str">
        <f>'X(Calculs)X'!EF46</f>
        <v/>
      </c>
      <c r="BX31" s="1">
        <f>'X(Calculs)X'!FM46</f>
        <v>0</v>
      </c>
      <c r="BZ31" s="4" t="s">
        <v>52</v>
      </c>
      <c r="CA31" s="1" t="e">
        <f t="shared" si="20"/>
        <v>#N/A</v>
      </c>
    </row>
    <row r="32" spans="1:79" ht="129.9" customHeight="1" x14ac:dyDescent="0.35">
      <c r="A32" s="639"/>
      <c r="B32" s="116" t="s">
        <v>381</v>
      </c>
      <c r="C32" s="190" t="str">
        <f>IF('X(Calculs)X'!AO47&gt;=0,'X(Calculs)X'!AO47,"")</f>
        <v/>
      </c>
      <c r="D32" s="500" t="str">
        <f>IF(C32="","",C32/'2. Saisie'!AE1)</f>
        <v/>
      </c>
      <c r="E32" s="634" t="str">
        <f>IF(AH32&lt;='X(Calculs)X'!B$11,(C32-C$112)/C$113,"")</f>
        <v/>
      </c>
      <c r="F32" s="114" t="str">
        <f>IF('X(Calculs)X'!AL47="","",'X(Calculs)X'!AL47)</f>
        <v/>
      </c>
      <c r="G32" s="190" t="str">
        <f t="shared" si="2"/>
        <v/>
      </c>
      <c r="H32" s="519" t="str">
        <f t="shared" si="3"/>
        <v/>
      </c>
      <c r="I32" s="517" t="str">
        <f t="shared" si="4"/>
        <v/>
      </c>
      <c r="J32" s="517" t="str">
        <f t="shared" si="5"/>
        <v/>
      </c>
      <c r="K32" s="656" t="str">
        <f t="shared" si="6"/>
        <v/>
      </c>
      <c r="L32" s="180"/>
      <c r="M32" s="176" t="str">
        <f t="shared" si="7"/>
        <v xml:space="preserve">     </v>
      </c>
      <c r="N32" s="180"/>
      <c r="AB32" s="200" t="str">
        <f t="shared" si="8"/>
        <v/>
      </c>
      <c r="AD32" s="642">
        <v>22</v>
      </c>
      <c r="AE32" s="642">
        <f t="shared" si="21"/>
        <v>0</v>
      </c>
      <c r="AH32" s="117">
        <v>23</v>
      </c>
      <c r="AI32" s="243" t="str">
        <f t="shared" si="9"/>
        <v/>
      </c>
      <c r="AM32" s="256" t="str">
        <f t="shared" si="10"/>
        <v>ok,2R</v>
      </c>
      <c r="AN32" s="256" t="str">
        <f t="shared" si="11"/>
        <v>ok,2R</v>
      </c>
      <c r="AO32" s="256" t="str">
        <f t="shared" si="12"/>
        <v>ok,2R</v>
      </c>
      <c r="AP32" s="256" t="str">
        <f t="shared" si="13"/>
        <v>ok,2R</v>
      </c>
      <c r="AR32" s="260" t="str">
        <f t="shared" si="14"/>
        <v xml:space="preserve">     </v>
      </c>
      <c r="AS32" s="117">
        <v>23</v>
      </c>
      <c r="AT32" s="1" t="str">
        <f t="shared" si="15"/>
        <v/>
      </c>
      <c r="AU32" s="1" t="str">
        <f t="shared" si="16"/>
        <v/>
      </c>
      <c r="AV32" s="1" t="str">
        <f t="shared" si="17"/>
        <v/>
      </c>
      <c r="AW32" s="1" t="str">
        <f t="shared" si="18"/>
        <v/>
      </c>
      <c r="AX32" s="259" t="str">
        <f t="shared" si="1"/>
        <v/>
      </c>
      <c r="AZ32" s="1" t="str">
        <f t="shared" si="19"/>
        <v/>
      </c>
      <c r="BJ32" s="116" t="s">
        <v>381</v>
      </c>
      <c r="BK32" s="1" t="str">
        <f>IF(D32&lt;0.1,'X(Calculs)X'!MW$106,IF(D32&lt;0.2,'X(Calculs)X'!MW$105,IF(D32&lt;0.3,'X(Calculs)X'!MW$104,IF(D32&lt;0.4,'X(Calculs)X'!MW$103,IF(D32&lt;0.5,'X(Calculs)X'!MW$102,IF(D32&lt;0.6,'X(Calculs)X'!MW$101,IF(D32&lt;0.7,'X(Calculs)X'!MW$100,IF(D32&lt;0.8,'X(Calculs)X'!MW$99,IF(D32&lt;0.9,'X(Calculs)X'!MW$98,IF(D32&lt;=1,'X(Calculs)X'!MW$97,"err"))))))))))</f>
        <v>err</v>
      </c>
      <c r="BL32" s="1" t="str">
        <f>IF(D32&lt;0.1,'X(Calculs)X'!MW$106,IF(D32&lt;0.2,'X(Calculs)X'!MW$105,IF(D32&lt;0.3,'X(Calculs)X'!MW$104,IF(D32&lt;0.4,'X(Calculs)X'!MW$103,IF(D32&lt;0.5,'X(Calculs)X'!MW$102,IF(D32&lt;0.6,'X(Calculs)X'!MW$101,IF(D32&lt;0.7,'X(Calculs)X'!MW$100,IF(D32&lt;0.8,'X(Calculs)X'!MW$99,IF(D32&lt;0.9,'X(Calculs)X'!MW$98,IF(D32&lt;=1,'X(Calculs)X'!MW$97,"err"))))))))))</f>
        <v>err</v>
      </c>
      <c r="BM32" s="1" t="str">
        <f>IF(F32&lt;0,'X(Calculs)X'!MW$119,IF(F32&lt;0.1,'X(Calculs)X'!MW$118,IF(F32&lt;0.2,'X(Calculs)X'!MW$117,IF(F32&lt;0.3,'X(Calculs)X'!MW$116,IF(F32&lt;0.4,'X(Calculs)X'!MW$115,IF(F32&lt;0.5,'X(Calculs)X'!MW$114,IF(F32&lt;0.6,'X(Calculs)X'!MW$113,IF(F32&lt;0.7,'X(Calculs)X'!MW$112,IF(F32&lt;0.8,'X(Calculs)X'!MW$111,IF(F32&lt;0.9,'X(Calculs)X'!MW$110,IF(F32&lt;=1,'X(Calculs)X'!MW$109,IF(F32="—","—","err"))))))))))))</f>
        <v>err</v>
      </c>
      <c r="BN32" s="1">
        <f>IF(G32=0,0,IF(G32&lt;G$112,'X(Calculs)X'!MW$121,IF(AND(G32&gt;=G$112,G32&lt;(G$112+(1*G$113))),'X(Calculs)X'!MW$122,IF(AND(G32&gt;=(G$112+(1*G$113)),G32&lt;(G$112+(2*G$113))),'X(Calculs)X'!MW$123,IF(G32&gt;=(G$112+(2*G$113)),'X(Calculs)X'!MW$124,"err")))))</f>
        <v>1</v>
      </c>
      <c r="BV32" s="116" t="s">
        <v>381</v>
      </c>
      <c r="BW32" s="1" t="str">
        <f>'X(Calculs)X'!EF47</f>
        <v/>
      </c>
      <c r="BX32" s="1">
        <f>'X(Calculs)X'!FM47</f>
        <v>0</v>
      </c>
      <c r="BZ32" s="4" t="s">
        <v>53</v>
      </c>
      <c r="CA32" s="1" t="e">
        <f t="shared" si="20"/>
        <v>#N/A</v>
      </c>
    </row>
    <row r="33" spans="1:79" ht="129.9" customHeight="1" x14ac:dyDescent="0.35">
      <c r="A33" s="639"/>
      <c r="B33" s="116" t="s">
        <v>382</v>
      </c>
      <c r="C33" s="190" t="str">
        <f>IF('X(Calculs)X'!AO48&gt;=0,'X(Calculs)X'!AO48,"")</f>
        <v/>
      </c>
      <c r="D33" s="500" t="str">
        <f>IF(C33="","",C33/'2. Saisie'!AE1)</f>
        <v/>
      </c>
      <c r="E33" s="634" t="str">
        <f>IF(AH33&lt;='X(Calculs)X'!B$11,(C33-C$112)/C$113,"")</f>
        <v/>
      </c>
      <c r="F33" s="114" t="str">
        <f>IF('X(Calculs)X'!AL48="","",'X(Calculs)X'!AL48)</f>
        <v/>
      </c>
      <c r="G33" s="190" t="str">
        <f t="shared" si="2"/>
        <v/>
      </c>
      <c r="H33" s="519" t="str">
        <f t="shared" si="3"/>
        <v/>
      </c>
      <c r="I33" s="517" t="str">
        <f t="shared" si="4"/>
        <v/>
      </c>
      <c r="J33" s="517" t="str">
        <f t="shared" si="5"/>
        <v/>
      </c>
      <c r="K33" s="656" t="str">
        <f t="shared" si="6"/>
        <v/>
      </c>
      <c r="L33" s="180"/>
      <c r="M33" s="176" t="str">
        <f t="shared" si="7"/>
        <v xml:space="preserve">     </v>
      </c>
      <c r="N33" s="180"/>
      <c r="AB33" s="200" t="str">
        <f t="shared" si="8"/>
        <v/>
      </c>
      <c r="AD33" s="642">
        <v>23</v>
      </c>
      <c r="AE33" s="642">
        <f t="shared" si="21"/>
        <v>0</v>
      </c>
      <c r="AH33" s="117">
        <v>24</v>
      </c>
      <c r="AI33" s="243" t="str">
        <f t="shared" si="9"/>
        <v/>
      </c>
      <c r="AM33" s="256" t="str">
        <f t="shared" si="10"/>
        <v>ok,2R</v>
      </c>
      <c r="AN33" s="256" t="str">
        <f t="shared" si="11"/>
        <v>ok,2R</v>
      </c>
      <c r="AO33" s="256" t="str">
        <f t="shared" si="12"/>
        <v>ok,2R</v>
      </c>
      <c r="AP33" s="256" t="str">
        <f t="shared" si="13"/>
        <v>ok,2R</v>
      </c>
      <c r="AR33" s="260" t="str">
        <f t="shared" si="14"/>
        <v xml:space="preserve">     </v>
      </c>
      <c r="AS33" s="117">
        <v>24</v>
      </c>
      <c r="AT33" s="1" t="str">
        <f t="shared" si="15"/>
        <v/>
      </c>
      <c r="AU33" s="1" t="str">
        <f t="shared" si="16"/>
        <v/>
      </c>
      <c r="AV33" s="1" t="str">
        <f t="shared" si="17"/>
        <v/>
      </c>
      <c r="AW33" s="1" t="str">
        <f t="shared" si="18"/>
        <v/>
      </c>
      <c r="AX33" s="259" t="str">
        <f t="shared" si="1"/>
        <v/>
      </c>
      <c r="AZ33" s="1" t="str">
        <f t="shared" si="19"/>
        <v/>
      </c>
      <c r="BJ33" s="116" t="s">
        <v>382</v>
      </c>
      <c r="BK33" s="1" t="str">
        <f>IF(D33&lt;0.1,'X(Calculs)X'!MW$106,IF(D33&lt;0.2,'X(Calculs)X'!MW$105,IF(D33&lt;0.3,'X(Calculs)X'!MW$104,IF(D33&lt;0.4,'X(Calculs)X'!MW$103,IF(D33&lt;0.5,'X(Calculs)X'!MW$102,IF(D33&lt;0.6,'X(Calculs)X'!MW$101,IF(D33&lt;0.7,'X(Calculs)X'!MW$100,IF(D33&lt;0.8,'X(Calculs)X'!MW$99,IF(D33&lt;0.9,'X(Calculs)X'!MW$98,IF(D33&lt;=1,'X(Calculs)X'!MW$97,"err"))))))))))</f>
        <v>err</v>
      </c>
      <c r="BL33" s="1" t="str">
        <f>IF(D33&lt;0.1,'X(Calculs)X'!MW$106,IF(D33&lt;0.2,'X(Calculs)X'!MW$105,IF(D33&lt;0.3,'X(Calculs)X'!MW$104,IF(D33&lt;0.4,'X(Calculs)X'!MW$103,IF(D33&lt;0.5,'X(Calculs)X'!MW$102,IF(D33&lt;0.6,'X(Calculs)X'!MW$101,IF(D33&lt;0.7,'X(Calculs)X'!MW$100,IF(D33&lt;0.8,'X(Calculs)X'!MW$99,IF(D33&lt;0.9,'X(Calculs)X'!MW$98,IF(D33&lt;=1,'X(Calculs)X'!MW$97,"err"))))))))))</f>
        <v>err</v>
      </c>
      <c r="BM33" s="1" t="str">
        <f>IF(F33&lt;0,'X(Calculs)X'!MW$119,IF(F33&lt;0.1,'X(Calculs)X'!MW$118,IF(F33&lt;0.2,'X(Calculs)X'!MW$117,IF(F33&lt;0.3,'X(Calculs)X'!MW$116,IF(F33&lt;0.4,'X(Calculs)X'!MW$115,IF(F33&lt;0.5,'X(Calculs)X'!MW$114,IF(F33&lt;0.6,'X(Calculs)X'!MW$113,IF(F33&lt;0.7,'X(Calculs)X'!MW$112,IF(F33&lt;0.8,'X(Calculs)X'!MW$111,IF(F33&lt;0.9,'X(Calculs)X'!MW$110,IF(F33&lt;=1,'X(Calculs)X'!MW$109,IF(F33="—","—","err"))))))))))))</f>
        <v>err</v>
      </c>
      <c r="BN33" s="1">
        <f>IF(G33=0,0,IF(G33&lt;G$112,'X(Calculs)X'!MW$121,IF(AND(G33&gt;=G$112,G33&lt;(G$112+(1*G$113))),'X(Calculs)X'!MW$122,IF(AND(G33&gt;=(G$112+(1*G$113)),G33&lt;(G$112+(2*G$113))),'X(Calculs)X'!MW$123,IF(G33&gt;=(G$112+(2*G$113)),'X(Calculs)X'!MW$124,"err")))))</f>
        <v>1</v>
      </c>
      <c r="BV33" s="116" t="s">
        <v>382</v>
      </c>
      <c r="BW33" s="1" t="str">
        <f>'X(Calculs)X'!EF48</f>
        <v/>
      </c>
      <c r="BX33" s="1">
        <f>'X(Calculs)X'!FM48</f>
        <v>0</v>
      </c>
      <c r="BZ33" s="4" t="s">
        <v>54</v>
      </c>
      <c r="CA33" s="1" t="e">
        <f t="shared" si="20"/>
        <v>#N/A</v>
      </c>
    </row>
    <row r="34" spans="1:79" ht="129.9" customHeight="1" x14ac:dyDescent="0.35">
      <c r="A34" s="639"/>
      <c r="B34" s="116" t="s">
        <v>383</v>
      </c>
      <c r="C34" s="190" t="str">
        <f>IF('X(Calculs)X'!AO49&gt;=0,'X(Calculs)X'!AO49,"")</f>
        <v/>
      </c>
      <c r="D34" s="500" t="str">
        <f>IF(C34="","",C34/'2. Saisie'!AE1)</f>
        <v/>
      </c>
      <c r="E34" s="634" t="str">
        <f>IF(AH34&lt;='X(Calculs)X'!B$11,(C34-C$112)/C$113,"")</f>
        <v/>
      </c>
      <c r="F34" s="114" t="str">
        <f>IF('X(Calculs)X'!AL49="","",'X(Calculs)X'!AL49)</f>
        <v/>
      </c>
      <c r="G34" s="190" t="str">
        <f t="shared" si="2"/>
        <v/>
      </c>
      <c r="H34" s="519" t="str">
        <f t="shared" si="3"/>
        <v/>
      </c>
      <c r="I34" s="517" t="str">
        <f t="shared" si="4"/>
        <v/>
      </c>
      <c r="J34" s="517" t="str">
        <f t="shared" si="5"/>
        <v/>
      </c>
      <c r="K34" s="656" t="str">
        <f t="shared" si="6"/>
        <v/>
      </c>
      <c r="L34" s="180"/>
      <c r="M34" s="176" t="str">
        <f t="shared" si="7"/>
        <v xml:space="preserve">     </v>
      </c>
      <c r="N34" s="180"/>
      <c r="AB34" s="200" t="str">
        <f t="shared" si="8"/>
        <v/>
      </c>
      <c r="AD34" s="642">
        <v>24</v>
      </c>
      <c r="AE34" s="642">
        <f t="shared" si="21"/>
        <v>0</v>
      </c>
      <c r="AH34" s="117">
        <v>25</v>
      </c>
      <c r="AI34" s="243" t="str">
        <f t="shared" si="9"/>
        <v/>
      </c>
      <c r="AM34" s="256" t="str">
        <f t="shared" si="10"/>
        <v>ok,2R</v>
      </c>
      <c r="AN34" s="256" t="str">
        <f t="shared" si="11"/>
        <v>ok,2R</v>
      </c>
      <c r="AO34" s="256" t="str">
        <f t="shared" si="12"/>
        <v>ok,2R</v>
      </c>
      <c r="AP34" s="256" t="str">
        <f t="shared" si="13"/>
        <v>ok,2R</v>
      </c>
      <c r="AR34" s="260" t="str">
        <f t="shared" si="14"/>
        <v xml:space="preserve">     </v>
      </c>
      <c r="AS34" s="117">
        <v>25</v>
      </c>
      <c r="AT34" s="1" t="str">
        <f t="shared" si="15"/>
        <v/>
      </c>
      <c r="AU34" s="1" t="str">
        <f t="shared" si="16"/>
        <v/>
      </c>
      <c r="AV34" s="1" t="str">
        <f t="shared" si="17"/>
        <v/>
      </c>
      <c r="AW34" s="1" t="str">
        <f t="shared" si="18"/>
        <v/>
      </c>
      <c r="AX34" s="259" t="str">
        <f t="shared" si="1"/>
        <v/>
      </c>
      <c r="AZ34" s="1" t="str">
        <f t="shared" si="19"/>
        <v/>
      </c>
      <c r="BJ34" s="116" t="s">
        <v>383</v>
      </c>
      <c r="BK34" s="1" t="str">
        <f>IF(D34&lt;0.1,'X(Calculs)X'!MW$106,IF(D34&lt;0.2,'X(Calculs)X'!MW$105,IF(D34&lt;0.3,'X(Calculs)X'!MW$104,IF(D34&lt;0.4,'X(Calculs)X'!MW$103,IF(D34&lt;0.5,'X(Calculs)X'!MW$102,IF(D34&lt;0.6,'X(Calculs)X'!MW$101,IF(D34&lt;0.7,'X(Calculs)X'!MW$100,IF(D34&lt;0.8,'X(Calculs)X'!MW$99,IF(D34&lt;0.9,'X(Calculs)X'!MW$98,IF(D34&lt;=1,'X(Calculs)X'!MW$97,"err"))))))))))</f>
        <v>err</v>
      </c>
      <c r="BL34" s="1" t="str">
        <f>IF(D34&lt;0.1,'X(Calculs)X'!MW$106,IF(D34&lt;0.2,'X(Calculs)X'!MW$105,IF(D34&lt;0.3,'X(Calculs)X'!MW$104,IF(D34&lt;0.4,'X(Calculs)X'!MW$103,IF(D34&lt;0.5,'X(Calculs)X'!MW$102,IF(D34&lt;0.6,'X(Calculs)X'!MW$101,IF(D34&lt;0.7,'X(Calculs)X'!MW$100,IF(D34&lt;0.8,'X(Calculs)X'!MW$99,IF(D34&lt;0.9,'X(Calculs)X'!MW$98,IF(D34&lt;=1,'X(Calculs)X'!MW$97,"err"))))))))))</f>
        <v>err</v>
      </c>
      <c r="BM34" s="1" t="str">
        <f>IF(F34&lt;0,'X(Calculs)X'!MW$119,IF(F34&lt;0.1,'X(Calculs)X'!MW$118,IF(F34&lt;0.2,'X(Calculs)X'!MW$117,IF(F34&lt;0.3,'X(Calculs)X'!MW$116,IF(F34&lt;0.4,'X(Calculs)X'!MW$115,IF(F34&lt;0.5,'X(Calculs)X'!MW$114,IF(F34&lt;0.6,'X(Calculs)X'!MW$113,IF(F34&lt;0.7,'X(Calculs)X'!MW$112,IF(F34&lt;0.8,'X(Calculs)X'!MW$111,IF(F34&lt;0.9,'X(Calculs)X'!MW$110,IF(F34&lt;=1,'X(Calculs)X'!MW$109,IF(F34="—","—","err"))))))))))))</f>
        <v>err</v>
      </c>
      <c r="BN34" s="1">
        <f>IF(G34=0,0,IF(G34&lt;G$112,'X(Calculs)X'!MW$121,IF(AND(G34&gt;=G$112,G34&lt;(G$112+(1*G$113))),'X(Calculs)X'!MW$122,IF(AND(G34&gt;=(G$112+(1*G$113)),G34&lt;(G$112+(2*G$113))),'X(Calculs)X'!MW$123,IF(G34&gt;=(G$112+(2*G$113)),'X(Calculs)X'!MW$124,"err")))))</f>
        <v>1</v>
      </c>
      <c r="BV34" s="116" t="s">
        <v>383</v>
      </c>
      <c r="BW34" s="1" t="str">
        <f>'X(Calculs)X'!EF49</f>
        <v/>
      </c>
      <c r="BX34" s="1">
        <f>'X(Calculs)X'!FM49</f>
        <v>0</v>
      </c>
      <c r="BZ34" s="4" t="s">
        <v>55</v>
      </c>
      <c r="CA34" s="1" t="e">
        <f t="shared" si="20"/>
        <v>#N/A</v>
      </c>
    </row>
    <row r="35" spans="1:79" ht="129.9" customHeight="1" x14ac:dyDescent="0.35">
      <c r="A35" s="639"/>
      <c r="B35" s="116" t="s">
        <v>384</v>
      </c>
      <c r="C35" s="190" t="str">
        <f>IF('X(Calculs)X'!AO50&gt;=0,'X(Calculs)X'!AO50,"")</f>
        <v/>
      </c>
      <c r="D35" s="500" t="str">
        <f>IF(C35="","",C35/'2. Saisie'!AE1)</f>
        <v/>
      </c>
      <c r="E35" s="634" t="str">
        <f>IF(AH35&lt;='X(Calculs)X'!B$11,(C35-C$112)/C$113,"")</f>
        <v/>
      </c>
      <c r="F35" s="114" t="str">
        <f>IF('X(Calculs)X'!AL50="","",'X(Calculs)X'!AL50)</f>
        <v/>
      </c>
      <c r="G35" s="190" t="str">
        <f t="shared" si="2"/>
        <v/>
      </c>
      <c r="H35" s="519" t="str">
        <f t="shared" si="3"/>
        <v/>
      </c>
      <c r="I35" s="517" t="str">
        <f t="shared" si="4"/>
        <v/>
      </c>
      <c r="J35" s="517" t="str">
        <f t="shared" si="5"/>
        <v/>
      </c>
      <c r="K35" s="656" t="str">
        <f t="shared" si="6"/>
        <v/>
      </c>
      <c r="L35" s="180"/>
      <c r="M35" s="176" t="str">
        <f t="shared" si="7"/>
        <v xml:space="preserve">     </v>
      </c>
      <c r="N35" s="180"/>
      <c r="AB35" s="200" t="str">
        <f t="shared" si="8"/>
        <v/>
      </c>
      <c r="AD35" s="642">
        <v>25</v>
      </c>
      <c r="AE35" s="642">
        <f t="shared" si="21"/>
        <v>0</v>
      </c>
      <c r="AH35" s="117">
        <v>26</v>
      </c>
      <c r="AI35" s="243" t="str">
        <f t="shared" si="9"/>
        <v/>
      </c>
      <c r="AM35" s="256" t="str">
        <f t="shared" si="10"/>
        <v>ok,2R</v>
      </c>
      <c r="AN35" s="256" t="str">
        <f t="shared" si="11"/>
        <v>ok,2R</v>
      </c>
      <c r="AO35" s="256" t="str">
        <f t="shared" si="12"/>
        <v>ok,2R</v>
      </c>
      <c r="AP35" s="256" t="str">
        <f t="shared" si="13"/>
        <v>ok,2R</v>
      </c>
      <c r="AR35" s="260" t="str">
        <f t="shared" si="14"/>
        <v xml:space="preserve">     </v>
      </c>
      <c r="AS35" s="117">
        <v>26</v>
      </c>
      <c r="AT35" s="1" t="str">
        <f t="shared" si="15"/>
        <v/>
      </c>
      <c r="AU35" s="1" t="str">
        <f t="shared" si="16"/>
        <v/>
      </c>
      <c r="AV35" s="1" t="str">
        <f t="shared" si="17"/>
        <v/>
      </c>
      <c r="AW35" s="1" t="str">
        <f t="shared" si="18"/>
        <v/>
      </c>
      <c r="AX35" s="259" t="str">
        <f t="shared" si="1"/>
        <v/>
      </c>
      <c r="AZ35" s="1" t="str">
        <f t="shared" si="19"/>
        <v/>
      </c>
      <c r="BJ35" s="116" t="s">
        <v>384</v>
      </c>
      <c r="BK35" s="1" t="str">
        <f>IF(D35&lt;0.1,'X(Calculs)X'!MW$106,IF(D35&lt;0.2,'X(Calculs)X'!MW$105,IF(D35&lt;0.3,'X(Calculs)X'!MW$104,IF(D35&lt;0.4,'X(Calculs)X'!MW$103,IF(D35&lt;0.5,'X(Calculs)X'!MW$102,IF(D35&lt;0.6,'X(Calculs)X'!MW$101,IF(D35&lt;0.7,'X(Calculs)X'!MW$100,IF(D35&lt;0.8,'X(Calculs)X'!MW$99,IF(D35&lt;0.9,'X(Calculs)X'!MW$98,IF(D35&lt;=1,'X(Calculs)X'!MW$97,"err"))))))))))</f>
        <v>err</v>
      </c>
      <c r="BL35" s="1" t="str">
        <f>IF(D35&lt;0.1,'X(Calculs)X'!MW$106,IF(D35&lt;0.2,'X(Calculs)X'!MW$105,IF(D35&lt;0.3,'X(Calculs)X'!MW$104,IF(D35&lt;0.4,'X(Calculs)X'!MW$103,IF(D35&lt;0.5,'X(Calculs)X'!MW$102,IF(D35&lt;0.6,'X(Calculs)X'!MW$101,IF(D35&lt;0.7,'X(Calculs)X'!MW$100,IF(D35&lt;0.8,'X(Calculs)X'!MW$99,IF(D35&lt;0.9,'X(Calculs)X'!MW$98,IF(D35&lt;=1,'X(Calculs)X'!MW$97,"err"))))))))))</f>
        <v>err</v>
      </c>
      <c r="BM35" s="1" t="str">
        <f>IF(F35&lt;0,'X(Calculs)X'!MW$119,IF(F35&lt;0.1,'X(Calculs)X'!MW$118,IF(F35&lt;0.2,'X(Calculs)X'!MW$117,IF(F35&lt;0.3,'X(Calculs)X'!MW$116,IF(F35&lt;0.4,'X(Calculs)X'!MW$115,IF(F35&lt;0.5,'X(Calculs)X'!MW$114,IF(F35&lt;0.6,'X(Calculs)X'!MW$113,IF(F35&lt;0.7,'X(Calculs)X'!MW$112,IF(F35&lt;0.8,'X(Calculs)X'!MW$111,IF(F35&lt;0.9,'X(Calculs)X'!MW$110,IF(F35&lt;=1,'X(Calculs)X'!MW$109,IF(F35="—","—","err"))))))))))))</f>
        <v>err</v>
      </c>
      <c r="BN35" s="1">
        <f>IF(G35=0,0,IF(G35&lt;G$112,'X(Calculs)X'!MW$121,IF(AND(G35&gt;=G$112,G35&lt;(G$112+(1*G$113))),'X(Calculs)X'!MW$122,IF(AND(G35&gt;=(G$112+(1*G$113)),G35&lt;(G$112+(2*G$113))),'X(Calculs)X'!MW$123,IF(G35&gt;=(G$112+(2*G$113)),'X(Calculs)X'!MW$124,"err")))))</f>
        <v>1</v>
      </c>
      <c r="BV35" s="116" t="s">
        <v>384</v>
      </c>
      <c r="BW35" s="1" t="str">
        <f>'X(Calculs)X'!EF50</f>
        <v/>
      </c>
      <c r="BX35" s="1">
        <f>'X(Calculs)X'!FM50</f>
        <v>0</v>
      </c>
      <c r="BZ35" s="4" t="s">
        <v>56</v>
      </c>
      <c r="CA35" s="1" t="e">
        <f t="shared" si="20"/>
        <v>#N/A</v>
      </c>
    </row>
    <row r="36" spans="1:79" ht="129.9" customHeight="1" x14ac:dyDescent="0.35">
      <c r="A36" s="639"/>
      <c r="B36" s="116" t="s">
        <v>385</v>
      </c>
      <c r="C36" s="190" t="str">
        <f>IF('X(Calculs)X'!AO51&gt;=0,'X(Calculs)X'!AO51,"")</f>
        <v/>
      </c>
      <c r="D36" s="500" t="str">
        <f>IF(C36="","",C36/'2. Saisie'!AE1)</f>
        <v/>
      </c>
      <c r="E36" s="634" t="str">
        <f>IF(AH36&lt;='X(Calculs)X'!B$11,(C36-C$112)/C$113,"")</f>
        <v/>
      </c>
      <c r="F36" s="114" t="str">
        <f>IF('X(Calculs)X'!AL51="","",'X(Calculs)X'!AL51)</f>
        <v/>
      </c>
      <c r="G36" s="190" t="str">
        <f t="shared" si="2"/>
        <v/>
      </c>
      <c r="H36" s="519" t="str">
        <f t="shared" si="3"/>
        <v/>
      </c>
      <c r="I36" s="517" t="str">
        <f t="shared" si="4"/>
        <v/>
      </c>
      <c r="J36" s="517" t="str">
        <f t="shared" si="5"/>
        <v/>
      </c>
      <c r="K36" s="656" t="str">
        <f t="shared" si="6"/>
        <v/>
      </c>
      <c r="L36" s="180"/>
      <c r="M36" s="176" t="str">
        <f t="shared" si="7"/>
        <v xml:space="preserve">     </v>
      </c>
      <c r="N36" s="180"/>
      <c r="AB36" s="200" t="str">
        <f t="shared" si="8"/>
        <v/>
      </c>
      <c r="AD36" s="642">
        <v>26</v>
      </c>
      <c r="AE36" s="642">
        <f t="shared" si="21"/>
        <v>0</v>
      </c>
      <c r="AH36" s="117">
        <v>27</v>
      </c>
      <c r="AI36" s="243" t="str">
        <f t="shared" si="9"/>
        <v/>
      </c>
      <c r="AM36" s="256" t="str">
        <f t="shared" si="10"/>
        <v>ok,2R</v>
      </c>
      <c r="AN36" s="256" t="str">
        <f t="shared" si="11"/>
        <v>ok,2R</v>
      </c>
      <c r="AO36" s="256" t="str">
        <f t="shared" si="12"/>
        <v>ok,2R</v>
      </c>
      <c r="AP36" s="256" t="str">
        <f t="shared" si="13"/>
        <v>ok,2R</v>
      </c>
      <c r="AR36" s="260" t="str">
        <f t="shared" si="14"/>
        <v xml:space="preserve">     </v>
      </c>
      <c r="AS36" s="117">
        <v>27</v>
      </c>
      <c r="AT36" s="1" t="str">
        <f t="shared" si="15"/>
        <v/>
      </c>
      <c r="AU36" s="1" t="str">
        <f t="shared" si="16"/>
        <v/>
      </c>
      <c r="AV36" s="1" t="str">
        <f t="shared" si="17"/>
        <v/>
      </c>
      <c r="AW36" s="1" t="str">
        <f t="shared" si="18"/>
        <v/>
      </c>
      <c r="AX36" s="259" t="str">
        <f t="shared" si="1"/>
        <v/>
      </c>
      <c r="AZ36" s="1" t="str">
        <f t="shared" si="19"/>
        <v/>
      </c>
      <c r="BJ36" s="116" t="s">
        <v>385</v>
      </c>
      <c r="BK36" s="1" t="str">
        <f>IF(D36&lt;0.1,'X(Calculs)X'!MW$106,IF(D36&lt;0.2,'X(Calculs)X'!MW$105,IF(D36&lt;0.3,'X(Calculs)X'!MW$104,IF(D36&lt;0.4,'X(Calculs)X'!MW$103,IF(D36&lt;0.5,'X(Calculs)X'!MW$102,IF(D36&lt;0.6,'X(Calculs)X'!MW$101,IF(D36&lt;0.7,'X(Calculs)X'!MW$100,IF(D36&lt;0.8,'X(Calculs)X'!MW$99,IF(D36&lt;0.9,'X(Calculs)X'!MW$98,IF(D36&lt;=1,'X(Calculs)X'!MW$97,"err"))))))))))</f>
        <v>err</v>
      </c>
      <c r="BL36" s="1" t="str">
        <f>IF(D36&lt;0.1,'X(Calculs)X'!MW$106,IF(D36&lt;0.2,'X(Calculs)X'!MW$105,IF(D36&lt;0.3,'X(Calculs)X'!MW$104,IF(D36&lt;0.4,'X(Calculs)X'!MW$103,IF(D36&lt;0.5,'X(Calculs)X'!MW$102,IF(D36&lt;0.6,'X(Calculs)X'!MW$101,IF(D36&lt;0.7,'X(Calculs)X'!MW$100,IF(D36&lt;0.8,'X(Calculs)X'!MW$99,IF(D36&lt;0.9,'X(Calculs)X'!MW$98,IF(D36&lt;=1,'X(Calculs)X'!MW$97,"err"))))))))))</f>
        <v>err</v>
      </c>
      <c r="BM36" s="1" t="str">
        <f>IF(F36&lt;0,'X(Calculs)X'!MW$119,IF(F36&lt;0.1,'X(Calculs)X'!MW$118,IF(F36&lt;0.2,'X(Calculs)X'!MW$117,IF(F36&lt;0.3,'X(Calculs)X'!MW$116,IF(F36&lt;0.4,'X(Calculs)X'!MW$115,IF(F36&lt;0.5,'X(Calculs)X'!MW$114,IF(F36&lt;0.6,'X(Calculs)X'!MW$113,IF(F36&lt;0.7,'X(Calculs)X'!MW$112,IF(F36&lt;0.8,'X(Calculs)X'!MW$111,IF(F36&lt;0.9,'X(Calculs)X'!MW$110,IF(F36&lt;=1,'X(Calculs)X'!MW$109,IF(F36="—","—","err"))))))))))))</f>
        <v>err</v>
      </c>
      <c r="BN36" s="1">
        <f>IF(G36=0,0,IF(G36&lt;G$112,'X(Calculs)X'!MW$121,IF(AND(G36&gt;=G$112,G36&lt;(G$112+(1*G$113))),'X(Calculs)X'!MW$122,IF(AND(G36&gt;=(G$112+(1*G$113)),G36&lt;(G$112+(2*G$113))),'X(Calculs)X'!MW$123,IF(G36&gt;=(G$112+(2*G$113)),'X(Calculs)X'!MW$124,"err")))))</f>
        <v>1</v>
      </c>
      <c r="BV36" s="116" t="s">
        <v>385</v>
      </c>
      <c r="BW36" s="1" t="str">
        <f>'X(Calculs)X'!EF51</f>
        <v/>
      </c>
      <c r="BX36" s="1">
        <f>'X(Calculs)X'!FM51</f>
        <v>0</v>
      </c>
      <c r="BZ36" s="4" t="s">
        <v>57</v>
      </c>
      <c r="CA36" s="1" t="e">
        <f t="shared" si="20"/>
        <v>#N/A</v>
      </c>
    </row>
    <row r="37" spans="1:79" ht="129.9" customHeight="1" x14ac:dyDescent="0.35">
      <c r="A37" s="639"/>
      <c r="B37" s="116" t="s">
        <v>386</v>
      </c>
      <c r="C37" s="190" t="str">
        <f>IF('X(Calculs)X'!AO52&gt;=0,'X(Calculs)X'!AO52,"")</f>
        <v/>
      </c>
      <c r="D37" s="500" t="str">
        <f>IF(C37="","",C37/'2. Saisie'!AE1)</f>
        <v/>
      </c>
      <c r="E37" s="634" t="str">
        <f>IF(AH37&lt;='X(Calculs)X'!B$11,(C37-C$112)/C$113,"")</f>
        <v/>
      </c>
      <c r="F37" s="114" t="str">
        <f>IF('X(Calculs)X'!AL52="","",'X(Calculs)X'!AL52)</f>
        <v/>
      </c>
      <c r="G37" s="190" t="str">
        <f t="shared" si="2"/>
        <v/>
      </c>
      <c r="H37" s="519" t="str">
        <f t="shared" si="3"/>
        <v/>
      </c>
      <c r="I37" s="517" t="str">
        <f t="shared" si="4"/>
        <v/>
      </c>
      <c r="J37" s="517" t="str">
        <f t="shared" si="5"/>
        <v/>
      </c>
      <c r="K37" s="656" t="str">
        <f t="shared" si="6"/>
        <v/>
      </c>
      <c r="L37" s="180"/>
      <c r="M37" s="176" t="str">
        <f t="shared" si="7"/>
        <v xml:space="preserve">     </v>
      </c>
      <c r="N37" s="180"/>
      <c r="AB37" s="200" t="str">
        <f t="shared" si="8"/>
        <v/>
      </c>
      <c r="AD37" s="642">
        <v>27</v>
      </c>
      <c r="AE37" s="642">
        <f t="shared" si="21"/>
        <v>0</v>
      </c>
      <c r="AH37" s="117">
        <v>28</v>
      </c>
      <c r="AI37" s="243" t="str">
        <f t="shared" si="9"/>
        <v/>
      </c>
      <c r="AM37" s="256" t="str">
        <f t="shared" si="10"/>
        <v>ok,2R</v>
      </c>
      <c r="AN37" s="256" t="str">
        <f t="shared" si="11"/>
        <v>ok,2R</v>
      </c>
      <c r="AO37" s="256" t="str">
        <f t="shared" si="12"/>
        <v>ok,2R</v>
      </c>
      <c r="AP37" s="256" t="str">
        <f t="shared" si="13"/>
        <v>ok,2R</v>
      </c>
      <c r="AR37" s="260" t="str">
        <f t="shared" si="14"/>
        <v xml:space="preserve">     </v>
      </c>
      <c r="AS37" s="117">
        <v>28</v>
      </c>
      <c r="AT37" s="1" t="str">
        <f t="shared" si="15"/>
        <v/>
      </c>
      <c r="AU37" s="1" t="str">
        <f t="shared" si="16"/>
        <v/>
      </c>
      <c r="AV37" s="1" t="str">
        <f t="shared" si="17"/>
        <v/>
      </c>
      <c r="AW37" s="1" t="str">
        <f t="shared" si="18"/>
        <v/>
      </c>
      <c r="AX37" s="259" t="str">
        <f t="shared" si="1"/>
        <v/>
      </c>
      <c r="AZ37" s="1" t="str">
        <f t="shared" si="19"/>
        <v/>
      </c>
      <c r="BJ37" s="116" t="s">
        <v>386</v>
      </c>
      <c r="BK37" s="1" t="str">
        <f>IF(D37&lt;0.1,'X(Calculs)X'!MW$106,IF(D37&lt;0.2,'X(Calculs)X'!MW$105,IF(D37&lt;0.3,'X(Calculs)X'!MW$104,IF(D37&lt;0.4,'X(Calculs)X'!MW$103,IF(D37&lt;0.5,'X(Calculs)X'!MW$102,IF(D37&lt;0.6,'X(Calculs)X'!MW$101,IF(D37&lt;0.7,'X(Calculs)X'!MW$100,IF(D37&lt;0.8,'X(Calculs)X'!MW$99,IF(D37&lt;0.9,'X(Calculs)X'!MW$98,IF(D37&lt;=1,'X(Calculs)X'!MW$97,"err"))))))))))</f>
        <v>err</v>
      </c>
      <c r="BL37" s="1" t="str">
        <f>IF(D37&lt;0.1,'X(Calculs)X'!MW$106,IF(D37&lt;0.2,'X(Calculs)X'!MW$105,IF(D37&lt;0.3,'X(Calculs)X'!MW$104,IF(D37&lt;0.4,'X(Calculs)X'!MW$103,IF(D37&lt;0.5,'X(Calculs)X'!MW$102,IF(D37&lt;0.6,'X(Calculs)X'!MW$101,IF(D37&lt;0.7,'X(Calculs)X'!MW$100,IF(D37&lt;0.8,'X(Calculs)X'!MW$99,IF(D37&lt;0.9,'X(Calculs)X'!MW$98,IF(D37&lt;=1,'X(Calculs)X'!MW$97,"err"))))))))))</f>
        <v>err</v>
      </c>
      <c r="BM37" s="1" t="str">
        <f>IF(F37&lt;0,'X(Calculs)X'!MW$119,IF(F37&lt;0.1,'X(Calculs)X'!MW$118,IF(F37&lt;0.2,'X(Calculs)X'!MW$117,IF(F37&lt;0.3,'X(Calculs)X'!MW$116,IF(F37&lt;0.4,'X(Calculs)X'!MW$115,IF(F37&lt;0.5,'X(Calculs)X'!MW$114,IF(F37&lt;0.6,'X(Calculs)X'!MW$113,IF(F37&lt;0.7,'X(Calculs)X'!MW$112,IF(F37&lt;0.8,'X(Calculs)X'!MW$111,IF(F37&lt;0.9,'X(Calculs)X'!MW$110,IF(F37&lt;=1,'X(Calculs)X'!MW$109,IF(F37="—","—","err"))))))))))))</f>
        <v>err</v>
      </c>
      <c r="BN37" s="1">
        <f>IF(G37=0,0,IF(G37&lt;G$112,'X(Calculs)X'!MW$121,IF(AND(G37&gt;=G$112,G37&lt;(G$112+(1*G$113))),'X(Calculs)X'!MW$122,IF(AND(G37&gt;=(G$112+(1*G$113)),G37&lt;(G$112+(2*G$113))),'X(Calculs)X'!MW$123,IF(G37&gt;=(G$112+(2*G$113)),'X(Calculs)X'!MW$124,"err")))))</f>
        <v>1</v>
      </c>
      <c r="BV37" s="116" t="s">
        <v>386</v>
      </c>
      <c r="BW37" s="1" t="str">
        <f>'X(Calculs)X'!EF52</f>
        <v/>
      </c>
      <c r="BX37" s="1">
        <f>'X(Calculs)X'!FM52</f>
        <v>0</v>
      </c>
      <c r="BZ37" s="4" t="s">
        <v>58</v>
      </c>
      <c r="CA37" s="1" t="e">
        <f t="shared" si="20"/>
        <v>#N/A</v>
      </c>
    </row>
    <row r="38" spans="1:79" ht="129.9" customHeight="1" x14ac:dyDescent="0.35">
      <c r="A38" s="639"/>
      <c r="B38" s="116" t="s">
        <v>387</v>
      </c>
      <c r="C38" s="190" t="str">
        <f>IF('X(Calculs)X'!AO53&gt;=0,'X(Calculs)X'!AO53,"")</f>
        <v/>
      </c>
      <c r="D38" s="500" t="str">
        <f>IF(C38="","",C38/'2. Saisie'!AE1)</f>
        <v/>
      </c>
      <c r="E38" s="634" t="str">
        <f>IF(AH38&lt;='X(Calculs)X'!B$11,(C38-C$112)/C$113,"")</f>
        <v/>
      </c>
      <c r="F38" s="114" t="str">
        <f>IF('X(Calculs)X'!AL53="","",'X(Calculs)X'!AL53)</f>
        <v/>
      </c>
      <c r="G38" s="190" t="str">
        <f t="shared" si="2"/>
        <v/>
      </c>
      <c r="H38" s="519" t="str">
        <f t="shared" si="3"/>
        <v/>
      </c>
      <c r="I38" s="517" t="str">
        <f t="shared" si="4"/>
        <v/>
      </c>
      <c r="J38" s="517" t="str">
        <f t="shared" si="5"/>
        <v/>
      </c>
      <c r="K38" s="656" t="str">
        <f t="shared" si="6"/>
        <v/>
      </c>
      <c r="L38" s="180"/>
      <c r="M38" s="176" t="str">
        <f t="shared" si="7"/>
        <v xml:space="preserve">     </v>
      </c>
      <c r="N38" s="180"/>
      <c r="AB38" s="200" t="str">
        <f t="shared" si="8"/>
        <v/>
      </c>
      <c r="AD38" s="642">
        <v>28</v>
      </c>
      <c r="AE38" s="642">
        <f t="shared" si="21"/>
        <v>0</v>
      </c>
      <c r="AH38" s="117">
        <v>29</v>
      </c>
      <c r="AI38" s="243" t="str">
        <f t="shared" si="9"/>
        <v/>
      </c>
      <c r="AM38" s="256" t="str">
        <f t="shared" si="10"/>
        <v>ok,2R</v>
      </c>
      <c r="AN38" s="256" t="str">
        <f t="shared" si="11"/>
        <v>ok,2R</v>
      </c>
      <c r="AO38" s="256" t="str">
        <f t="shared" si="12"/>
        <v>ok,2R</v>
      </c>
      <c r="AP38" s="256" t="str">
        <f t="shared" si="13"/>
        <v>ok,2R</v>
      </c>
      <c r="AR38" s="260" t="str">
        <f t="shared" si="14"/>
        <v xml:space="preserve">     </v>
      </c>
      <c r="AS38" s="117">
        <v>29</v>
      </c>
      <c r="AT38" s="1" t="str">
        <f t="shared" si="15"/>
        <v/>
      </c>
      <c r="AU38" s="1" t="str">
        <f t="shared" si="16"/>
        <v/>
      </c>
      <c r="AV38" s="1" t="str">
        <f t="shared" si="17"/>
        <v/>
      </c>
      <c r="AW38" s="1" t="str">
        <f t="shared" si="18"/>
        <v/>
      </c>
      <c r="AX38" s="259" t="str">
        <f t="shared" si="1"/>
        <v/>
      </c>
      <c r="AZ38" s="1" t="str">
        <f t="shared" si="19"/>
        <v/>
      </c>
      <c r="BJ38" s="116" t="s">
        <v>387</v>
      </c>
      <c r="BK38" s="1" t="str">
        <f>IF(D38&lt;0.1,'X(Calculs)X'!MW$106,IF(D38&lt;0.2,'X(Calculs)X'!MW$105,IF(D38&lt;0.3,'X(Calculs)X'!MW$104,IF(D38&lt;0.4,'X(Calculs)X'!MW$103,IF(D38&lt;0.5,'X(Calculs)X'!MW$102,IF(D38&lt;0.6,'X(Calculs)X'!MW$101,IF(D38&lt;0.7,'X(Calculs)X'!MW$100,IF(D38&lt;0.8,'X(Calculs)X'!MW$99,IF(D38&lt;0.9,'X(Calculs)X'!MW$98,IF(D38&lt;=1,'X(Calculs)X'!MW$97,"err"))))))))))</f>
        <v>err</v>
      </c>
      <c r="BL38" s="1" t="str">
        <f>IF(D38&lt;0.1,'X(Calculs)X'!MW$106,IF(D38&lt;0.2,'X(Calculs)X'!MW$105,IF(D38&lt;0.3,'X(Calculs)X'!MW$104,IF(D38&lt;0.4,'X(Calculs)X'!MW$103,IF(D38&lt;0.5,'X(Calculs)X'!MW$102,IF(D38&lt;0.6,'X(Calculs)X'!MW$101,IF(D38&lt;0.7,'X(Calculs)X'!MW$100,IF(D38&lt;0.8,'X(Calculs)X'!MW$99,IF(D38&lt;0.9,'X(Calculs)X'!MW$98,IF(D38&lt;=1,'X(Calculs)X'!MW$97,"err"))))))))))</f>
        <v>err</v>
      </c>
      <c r="BM38" s="1" t="str">
        <f>IF(F38&lt;0,'X(Calculs)X'!MW$119,IF(F38&lt;0.1,'X(Calculs)X'!MW$118,IF(F38&lt;0.2,'X(Calculs)X'!MW$117,IF(F38&lt;0.3,'X(Calculs)X'!MW$116,IF(F38&lt;0.4,'X(Calculs)X'!MW$115,IF(F38&lt;0.5,'X(Calculs)X'!MW$114,IF(F38&lt;0.6,'X(Calculs)X'!MW$113,IF(F38&lt;0.7,'X(Calculs)X'!MW$112,IF(F38&lt;0.8,'X(Calculs)X'!MW$111,IF(F38&lt;0.9,'X(Calculs)X'!MW$110,IF(F38&lt;=1,'X(Calculs)X'!MW$109,IF(F38="—","—","err"))))))))))))</f>
        <v>err</v>
      </c>
      <c r="BN38" s="1">
        <f>IF(G38=0,0,IF(G38&lt;G$112,'X(Calculs)X'!MW$121,IF(AND(G38&gt;=G$112,G38&lt;(G$112+(1*G$113))),'X(Calculs)X'!MW$122,IF(AND(G38&gt;=(G$112+(1*G$113)),G38&lt;(G$112+(2*G$113))),'X(Calculs)X'!MW$123,IF(G38&gt;=(G$112+(2*G$113)),'X(Calculs)X'!MW$124,"err")))))</f>
        <v>1</v>
      </c>
      <c r="BV38" s="116" t="s">
        <v>387</v>
      </c>
      <c r="BW38" s="1" t="str">
        <f>'X(Calculs)X'!EF53</f>
        <v/>
      </c>
      <c r="BX38" s="1">
        <f>'X(Calculs)X'!FM53</f>
        <v>0</v>
      </c>
      <c r="BZ38" s="4" t="s">
        <v>59</v>
      </c>
      <c r="CA38" s="1" t="e">
        <f t="shared" si="20"/>
        <v>#N/A</v>
      </c>
    </row>
    <row r="39" spans="1:79" ht="129.9" customHeight="1" x14ac:dyDescent="0.35">
      <c r="A39" s="639"/>
      <c r="B39" s="116" t="s">
        <v>388</v>
      </c>
      <c r="C39" s="190" t="str">
        <f>IF('X(Calculs)X'!AO54&gt;=0,'X(Calculs)X'!AO54,"")</f>
        <v/>
      </c>
      <c r="D39" s="500" t="str">
        <f>IF(C39="","",C39/'2. Saisie'!AE1)</f>
        <v/>
      </c>
      <c r="E39" s="634" t="str">
        <f>IF(AH39&lt;='X(Calculs)X'!B$11,(C39-C$112)/C$113,"")</f>
        <v/>
      </c>
      <c r="F39" s="114" t="str">
        <f>IF('X(Calculs)X'!AL54="","",'X(Calculs)X'!AL54)</f>
        <v/>
      </c>
      <c r="G39" s="190" t="str">
        <f t="shared" si="2"/>
        <v/>
      </c>
      <c r="H39" s="519" t="str">
        <f t="shared" si="3"/>
        <v/>
      </c>
      <c r="I39" s="517" t="str">
        <f t="shared" si="4"/>
        <v/>
      </c>
      <c r="J39" s="517" t="str">
        <f t="shared" si="5"/>
        <v/>
      </c>
      <c r="K39" s="656" t="str">
        <f t="shared" si="6"/>
        <v/>
      </c>
      <c r="L39" s="181"/>
      <c r="M39" s="176" t="str">
        <f t="shared" si="7"/>
        <v xml:space="preserve">     </v>
      </c>
      <c r="N39" s="181"/>
      <c r="AB39" s="200" t="str">
        <f t="shared" si="8"/>
        <v/>
      </c>
      <c r="AD39" s="642">
        <v>29</v>
      </c>
      <c r="AE39" s="642">
        <f t="shared" si="21"/>
        <v>0</v>
      </c>
      <c r="AH39" s="165">
        <v>30</v>
      </c>
      <c r="AI39" s="243" t="str">
        <f t="shared" si="9"/>
        <v/>
      </c>
      <c r="AM39" s="256" t="str">
        <f t="shared" si="10"/>
        <v>ok,2R</v>
      </c>
      <c r="AN39" s="256" t="str">
        <f t="shared" si="11"/>
        <v>ok,2R</v>
      </c>
      <c r="AO39" s="256" t="str">
        <f t="shared" si="12"/>
        <v>ok,2R</v>
      </c>
      <c r="AP39" s="256" t="str">
        <f t="shared" si="13"/>
        <v>ok,2R</v>
      </c>
      <c r="AR39" s="260" t="str">
        <f t="shared" si="14"/>
        <v xml:space="preserve">     </v>
      </c>
      <c r="AS39" s="165">
        <v>30</v>
      </c>
      <c r="AT39" s="1" t="str">
        <f t="shared" si="15"/>
        <v/>
      </c>
      <c r="AU39" s="1" t="str">
        <f t="shared" si="16"/>
        <v/>
      </c>
      <c r="AV39" s="1" t="str">
        <f t="shared" si="17"/>
        <v/>
      </c>
      <c r="AW39" s="1" t="str">
        <f t="shared" si="18"/>
        <v/>
      </c>
      <c r="AX39" s="259" t="str">
        <f t="shared" si="1"/>
        <v/>
      </c>
      <c r="AZ39" s="1" t="str">
        <f t="shared" si="19"/>
        <v/>
      </c>
      <c r="BJ39" s="116" t="s">
        <v>388</v>
      </c>
      <c r="BK39" s="1" t="str">
        <f>IF(D39&lt;0.1,'X(Calculs)X'!MW$106,IF(D39&lt;0.2,'X(Calculs)X'!MW$105,IF(D39&lt;0.3,'X(Calculs)X'!MW$104,IF(D39&lt;0.4,'X(Calculs)X'!MW$103,IF(D39&lt;0.5,'X(Calculs)X'!MW$102,IF(D39&lt;0.6,'X(Calculs)X'!MW$101,IF(D39&lt;0.7,'X(Calculs)X'!MW$100,IF(D39&lt;0.8,'X(Calculs)X'!MW$99,IF(D39&lt;0.9,'X(Calculs)X'!MW$98,IF(D39&lt;=1,'X(Calculs)X'!MW$97,"err"))))))))))</f>
        <v>err</v>
      </c>
      <c r="BL39" s="1" t="str">
        <f>IF(D39&lt;0.1,'X(Calculs)X'!MW$106,IF(D39&lt;0.2,'X(Calculs)X'!MW$105,IF(D39&lt;0.3,'X(Calculs)X'!MW$104,IF(D39&lt;0.4,'X(Calculs)X'!MW$103,IF(D39&lt;0.5,'X(Calculs)X'!MW$102,IF(D39&lt;0.6,'X(Calculs)X'!MW$101,IF(D39&lt;0.7,'X(Calculs)X'!MW$100,IF(D39&lt;0.8,'X(Calculs)X'!MW$99,IF(D39&lt;0.9,'X(Calculs)X'!MW$98,IF(D39&lt;=1,'X(Calculs)X'!MW$97,"err"))))))))))</f>
        <v>err</v>
      </c>
      <c r="BM39" s="1" t="str">
        <f>IF(F39&lt;0,'X(Calculs)X'!MW$119,IF(F39&lt;0.1,'X(Calculs)X'!MW$118,IF(F39&lt;0.2,'X(Calculs)X'!MW$117,IF(F39&lt;0.3,'X(Calculs)X'!MW$116,IF(F39&lt;0.4,'X(Calculs)X'!MW$115,IF(F39&lt;0.5,'X(Calculs)X'!MW$114,IF(F39&lt;0.6,'X(Calculs)X'!MW$113,IF(F39&lt;0.7,'X(Calculs)X'!MW$112,IF(F39&lt;0.8,'X(Calculs)X'!MW$111,IF(F39&lt;0.9,'X(Calculs)X'!MW$110,IF(F39&lt;=1,'X(Calculs)X'!MW$109,IF(F39="—","—","err"))))))))))))</f>
        <v>err</v>
      </c>
      <c r="BN39" s="1">
        <f>IF(G39=0,0,IF(G39&lt;G$112,'X(Calculs)X'!MW$121,IF(AND(G39&gt;=G$112,G39&lt;(G$112+(1*G$113))),'X(Calculs)X'!MW$122,IF(AND(G39&gt;=(G$112+(1*G$113)),G39&lt;(G$112+(2*G$113))),'X(Calculs)X'!MW$123,IF(G39&gt;=(G$112+(2*G$113)),'X(Calculs)X'!MW$124,"err")))))</f>
        <v>1</v>
      </c>
      <c r="BV39" s="116" t="s">
        <v>388</v>
      </c>
      <c r="BW39" s="1" t="str">
        <f>'X(Calculs)X'!EF54</f>
        <v/>
      </c>
      <c r="BX39" s="1">
        <f>'X(Calculs)X'!FM54</f>
        <v>0</v>
      </c>
      <c r="BZ39" s="4" t="s">
        <v>60</v>
      </c>
      <c r="CA39" s="1" t="e">
        <f t="shared" si="20"/>
        <v>#N/A</v>
      </c>
    </row>
    <row r="40" spans="1:79" ht="129.9" customHeight="1" x14ac:dyDescent="0.35">
      <c r="A40" s="639"/>
      <c r="B40" s="116" t="s">
        <v>389</v>
      </c>
      <c r="C40" s="190" t="str">
        <f>IF('X(Calculs)X'!AO55&gt;=0,'X(Calculs)X'!AO55,"")</f>
        <v/>
      </c>
      <c r="D40" s="500" t="str">
        <f>IF(C40="","",C40/'2. Saisie'!AE1)</f>
        <v/>
      </c>
      <c r="E40" s="634" t="str">
        <f>IF(AH40&lt;='X(Calculs)X'!B$11,(C40-C$112)/C$113,"")</f>
        <v/>
      </c>
      <c r="F40" s="114" t="str">
        <f>IF('X(Calculs)X'!AL55="","",'X(Calculs)X'!AL55)</f>
        <v/>
      </c>
      <c r="G40" s="190" t="str">
        <f t="shared" si="2"/>
        <v/>
      </c>
      <c r="H40" s="519" t="str">
        <f t="shared" si="3"/>
        <v/>
      </c>
      <c r="I40" s="517" t="str">
        <f t="shared" si="4"/>
        <v/>
      </c>
      <c r="J40" s="517" t="str">
        <f t="shared" si="5"/>
        <v/>
      </c>
      <c r="K40" s="656" t="str">
        <f t="shared" si="6"/>
        <v/>
      </c>
      <c r="L40" s="181"/>
      <c r="M40" s="176" t="str">
        <f t="shared" si="7"/>
        <v xml:space="preserve">     </v>
      </c>
      <c r="N40" s="181"/>
      <c r="AB40" s="200" t="str">
        <f t="shared" si="8"/>
        <v/>
      </c>
      <c r="AD40" s="642">
        <v>30</v>
      </c>
      <c r="AE40" s="642">
        <f t="shared" si="21"/>
        <v>0</v>
      </c>
      <c r="AH40" s="165">
        <v>31</v>
      </c>
      <c r="AI40" s="243" t="str">
        <f t="shared" si="9"/>
        <v/>
      </c>
      <c r="AM40" s="256" t="str">
        <f t="shared" si="10"/>
        <v>ok,2R</v>
      </c>
      <c r="AN40" s="256" t="str">
        <f t="shared" si="11"/>
        <v>ok,2R</v>
      </c>
      <c r="AO40" s="256" t="str">
        <f t="shared" si="12"/>
        <v>ok,2R</v>
      </c>
      <c r="AP40" s="256" t="str">
        <f t="shared" si="13"/>
        <v>ok,2R</v>
      </c>
      <c r="AR40" s="260" t="str">
        <f t="shared" si="14"/>
        <v xml:space="preserve">     </v>
      </c>
      <c r="AS40" s="165">
        <v>31</v>
      </c>
      <c r="AT40" s="1" t="str">
        <f t="shared" si="15"/>
        <v/>
      </c>
      <c r="AU40" s="1" t="str">
        <f t="shared" si="16"/>
        <v/>
      </c>
      <c r="AV40" s="1" t="str">
        <f t="shared" si="17"/>
        <v/>
      </c>
      <c r="AW40" s="1" t="str">
        <f t="shared" si="18"/>
        <v/>
      </c>
      <c r="AX40" s="259" t="str">
        <f t="shared" si="1"/>
        <v/>
      </c>
      <c r="AZ40" s="1" t="str">
        <f t="shared" si="19"/>
        <v/>
      </c>
      <c r="BJ40" s="116" t="s">
        <v>389</v>
      </c>
      <c r="BK40" s="1" t="str">
        <f>IF(D40&lt;0.1,'X(Calculs)X'!MW$106,IF(D40&lt;0.2,'X(Calculs)X'!MW$105,IF(D40&lt;0.3,'X(Calculs)X'!MW$104,IF(D40&lt;0.4,'X(Calculs)X'!MW$103,IF(D40&lt;0.5,'X(Calculs)X'!MW$102,IF(D40&lt;0.6,'X(Calculs)X'!MW$101,IF(D40&lt;0.7,'X(Calculs)X'!MW$100,IF(D40&lt;0.8,'X(Calculs)X'!MW$99,IF(D40&lt;0.9,'X(Calculs)X'!MW$98,IF(D40&lt;=1,'X(Calculs)X'!MW$97,"err"))))))))))</f>
        <v>err</v>
      </c>
      <c r="BL40" s="1" t="str">
        <f>IF(D40&lt;0.1,'X(Calculs)X'!MW$106,IF(D40&lt;0.2,'X(Calculs)X'!MW$105,IF(D40&lt;0.3,'X(Calculs)X'!MW$104,IF(D40&lt;0.4,'X(Calculs)X'!MW$103,IF(D40&lt;0.5,'X(Calculs)X'!MW$102,IF(D40&lt;0.6,'X(Calculs)X'!MW$101,IF(D40&lt;0.7,'X(Calculs)X'!MW$100,IF(D40&lt;0.8,'X(Calculs)X'!MW$99,IF(D40&lt;0.9,'X(Calculs)X'!MW$98,IF(D40&lt;=1,'X(Calculs)X'!MW$97,"err"))))))))))</f>
        <v>err</v>
      </c>
      <c r="BM40" s="1" t="str">
        <f>IF(F40&lt;0,'X(Calculs)X'!MW$119,IF(F40&lt;0.1,'X(Calculs)X'!MW$118,IF(F40&lt;0.2,'X(Calculs)X'!MW$117,IF(F40&lt;0.3,'X(Calculs)X'!MW$116,IF(F40&lt;0.4,'X(Calculs)X'!MW$115,IF(F40&lt;0.5,'X(Calculs)X'!MW$114,IF(F40&lt;0.6,'X(Calculs)X'!MW$113,IF(F40&lt;0.7,'X(Calculs)X'!MW$112,IF(F40&lt;0.8,'X(Calculs)X'!MW$111,IF(F40&lt;0.9,'X(Calculs)X'!MW$110,IF(F40&lt;=1,'X(Calculs)X'!MW$109,IF(F40="—","—","err"))))))))))))</f>
        <v>err</v>
      </c>
      <c r="BN40" s="1">
        <f>IF(G40=0,0,IF(G40&lt;G$112,'X(Calculs)X'!MW$121,IF(AND(G40&gt;=G$112,G40&lt;(G$112+(1*G$113))),'X(Calculs)X'!MW$122,IF(AND(G40&gt;=(G$112+(1*G$113)),G40&lt;(G$112+(2*G$113))),'X(Calculs)X'!MW$123,IF(G40&gt;=(G$112+(2*G$113)),'X(Calculs)X'!MW$124,"err")))))</f>
        <v>1</v>
      </c>
      <c r="BV40" s="116" t="s">
        <v>389</v>
      </c>
      <c r="BW40" s="1" t="str">
        <f>'X(Calculs)X'!EF55</f>
        <v/>
      </c>
      <c r="BX40" s="1">
        <f>'X(Calculs)X'!FM55</f>
        <v>0</v>
      </c>
      <c r="BZ40" s="4" t="s">
        <v>61</v>
      </c>
      <c r="CA40" s="1" t="e">
        <f t="shared" si="20"/>
        <v>#N/A</v>
      </c>
    </row>
    <row r="41" spans="1:79" ht="129.9" customHeight="1" x14ac:dyDescent="0.35">
      <c r="A41" s="639"/>
      <c r="B41" s="116" t="s">
        <v>390</v>
      </c>
      <c r="C41" s="190" t="str">
        <f>IF('X(Calculs)X'!AO56&gt;=0,'X(Calculs)X'!AO56,"")</f>
        <v/>
      </c>
      <c r="D41" s="500" t="str">
        <f>IF(C41="","",C41/'2. Saisie'!AE1)</f>
        <v/>
      </c>
      <c r="E41" s="634" t="str">
        <f>IF(AH41&lt;='X(Calculs)X'!B$11,(C41-C$112)/C$113,"")</f>
        <v/>
      </c>
      <c r="F41" s="114" t="str">
        <f>IF('X(Calculs)X'!AL56="","",'X(Calculs)X'!AL56)</f>
        <v/>
      </c>
      <c r="G41" s="190" t="str">
        <f t="shared" si="2"/>
        <v/>
      </c>
      <c r="H41" s="519" t="str">
        <f t="shared" si="3"/>
        <v/>
      </c>
      <c r="I41" s="517" t="str">
        <f t="shared" si="4"/>
        <v/>
      </c>
      <c r="J41" s="517" t="str">
        <f t="shared" si="5"/>
        <v/>
      </c>
      <c r="K41" s="656" t="str">
        <f t="shared" si="6"/>
        <v/>
      </c>
      <c r="L41" s="181"/>
      <c r="M41" s="176" t="str">
        <f t="shared" si="7"/>
        <v xml:space="preserve">     </v>
      </c>
      <c r="N41" s="181"/>
      <c r="AB41" s="200" t="str">
        <f t="shared" si="8"/>
        <v/>
      </c>
      <c r="AH41" s="165">
        <v>32</v>
      </c>
      <c r="AI41" s="243" t="str">
        <f t="shared" si="9"/>
        <v/>
      </c>
      <c r="AM41" s="256" t="str">
        <f t="shared" si="10"/>
        <v>ok,2R</v>
      </c>
      <c r="AN41" s="256" t="str">
        <f t="shared" si="11"/>
        <v>ok,2R</v>
      </c>
      <c r="AO41" s="256" t="str">
        <f t="shared" si="12"/>
        <v>ok,2R</v>
      </c>
      <c r="AP41" s="256" t="str">
        <f t="shared" si="13"/>
        <v>ok,2R</v>
      </c>
      <c r="AR41" s="260" t="str">
        <f t="shared" si="14"/>
        <v xml:space="preserve">     </v>
      </c>
      <c r="AS41" s="165">
        <v>32</v>
      </c>
      <c r="AT41" s="1" t="str">
        <f t="shared" si="15"/>
        <v/>
      </c>
      <c r="AU41" s="1" t="str">
        <f t="shared" si="16"/>
        <v/>
      </c>
      <c r="AV41" s="1" t="str">
        <f t="shared" si="17"/>
        <v/>
      </c>
      <c r="AW41" s="1" t="str">
        <f t="shared" si="18"/>
        <v/>
      </c>
      <c r="AX41" s="259" t="str">
        <f t="shared" si="1"/>
        <v/>
      </c>
      <c r="AZ41" s="1" t="str">
        <f t="shared" si="19"/>
        <v/>
      </c>
      <c r="BJ41" s="116" t="s">
        <v>390</v>
      </c>
      <c r="BK41" s="1" t="str">
        <f>IF(D41&lt;0.1,'X(Calculs)X'!MW$106,IF(D41&lt;0.2,'X(Calculs)X'!MW$105,IF(D41&lt;0.3,'X(Calculs)X'!MW$104,IF(D41&lt;0.4,'X(Calculs)X'!MW$103,IF(D41&lt;0.5,'X(Calculs)X'!MW$102,IF(D41&lt;0.6,'X(Calculs)X'!MW$101,IF(D41&lt;0.7,'X(Calculs)X'!MW$100,IF(D41&lt;0.8,'X(Calculs)X'!MW$99,IF(D41&lt;0.9,'X(Calculs)X'!MW$98,IF(D41&lt;=1,'X(Calculs)X'!MW$97,"err"))))))))))</f>
        <v>err</v>
      </c>
      <c r="BL41" s="1" t="str">
        <f>IF(D41&lt;0.1,'X(Calculs)X'!MW$106,IF(D41&lt;0.2,'X(Calculs)X'!MW$105,IF(D41&lt;0.3,'X(Calculs)X'!MW$104,IF(D41&lt;0.4,'X(Calculs)X'!MW$103,IF(D41&lt;0.5,'X(Calculs)X'!MW$102,IF(D41&lt;0.6,'X(Calculs)X'!MW$101,IF(D41&lt;0.7,'X(Calculs)X'!MW$100,IF(D41&lt;0.8,'X(Calculs)X'!MW$99,IF(D41&lt;0.9,'X(Calculs)X'!MW$98,IF(D41&lt;=1,'X(Calculs)X'!MW$97,"err"))))))))))</f>
        <v>err</v>
      </c>
      <c r="BM41" s="1" t="str">
        <f>IF(F41&lt;0,'X(Calculs)X'!MW$119,IF(F41&lt;0.1,'X(Calculs)X'!MW$118,IF(F41&lt;0.2,'X(Calculs)X'!MW$117,IF(F41&lt;0.3,'X(Calculs)X'!MW$116,IF(F41&lt;0.4,'X(Calculs)X'!MW$115,IF(F41&lt;0.5,'X(Calculs)X'!MW$114,IF(F41&lt;0.6,'X(Calculs)X'!MW$113,IF(F41&lt;0.7,'X(Calculs)X'!MW$112,IF(F41&lt;0.8,'X(Calculs)X'!MW$111,IF(F41&lt;0.9,'X(Calculs)X'!MW$110,IF(F41&lt;=1,'X(Calculs)X'!MW$109,IF(F41="—","—","err"))))))))))))</f>
        <v>err</v>
      </c>
      <c r="BN41" s="1">
        <f>IF(G41=0,0,IF(G41&lt;G$112,'X(Calculs)X'!MW$121,IF(AND(G41&gt;=G$112,G41&lt;(G$112+(1*G$113))),'X(Calculs)X'!MW$122,IF(AND(G41&gt;=(G$112+(1*G$113)),G41&lt;(G$112+(2*G$113))),'X(Calculs)X'!MW$123,IF(G41&gt;=(G$112+(2*G$113)),'X(Calculs)X'!MW$124,"err")))))</f>
        <v>1</v>
      </c>
      <c r="BV41" s="116" t="s">
        <v>390</v>
      </c>
      <c r="BW41" s="1" t="str">
        <f>'X(Calculs)X'!EF56</f>
        <v/>
      </c>
      <c r="BX41" s="1">
        <f>'X(Calculs)X'!FM56</f>
        <v>0</v>
      </c>
      <c r="BZ41" s="4" t="s">
        <v>62</v>
      </c>
      <c r="CA41" s="1" t="e">
        <f t="shared" si="20"/>
        <v>#N/A</v>
      </c>
    </row>
    <row r="42" spans="1:79" ht="129.9" customHeight="1" x14ac:dyDescent="0.35">
      <c r="A42" s="639"/>
      <c r="B42" s="116" t="s">
        <v>391</v>
      </c>
      <c r="C42" s="190" t="str">
        <f>IF('X(Calculs)X'!AO57&gt;=0,'X(Calculs)X'!AO57,"")</f>
        <v/>
      </c>
      <c r="D42" s="500" t="str">
        <f>IF(C42="","",C42/'2. Saisie'!AE1)</f>
        <v/>
      </c>
      <c r="E42" s="634" t="str">
        <f>IF(AH42&lt;='X(Calculs)X'!B$11,(C42-C$112)/C$113,"")</f>
        <v/>
      </c>
      <c r="F42" s="114" t="str">
        <f>IF('X(Calculs)X'!AL57="","",'X(Calculs)X'!AL57)</f>
        <v/>
      </c>
      <c r="G42" s="190" t="str">
        <f t="shared" si="2"/>
        <v/>
      </c>
      <c r="H42" s="519" t="str">
        <f t="shared" si="3"/>
        <v/>
      </c>
      <c r="I42" s="517" t="str">
        <f t="shared" si="4"/>
        <v/>
      </c>
      <c r="J42" s="517" t="str">
        <f t="shared" si="5"/>
        <v/>
      </c>
      <c r="K42" s="656" t="str">
        <f t="shared" si="6"/>
        <v/>
      </c>
      <c r="L42" s="181"/>
      <c r="M42" s="176" t="str">
        <f t="shared" si="7"/>
        <v xml:space="preserve">     </v>
      </c>
      <c r="N42" s="181"/>
      <c r="AB42" s="200" t="str">
        <f t="shared" si="8"/>
        <v/>
      </c>
      <c r="AH42" s="165">
        <v>33</v>
      </c>
      <c r="AI42" s="243" t="str">
        <f t="shared" si="9"/>
        <v/>
      </c>
      <c r="AM42" s="256" t="str">
        <f t="shared" si="10"/>
        <v>ok,2R</v>
      </c>
      <c r="AN42" s="256" t="str">
        <f t="shared" si="11"/>
        <v>ok,2R</v>
      </c>
      <c r="AO42" s="256" t="str">
        <f t="shared" si="12"/>
        <v>ok,2R</v>
      </c>
      <c r="AP42" s="256" t="str">
        <f t="shared" si="13"/>
        <v>ok,2R</v>
      </c>
      <c r="AR42" s="260" t="str">
        <f t="shared" si="14"/>
        <v xml:space="preserve">     </v>
      </c>
      <c r="AS42" s="165">
        <v>33</v>
      </c>
      <c r="AT42" s="1" t="str">
        <f t="shared" si="15"/>
        <v/>
      </c>
      <c r="AU42" s="1" t="str">
        <f t="shared" si="16"/>
        <v/>
      </c>
      <c r="AV42" s="1" t="str">
        <f t="shared" si="17"/>
        <v/>
      </c>
      <c r="AW42" s="1" t="str">
        <f t="shared" si="18"/>
        <v/>
      </c>
      <c r="AX42" s="259" t="str">
        <f t="shared" si="1"/>
        <v/>
      </c>
      <c r="AZ42" s="1" t="str">
        <f t="shared" si="19"/>
        <v/>
      </c>
      <c r="BJ42" s="116" t="s">
        <v>391</v>
      </c>
      <c r="BK42" s="1" t="str">
        <f>IF(D42&lt;0.1,'X(Calculs)X'!MW$106,IF(D42&lt;0.2,'X(Calculs)X'!MW$105,IF(D42&lt;0.3,'X(Calculs)X'!MW$104,IF(D42&lt;0.4,'X(Calculs)X'!MW$103,IF(D42&lt;0.5,'X(Calculs)X'!MW$102,IF(D42&lt;0.6,'X(Calculs)X'!MW$101,IF(D42&lt;0.7,'X(Calculs)X'!MW$100,IF(D42&lt;0.8,'X(Calculs)X'!MW$99,IF(D42&lt;0.9,'X(Calculs)X'!MW$98,IF(D42&lt;=1,'X(Calculs)X'!MW$97,"err"))))))))))</f>
        <v>err</v>
      </c>
      <c r="BL42" s="1" t="str">
        <f>IF(D42&lt;0.1,'X(Calculs)X'!MW$106,IF(D42&lt;0.2,'X(Calculs)X'!MW$105,IF(D42&lt;0.3,'X(Calculs)X'!MW$104,IF(D42&lt;0.4,'X(Calculs)X'!MW$103,IF(D42&lt;0.5,'X(Calculs)X'!MW$102,IF(D42&lt;0.6,'X(Calculs)X'!MW$101,IF(D42&lt;0.7,'X(Calculs)X'!MW$100,IF(D42&lt;0.8,'X(Calculs)X'!MW$99,IF(D42&lt;0.9,'X(Calculs)X'!MW$98,IF(D42&lt;=1,'X(Calculs)X'!MW$97,"err"))))))))))</f>
        <v>err</v>
      </c>
      <c r="BM42" s="1" t="str">
        <f>IF(F42&lt;0,'X(Calculs)X'!MW$119,IF(F42&lt;0.1,'X(Calculs)X'!MW$118,IF(F42&lt;0.2,'X(Calculs)X'!MW$117,IF(F42&lt;0.3,'X(Calculs)X'!MW$116,IF(F42&lt;0.4,'X(Calculs)X'!MW$115,IF(F42&lt;0.5,'X(Calculs)X'!MW$114,IF(F42&lt;0.6,'X(Calculs)X'!MW$113,IF(F42&lt;0.7,'X(Calculs)X'!MW$112,IF(F42&lt;0.8,'X(Calculs)X'!MW$111,IF(F42&lt;0.9,'X(Calculs)X'!MW$110,IF(F42&lt;=1,'X(Calculs)X'!MW$109,IF(F42="—","—","err"))))))))))))</f>
        <v>err</v>
      </c>
      <c r="BN42" s="1">
        <f>IF(G42=0,0,IF(G42&lt;G$112,'X(Calculs)X'!MW$121,IF(AND(G42&gt;=G$112,G42&lt;(G$112+(1*G$113))),'X(Calculs)X'!MW$122,IF(AND(G42&gt;=(G$112+(1*G$113)),G42&lt;(G$112+(2*G$113))),'X(Calculs)X'!MW$123,IF(G42&gt;=(G$112+(2*G$113)),'X(Calculs)X'!MW$124,"err")))))</f>
        <v>1</v>
      </c>
      <c r="BV42" s="116" t="s">
        <v>391</v>
      </c>
      <c r="BW42" s="1" t="str">
        <f>'X(Calculs)X'!EF57</f>
        <v/>
      </c>
      <c r="BX42" s="1">
        <f>'X(Calculs)X'!FM57</f>
        <v>0</v>
      </c>
      <c r="BZ42" s="4" t="s">
        <v>63</v>
      </c>
      <c r="CA42" s="1" t="e">
        <f t="shared" si="20"/>
        <v>#N/A</v>
      </c>
    </row>
    <row r="43" spans="1:79" ht="129.9" customHeight="1" x14ac:dyDescent="0.35">
      <c r="A43" s="639"/>
      <c r="B43" s="116" t="s">
        <v>392</v>
      </c>
      <c r="C43" s="190" t="str">
        <f>IF('X(Calculs)X'!AO58&gt;=0,'X(Calculs)X'!AO58,"")</f>
        <v/>
      </c>
      <c r="D43" s="500" t="str">
        <f>IF(C43="","",C43/'2. Saisie'!AE1)</f>
        <v/>
      </c>
      <c r="E43" s="634" t="str">
        <f>IF(AH43&lt;='X(Calculs)X'!B$11,(C43-C$112)/C$113,"")</f>
        <v/>
      </c>
      <c r="F43" s="114" t="str">
        <f>IF('X(Calculs)X'!AL58="","",'X(Calculs)X'!AL58)</f>
        <v/>
      </c>
      <c r="G43" s="190" t="str">
        <f t="shared" si="2"/>
        <v/>
      </c>
      <c r="H43" s="519" t="str">
        <f t="shared" si="3"/>
        <v/>
      </c>
      <c r="I43" s="517" t="str">
        <f t="shared" si="4"/>
        <v/>
      </c>
      <c r="J43" s="517" t="str">
        <f t="shared" si="5"/>
        <v/>
      </c>
      <c r="K43" s="656" t="str">
        <f t="shared" si="6"/>
        <v/>
      </c>
      <c r="L43" s="181"/>
      <c r="M43" s="176" t="str">
        <f t="shared" si="7"/>
        <v xml:space="preserve">     </v>
      </c>
      <c r="N43" s="181"/>
      <c r="AB43" s="200" t="str">
        <f t="shared" si="8"/>
        <v/>
      </c>
      <c r="AH43" s="165">
        <v>34</v>
      </c>
      <c r="AI43" s="243" t="str">
        <f t="shared" si="9"/>
        <v/>
      </c>
      <c r="AM43" s="256" t="str">
        <f t="shared" si="10"/>
        <v>ok,2R</v>
      </c>
      <c r="AN43" s="256" t="str">
        <f t="shared" si="11"/>
        <v>ok,2R</v>
      </c>
      <c r="AO43" s="256" t="str">
        <f t="shared" si="12"/>
        <v>ok,2R</v>
      </c>
      <c r="AP43" s="256" t="str">
        <f t="shared" si="13"/>
        <v>ok,2R</v>
      </c>
      <c r="AR43" s="260" t="str">
        <f t="shared" si="14"/>
        <v xml:space="preserve">     </v>
      </c>
      <c r="AS43" s="165">
        <v>34</v>
      </c>
      <c r="AT43" s="1" t="str">
        <f t="shared" si="15"/>
        <v/>
      </c>
      <c r="AU43" s="1" t="str">
        <f t="shared" si="16"/>
        <v/>
      </c>
      <c r="AV43" s="1" t="str">
        <f t="shared" si="17"/>
        <v/>
      </c>
      <c r="AW43" s="1" t="str">
        <f t="shared" si="18"/>
        <v/>
      </c>
      <c r="AX43" s="259" t="str">
        <f t="shared" si="1"/>
        <v/>
      </c>
      <c r="AZ43" s="1" t="str">
        <f t="shared" si="19"/>
        <v/>
      </c>
      <c r="BJ43" s="116" t="s">
        <v>392</v>
      </c>
      <c r="BK43" s="1" t="str">
        <f>IF(D43&lt;0.1,'X(Calculs)X'!MW$106,IF(D43&lt;0.2,'X(Calculs)X'!MW$105,IF(D43&lt;0.3,'X(Calculs)X'!MW$104,IF(D43&lt;0.4,'X(Calculs)X'!MW$103,IF(D43&lt;0.5,'X(Calculs)X'!MW$102,IF(D43&lt;0.6,'X(Calculs)X'!MW$101,IF(D43&lt;0.7,'X(Calculs)X'!MW$100,IF(D43&lt;0.8,'X(Calculs)X'!MW$99,IF(D43&lt;0.9,'X(Calculs)X'!MW$98,IF(D43&lt;=1,'X(Calculs)X'!MW$97,"err"))))))))))</f>
        <v>err</v>
      </c>
      <c r="BL43" s="1" t="str">
        <f>IF(D43&lt;0.1,'X(Calculs)X'!MW$106,IF(D43&lt;0.2,'X(Calculs)X'!MW$105,IF(D43&lt;0.3,'X(Calculs)X'!MW$104,IF(D43&lt;0.4,'X(Calculs)X'!MW$103,IF(D43&lt;0.5,'X(Calculs)X'!MW$102,IF(D43&lt;0.6,'X(Calculs)X'!MW$101,IF(D43&lt;0.7,'X(Calculs)X'!MW$100,IF(D43&lt;0.8,'X(Calculs)X'!MW$99,IF(D43&lt;0.9,'X(Calculs)X'!MW$98,IF(D43&lt;=1,'X(Calculs)X'!MW$97,"err"))))))))))</f>
        <v>err</v>
      </c>
      <c r="BM43" s="1" t="str">
        <f>IF(F43&lt;0,'X(Calculs)X'!MW$119,IF(F43&lt;0.1,'X(Calculs)X'!MW$118,IF(F43&lt;0.2,'X(Calculs)X'!MW$117,IF(F43&lt;0.3,'X(Calculs)X'!MW$116,IF(F43&lt;0.4,'X(Calculs)X'!MW$115,IF(F43&lt;0.5,'X(Calculs)X'!MW$114,IF(F43&lt;0.6,'X(Calculs)X'!MW$113,IF(F43&lt;0.7,'X(Calculs)X'!MW$112,IF(F43&lt;0.8,'X(Calculs)X'!MW$111,IF(F43&lt;0.9,'X(Calculs)X'!MW$110,IF(F43&lt;=1,'X(Calculs)X'!MW$109,IF(F43="—","—","err"))))))))))))</f>
        <v>err</v>
      </c>
      <c r="BN43" s="1">
        <f>IF(G43=0,0,IF(G43&lt;G$112,'X(Calculs)X'!MW$121,IF(AND(G43&gt;=G$112,G43&lt;(G$112+(1*G$113))),'X(Calculs)X'!MW$122,IF(AND(G43&gt;=(G$112+(1*G$113)),G43&lt;(G$112+(2*G$113))),'X(Calculs)X'!MW$123,IF(G43&gt;=(G$112+(2*G$113)),'X(Calculs)X'!MW$124,"err")))))</f>
        <v>1</v>
      </c>
      <c r="BV43" s="116" t="s">
        <v>392</v>
      </c>
      <c r="BW43" s="1" t="str">
        <f>'X(Calculs)X'!EF58</f>
        <v/>
      </c>
      <c r="BX43" s="1">
        <f>'X(Calculs)X'!FM58</f>
        <v>0</v>
      </c>
      <c r="BZ43" s="4" t="s">
        <v>64</v>
      </c>
      <c r="CA43" s="1" t="e">
        <f t="shared" si="20"/>
        <v>#N/A</v>
      </c>
    </row>
    <row r="44" spans="1:79" ht="129.9" customHeight="1" x14ac:dyDescent="0.35">
      <c r="A44" s="639"/>
      <c r="B44" s="116" t="s">
        <v>393</v>
      </c>
      <c r="C44" s="190" t="str">
        <f>IF('X(Calculs)X'!AO59&gt;=0,'X(Calculs)X'!AO59,"")</f>
        <v/>
      </c>
      <c r="D44" s="500" t="str">
        <f>IF(C44="","",C44/'2. Saisie'!AE1)</f>
        <v/>
      </c>
      <c r="E44" s="634" t="str">
        <f>IF(AH44&lt;='X(Calculs)X'!B$11,(C44-C$112)/C$113,"")</f>
        <v/>
      </c>
      <c r="F44" s="114" t="str">
        <f>IF('X(Calculs)X'!AL59="","",'X(Calculs)X'!AL59)</f>
        <v/>
      </c>
      <c r="G44" s="190" t="str">
        <f t="shared" si="2"/>
        <v/>
      </c>
      <c r="H44" s="519" t="str">
        <f t="shared" si="3"/>
        <v/>
      </c>
      <c r="I44" s="517" t="str">
        <f t="shared" si="4"/>
        <v/>
      </c>
      <c r="J44" s="517" t="str">
        <f t="shared" si="5"/>
        <v/>
      </c>
      <c r="K44" s="656" t="str">
        <f t="shared" si="6"/>
        <v/>
      </c>
      <c r="L44" s="181"/>
      <c r="M44" s="176" t="str">
        <f t="shared" si="7"/>
        <v xml:space="preserve">     </v>
      </c>
      <c r="N44" s="181"/>
      <c r="AB44" s="200" t="str">
        <f t="shared" si="8"/>
        <v/>
      </c>
      <c r="AH44" s="165">
        <v>35</v>
      </c>
      <c r="AI44" s="243" t="str">
        <f t="shared" si="9"/>
        <v/>
      </c>
      <c r="AM44" s="256" t="str">
        <f t="shared" si="10"/>
        <v>ok,2R</v>
      </c>
      <c r="AN44" s="256" t="str">
        <f t="shared" si="11"/>
        <v>ok,2R</v>
      </c>
      <c r="AO44" s="256" t="str">
        <f t="shared" si="12"/>
        <v>ok,2R</v>
      </c>
      <c r="AP44" s="256" t="str">
        <f t="shared" si="13"/>
        <v>ok,2R</v>
      </c>
      <c r="AR44" s="260" t="str">
        <f t="shared" si="14"/>
        <v xml:space="preserve">     </v>
      </c>
      <c r="AS44" s="165">
        <v>35</v>
      </c>
      <c r="AT44" s="1" t="str">
        <f t="shared" si="15"/>
        <v/>
      </c>
      <c r="AU44" s="1" t="str">
        <f t="shared" si="16"/>
        <v/>
      </c>
      <c r="AV44" s="1" t="str">
        <f t="shared" si="17"/>
        <v/>
      </c>
      <c r="AW44" s="1" t="str">
        <f t="shared" si="18"/>
        <v/>
      </c>
      <c r="AX44" s="259" t="str">
        <f t="shared" si="1"/>
        <v/>
      </c>
      <c r="AZ44" s="1" t="str">
        <f t="shared" si="19"/>
        <v/>
      </c>
      <c r="BJ44" s="116" t="s">
        <v>393</v>
      </c>
      <c r="BK44" s="1" t="str">
        <f>IF(D44&lt;0.1,'X(Calculs)X'!MW$106,IF(D44&lt;0.2,'X(Calculs)X'!MW$105,IF(D44&lt;0.3,'X(Calculs)X'!MW$104,IF(D44&lt;0.4,'X(Calculs)X'!MW$103,IF(D44&lt;0.5,'X(Calculs)X'!MW$102,IF(D44&lt;0.6,'X(Calculs)X'!MW$101,IF(D44&lt;0.7,'X(Calculs)X'!MW$100,IF(D44&lt;0.8,'X(Calculs)X'!MW$99,IF(D44&lt;0.9,'X(Calculs)X'!MW$98,IF(D44&lt;=1,'X(Calculs)X'!MW$97,"err"))))))))))</f>
        <v>err</v>
      </c>
      <c r="BL44" s="1" t="str">
        <f>IF(D44&lt;0.1,'X(Calculs)X'!MW$106,IF(D44&lt;0.2,'X(Calculs)X'!MW$105,IF(D44&lt;0.3,'X(Calculs)X'!MW$104,IF(D44&lt;0.4,'X(Calculs)X'!MW$103,IF(D44&lt;0.5,'X(Calculs)X'!MW$102,IF(D44&lt;0.6,'X(Calculs)X'!MW$101,IF(D44&lt;0.7,'X(Calculs)X'!MW$100,IF(D44&lt;0.8,'X(Calculs)X'!MW$99,IF(D44&lt;0.9,'X(Calculs)X'!MW$98,IF(D44&lt;=1,'X(Calculs)X'!MW$97,"err"))))))))))</f>
        <v>err</v>
      </c>
      <c r="BM44" s="1" t="str">
        <f>IF(F44&lt;0,'X(Calculs)X'!MW$119,IF(F44&lt;0.1,'X(Calculs)X'!MW$118,IF(F44&lt;0.2,'X(Calculs)X'!MW$117,IF(F44&lt;0.3,'X(Calculs)X'!MW$116,IF(F44&lt;0.4,'X(Calculs)X'!MW$115,IF(F44&lt;0.5,'X(Calculs)X'!MW$114,IF(F44&lt;0.6,'X(Calculs)X'!MW$113,IF(F44&lt;0.7,'X(Calculs)X'!MW$112,IF(F44&lt;0.8,'X(Calculs)X'!MW$111,IF(F44&lt;0.9,'X(Calculs)X'!MW$110,IF(F44&lt;=1,'X(Calculs)X'!MW$109,IF(F44="—","—","err"))))))))))))</f>
        <v>err</v>
      </c>
      <c r="BN44" s="1">
        <f>IF(G44=0,0,IF(G44&lt;G$112,'X(Calculs)X'!MW$121,IF(AND(G44&gt;=G$112,G44&lt;(G$112+(1*G$113))),'X(Calculs)X'!MW$122,IF(AND(G44&gt;=(G$112+(1*G$113)),G44&lt;(G$112+(2*G$113))),'X(Calculs)X'!MW$123,IF(G44&gt;=(G$112+(2*G$113)),'X(Calculs)X'!MW$124,"err")))))</f>
        <v>1</v>
      </c>
      <c r="BV44" s="116" t="s">
        <v>393</v>
      </c>
      <c r="BW44" s="1" t="str">
        <f>'X(Calculs)X'!EF59</f>
        <v/>
      </c>
      <c r="BX44" s="1">
        <f>'X(Calculs)X'!FM59</f>
        <v>0</v>
      </c>
      <c r="BZ44" s="4" t="s">
        <v>65</v>
      </c>
      <c r="CA44" s="1" t="e">
        <f t="shared" si="20"/>
        <v>#N/A</v>
      </c>
    </row>
    <row r="45" spans="1:79" ht="129.9" customHeight="1" x14ac:dyDescent="0.35">
      <c r="A45" s="639"/>
      <c r="B45" s="116" t="s">
        <v>394</v>
      </c>
      <c r="C45" s="190" t="str">
        <f>IF('X(Calculs)X'!AO60&gt;=0,'X(Calculs)X'!AO60,"")</f>
        <v/>
      </c>
      <c r="D45" s="500" t="str">
        <f>IF(C45="","",C45/'2. Saisie'!AE1)</f>
        <v/>
      </c>
      <c r="E45" s="634" t="str">
        <f>IF(AH45&lt;='X(Calculs)X'!B$11,(C45-C$112)/C$113,"")</f>
        <v/>
      </c>
      <c r="F45" s="114" t="str">
        <f>IF('X(Calculs)X'!AL60="","",'X(Calculs)X'!AL60)</f>
        <v/>
      </c>
      <c r="G45" s="190" t="str">
        <f t="shared" si="2"/>
        <v/>
      </c>
      <c r="H45" s="519" t="str">
        <f t="shared" si="3"/>
        <v/>
      </c>
      <c r="I45" s="517" t="str">
        <f t="shared" si="4"/>
        <v/>
      </c>
      <c r="J45" s="517" t="str">
        <f t="shared" si="5"/>
        <v/>
      </c>
      <c r="K45" s="656" t="str">
        <f t="shared" si="6"/>
        <v/>
      </c>
      <c r="L45" s="181"/>
      <c r="M45" s="176" t="str">
        <f t="shared" si="7"/>
        <v xml:space="preserve">     </v>
      </c>
      <c r="N45" s="181"/>
      <c r="AB45" s="200" t="str">
        <f t="shared" si="8"/>
        <v/>
      </c>
      <c r="AH45" s="165">
        <v>36</v>
      </c>
      <c r="AI45" s="243" t="str">
        <f t="shared" si="9"/>
        <v/>
      </c>
      <c r="AM45" s="256" t="str">
        <f t="shared" si="10"/>
        <v>ok,2R</v>
      </c>
      <c r="AN45" s="256" t="str">
        <f t="shared" si="11"/>
        <v>ok,2R</v>
      </c>
      <c r="AO45" s="256" t="str">
        <f t="shared" si="12"/>
        <v>ok,2R</v>
      </c>
      <c r="AP45" s="256" t="str">
        <f t="shared" si="13"/>
        <v>ok,2R</v>
      </c>
      <c r="AR45" s="260" t="str">
        <f t="shared" si="14"/>
        <v xml:space="preserve">     </v>
      </c>
      <c r="AS45" s="165">
        <v>36</v>
      </c>
      <c r="AT45" s="1" t="str">
        <f t="shared" si="15"/>
        <v/>
      </c>
      <c r="AU45" s="1" t="str">
        <f t="shared" si="16"/>
        <v/>
      </c>
      <c r="AV45" s="1" t="str">
        <f t="shared" si="17"/>
        <v/>
      </c>
      <c r="AW45" s="1" t="str">
        <f t="shared" si="18"/>
        <v/>
      </c>
      <c r="AX45" s="259" t="str">
        <f t="shared" si="1"/>
        <v/>
      </c>
      <c r="AZ45" s="1" t="str">
        <f t="shared" si="19"/>
        <v/>
      </c>
      <c r="BJ45" s="116" t="s">
        <v>394</v>
      </c>
      <c r="BK45" s="1" t="str">
        <f>IF(D45&lt;0.1,'X(Calculs)X'!MW$106,IF(D45&lt;0.2,'X(Calculs)X'!MW$105,IF(D45&lt;0.3,'X(Calculs)X'!MW$104,IF(D45&lt;0.4,'X(Calculs)X'!MW$103,IF(D45&lt;0.5,'X(Calculs)X'!MW$102,IF(D45&lt;0.6,'X(Calculs)X'!MW$101,IF(D45&lt;0.7,'X(Calculs)X'!MW$100,IF(D45&lt;0.8,'X(Calculs)X'!MW$99,IF(D45&lt;0.9,'X(Calculs)X'!MW$98,IF(D45&lt;=1,'X(Calculs)X'!MW$97,"err"))))))))))</f>
        <v>err</v>
      </c>
      <c r="BL45" s="1" t="str">
        <f>IF(D45&lt;0.1,'X(Calculs)X'!MW$106,IF(D45&lt;0.2,'X(Calculs)X'!MW$105,IF(D45&lt;0.3,'X(Calculs)X'!MW$104,IF(D45&lt;0.4,'X(Calculs)X'!MW$103,IF(D45&lt;0.5,'X(Calculs)X'!MW$102,IF(D45&lt;0.6,'X(Calculs)X'!MW$101,IF(D45&lt;0.7,'X(Calculs)X'!MW$100,IF(D45&lt;0.8,'X(Calculs)X'!MW$99,IF(D45&lt;0.9,'X(Calculs)X'!MW$98,IF(D45&lt;=1,'X(Calculs)X'!MW$97,"err"))))))))))</f>
        <v>err</v>
      </c>
      <c r="BM45" s="1" t="str">
        <f>IF(F45&lt;0,'X(Calculs)X'!MW$119,IF(F45&lt;0.1,'X(Calculs)X'!MW$118,IF(F45&lt;0.2,'X(Calculs)X'!MW$117,IF(F45&lt;0.3,'X(Calculs)X'!MW$116,IF(F45&lt;0.4,'X(Calculs)X'!MW$115,IF(F45&lt;0.5,'X(Calculs)X'!MW$114,IF(F45&lt;0.6,'X(Calculs)X'!MW$113,IF(F45&lt;0.7,'X(Calculs)X'!MW$112,IF(F45&lt;0.8,'X(Calculs)X'!MW$111,IF(F45&lt;0.9,'X(Calculs)X'!MW$110,IF(F45&lt;=1,'X(Calculs)X'!MW$109,IF(F45="—","—","err"))))))))))))</f>
        <v>err</v>
      </c>
      <c r="BN45" s="1">
        <f>IF(G45=0,0,IF(G45&lt;G$112,'X(Calculs)X'!MW$121,IF(AND(G45&gt;=G$112,G45&lt;(G$112+(1*G$113))),'X(Calculs)X'!MW$122,IF(AND(G45&gt;=(G$112+(1*G$113)),G45&lt;(G$112+(2*G$113))),'X(Calculs)X'!MW$123,IF(G45&gt;=(G$112+(2*G$113)),'X(Calculs)X'!MW$124,"err")))))</f>
        <v>1</v>
      </c>
      <c r="BV45" s="116" t="s">
        <v>394</v>
      </c>
      <c r="BW45" s="1" t="str">
        <f>'X(Calculs)X'!EF60</f>
        <v/>
      </c>
      <c r="BX45" s="1">
        <f>'X(Calculs)X'!FM60</f>
        <v>0</v>
      </c>
      <c r="BZ45" s="4" t="s">
        <v>66</v>
      </c>
      <c r="CA45" s="1" t="e">
        <f t="shared" si="20"/>
        <v>#N/A</v>
      </c>
    </row>
    <row r="46" spans="1:79" ht="129.9" customHeight="1" x14ac:dyDescent="0.35">
      <c r="A46" s="639"/>
      <c r="B46" s="116" t="s">
        <v>395</v>
      </c>
      <c r="C46" s="190" t="str">
        <f>IF('X(Calculs)X'!AO61&gt;=0,'X(Calculs)X'!AO61,"")</f>
        <v/>
      </c>
      <c r="D46" s="500" t="str">
        <f>IF(C46="","",C46/'2. Saisie'!AE1)</f>
        <v/>
      </c>
      <c r="E46" s="634" t="str">
        <f>IF(AH46&lt;='X(Calculs)X'!B$11,(C46-C$112)/C$113,"")</f>
        <v/>
      </c>
      <c r="F46" s="114" t="str">
        <f>IF('X(Calculs)X'!AL61="","",'X(Calculs)X'!AL61)</f>
        <v/>
      </c>
      <c r="G46" s="190" t="str">
        <f t="shared" si="2"/>
        <v/>
      </c>
      <c r="H46" s="519" t="str">
        <f t="shared" si="3"/>
        <v/>
      </c>
      <c r="I46" s="517" t="str">
        <f t="shared" si="4"/>
        <v/>
      </c>
      <c r="J46" s="517" t="str">
        <f t="shared" si="5"/>
        <v/>
      </c>
      <c r="K46" s="656" t="str">
        <f t="shared" si="6"/>
        <v/>
      </c>
      <c r="L46" s="181"/>
      <c r="M46" s="176" t="str">
        <f t="shared" si="7"/>
        <v xml:space="preserve">     </v>
      </c>
      <c r="N46" s="181"/>
      <c r="AB46" s="200" t="str">
        <f t="shared" si="8"/>
        <v/>
      </c>
      <c r="AH46" s="165">
        <v>37</v>
      </c>
      <c r="AI46" s="243" t="str">
        <f t="shared" si="9"/>
        <v/>
      </c>
      <c r="AM46" s="256" t="str">
        <f t="shared" si="10"/>
        <v>ok,2R</v>
      </c>
      <c r="AN46" s="256" t="str">
        <f t="shared" si="11"/>
        <v>ok,2R</v>
      </c>
      <c r="AO46" s="256" t="str">
        <f t="shared" si="12"/>
        <v>ok,2R</v>
      </c>
      <c r="AP46" s="256" t="str">
        <f t="shared" si="13"/>
        <v>ok,2R</v>
      </c>
      <c r="AR46" s="260" t="str">
        <f t="shared" si="14"/>
        <v xml:space="preserve">     </v>
      </c>
      <c r="AS46" s="165">
        <v>37</v>
      </c>
      <c r="AT46" s="1" t="str">
        <f t="shared" si="15"/>
        <v/>
      </c>
      <c r="AU46" s="1" t="str">
        <f t="shared" si="16"/>
        <v/>
      </c>
      <c r="AV46" s="1" t="str">
        <f t="shared" si="17"/>
        <v/>
      </c>
      <c r="AW46" s="1" t="str">
        <f t="shared" si="18"/>
        <v/>
      </c>
      <c r="AX46" s="259" t="str">
        <f t="shared" si="1"/>
        <v/>
      </c>
      <c r="AZ46" s="1" t="str">
        <f t="shared" si="19"/>
        <v/>
      </c>
      <c r="BJ46" s="116" t="s">
        <v>395</v>
      </c>
      <c r="BK46" s="1" t="str">
        <f>IF(D46&lt;0.1,'X(Calculs)X'!MW$106,IF(D46&lt;0.2,'X(Calculs)X'!MW$105,IF(D46&lt;0.3,'X(Calculs)X'!MW$104,IF(D46&lt;0.4,'X(Calculs)X'!MW$103,IF(D46&lt;0.5,'X(Calculs)X'!MW$102,IF(D46&lt;0.6,'X(Calculs)X'!MW$101,IF(D46&lt;0.7,'X(Calculs)X'!MW$100,IF(D46&lt;0.8,'X(Calculs)X'!MW$99,IF(D46&lt;0.9,'X(Calculs)X'!MW$98,IF(D46&lt;=1,'X(Calculs)X'!MW$97,"err"))))))))))</f>
        <v>err</v>
      </c>
      <c r="BL46" s="1" t="str">
        <f>IF(D46&lt;0.1,'X(Calculs)X'!MW$106,IF(D46&lt;0.2,'X(Calculs)X'!MW$105,IF(D46&lt;0.3,'X(Calculs)X'!MW$104,IF(D46&lt;0.4,'X(Calculs)X'!MW$103,IF(D46&lt;0.5,'X(Calculs)X'!MW$102,IF(D46&lt;0.6,'X(Calculs)X'!MW$101,IF(D46&lt;0.7,'X(Calculs)X'!MW$100,IF(D46&lt;0.8,'X(Calculs)X'!MW$99,IF(D46&lt;0.9,'X(Calculs)X'!MW$98,IF(D46&lt;=1,'X(Calculs)X'!MW$97,"err"))))))))))</f>
        <v>err</v>
      </c>
      <c r="BM46" s="1" t="str">
        <f>IF(F46&lt;0,'X(Calculs)X'!MW$119,IF(F46&lt;0.1,'X(Calculs)X'!MW$118,IF(F46&lt;0.2,'X(Calculs)X'!MW$117,IF(F46&lt;0.3,'X(Calculs)X'!MW$116,IF(F46&lt;0.4,'X(Calculs)X'!MW$115,IF(F46&lt;0.5,'X(Calculs)X'!MW$114,IF(F46&lt;0.6,'X(Calculs)X'!MW$113,IF(F46&lt;0.7,'X(Calculs)X'!MW$112,IF(F46&lt;0.8,'X(Calculs)X'!MW$111,IF(F46&lt;0.9,'X(Calculs)X'!MW$110,IF(F46&lt;=1,'X(Calculs)X'!MW$109,IF(F46="—","—","err"))))))))))))</f>
        <v>err</v>
      </c>
      <c r="BN46" s="1">
        <f>IF(G46=0,0,IF(G46&lt;G$112,'X(Calculs)X'!MW$121,IF(AND(G46&gt;=G$112,G46&lt;(G$112+(1*G$113))),'X(Calculs)X'!MW$122,IF(AND(G46&gt;=(G$112+(1*G$113)),G46&lt;(G$112+(2*G$113))),'X(Calculs)X'!MW$123,IF(G46&gt;=(G$112+(2*G$113)),'X(Calculs)X'!MW$124,"err")))))</f>
        <v>1</v>
      </c>
      <c r="BV46" s="116" t="s">
        <v>395</v>
      </c>
      <c r="BW46" s="1" t="str">
        <f>'X(Calculs)X'!EF61</f>
        <v/>
      </c>
      <c r="BX46" s="1">
        <f>'X(Calculs)X'!FM61</f>
        <v>0</v>
      </c>
      <c r="BZ46" s="4" t="s">
        <v>67</v>
      </c>
      <c r="CA46" s="1" t="e">
        <f t="shared" si="20"/>
        <v>#N/A</v>
      </c>
    </row>
    <row r="47" spans="1:79" ht="129.9" customHeight="1" x14ac:dyDescent="0.35">
      <c r="A47" s="639"/>
      <c r="B47" s="116" t="s">
        <v>396</v>
      </c>
      <c r="C47" s="190" t="str">
        <f>IF('X(Calculs)X'!AO62&gt;=0,'X(Calculs)X'!AO62,"")</f>
        <v/>
      </c>
      <c r="D47" s="500" t="str">
        <f>IF(C47="","",C47/'2. Saisie'!AE1)</f>
        <v/>
      </c>
      <c r="E47" s="634" t="str">
        <f>IF(AH47&lt;='X(Calculs)X'!B$11,(C47-C$112)/C$113,"")</f>
        <v/>
      </c>
      <c r="F47" s="114" t="str">
        <f>IF('X(Calculs)X'!AL62="","",'X(Calculs)X'!AL62)</f>
        <v/>
      </c>
      <c r="G47" s="190" t="str">
        <f t="shared" si="2"/>
        <v/>
      </c>
      <c r="H47" s="519" t="str">
        <f t="shared" si="3"/>
        <v/>
      </c>
      <c r="I47" s="517" t="str">
        <f t="shared" si="4"/>
        <v/>
      </c>
      <c r="J47" s="517" t="str">
        <f t="shared" si="5"/>
        <v/>
      </c>
      <c r="K47" s="656" t="str">
        <f t="shared" si="6"/>
        <v/>
      </c>
      <c r="L47" s="181"/>
      <c r="M47" s="176" t="str">
        <f t="shared" si="7"/>
        <v xml:space="preserve">     </v>
      </c>
      <c r="N47" s="181"/>
      <c r="AB47" s="200" t="str">
        <f t="shared" si="8"/>
        <v/>
      </c>
      <c r="AH47" s="165">
        <v>38</v>
      </c>
      <c r="AI47" s="243" t="str">
        <f t="shared" si="9"/>
        <v/>
      </c>
      <c r="AM47" s="256" t="str">
        <f t="shared" si="10"/>
        <v>ok,2R</v>
      </c>
      <c r="AN47" s="256" t="str">
        <f t="shared" si="11"/>
        <v>ok,2R</v>
      </c>
      <c r="AO47" s="256" t="str">
        <f t="shared" si="12"/>
        <v>ok,2R</v>
      </c>
      <c r="AP47" s="256" t="str">
        <f t="shared" si="13"/>
        <v>ok,2R</v>
      </c>
      <c r="AR47" s="260" t="str">
        <f t="shared" si="14"/>
        <v xml:space="preserve">     </v>
      </c>
      <c r="AS47" s="165">
        <v>38</v>
      </c>
      <c r="AT47" s="1" t="str">
        <f t="shared" si="15"/>
        <v/>
      </c>
      <c r="AU47" s="1" t="str">
        <f t="shared" si="16"/>
        <v/>
      </c>
      <c r="AV47" s="1" t="str">
        <f t="shared" si="17"/>
        <v/>
      </c>
      <c r="AW47" s="1" t="str">
        <f t="shared" si="18"/>
        <v/>
      </c>
      <c r="AX47" s="259" t="str">
        <f t="shared" si="1"/>
        <v/>
      </c>
      <c r="AZ47" s="1" t="str">
        <f t="shared" si="19"/>
        <v/>
      </c>
      <c r="BJ47" s="116" t="s">
        <v>396</v>
      </c>
      <c r="BK47" s="1" t="str">
        <f>IF(D47&lt;0.1,'X(Calculs)X'!MW$106,IF(D47&lt;0.2,'X(Calculs)X'!MW$105,IF(D47&lt;0.3,'X(Calculs)X'!MW$104,IF(D47&lt;0.4,'X(Calculs)X'!MW$103,IF(D47&lt;0.5,'X(Calculs)X'!MW$102,IF(D47&lt;0.6,'X(Calculs)X'!MW$101,IF(D47&lt;0.7,'X(Calculs)X'!MW$100,IF(D47&lt;0.8,'X(Calculs)X'!MW$99,IF(D47&lt;0.9,'X(Calculs)X'!MW$98,IF(D47&lt;=1,'X(Calculs)X'!MW$97,"err"))))))))))</f>
        <v>err</v>
      </c>
      <c r="BL47" s="1" t="str">
        <f>IF(D47&lt;0.1,'X(Calculs)X'!MW$106,IF(D47&lt;0.2,'X(Calculs)X'!MW$105,IF(D47&lt;0.3,'X(Calculs)X'!MW$104,IF(D47&lt;0.4,'X(Calculs)X'!MW$103,IF(D47&lt;0.5,'X(Calculs)X'!MW$102,IF(D47&lt;0.6,'X(Calculs)X'!MW$101,IF(D47&lt;0.7,'X(Calculs)X'!MW$100,IF(D47&lt;0.8,'X(Calculs)X'!MW$99,IF(D47&lt;0.9,'X(Calculs)X'!MW$98,IF(D47&lt;=1,'X(Calculs)X'!MW$97,"err"))))))))))</f>
        <v>err</v>
      </c>
      <c r="BM47" s="1" t="str">
        <f>IF(F47&lt;0,'X(Calculs)X'!MW$119,IF(F47&lt;0.1,'X(Calculs)X'!MW$118,IF(F47&lt;0.2,'X(Calculs)X'!MW$117,IF(F47&lt;0.3,'X(Calculs)X'!MW$116,IF(F47&lt;0.4,'X(Calculs)X'!MW$115,IF(F47&lt;0.5,'X(Calculs)X'!MW$114,IF(F47&lt;0.6,'X(Calculs)X'!MW$113,IF(F47&lt;0.7,'X(Calculs)X'!MW$112,IF(F47&lt;0.8,'X(Calculs)X'!MW$111,IF(F47&lt;0.9,'X(Calculs)X'!MW$110,IF(F47&lt;=1,'X(Calculs)X'!MW$109,IF(F47="—","—","err"))))))))))))</f>
        <v>err</v>
      </c>
      <c r="BN47" s="1">
        <f>IF(G47=0,0,IF(G47&lt;G$112,'X(Calculs)X'!MW$121,IF(AND(G47&gt;=G$112,G47&lt;(G$112+(1*G$113))),'X(Calculs)X'!MW$122,IF(AND(G47&gt;=(G$112+(1*G$113)),G47&lt;(G$112+(2*G$113))),'X(Calculs)X'!MW$123,IF(G47&gt;=(G$112+(2*G$113)),'X(Calculs)X'!MW$124,"err")))))</f>
        <v>1</v>
      </c>
      <c r="BV47" s="116" t="s">
        <v>396</v>
      </c>
      <c r="BW47" s="1" t="str">
        <f>'X(Calculs)X'!EF62</f>
        <v/>
      </c>
      <c r="BX47" s="1">
        <f>'X(Calculs)X'!FM62</f>
        <v>0</v>
      </c>
      <c r="BZ47" s="4" t="s">
        <v>68</v>
      </c>
      <c r="CA47" s="1" t="e">
        <f t="shared" si="20"/>
        <v>#N/A</v>
      </c>
    </row>
    <row r="48" spans="1:79" ht="129.9" customHeight="1" x14ac:dyDescent="0.35">
      <c r="A48" s="639"/>
      <c r="B48" s="116" t="s">
        <v>397</v>
      </c>
      <c r="C48" s="190" t="str">
        <f>IF('X(Calculs)X'!AO63&gt;=0,'X(Calculs)X'!AO63,"")</f>
        <v/>
      </c>
      <c r="D48" s="500" t="str">
        <f>IF(C48="","",C48/'2. Saisie'!AE1)</f>
        <v/>
      </c>
      <c r="E48" s="634" t="str">
        <f>IF(AH48&lt;='X(Calculs)X'!B$11,(C48-C$112)/C$113,"")</f>
        <v/>
      </c>
      <c r="F48" s="114" t="str">
        <f>IF('X(Calculs)X'!AL63="","",'X(Calculs)X'!AL63)</f>
        <v/>
      </c>
      <c r="G48" s="190" t="str">
        <f t="shared" si="2"/>
        <v/>
      </c>
      <c r="H48" s="519" t="str">
        <f t="shared" si="3"/>
        <v/>
      </c>
      <c r="I48" s="517" t="str">
        <f t="shared" si="4"/>
        <v/>
      </c>
      <c r="J48" s="517" t="str">
        <f t="shared" si="5"/>
        <v/>
      </c>
      <c r="K48" s="656" t="str">
        <f t="shared" si="6"/>
        <v/>
      </c>
      <c r="L48" s="181"/>
      <c r="M48" s="176" t="str">
        <f t="shared" si="7"/>
        <v xml:space="preserve">     </v>
      </c>
      <c r="N48" s="181"/>
      <c r="AB48" s="200" t="str">
        <f t="shared" si="8"/>
        <v/>
      </c>
      <c r="AH48" s="165">
        <v>39</v>
      </c>
      <c r="AI48" s="243" t="str">
        <f t="shared" si="9"/>
        <v/>
      </c>
      <c r="AM48" s="256" t="str">
        <f t="shared" si="10"/>
        <v>ok,2R</v>
      </c>
      <c r="AN48" s="256" t="str">
        <f t="shared" si="11"/>
        <v>ok,2R</v>
      </c>
      <c r="AO48" s="256" t="str">
        <f t="shared" si="12"/>
        <v>ok,2R</v>
      </c>
      <c r="AP48" s="256" t="str">
        <f t="shared" si="13"/>
        <v>ok,2R</v>
      </c>
      <c r="AR48" s="260" t="str">
        <f t="shared" si="14"/>
        <v xml:space="preserve">     </v>
      </c>
      <c r="AS48" s="165">
        <v>39</v>
      </c>
      <c r="AT48" s="1" t="str">
        <f t="shared" si="15"/>
        <v/>
      </c>
      <c r="AU48" s="1" t="str">
        <f t="shared" si="16"/>
        <v/>
      </c>
      <c r="AV48" s="1" t="str">
        <f t="shared" si="17"/>
        <v/>
      </c>
      <c r="AW48" s="1" t="str">
        <f t="shared" si="18"/>
        <v/>
      </c>
      <c r="AX48" s="259" t="str">
        <f t="shared" si="1"/>
        <v/>
      </c>
      <c r="AZ48" s="1" t="str">
        <f t="shared" si="19"/>
        <v/>
      </c>
      <c r="BJ48" s="116" t="s">
        <v>397</v>
      </c>
      <c r="BK48" s="1" t="str">
        <f>IF(D48&lt;0.1,'X(Calculs)X'!MW$106,IF(D48&lt;0.2,'X(Calculs)X'!MW$105,IF(D48&lt;0.3,'X(Calculs)X'!MW$104,IF(D48&lt;0.4,'X(Calculs)X'!MW$103,IF(D48&lt;0.5,'X(Calculs)X'!MW$102,IF(D48&lt;0.6,'X(Calculs)X'!MW$101,IF(D48&lt;0.7,'X(Calculs)X'!MW$100,IF(D48&lt;0.8,'X(Calculs)X'!MW$99,IF(D48&lt;0.9,'X(Calculs)X'!MW$98,IF(D48&lt;=1,'X(Calculs)X'!MW$97,"err"))))))))))</f>
        <v>err</v>
      </c>
      <c r="BL48" s="1" t="str">
        <f>IF(D48&lt;0.1,'X(Calculs)X'!MW$106,IF(D48&lt;0.2,'X(Calculs)X'!MW$105,IF(D48&lt;0.3,'X(Calculs)X'!MW$104,IF(D48&lt;0.4,'X(Calculs)X'!MW$103,IF(D48&lt;0.5,'X(Calculs)X'!MW$102,IF(D48&lt;0.6,'X(Calculs)X'!MW$101,IF(D48&lt;0.7,'X(Calculs)X'!MW$100,IF(D48&lt;0.8,'X(Calculs)X'!MW$99,IF(D48&lt;0.9,'X(Calculs)X'!MW$98,IF(D48&lt;=1,'X(Calculs)X'!MW$97,"err"))))))))))</f>
        <v>err</v>
      </c>
      <c r="BM48" s="1" t="str">
        <f>IF(F48&lt;0,'X(Calculs)X'!MW$119,IF(F48&lt;0.1,'X(Calculs)X'!MW$118,IF(F48&lt;0.2,'X(Calculs)X'!MW$117,IF(F48&lt;0.3,'X(Calculs)X'!MW$116,IF(F48&lt;0.4,'X(Calculs)X'!MW$115,IF(F48&lt;0.5,'X(Calculs)X'!MW$114,IF(F48&lt;0.6,'X(Calculs)X'!MW$113,IF(F48&lt;0.7,'X(Calculs)X'!MW$112,IF(F48&lt;0.8,'X(Calculs)X'!MW$111,IF(F48&lt;0.9,'X(Calculs)X'!MW$110,IF(F48&lt;=1,'X(Calculs)X'!MW$109,IF(F48="—","—","err"))))))))))))</f>
        <v>err</v>
      </c>
      <c r="BN48" s="1">
        <f>IF(G48=0,0,IF(G48&lt;G$112,'X(Calculs)X'!MW$121,IF(AND(G48&gt;=G$112,G48&lt;(G$112+(1*G$113))),'X(Calculs)X'!MW$122,IF(AND(G48&gt;=(G$112+(1*G$113)),G48&lt;(G$112+(2*G$113))),'X(Calculs)X'!MW$123,IF(G48&gt;=(G$112+(2*G$113)),'X(Calculs)X'!MW$124,"err")))))</f>
        <v>1</v>
      </c>
      <c r="BV48" s="116" t="s">
        <v>397</v>
      </c>
      <c r="BW48" s="1" t="str">
        <f>'X(Calculs)X'!EF63</f>
        <v/>
      </c>
      <c r="BX48" s="1">
        <f>'X(Calculs)X'!FM63</f>
        <v>0</v>
      </c>
      <c r="BZ48" s="4" t="s">
        <v>69</v>
      </c>
      <c r="CA48" s="1" t="e">
        <f t="shared" si="20"/>
        <v>#N/A</v>
      </c>
    </row>
    <row r="49" spans="1:79" ht="129.9" customHeight="1" x14ac:dyDescent="0.35">
      <c r="A49" s="639"/>
      <c r="B49" s="116" t="s">
        <v>398</v>
      </c>
      <c r="C49" s="190" t="str">
        <f>IF('X(Calculs)X'!AO64&gt;=0,'X(Calculs)X'!AO64,"")</f>
        <v/>
      </c>
      <c r="D49" s="500" t="str">
        <f>IF(C49="","",C49/'2. Saisie'!AE1)</f>
        <v/>
      </c>
      <c r="E49" s="634" t="str">
        <f>IF(AH49&lt;='X(Calculs)X'!B$11,(C49-C$112)/C$113,"")</f>
        <v/>
      </c>
      <c r="F49" s="114" t="str">
        <f>IF('X(Calculs)X'!AL64="","",'X(Calculs)X'!AL64)</f>
        <v/>
      </c>
      <c r="G49" s="190" t="str">
        <f t="shared" si="2"/>
        <v/>
      </c>
      <c r="H49" s="519" t="str">
        <f t="shared" si="3"/>
        <v/>
      </c>
      <c r="I49" s="517" t="str">
        <f t="shared" si="4"/>
        <v/>
      </c>
      <c r="J49" s="517" t="str">
        <f t="shared" si="5"/>
        <v/>
      </c>
      <c r="K49" s="656" t="str">
        <f t="shared" si="6"/>
        <v/>
      </c>
      <c r="L49" s="181"/>
      <c r="M49" s="176" t="str">
        <f t="shared" si="7"/>
        <v xml:space="preserve">     </v>
      </c>
      <c r="N49" s="181"/>
      <c r="AB49" s="200" t="str">
        <f t="shared" si="8"/>
        <v/>
      </c>
      <c r="AH49" s="165">
        <v>40</v>
      </c>
      <c r="AI49" s="243" t="str">
        <f t="shared" si="9"/>
        <v/>
      </c>
      <c r="AM49" s="256" t="str">
        <f t="shared" si="10"/>
        <v>ok,2R</v>
      </c>
      <c r="AN49" s="256" t="str">
        <f t="shared" si="11"/>
        <v>ok,2R</v>
      </c>
      <c r="AO49" s="256" t="str">
        <f t="shared" si="12"/>
        <v>ok,2R</v>
      </c>
      <c r="AP49" s="256" t="str">
        <f t="shared" si="13"/>
        <v>ok,2R</v>
      </c>
      <c r="AR49" s="260" t="str">
        <f t="shared" si="14"/>
        <v xml:space="preserve">     </v>
      </c>
      <c r="AS49" s="165">
        <v>40</v>
      </c>
      <c r="AT49" s="1" t="str">
        <f t="shared" si="15"/>
        <v/>
      </c>
      <c r="AU49" s="1" t="str">
        <f t="shared" si="16"/>
        <v/>
      </c>
      <c r="AV49" s="1" t="str">
        <f t="shared" si="17"/>
        <v/>
      </c>
      <c r="AW49" s="1" t="str">
        <f t="shared" si="18"/>
        <v/>
      </c>
      <c r="AX49" s="259" t="str">
        <f t="shared" si="1"/>
        <v/>
      </c>
      <c r="AZ49" s="1" t="str">
        <f t="shared" si="19"/>
        <v/>
      </c>
      <c r="BJ49" s="116" t="s">
        <v>398</v>
      </c>
      <c r="BK49" s="1" t="str">
        <f>IF(D49&lt;0.1,'X(Calculs)X'!MW$106,IF(D49&lt;0.2,'X(Calculs)X'!MW$105,IF(D49&lt;0.3,'X(Calculs)X'!MW$104,IF(D49&lt;0.4,'X(Calculs)X'!MW$103,IF(D49&lt;0.5,'X(Calculs)X'!MW$102,IF(D49&lt;0.6,'X(Calculs)X'!MW$101,IF(D49&lt;0.7,'X(Calculs)X'!MW$100,IF(D49&lt;0.8,'X(Calculs)X'!MW$99,IF(D49&lt;0.9,'X(Calculs)X'!MW$98,IF(D49&lt;=1,'X(Calculs)X'!MW$97,"err"))))))))))</f>
        <v>err</v>
      </c>
      <c r="BL49" s="1" t="str">
        <f>IF(D49&lt;0.1,'X(Calculs)X'!MW$106,IF(D49&lt;0.2,'X(Calculs)X'!MW$105,IF(D49&lt;0.3,'X(Calculs)X'!MW$104,IF(D49&lt;0.4,'X(Calculs)X'!MW$103,IF(D49&lt;0.5,'X(Calculs)X'!MW$102,IF(D49&lt;0.6,'X(Calculs)X'!MW$101,IF(D49&lt;0.7,'X(Calculs)X'!MW$100,IF(D49&lt;0.8,'X(Calculs)X'!MW$99,IF(D49&lt;0.9,'X(Calculs)X'!MW$98,IF(D49&lt;=1,'X(Calculs)X'!MW$97,"err"))))))))))</f>
        <v>err</v>
      </c>
      <c r="BM49" s="1" t="str">
        <f>IF(F49&lt;0,'X(Calculs)X'!MW$119,IF(F49&lt;0.1,'X(Calculs)X'!MW$118,IF(F49&lt;0.2,'X(Calculs)X'!MW$117,IF(F49&lt;0.3,'X(Calculs)X'!MW$116,IF(F49&lt;0.4,'X(Calculs)X'!MW$115,IF(F49&lt;0.5,'X(Calculs)X'!MW$114,IF(F49&lt;0.6,'X(Calculs)X'!MW$113,IF(F49&lt;0.7,'X(Calculs)X'!MW$112,IF(F49&lt;0.8,'X(Calculs)X'!MW$111,IF(F49&lt;0.9,'X(Calculs)X'!MW$110,IF(F49&lt;=1,'X(Calculs)X'!MW$109,IF(F49="—","—","err"))))))))))))</f>
        <v>err</v>
      </c>
      <c r="BN49" s="1">
        <f>IF(G49=0,0,IF(G49&lt;G$112,'X(Calculs)X'!MW$121,IF(AND(G49&gt;=G$112,G49&lt;(G$112+(1*G$113))),'X(Calculs)X'!MW$122,IF(AND(G49&gt;=(G$112+(1*G$113)),G49&lt;(G$112+(2*G$113))),'X(Calculs)X'!MW$123,IF(G49&gt;=(G$112+(2*G$113)),'X(Calculs)X'!MW$124,"err")))))</f>
        <v>1</v>
      </c>
      <c r="BV49" s="116" t="s">
        <v>398</v>
      </c>
      <c r="BW49" s="1" t="str">
        <f>'X(Calculs)X'!EF64</f>
        <v/>
      </c>
      <c r="BX49" s="1">
        <f>'X(Calculs)X'!FM64</f>
        <v>0</v>
      </c>
      <c r="BZ49" s="4" t="s">
        <v>70</v>
      </c>
      <c r="CA49" s="1" t="e">
        <f t="shared" si="20"/>
        <v>#N/A</v>
      </c>
    </row>
    <row r="50" spans="1:79" ht="129.9" customHeight="1" x14ac:dyDescent="0.35">
      <c r="A50" s="639"/>
      <c r="B50" s="116" t="s">
        <v>399</v>
      </c>
      <c r="C50" s="190" t="str">
        <f>IF('X(Calculs)X'!AO65&gt;=0,'X(Calculs)X'!AO65,"")</f>
        <v/>
      </c>
      <c r="D50" s="500" t="str">
        <f>IF(C50="","",C50/'2. Saisie'!AE1)</f>
        <v/>
      </c>
      <c r="E50" s="634" t="str">
        <f>IF(AH50&lt;='X(Calculs)X'!B$11,(C50-C$112)/C$113,"")</f>
        <v/>
      </c>
      <c r="F50" s="114" t="str">
        <f>IF('X(Calculs)X'!AL65="","",'X(Calculs)X'!AL65)</f>
        <v/>
      </c>
      <c r="G50" s="190" t="str">
        <f t="shared" si="2"/>
        <v/>
      </c>
      <c r="H50" s="519" t="str">
        <f t="shared" si="3"/>
        <v/>
      </c>
      <c r="I50" s="517" t="str">
        <f t="shared" si="4"/>
        <v/>
      </c>
      <c r="J50" s="517" t="str">
        <f t="shared" si="5"/>
        <v/>
      </c>
      <c r="K50" s="656" t="str">
        <f t="shared" si="6"/>
        <v/>
      </c>
      <c r="L50" s="181"/>
      <c r="M50" s="176" t="str">
        <f t="shared" si="7"/>
        <v xml:space="preserve">     </v>
      </c>
      <c r="N50" s="181"/>
      <c r="AB50" s="200" t="str">
        <f t="shared" si="8"/>
        <v/>
      </c>
      <c r="AH50" s="165">
        <v>41</v>
      </c>
      <c r="AI50" s="243" t="str">
        <f t="shared" si="9"/>
        <v/>
      </c>
      <c r="AM50" s="256" t="str">
        <f t="shared" si="10"/>
        <v>ok,2R</v>
      </c>
      <c r="AN50" s="256" t="str">
        <f t="shared" si="11"/>
        <v>ok,2R</v>
      </c>
      <c r="AO50" s="256" t="str">
        <f t="shared" si="12"/>
        <v>ok,2R</v>
      </c>
      <c r="AP50" s="256" t="str">
        <f t="shared" si="13"/>
        <v>ok,2R</v>
      </c>
      <c r="AR50" s="260" t="str">
        <f t="shared" si="14"/>
        <v xml:space="preserve">     </v>
      </c>
      <c r="AS50" s="165">
        <v>41</v>
      </c>
      <c r="AT50" s="1" t="str">
        <f t="shared" si="15"/>
        <v/>
      </c>
      <c r="AU50" s="1" t="str">
        <f t="shared" si="16"/>
        <v/>
      </c>
      <c r="AV50" s="1" t="str">
        <f t="shared" si="17"/>
        <v/>
      </c>
      <c r="AW50" s="1" t="str">
        <f t="shared" si="18"/>
        <v/>
      </c>
      <c r="AX50" s="259" t="str">
        <f t="shared" si="1"/>
        <v/>
      </c>
      <c r="AZ50" s="1" t="str">
        <f t="shared" si="19"/>
        <v/>
      </c>
      <c r="BJ50" s="116" t="s">
        <v>399</v>
      </c>
      <c r="BK50" s="1" t="str">
        <f>IF(D50&lt;0.1,'X(Calculs)X'!MW$106,IF(D50&lt;0.2,'X(Calculs)X'!MW$105,IF(D50&lt;0.3,'X(Calculs)X'!MW$104,IF(D50&lt;0.4,'X(Calculs)X'!MW$103,IF(D50&lt;0.5,'X(Calculs)X'!MW$102,IF(D50&lt;0.6,'X(Calculs)X'!MW$101,IF(D50&lt;0.7,'X(Calculs)X'!MW$100,IF(D50&lt;0.8,'X(Calculs)X'!MW$99,IF(D50&lt;0.9,'X(Calculs)X'!MW$98,IF(D50&lt;=1,'X(Calculs)X'!MW$97,"err"))))))))))</f>
        <v>err</v>
      </c>
      <c r="BL50" s="1" t="str">
        <f>IF(D50&lt;0.1,'X(Calculs)X'!MW$106,IF(D50&lt;0.2,'X(Calculs)X'!MW$105,IF(D50&lt;0.3,'X(Calculs)X'!MW$104,IF(D50&lt;0.4,'X(Calculs)X'!MW$103,IF(D50&lt;0.5,'X(Calculs)X'!MW$102,IF(D50&lt;0.6,'X(Calculs)X'!MW$101,IF(D50&lt;0.7,'X(Calculs)X'!MW$100,IF(D50&lt;0.8,'X(Calculs)X'!MW$99,IF(D50&lt;0.9,'X(Calculs)X'!MW$98,IF(D50&lt;=1,'X(Calculs)X'!MW$97,"err"))))))))))</f>
        <v>err</v>
      </c>
      <c r="BM50" s="1" t="str">
        <f>IF(F50&lt;0,'X(Calculs)X'!MW$119,IF(F50&lt;0.1,'X(Calculs)X'!MW$118,IF(F50&lt;0.2,'X(Calculs)X'!MW$117,IF(F50&lt;0.3,'X(Calculs)X'!MW$116,IF(F50&lt;0.4,'X(Calculs)X'!MW$115,IF(F50&lt;0.5,'X(Calculs)X'!MW$114,IF(F50&lt;0.6,'X(Calculs)X'!MW$113,IF(F50&lt;0.7,'X(Calculs)X'!MW$112,IF(F50&lt;0.8,'X(Calculs)X'!MW$111,IF(F50&lt;0.9,'X(Calculs)X'!MW$110,IF(F50&lt;=1,'X(Calculs)X'!MW$109,IF(F50="—","—","err"))))))))))))</f>
        <v>err</v>
      </c>
      <c r="BN50" s="1">
        <f>IF(G50=0,0,IF(G50&lt;G$112,'X(Calculs)X'!MW$121,IF(AND(G50&gt;=G$112,G50&lt;(G$112+(1*G$113))),'X(Calculs)X'!MW$122,IF(AND(G50&gt;=(G$112+(1*G$113)),G50&lt;(G$112+(2*G$113))),'X(Calculs)X'!MW$123,IF(G50&gt;=(G$112+(2*G$113)),'X(Calculs)X'!MW$124,"err")))))</f>
        <v>1</v>
      </c>
      <c r="BV50" s="116" t="s">
        <v>399</v>
      </c>
      <c r="BW50" s="1" t="str">
        <f>'X(Calculs)X'!EF65</f>
        <v/>
      </c>
      <c r="BX50" s="1">
        <f>'X(Calculs)X'!FM65</f>
        <v>0</v>
      </c>
      <c r="BZ50" s="4" t="s">
        <v>71</v>
      </c>
      <c r="CA50" s="1" t="e">
        <f t="shared" si="20"/>
        <v>#N/A</v>
      </c>
    </row>
    <row r="51" spans="1:79" ht="129.9" customHeight="1" x14ac:dyDescent="0.35">
      <c r="A51" s="639"/>
      <c r="B51" s="116" t="s">
        <v>400</v>
      </c>
      <c r="C51" s="190" t="str">
        <f>IF('X(Calculs)X'!AO66&gt;=0,'X(Calculs)X'!AO66,"")</f>
        <v/>
      </c>
      <c r="D51" s="500" t="str">
        <f>IF(C51="","",C51/'2. Saisie'!AE1)</f>
        <v/>
      </c>
      <c r="E51" s="634" t="str">
        <f>IF(AH51&lt;='X(Calculs)X'!B$11,(C51-C$112)/C$113,"")</f>
        <v/>
      </c>
      <c r="F51" s="114" t="str">
        <f>IF('X(Calculs)X'!AL66="","",'X(Calculs)X'!AL66)</f>
        <v/>
      </c>
      <c r="G51" s="190" t="str">
        <f t="shared" si="2"/>
        <v/>
      </c>
      <c r="H51" s="519" t="str">
        <f t="shared" si="3"/>
        <v/>
      </c>
      <c r="I51" s="517" t="str">
        <f t="shared" si="4"/>
        <v/>
      </c>
      <c r="J51" s="517" t="str">
        <f t="shared" si="5"/>
        <v/>
      </c>
      <c r="K51" s="656" t="str">
        <f t="shared" si="6"/>
        <v/>
      </c>
      <c r="L51" s="181"/>
      <c r="M51" s="176" t="str">
        <f t="shared" si="7"/>
        <v xml:space="preserve">     </v>
      </c>
      <c r="N51" s="181"/>
      <c r="AB51" s="200" t="str">
        <f t="shared" si="8"/>
        <v/>
      </c>
      <c r="AH51" s="165">
        <v>42</v>
      </c>
      <c r="AI51" s="243" t="str">
        <f t="shared" si="9"/>
        <v/>
      </c>
      <c r="AM51" s="256" t="str">
        <f t="shared" si="10"/>
        <v>ok,2R</v>
      </c>
      <c r="AN51" s="256" t="str">
        <f t="shared" si="11"/>
        <v>ok,2R</v>
      </c>
      <c r="AO51" s="256" t="str">
        <f t="shared" si="12"/>
        <v>ok,2R</v>
      </c>
      <c r="AP51" s="256" t="str">
        <f t="shared" si="13"/>
        <v>ok,2R</v>
      </c>
      <c r="AR51" s="260" t="str">
        <f t="shared" si="14"/>
        <v xml:space="preserve">     </v>
      </c>
      <c r="AS51" s="165">
        <v>42</v>
      </c>
      <c r="AT51" s="1" t="str">
        <f t="shared" si="15"/>
        <v/>
      </c>
      <c r="AU51" s="1" t="str">
        <f t="shared" si="16"/>
        <v/>
      </c>
      <c r="AV51" s="1" t="str">
        <f t="shared" si="17"/>
        <v/>
      </c>
      <c r="AW51" s="1" t="str">
        <f t="shared" si="18"/>
        <v/>
      </c>
      <c r="AX51" s="259" t="str">
        <f t="shared" si="1"/>
        <v/>
      </c>
      <c r="AZ51" s="1" t="str">
        <f t="shared" si="19"/>
        <v/>
      </c>
      <c r="BJ51" s="116" t="s">
        <v>400</v>
      </c>
      <c r="BK51" s="1" t="str">
        <f>IF(D51&lt;0.1,'X(Calculs)X'!MW$106,IF(D51&lt;0.2,'X(Calculs)X'!MW$105,IF(D51&lt;0.3,'X(Calculs)X'!MW$104,IF(D51&lt;0.4,'X(Calculs)X'!MW$103,IF(D51&lt;0.5,'X(Calculs)X'!MW$102,IF(D51&lt;0.6,'X(Calculs)X'!MW$101,IF(D51&lt;0.7,'X(Calculs)X'!MW$100,IF(D51&lt;0.8,'X(Calculs)X'!MW$99,IF(D51&lt;0.9,'X(Calculs)X'!MW$98,IF(D51&lt;=1,'X(Calculs)X'!MW$97,"err"))))))))))</f>
        <v>err</v>
      </c>
      <c r="BL51" s="1" t="str">
        <f>IF(D51&lt;0.1,'X(Calculs)X'!MW$106,IF(D51&lt;0.2,'X(Calculs)X'!MW$105,IF(D51&lt;0.3,'X(Calculs)X'!MW$104,IF(D51&lt;0.4,'X(Calculs)X'!MW$103,IF(D51&lt;0.5,'X(Calculs)X'!MW$102,IF(D51&lt;0.6,'X(Calculs)X'!MW$101,IF(D51&lt;0.7,'X(Calculs)X'!MW$100,IF(D51&lt;0.8,'X(Calculs)X'!MW$99,IF(D51&lt;0.9,'X(Calculs)X'!MW$98,IF(D51&lt;=1,'X(Calculs)X'!MW$97,"err"))))))))))</f>
        <v>err</v>
      </c>
      <c r="BM51" s="1" t="str">
        <f>IF(F51&lt;0,'X(Calculs)X'!MW$119,IF(F51&lt;0.1,'X(Calculs)X'!MW$118,IF(F51&lt;0.2,'X(Calculs)X'!MW$117,IF(F51&lt;0.3,'X(Calculs)X'!MW$116,IF(F51&lt;0.4,'X(Calculs)X'!MW$115,IF(F51&lt;0.5,'X(Calculs)X'!MW$114,IF(F51&lt;0.6,'X(Calculs)X'!MW$113,IF(F51&lt;0.7,'X(Calculs)X'!MW$112,IF(F51&lt;0.8,'X(Calculs)X'!MW$111,IF(F51&lt;0.9,'X(Calculs)X'!MW$110,IF(F51&lt;=1,'X(Calculs)X'!MW$109,IF(F51="—","—","err"))))))))))))</f>
        <v>err</v>
      </c>
      <c r="BN51" s="1">
        <f>IF(G51=0,0,IF(G51&lt;G$112,'X(Calculs)X'!MW$121,IF(AND(G51&gt;=G$112,G51&lt;(G$112+(1*G$113))),'X(Calculs)X'!MW$122,IF(AND(G51&gt;=(G$112+(1*G$113)),G51&lt;(G$112+(2*G$113))),'X(Calculs)X'!MW$123,IF(G51&gt;=(G$112+(2*G$113)),'X(Calculs)X'!MW$124,"err")))))</f>
        <v>1</v>
      </c>
      <c r="BV51" s="116" t="s">
        <v>400</v>
      </c>
      <c r="BW51" s="1" t="str">
        <f>'X(Calculs)X'!EF66</f>
        <v/>
      </c>
      <c r="BX51" s="1">
        <f>'X(Calculs)X'!FM66</f>
        <v>0</v>
      </c>
      <c r="BZ51" s="4" t="s">
        <v>72</v>
      </c>
      <c r="CA51" s="1" t="e">
        <f t="shared" si="20"/>
        <v>#N/A</v>
      </c>
    </row>
    <row r="52" spans="1:79" ht="129.9" customHeight="1" x14ac:dyDescent="0.35">
      <c r="A52" s="639"/>
      <c r="B52" s="116" t="s">
        <v>401</v>
      </c>
      <c r="C52" s="190" t="str">
        <f>IF('X(Calculs)X'!AO67&gt;=0,'X(Calculs)X'!AO67,"")</f>
        <v/>
      </c>
      <c r="D52" s="500" t="str">
        <f>IF(C52="","",C52/'2. Saisie'!AE1)</f>
        <v/>
      </c>
      <c r="E52" s="634" t="str">
        <f>IF(AH52&lt;='X(Calculs)X'!B$11,(C52-C$112)/C$113,"")</f>
        <v/>
      </c>
      <c r="F52" s="114" t="str">
        <f>IF('X(Calculs)X'!AL67="","",'X(Calculs)X'!AL67)</f>
        <v/>
      </c>
      <c r="G52" s="190" t="str">
        <f t="shared" si="2"/>
        <v/>
      </c>
      <c r="H52" s="519" t="str">
        <f t="shared" si="3"/>
        <v/>
      </c>
      <c r="I52" s="517" t="str">
        <f t="shared" si="4"/>
        <v/>
      </c>
      <c r="J52" s="517" t="str">
        <f t="shared" si="5"/>
        <v/>
      </c>
      <c r="K52" s="656" t="str">
        <f t="shared" si="6"/>
        <v/>
      </c>
      <c r="L52" s="181"/>
      <c r="M52" s="176" t="str">
        <f t="shared" si="7"/>
        <v xml:space="preserve">     </v>
      </c>
      <c r="N52" s="181"/>
      <c r="AB52" s="200" t="str">
        <f t="shared" si="8"/>
        <v/>
      </c>
      <c r="AH52" s="165">
        <v>43</v>
      </c>
      <c r="AI52" s="243" t="str">
        <f t="shared" si="9"/>
        <v/>
      </c>
      <c r="AM52" s="256" t="str">
        <f t="shared" si="10"/>
        <v>ok,2R</v>
      </c>
      <c r="AN52" s="256" t="str">
        <f t="shared" si="11"/>
        <v>ok,2R</v>
      </c>
      <c r="AO52" s="256" t="str">
        <f t="shared" si="12"/>
        <v>ok,2R</v>
      </c>
      <c r="AP52" s="256" t="str">
        <f t="shared" si="13"/>
        <v>ok,2R</v>
      </c>
      <c r="AR52" s="260" t="str">
        <f t="shared" si="14"/>
        <v xml:space="preserve">     </v>
      </c>
      <c r="AS52" s="165">
        <v>43</v>
      </c>
      <c r="AT52" s="1" t="str">
        <f t="shared" si="15"/>
        <v/>
      </c>
      <c r="AU52" s="1" t="str">
        <f t="shared" si="16"/>
        <v/>
      </c>
      <c r="AV52" s="1" t="str">
        <f t="shared" si="17"/>
        <v/>
      </c>
      <c r="AW52" s="1" t="str">
        <f t="shared" si="18"/>
        <v/>
      </c>
      <c r="AX52" s="259" t="str">
        <f t="shared" si="1"/>
        <v/>
      </c>
      <c r="AZ52" s="1" t="str">
        <f t="shared" si="19"/>
        <v/>
      </c>
      <c r="BJ52" s="116" t="s">
        <v>401</v>
      </c>
      <c r="BK52" s="1" t="str">
        <f>IF(D52&lt;0.1,'X(Calculs)X'!MW$106,IF(D52&lt;0.2,'X(Calculs)X'!MW$105,IF(D52&lt;0.3,'X(Calculs)X'!MW$104,IF(D52&lt;0.4,'X(Calculs)X'!MW$103,IF(D52&lt;0.5,'X(Calculs)X'!MW$102,IF(D52&lt;0.6,'X(Calculs)X'!MW$101,IF(D52&lt;0.7,'X(Calculs)X'!MW$100,IF(D52&lt;0.8,'X(Calculs)X'!MW$99,IF(D52&lt;0.9,'X(Calculs)X'!MW$98,IF(D52&lt;=1,'X(Calculs)X'!MW$97,"err"))))))))))</f>
        <v>err</v>
      </c>
      <c r="BL52" s="1" t="str">
        <f>IF(D52&lt;0.1,'X(Calculs)X'!MW$106,IF(D52&lt;0.2,'X(Calculs)X'!MW$105,IF(D52&lt;0.3,'X(Calculs)X'!MW$104,IF(D52&lt;0.4,'X(Calculs)X'!MW$103,IF(D52&lt;0.5,'X(Calculs)X'!MW$102,IF(D52&lt;0.6,'X(Calculs)X'!MW$101,IF(D52&lt;0.7,'X(Calculs)X'!MW$100,IF(D52&lt;0.8,'X(Calculs)X'!MW$99,IF(D52&lt;0.9,'X(Calculs)X'!MW$98,IF(D52&lt;=1,'X(Calculs)X'!MW$97,"err"))))))))))</f>
        <v>err</v>
      </c>
      <c r="BM52" s="1" t="str">
        <f>IF(F52&lt;0,'X(Calculs)X'!MW$119,IF(F52&lt;0.1,'X(Calculs)X'!MW$118,IF(F52&lt;0.2,'X(Calculs)X'!MW$117,IF(F52&lt;0.3,'X(Calculs)X'!MW$116,IF(F52&lt;0.4,'X(Calculs)X'!MW$115,IF(F52&lt;0.5,'X(Calculs)X'!MW$114,IF(F52&lt;0.6,'X(Calculs)X'!MW$113,IF(F52&lt;0.7,'X(Calculs)X'!MW$112,IF(F52&lt;0.8,'X(Calculs)X'!MW$111,IF(F52&lt;0.9,'X(Calculs)X'!MW$110,IF(F52&lt;=1,'X(Calculs)X'!MW$109,IF(F52="—","—","err"))))))))))))</f>
        <v>err</v>
      </c>
      <c r="BN52" s="1">
        <f>IF(G52=0,0,IF(G52&lt;G$112,'X(Calculs)X'!MW$121,IF(AND(G52&gt;=G$112,G52&lt;(G$112+(1*G$113))),'X(Calculs)X'!MW$122,IF(AND(G52&gt;=(G$112+(1*G$113)),G52&lt;(G$112+(2*G$113))),'X(Calculs)X'!MW$123,IF(G52&gt;=(G$112+(2*G$113)),'X(Calculs)X'!MW$124,"err")))))</f>
        <v>1</v>
      </c>
      <c r="BV52" s="116" t="s">
        <v>401</v>
      </c>
      <c r="BW52" s="1" t="str">
        <f>'X(Calculs)X'!EF67</f>
        <v/>
      </c>
      <c r="BX52" s="1">
        <f>'X(Calculs)X'!FM67</f>
        <v>0</v>
      </c>
      <c r="BZ52" s="4" t="s">
        <v>73</v>
      </c>
      <c r="CA52" s="1" t="e">
        <f t="shared" si="20"/>
        <v>#N/A</v>
      </c>
    </row>
    <row r="53" spans="1:79" ht="129.9" customHeight="1" x14ac:dyDescent="0.35">
      <c r="A53" s="639"/>
      <c r="B53" s="116" t="s">
        <v>402</v>
      </c>
      <c r="C53" s="190" t="str">
        <f>IF('X(Calculs)X'!AO68&gt;=0,'X(Calculs)X'!AO68,"")</f>
        <v/>
      </c>
      <c r="D53" s="500" t="str">
        <f>IF(C53="","",C53/'2. Saisie'!AE1)</f>
        <v/>
      </c>
      <c r="E53" s="634" t="str">
        <f>IF(AH53&lt;='X(Calculs)X'!B$11,(C53-C$112)/C$113,"")</f>
        <v/>
      </c>
      <c r="F53" s="114" t="str">
        <f>IF('X(Calculs)X'!AL68="","",'X(Calculs)X'!AL68)</f>
        <v/>
      </c>
      <c r="G53" s="190" t="str">
        <f t="shared" si="2"/>
        <v/>
      </c>
      <c r="H53" s="519" t="str">
        <f t="shared" si="3"/>
        <v/>
      </c>
      <c r="I53" s="517" t="str">
        <f t="shared" si="4"/>
        <v/>
      </c>
      <c r="J53" s="517" t="str">
        <f t="shared" si="5"/>
        <v/>
      </c>
      <c r="K53" s="656" t="str">
        <f t="shared" si="6"/>
        <v/>
      </c>
      <c r="L53" s="181"/>
      <c r="M53" s="176" t="str">
        <f t="shared" si="7"/>
        <v xml:space="preserve">     </v>
      </c>
      <c r="N53" s="181"/>
      <c r="AB53" s="200" t="str">
        <f t="shared" si="8"/>
        <v/>
      </c>
      <c r="AH53" s="165">
        <v>44</v>
      </c>
      <c r="AI53" s="243" t="str">
        <f t="shared" si="9"/>
        <v/>
      </c>
      <c r="AM53" s="256" t="str">
        <f t="shared" si="10"/>
        <v>ok,2R</v>
      </c>
      <c r="AN53" s="256" t="str">
        <f t="shared" si="11"/>
        <v>ok,2R</v>
      </c>
      <c r="AO53" s="256" t="str">
        <f t="shared" si="12"/>
        <v>ok,2R</v>
      </c>
      <c r="AP53" s="256" t="str">
        <f t="shared" si="13"/>
        <v>ok,2R</v>
      </c>
      <c r="AR53" s="260" t="str">
        <f t="shared" si="14"/>
        <v xml:space="preserve">     </v>
      </c>
      <c r="AS53" s="165">
        <v>44</v>
      </c>
      <c r="AT53" s="1" t="str">
        <f t="shared" si="15"/>
        <v/>
      </c>
      <c r="AU53" s="1" t="str">
        <f t="shared" si="16"/>
        <v/>
      </c>
      <c r="AV53" s="1" t="str">
        <f t="shared" si="17"/>
        <v/>
      </c>
      <c r="AW53" s="1" t="str">
        <f t="shared" si="18"/>
        <v/>
      </c>
      <c r="AX53" s="259" t="str">
        <f t="shared" si="1"/>
        <v/>
      </c>
      <c r="AZ53" s="1" t="str">
        <f t="shared" si="19"/>
        <v/>
      </c>
      <c r="BJ53" s="116" t="s">
        <v>402</v>
      </c>
      <c r="BK53" s="1" t="str">
        <f>IF(D53&lt;0.1,'X(Calculs)X'!MW$106,IF(D53&lt;0.2,'X(Calculs)X'!MW$105,IF(D53&lt;0.3,'X(Calculs)X'!MW$104,IF(D53&lt;0.4,'X(Calculs)X'!MW$103,IF(D53&lt;0.5,'X(Calculs)X'!MW$102,IF(D53&lt;0.6,'X(Calculs)X'!MW$101,IF(D53&lt;0.7,'X(Calculs)X'!MW$100,IF(D53&lt;0.8,'X(Calculs)X'!MW$99,IF(D53&lt;0.9,'X(Calculs)X'!MW$98,IF(D53&lt;=1,'X(Calculs)X'!MW$97,"err"))))))))))</f>
        <v>err</v>
      </c>
      <c r="BL53" s="1" t="str">
        <f>IF(D53&lt;0.1,'X(Calculs)X'!MW$106,IF(D53&lt;0.2,'X(Calculs)X'!MW$105,IF(D53&lt;0.3,'X(Calculs)X'!MW$104,IF(D53&lt;0.4,'X(Calculs)X'!MW$103,IF(D53&lt;0.5,'X(Calculs)X'!MW$102,IF(D53&lt;0.6,'X(Calculs)X'!MW$101,IF(D53&lt;0.7,'X(Calculs)X'!MW$100,IF(D53&lt;0.8,'X(Calculs)X'!MW$99,IF(D53&lt;0.9,'X(Calculs)X'!MW$98,IF(D53&lt;=1,'X(Calculs)X'!MW$97,"err"))))))))))</f>
        <v>err</v>
      </c>
      <c r="BM53" s="1" t="str">
        <f>IF(F53&lt;0,'X(Calculs)X'!MW$119,IF(F53&lt;0.1,'X(Calculs)X'!MW$118,IF(F53&lt;0.2,'X(Calculs)X'!MW$117,IF(F53&lt;0.3,'X(Calculs)X'!MW$116,IF(F53&lt;0.4,'X(Calculs)X'!MW$115,IF(F53&lt;0.5,'X(Calculs)X'!MW$114,IF(F53&lt;0.6,'X(Calculs)X'!MW$113,IF(F53&lt;0.7,'X(Calculs)X'!MW$112,IF(F53&lt;0.8,'X(Calculs)X'!MW$111,IF(F53&lt;0.9,'X(Calculs)X'!MW$110,IF(F53&lt;=1,'X(Calculs)X'!MW$109,IF(F53="—","—","err"))))))))))))</f>
        <v>err</v>
      </c>
      <c r="BN53" s="1">
        <f>IF(G53=0,0,IF(G53&lt;G$112,'X(Calculs)X'!MW$121,IF(AND(G53&gt;=G$112,G53&lt;(G$112+(1*G$113))),'X(Calculs)X'!MW$122,IF(AND(G53&gt;=(G$112+(1*G$113)),G53&lt;(G$112+(2*G$113))),'X(Calculs)X'!MW$123,IF(G53&gt;=(G$112+(2*G$113)),'X(Calculs)X'!MW$124,"err")))))</f>
        <v>1</v>
      </c>
      <c r="BV53" s="116" t="s">
        <v>402</v>
      </c>
      <c r="BW53" s="1" t="str">
        <f>'X(Calculs)X'!EF68</f>
        <v/>
      </c>
      <c r="BX53" s="1">
        <f>'X(Calculs)X'!FM68</f>
        <v>0</v>
      </c>
      <c r="BZ53" s="4" t="s">
        <v>74</v>
      </c>
      <c r="CA53" s="1" t="e">
        <f t="shared" si="20"/>
        <v>#N/A</v>
      </c>
    </row>
    <row r="54" spans="1:79" ht="129.9" customHeight="1" x14ac:dyDescent="0.35">
      <c r="A54" s="639"/>
      <c r="B54" s="116" t="s">
        <v>403</v>
      </c>
      <c r="C54" s="190" t="str">
        <f>IF('X(Calculs)X'!AO69&gt;=0,'X(Calculs)X'!AO69,"")</f>
        <v/>
      </c>
      <c r="D54" s="500" t="str">
        <f>IF(C54="","",C54/'2. Saisie'!AE1)</f>
        <v/>
      </c>
      <c r="E54" s="634" t="str">
        <f>IF(AH54&lt;='X(Calculs)X'!B$11,(C54-C$112)/C$113,"")</f>
        <v/>
      </c>
      <c r="F54" s="114" t="str">
        <f>IF('X(Calculs)X'!AL69="","",'X(Calculs)X'!AL69)</f>
        <v/>
      </c>
      <c r="G54" s="190" t="str">
        <f t="shared" si="2"/>
        <v/>
      </c>
      <c r="H54" s="519" t="str">
        <f t="shared" si="3"/>
        <v/>
      </c>
      <c r="I54" s="517" t="str">
        <f t="shared" si="4"/>
        <v/>
      </c>
      <c r="J54" s="517" t="str">
        <f t="shared" si="5"/>
        <v/>
      </c>
      <c r="K54" s="656" t="str">
        <f t="shared" si="6"/>
        <v/>
      </c>
      <c r="L54" s="181"/>
      <c r="M54" s="176" t="str">
        <f t="shared" si="7"/>
        <v xml:space="preserve">     </v>
      </c>
      <c r="N54" s="181"/>
      <c r="AB54" s="200" t="str">
        <f t="shared" si="8"/>
        <v/>
      </c>
      <c r="AH54" s="165">
        <v>45</v>
      </c>
      <c r="AI54" s="243" t="str">
        <f t="shared" si="9"/>
        <v/>
      </c>
      <c r="AM54" s="256" t="str">
        <f t="shared" si="10"/>
        <v>ok,2R</v>
      </c>
      <c r="AN54" s="256" t="str">
        <f t="shared" si="11"/>
        <v>ok,2R</v>
      </c>
      <c r="AO54" s="256" t="str">
        <f t="shared" si="12"/>
        <v>ok,2R</v>
      </c>
      <c r="AP54" s="256" t="str">
        <f t="shared" si="13"/>
        <v>ok,2R</v>
      </c>
      <c r="AR54" s="260" t="str">
        <f t="shared" si="14"/>
        <v xml:space="preserve">     </v>
      </c>
      <c r="AS54" s="165">
        <v>45</v>
      </c>
      <c r="AT54" s="1" t="str">
        <f t="shared" si="15"/>
        <v/>
      </c>
      <c r="AU54" s="1" t="str">
        <f t="shared" si="16"/>
        <v/>
      </c>
      <c r="AV54" s="1" t="str">
        <f t="shared" si="17"/>
        <v/>
      </c>
      <c r="AW54" s="1" t="str">
        <f t="shared" si="18"/>
        <v/>
      </c>
      <c r="AX54" s="259" t="str">
        <f t="shared" si="1"/>
        <v/>
      </c>
      <c r="AZ54" s="1" t="str">
        <f t="shared" si="19"/>
        <v/>
      </c>
      <c r="BJ54" s="116" t="s">
        <v>403</v>
      </c>
      <c r="BK54" s="1" t="str">
        <f>IF(D54&lt;0.1,'X(Calculs)X'!MW$106,IF(D54&lt;0.2,'X(Calculs)X'!MW$105,IF(D54&lt;0.3,'X(Calculs)X'!MW$104,IF(D54&lt;0.4,'X(Calculs)X'!MW$103,IF(D54&lt;0.5,'X(Calculs)X'!MW$102,IF(D54&lt;0.6,'X(Calculs)X'!MW$101,IF(D54&lt;0.7,'X(Calculs)X'!MW$100,IF(D54&lt;0.8,'X(Calculs)X'!MW$99,IF(D54&lt;0.9,'X(Calculs)X'!MW$98,IF(D54&lt;=1,'X(Calculs)X'!MW$97,"err"))))))))))</f>
        <v>err</v>
      </c>
      <c r="BL54" s="1" t="str">
        <f>IF(D54&lt;0.1,'X(Calculs)X'!MW$106,IF(D54&lt;0.2,'X(Calculs)X'!MW$105,IF(D54&lt;0.3,'X(Calculs)X'!MW$104,IF(D54&lt;0.4,'X(Calculs)X'!MW$103,IF(D54&lt;0.5,'X(Calculs)X'!MW$102,IF(D54&lt;0.6,'X(Calculs)X'!MW$101,IF(D54&lt;0.7,'X(Calculs)X'!MW$100,IF(D54&lt;0.8,'X(Calculs)X'!MW$99,IF(D54&lt;0.9,'X(Calculs)X'!MW$98,IF(D54&lt;=1,'X(Calculs)X'!MW$97,"err"))))))))))</f>
        <v>err</v>
      </c>
      <c r="BM54" s="1" t="str">
        <f>IF(F54&lt;0,'X(Calculs)X'!MW$119,IF(F54&lt;0.1,'X(Calculs)X'!MW$118,IF(F54&lt;0.2,'X(Calculs)X'!MW$117,IF(F54&lt;0.3,'X(Calculs)X'!MW$116,IF(F54&lt;0.4,'X(Calculs)X'!MW$115,IF(F54&lt;0.5,'X(Calculs)X'!MW$114,IF(F54&lt;0.6,'X(Calculs)X'!MW$113,IF(F54&lt;0.7,'X(Calculs)X'!MW$112,IF(F54&lt;0.8,'X(Calculs)X'!MW$111,IF(F54&lt;0.9,'X(Calculs)X'!MW$110,IF(F54&lt;=1,'X(Calculs)X'!MW$109,IF(F54="—","—","err"))))))))))))</f>
        <v>err</v>
      </c>
      <c r="BN54" s="1">
        <f>IF(G54=0,0,IF(G54&lt;G$112,'X(Calculs)X'!MW$121,IF(AND(G54&gt;=G$112,G54&lt;(G$112+(1*G$113))),'X(Calculs)X'!MW$122,IF(AND(G54&gt;=(G$112+(1*G$113)),G54&lt;(G$112+(2*G$113))),'X(Calculs)X'!MW$123,IF(G54&gt;=(G$112+(2*G$113)),'X(Calculs)X'!MW$124,"err")))))</f>
        <v>1</v>
      </c>
      <c r="BV54" s="116" t="s">
        <v>403</v>
      </c>
      <c r="BW54" s="1" t="str">
        <f>'X(Calculs)X'!EF69</f>
        <v/>
      </c>
      <c r="BX54" s="1">
        <f>'X(Calculs)X'!FM69</f>
        <v>0</v>
      </c>
      <c r="BZ54" s="4" t="s">
        <v>75</v>
      </c>
      <c r="CA54" s="1" t="e">
        <f t="shared" si="20"/>
        <v>#N/A</v>
      </c>
    </row>
    <row r="55" spans="1:79" ht="129.9" customHeight="1" x14ac:dyDescent="0.35">
      <c r="A55" s="639"/>
      <c r="B55" s="116" t="s">
        <v>404</v>
      </c>
      <c r="C55" s="190" t="str">
        <f>IF('X(Calculs)X'!AO70&gt;=0,'X(Calculs)X'!AO70,"")</f>
        <v/>
      </c>
      <c r="D55" s="500" t="str">
        <f>IF(C55="","",C55/'2. Saisie'!AE1)</f>
        <v/>
      </c>
      <c r="E55" s="634" t="str">
        <f>IF(AH55&lt;='X(Calculs)X'!B$11,(C55-C$112)/C$113,"")</f>
        <v/>
      </c>
      <c r="F55" s="114" t="str">
        <f>IF('X(Calculs)X'!AL70="","",'X(Calculs)X'!AL70)</f>
        <v/>
      </c>
      <c r="G55" s="190" t="str">
        <f t="shared" si="2"/>
        <v/>
      </c>
      <c r="H55" s="519" t="str">
        <f t="shared" si="3"/>
        <v/>
      </c>
      <c r="I55" s="517" t="str">
        <f t="shared" si="4"/>
        <v/>
      </c>
      <c r="J55" s="517" t="str">
        <f t="shared" si="5"/>
        <v/>
      </c>
      <c r="K55" s="656" t="str">
        <f t="shared" si="6"/>
        <v/>
      </c>
      <c r="L55" s="181"/>
      <c r="M55" s="176" t="str">
        <f t="shared" si="7"/>
        <v xml:space="preserve">     </v>
      </c>
      <c r="N55" s="181"/>
      <c r="AB55" s="200" t="str">
        <f t="shared" si="8"/>
        <v/>
      </c>
      <c r="AH55" s="165">
        <v>46</v>
      </c>
      <c r="AI55" s="243" t="str">
        <f t="shared" si="9"/>
        <v/>
      </c>
      <c r="AM55" s="256" t="str">
        <f t="shared" si="10"/>
        <v>ok,2R</v>
      </c>
      <c r="AN55" s="256" t="str">
        <f t="shared" si="11"/>
        <v>ok,2R</v>
      </c>
      <c r="AO55" s="256" t="str">
        <f t="shared" si="12"/>
        <v>ok,2R</v>
      </c>
      <c r="AP55" s="256" t="str">
        <f t="shared" si="13"/>
        <v>ok,2R</v>
      </c>
      <c r="AR55" s="260" t="str">
        <f t="shared" si="14"/>
        <v xml:space="preserve">     </v>
      </c>
      <c r="AS55" s="165">
        <v>46</v>
      </c>
      <c r="AT55" s="1" t="str">
        <f t="shared" si="15"/>
        <v/>
      </c>
      <c r="AU55" s="1" t="str">
        <f t="shared" si="16"/>
        <v/>
      </c>
      <c r="AV55" s="1" t="str">
        <f t="shared" si="17"/>
        <v/>
      </c>
      <c r="AW55" s="1" t="str">
        <f t="shared" si="18"/>
        <v/>
      </c>
      <c r="AX55" s="259" t="str">
        <f t="shared" si="1"/>
        <v/>
      </c>
      <c r="AZ55" s="1" t="str">
        <f t="shared" si="19"/>
        <v/>
      </c>
      <c r="BJ55" s="116" t="s">
        <v>404</v>
      </c>
      <c r="BK55" s="1" t="str">
        <f>IF(D55&lt;0.1,'X(Calculs)X'!MW$106,IF(D55&lt;0.2,'X(Calculs)X'!MW$105,IF(D55&lt;0.3,'X(Calculs)X'!MW$104,IF(D55&lt;0.4,'X(Calculs)X'!MW$103,IF(D55&lt;0.5,'X(Calculs)X'!MW$102,IF(D55&lt;0.6,'X(Calculs)X'!MW$101,IF(D55&lt;0.7,'X(Calculs)X'!MW$100,IF(D55&lt;0.8,'X(Calculs)X'!MW$99,IF(D55&lt;0.9,'X(Calculs)X'!MW$98,IF(D55&lt;=1,'X(Calculs)X'!MW$97,"err"))))))))))</f>
        <v>err</v>
      </c>
      <c r="BL55" s="1" t="str">
        <f>IF(D55&lt;0.1,'X(Calculs)X'!MW$106,IF(D55&lt;0.2,'X(Calculs)X'!MW$105,IF(D55&lt;0.3,'X(Calculs)X'!MW$104,IF(D55&lt;0.4,'X(Calculs)X'!MW$103,IF(D55&lt;0.5,'X(Calculs)X'!MW$102,IF(D55&lt;0.6,'X(Calculs)X'!MW$101,IF(D55&lt;0.7,'X(Calculs)X'!MW$100,IF(D55&lt;0.8,'X(Calculs)X'!MW$99,IF(D55&lt;0.9,'X(Calculs)X'!MW$98,IF(D55&lt;=1,'X(Calculs)X'!MW$97,"err"))))))))))</f>
        <v>err</v>
      </c>
      <c r="BM55" s="1" t="str">
        <f>IF(F55&lt;0,'X(Calculs)X'!MW$119,IF(F55&lt;0.1,'X(Calculs)X'!MW$118,IF(F55&lt;0.2,'X(Calculs)X'!MW$117,IF(F55&lt;0.3,'X(Calculs)X'!MW$116,IF(F55&lt;0.4,'X(Calculs)X'!MW$115,IF(F55&lt;0.5,'X(Calculs)X'!MW$114,IF(F55&lt;0.6,'X(Calculs)X'!MW$113,IF(F55&lt;0.7,'X(Calculs)X'!MW$112,IF(F55&lt;0.8,'X(Calculs)X'!MW$111,IF(F55&lt;0.9,'X(Calculs)X'!MW$110,IF(F55&lt;=1,'X(Calculs)X'!MW$109,IF(F55="—","—","err"))))))))))))</f>
        <v>err</v>
      </c>
      <c r="BN55" s="1">
        <f>IF(G55=0,0,IF(G55&lt;G$112,'X(Calculs)X'!MW$121,IF(AND(G55&gt;=G$112,G55&lt;(G$112+(1*G$113))),'X(Calculs)X'!MW$122,IF(AND(G55&gt;=(G$112+(1*G$113)),G55&lt;(G$112+(2*G$113))),'X(Calculs)X'!MW$123,IF(G55&gt;=(G$112+(2*G$113)),'X(Calculs)X'!MW$124,"err")))))</f>
        <v>1</v>
      </c>
      <c r="BV55" s="116" t="s">
        <v>404</v>
      </c>
      <c r="BW55" s="1" t="str">
        <f>'X(Calculs)X'!EF70</f>
        <v/>
      </c>
      <c r="BX55" s="1">
        <f>'X(Calculs)X'!FM70</f>
        <v>0</v>
      </c>
      <c r="BZ55" s="4" t="s">
        <v>76</v>
      </c>
      <c r="CA55" s="1" t="e">
        <f t="shared" si="20"/>
        <v>#N/A</v>
      </c>
    </row>
    <row r="56" spans="1:79" ht="129.9" customHeight="1" x14ac:dyDescent="0.35">
      <c r="A56" s="639"/>
      <c r="B56" s="116" t="s">
        <v>405</v>
      </c>
      <c r="C56" s="190" t="str">
        <f>IF('X(Calculs)X'!AO71&gt;=0,'X(Calculs)X'!AO71,"")</f>
        <v/>
      </c>
      <c r="D56" s="500" t="str">
        <f>IF(C56="","",C56/'2. Saisie'!AE1)</f>
        <v/>
      </c>
      <c r="E56" s="634" t="str">
        <f>IF(AH56&lt;='X(Calculs)X'!B$11,(C56-C$112)/C$113,"")</f>
        <v/>
      </c>
      <c r="F56" s="114" t="str">
        <f>IF('X(Calculs)X'!AL71="","",'X(Calculs)X'!AL71)</f>
        <v/>
      </c>
      <c r="G56" s="190" t="str">
        <f t="shared" si="2"/>
        <v/>
      </c>
      <c r="H56" s="519" t="str">
        <f t="shared" si="3"/>
        <v/>
      </c>
      <c r="I56" s="517" t="str">
        <f t="shared" si="4"/>
        <v/>
      </c>
      <c r="J56" s="517" t="str">
        <f t="shared" si="5"/>
        <v/>
      </c>
      <c r="K56" s="656" t="str">
        <f t="shared" si="6"/>
        <v/>
      </c>
      <c r="L56" s="181"/>
      <c r="M56" s="176" t="str">
        <f t="shared" si="7"/>
        <v xml:space="preserve">     </v>
      </c>
      <c r="N56" s="181"/>
      <c r="AB56" s="200" t="str">
        <f t="shared" si="8"/>
        <v/>
      </c>
      <c r="AH56" s="165">
        <v>47</v>
      </c>
      <c r="AI56" s="243" t="str">
        <f t="shared" si="9"/>
        <v/>
      </c>
      <c r="AM56" s="256" t="str">
        <f t="shared" si="10"/>
        <v>ok,2R</v>
      </c>
      <c r="AN56" s="256" t="str">
        <f t="shared" si="11"/>
        <v>ok,2R</v>
      </c>
      <c r="AO56" s="256" t="str">
        <f t="shared" si="12"/>
        <v>ok,2R</v>
      </c>
      <c r="AP56" s="256" t="str">
        <f t="shared" si="13"/>
        <v>ok,2R</v>
      </c>
      <c r="AR56" s="260" t="str">
        <f t="shared" si="14"/>
        <v xml:space="preserve">     </v>
      </c>
      <c r="AS56" s="165">
        <v>47</v>
      </c>
      <c r="AT56" s="1" t="str">
        <f t="shared" si="15"/>
        <v/>
      </c>
      <c r="AU56" s="1" t="str">
        <f t="shared" si="16"/>
        <v/>
      </c>
      <c r="AV56" s="1" t="str">
        <f t="shared" si="17"/>
        <v/>
      </c>
      <c r="AW56" s="1" t="str">
        <f t="shared" si="18"/>
        <v/>
      </c>
      <c r="AX56" s="259" t="str">
        <f t="shared" si="1"/>
        <v/>
      </c>
      <c r="AZ56" s="1" t="str">
        <f t="shared" si="19"/>
        <v/>
      </c>
      <c r="BJ56" s="116" t="s">
        <v>405</v>
      </c>
      <c r="BK56" s="1" t="str">
        <f>IF(D56&lt;0.1,'X(Calculs)X'!MW$106,IF(D56&lt;0.2,'X(Calculs)X'!MW$105,IF(D56&lt;0.3,'X(Calculs)X'!MW$104,IF(D56&lt;0.4,'X(Calculs)X'!MW$103,IF(D56&lt;0.5,'X(Calculs)X'!MW$102,IF(D56&lt;0.6,'X(Calculs)X'!MW$101,IF(D56&lt;0.7,'X(Calculs)X'!MW$100,IF(D56&lt;0.8,'X(Calculs)X'!MW$99,IF(D56&lt;0.9,'X(Calculs)X'!MW$98,IF(D56&lt;=1,'X(Calculs)X'!MW$97,"err"))))))))))</f>
        <v>err</v>
      </c>
      <c r="BL56" s="1" t="str">
        <f>IF(D56&lt;0.1,'X(Calculs)X'!MW$106,IF(D56&lt;0.2,'X(Calculs)X'!MW$105,IF(D56&lt;0.3,'X(Calculs)X'!MW$104,IF(D56&lt;0.4,'X(Calculs)X'!MW$103,IF(D56&lt;0.5,'X(Calculs)X'!MW$102,IF(D56&lt;0.6,'X(Calculs)X'!MW$101,IF(D56&lt;0.7,'X(Calculs)X'!MW$100,IF(D56&lt;0.8,'X(Calculs)X'!MW$99,IF(D56&lt;0.9,'X(Calculs)X'!MW$98,IF(D56&lt;=1,'X(Calculs)X'!MW$97,"err"))))))))))</f>
        <v>err</v>
      </c>
      <c r="BM56" s="1" t="str">
        <f>IF(F56&lt;0,'X(Calculs)X'!MW$119,IF(F56&lt;0.1,'X(Calculs)X'!MW$118,IF(F56&lt;0.2,'X(Calculs)X'!MW$117,IF(F56&lt;0.3,'X(Calculs)X'!MW$116,IF(F56&lt;0.4,'X(Calculs)X'!MW$115,IF(F56&lt;0.5,'X(Calculs)X'!MW$114,IF(F56&lt;0.6,'X(Calculs)X'!MW$113,IF(F56&lt;0.7,'X(Calculs)X'!MW$112,IF(F56&lt;0.8,'X(Calculs)X'!MW$111,IF(F56&lt;0.9,'X(Calculs)X'!MW$110,IF(F56&lt;=1,'X(Calculs)X'!MW$109,IF(F56="—","—","err"))))))))))))</f>
        <v>err</v>
      </c>
      <c r="BN56" s="1">
        <f>IF(G56=0,0,IF(G56&lt;G$112,'X(Calculs)X'!MW$121,IF(AND(G56&gt;=G$112,G56&lt;(G$112+(1*G$113))),'X(Calculs)X'!MW$122,IF(AND(G56&gt;=(G$112+(1*G$113)),G56&lt;(G$112+(2*G$113))),'X(Calculs)X'!MW$123,IF(G56&gt;=(G$112+(2*G$113)),'X(Calculs)X'!MW$124,"err")))))</f>
        <v>1</v>
      </c>
      <c r="BV56" s="116" t="s">
        <v>405</v>
      </c>
      <c r="BW56" s="1" t="str">
        <f>'X(Calculs)X'!EF71</f>
        <v/>
      </c>
      <c r="BX56" s="1">
        <f>'X(Calculs)X'!FM71</f>
        <v>0</v>
      </c>
      <c r="BZ56" s="4" t="s">
        <v>77</v>
      </c>
      <c r="CA56" s="1" t="e">
        <f t="shared" si="20"/>
        <v>#N/A</v>
      </c>
    </row>
    <row r="57" spans="1:79" ht="129.9" customHeight="1" x14ac:dyDescent="0.35">
      <c r="A57" s="639"/>
      <c r="B57" s="116" t="s">
        <v>406</v>
      </c>
      <c r="C57" s="190" t="str">
        <f>IF('X(Calculs)X'!AO72&gt;=0,'X(Calculs)X'!AO72,"")</f>
        <v/>
      </c>
      <c r="D57" s="500" t="str">
        <f>IF(C57="","",C57/'2. Saisie'!AE1)</f>
        <v/>
      </c>
      <c r="E57" s="634" t="str">
        <f>IF(AH57&lt;='X(Calculs)X'!B$11,(C57-C$112)/C$113,"")</f>
        <v/>
      </c>
      <c r="F57" s="114" t="str">
        <f>IF('X(Calculs)X'!AL72="","",'X(Calculs)X'!AL72)</f>
        <v/>
      </c>
      <c r="G57" s="190" t="str">
        <f t="shared" si="2"/>
        <v/>
      </c>
      <c r="H57" s="519" t="str">
        <f t="shared" si="3"/>
        <v/>
      </c>
      <c r="I57" s="517" t="str">
        <f t="shared" si="4"/>
        <v/>
      </c>
      <c r="J57" s="517" t="str">
        <f t="shared" si="5"/>
        <v/>
      </c>
      <c r="K57" s="656" t="str">
        <f t="shared" si="6"/>
        <v/>
      </c>
      <c r="L57" s="181"/>
      <c r="M57" s="176" t="str">
        <f t="shared" si="7"/>
        <v xml:space="preserve">     </v>
      </c>
      <c r="N57" s="181"/>
      <c r="AB57" s="200" t="str">
        <f t="shared" si="8"/>
        <v/>
      </c>
      <c r="AH57" s="165">
        <v>48</v>
      </c>
      <c r="AI57" s="243" t="str">
        <f t="shared" si="9"/>
        <v/>
      </c>
      <c r="AM57" s="256" t="str">
        <f t="shared" si="10"/>
        <v>ok,2R</v>
      </c>
      <c r="AN57" s="256" t="str">
        <f t="shared" si="11"/>
        <v>ok,2R</v>
      </c>
      <c r="AO57" s="256" t="str">
        <f t="shared" si="12"/>
        <v>ok,2R</v>
      </c>
      <c r="AP57" s="256" t="str">
        <f t="shared" si="13"/>
        <v>ok,2R</v>
      </c>
      <c r="AR57" s="260" t="str">
        <f t="shared" si="14"/>
        <v xml:space="preserve">     </v>
      </c>
      <c r="AS57" s="165">
        <v>48</v>
      </c>
      <c r="AT57" s="1" t="str">
        <f t="shared" si="15"/>
        <v/>
      </c>
      <c r="AU57" s="1" t="str">
        <f t="shared" si="16"/>
        <v/>
      </c>
      <c r="AV57" s="1" t="str">
        <f t="shared" si="17"/>
        <v/>
      </c>
      <c r="AW57" s="1" t="str">
        <f t="shared" si="18"/>
        <v/>
      </c>
      <c r="AX57" s="259" t="str">
        <f t="shared" si="1"/>
        <v/>
      </c>
      <c r="AZ57" s="1" t="str">
        <f t="shared" si="19"/>
        <v/>
      </c>
      <c r="BJ57" s="116" t="s">
        <v>406</v>
      </c>
      <c r="BK57" s="1" t="str">
        <f>IF(D57&lt;0.1,'X(Calculs)X'!MW$106,IF(D57&lt;0.2,'X(Calculs)X'!MW$105,IF(D57&lt;0.3,'X(Calculs)X'!MW$104,IF(D57&lt;0.4,'X(Calculs)X'!MW$103,IF(D57&lt;0.5,'X(Calculs)X'!MW$102,IF(D57&lt;0.6,'X(Calculs)X'!MW$101,IF(D57&lt;0.7,'X(Calculs)X'!MW$100,IF(D57&lt;0.8,'X(Calculs)X'!MW$99,IF(D57&lt;0.9,'X(Calculs)X'!MW$98,IF(D57&lt;=1,'X(Calculs)X'!MW$97,"err"))))))))))</f>
        <v>err</v>
      </c>
      <c r="BL57" s="1" t="str">
        <f>IF(D57&lt;0.1,'X(Calculs)X'!MW$106,IF(D57&lt;0.2,'X(Calculs)X'!MW$105,IF(D57&lt;0.3,'X(Calculs)X'!MW$104,IF(D57&lt;0.4,'X(Calculs)X'!MW$103,IF(D57&lt;0.5,'X(Calculs)X'!MW$102,IF(D57&lt;0.6,'X(Calculs)X'!MW$101,IF(D57&lt;0.7,'X(Calculs)X'!MW$100,IF(D57&lt;0.8,'X(Calculs)X'!MW$99,IF(D57&lt;0.9,'X(Calculs)X'!MW$98,IF(D57&lt;=1,'X(Calculs)X'!MW$97,"err"))))))))))</f>
        <v>err</v>
      </c>
      <c r="BM57" s="1" t="str">
        <f>IF(F57&lt;0,'X(Calculs)X'!MW$119,IF(F57&lt;0.1,'X(Calculs)X'!MW$118,IF(F57&lt;0.2,'X(Calculs)X'!MW$117,IF(F57&lt;0.3,'X(Calculs)X'!MW$116,IF(F57&lt;0.4,'X(Calculs)X'!MW$115,IF(F57&lt;0.5,'X(Calculs)X'!MW$114,IF(F57&lt;0.6,'X(Calculs)X'!MW$113,IF(F57&lt;0.7,'X(Calculs)X'!MW$112,IF(F57&lt;0.8,'X(Calculs)X'!MW$111,IF(F57&lt;0.9,'X(Calculs)X'!MW$110,IF(F57&lt;=1,'X(Calculs)X'!MW$109,IF(F57="—","—","err"))))))))))))</f>
        <v>err</v>
      </c>
      <c r="BN57" s="1">
        <f>IF(G57=0,0,IF(G57&lt;G$112,'X(Calculs)X'!MW$121,IF(AND(G57&gt;=G$112,G57&lt;(G$112+(1*G$113))),'X(Calculs)X'!MW$122,IF(AND(G57&gt;=(G$112+(1*G$113)),G57&lt;(G$112+(2*G$113))),'X(Calculs)X'!MW$123,IF(G57&gt;=(G$112+(2*G$113)),'X(Calculs)X'!MW$124,"err")))))</f>
        <v>1</v>
      </c>
      <c r="BV57" s="116" t="s">
        <v>406</v>
      </c>
      <c r="BW57" s="1" t="str">
        <f>'X(Calculs)X'!EF72</f>
        <v/>
      </c>
      <c r="BX57" s="1">
        <f>'X(Calculs)X'!FM72</f>
        <v>0</v>
      </c>
      <c r="BZ57" s="4" t="s">
        <v>78</v>
      </c>
      <c r="CA57" s="1" t="e">
        <f t="shared" si="20"/>
        <v>#N/A</v>
      </c>
    </row>
    <row r="58" spans="1:79" ht="129.9" customHeight="1" x14ac:dyDescent="0.35">
      <c r="A58" s="639"/>
      <c r="B58" s="116" t="s">
        <v>407</v>
      </c>
      <c r="C58" s="190" t="str">
        <f>IF('X(Calculs)X'!AO73&gt;=0,'X(Calculs)X'!AO73,"")</f>
        <v/>
      </c>
      <c r="D58" s="500" t="str">
        <f>IF(C58="","",C58/'2. Saisie'!AE1)</f>
        <v/>
      </c>
      <c r="E58" s="634" t="str">
        <f>IF(AH58&lt;='X(Calculs)X'!B$11,(C58-C$112)/C$113,"")</f>
        <v/>
      </c>
      <c r="F58" s="114" t="str">
        <f>IF('X(Calculs)X'!AL73="","",'X(Calculs)X'!AL73)</f>
        <v/>
      </c>
      <c r="G58" s="190" t="str">
        <f t="shared" si="2"/>
        <v/>
      </c>
      <c r="H58" s="519" t="str">
        <f t="shared" si="3"/>
        <v/>
      </c>
      <c r="I58" s="517" t="str">
        <f t="shared" si="4"/>
        <v/>
      </c>
      <c r="J58" s="517" t="str">
        <f t="shared" si="5"/>
        <v/>
      </c>
      <c r="K58" s="656" t="str">
        <f t="shared" si="6"/>
        <v/>
      </c>
      <c r="L58" s="181"/>
      <c r="M58" s="176" t="str">
        <f t="shared" si="7"/>
        <v xml:space="preserve">     </v>
      </c>
      <c r="N58" s="181"/>
      <c r="AB58" s="200" t="str">
        <f t="shared" si="8"/>
        <v/>
      </c>
      <c r="AH58" s="165">
        <v>49</v>
      </c>
      <c r="AI58" s="243" t="str">
        <f t="shared" si="9"/>
        <v/>
      </c>
      <c r="AM58" s="256" t="str">
        <f t="shared" si="10"/>
        <v>ok,2R</v>
      </c>
      <c r="AN58" s="256" t="str">
        <f t="shared" si="11"/>
        <v>ok,2R</v>
      </c>
      <c r="AO58" s="256" t="str">
        <f t="shared" si="12"/>
        <v>ok,2R</v>
      </c>
      <c r="AP58" s="256" t="str">
        <f t="shared" si="13"/>
        <v>ok,2R</v>
      </c>
      <c r="AR58" s="260" t="str">
        <f t="shared" si="14"/>
        <v xml:space="preserve">     </v>
      </c>
      <c r="AS58" s="165">
        <v>49</v>
      </c>
      <c r="AT58" s="1" t="str">
        <f t="shared" si="15"/>
        <v/>
      </c>
      <c r="AU58" s="1" t="str">
        <f t="shared" si="16"/>
        <v/>
      </c>
      <c r="AV58" s="1" t="str">
        <f t="shared" si="17"/>
        <v/>
      </c>
      <c r="AW58" s="1" t="str">
        <f t="shared" si="18"/>
        <v/>
      </c>
      <c r="AX58" s="259" t="str">
        <f t="shared" si="1"/>
        <v/>
      </c>
      <c r="AZ58" s="1" t="str">
        <f t="shared" si="19"/>
        <v/>
      </c>
      <c r="BJ58" s="116" t="s">
        <v>407</v>
      </c>
      <c r="BK58" s="1" t="str">
        <f>IF(D58&lt;0.1,'X(Calculs)X'!MW$106,IF(D58&lt;0.2,'X(Calculs)X'!MW$105,IF(D58&lt;0.3,'X(Calculs)X'!MW$104,IF(D58&lt;0.4,'X(Calculs)X'!MW$103,IF(D58&lt;0.5,'X(Calculs)X'!MW$102,IF(D58&lt;0.6,'X(Calculs)X'!MW$101,IF(D58&lt;0.7,'X(Calculs)X'!MW$100,IF(D58&lt;0.8,'X(Calculs)X'!MW$99,IF(D58&lt;0.9,'X(Calculs)X'!MW$98,IF(D58&lt;=1,'X(Calculs)X'!MW$97,"err"))))))))))</f>
        <v>err</v>
      </c>
      <c r="BL58" s="1" t="str">
        <f>IF(D58&lt;0.1,'X(Calculs)X'!MW$106,IF(D58&lt;0.2,'X(Calculs)X'!MW$105,IF(D58&lt;0.3,'X(Calculs)X'!MW$104,IF(D58&lt;0.4,'X(Calculs)X'!MW$103,IF(D58&lt;0.5,'X(Calculs)X'!MW$102,IF(D58&lt;0.6,'X(Calculs)X'!MW$101,IF(D58&lt;0.7,'X(Calculs)X'!MW$100,IF(D58&lt;0.8,'X(Calculs)X'!MW$99,IF(D58&lt;0.9,'X(Calculs)X'!MW$98,IF(D58&lt;=1,'X(Calculs)X'!MW$97,"err"))))))))))</f>
        <v>err</v>
      </c>
      <c r="BM58" s="1" t="str">
        <f>IF(F58&lt;0,'X(Calculs)X'!MW$119,IF(F58&lt;0.1,'X(Calculs)X'!MW$118,IF(F58&lt;0.2,'X(Calculs)X'!MW$117,IF(F58&lt;0.3,'X(Calculs)X'!MW$116,IF(F58&lt;0.4,'X(Calculs)X'!MW$115,IF(F58&lt;0.5,'X(Calculs)X'!MW$114,IF(F58&lt;0.6,'X(Calculs)X'!MW$113,IF(F58&lt;0.7,'X(Calculs)X'!MW$112,IF(F58&lt;0.8,'X(Calculs)X'!MW$111,IF(F58&lt;0.9,'X(Calculs)X'!MW$110,IF(F58&lt;=1,'X(Calculs)X'!MW$109,IF(F58="—","—","err"))))))))))))</f>
        <v>err</v>
      </c>
      <c r="BN58" s="1">
        <f>IF(G58=0,0,IF(G58&lt;G$112,'X(Calculs)X'!MW$121,IF(AND(G58&gt;=G$112,G58&lt;(G$112+(1*G$113))),'X(Calculs)X'!MW$122,IF(AND(G58&gt;=(G$112+(1*G$113)),G58&lt;(G$112+(2*G$113))),'X(Calculs)X'!MW$123,IF(G58&gt;=(G$112+(2*G$113)),'X(Calculs)X'!MW$124,"err")))))</f>
        <v>1</v>
      </c>
      <c r="BV58" s="116" t="s">
        <v>407</v>
      </c>
      <c r="BW58" s="1" t="str">
        <f>'X(Calculs)X'!EF73</f>
        <v/>
      </c>
      <c r="BX58" s="1">
        <f>'X(Calculs)X'!FM73</f>
        <v>0</v>
      </c>
      <c r="BZ58" s="4" t="s">
        <v>79</v>
      </c>
      <c r="CA58" s="1" t="e">
        <f t="shared" si="20"/>
        <v>#N/A</v>
      </c>
    </row>
    <row r="59" spans="1:79" ht="129.9" customHeight="1" x14ac:dyDescent="0.35">
      <c r="A59" s="639"/>
      <c r="B59" s="116" t="s">
        <v>408</v>
      </c>
      <c r="C59" s="190" t="str">
        <f>IF('X(Calculs)X'!AO74&gt;=0,'X(Calculs)X'!AO74,"")</f>
        <v/>
      </c>
      <c r="D59" s="500" t="str">
        <f>IF(C59="","",C59/'2. Saisie'!AE1)</f>
        <v/>
      </c>
      <c r="E59" s="634" t="str">
        <f>IF(AH59&lt;='X(Calculs)X'!B$11,(C59-C$112)/C$113,"")</f>
        <v/>
      </c>
      <c r="F59" s="114" t="str">
        <f>IF('X(Calculs)X'!AL74="","",'X(Calculs)X'!AL74)</f>
        <v/>
      </c>
      <c r="G59" s="190" t="str">
        <f t="shared" si="2"/>
        <v/>
      </c>
      <c r="H59" s="519" t="str">
        <f t="shared" si="3"/>
        <v/>
      </c>
      <c r="I59" s="517" t="str">
        <f t="shared" si="4"/>
        <v/>
      </c>
      <c r="J59" s="517" t="str">
        <f t="shared" si="5"/>
        <v/>
      </c>
      <c r="K59" s="656" t="str">
        <f t="shared" si="6"/>
        <v/>
      </c>
      <c r="L59" s="181"/>
      <c r="M59" s="176" t="str">
        <f t="shared" si="7"/>
        <v xml:space="preserve">     </v>
      </c>
      <c r="N59" s="181"/>
      <c r="AB59" s="200" t="str">
        <f t="shared" si="8"/>
        <v/>
      </c>
      <c r="AH59" s="165">
        <v>50</v>
      </c>
      <c r="AI59" s="243" t="str">
        <f t="shared" si="9"/>
        <v/>
      </c>
      <c r="AM59" s="256" t="str">
        <f t="shared" si="10"/>
        <v>ok,2R</v>
      </c>
      <c r="AN59" s="256" t="str">
        <f t="shared" si="11"/>
        <v>ok,2R</v>
      </c>
      <c r="AO59" s="256" t="str">
        <f t="shared" si="12"/>
        <v>ok,2R</v>
      </c>
      <c r="AP59" s="256" t="str">
        <f t="shared" si="13"/>
        <v>ok,2R</v>
      </c>
      <c r="AR59" s="260" t="str">
        <f t="shared" si="14"/>
        <v xml:space="preserve">     </v>
      </c>
      <c r="AS59" s="165">
        <v>50</v>
      </c>
      <c r="AT59" s="1" t="str">
        <f t="shared" si="15"/>
        <v/>
      </c>
      <c r="AU59" s="1" t="str">
        <f t="shared" si="16"/>
        <v/>
      </c>
      <c r="AV59" s="1" t="str">
        <f t="shared" si="17"/>
        <v/>
      </c>
      <c r="AW59" s="1" t="str">
        <f t="shared" si="18"/>
        <v/>
      </c>
      <c r="AX59" s="259" t="str">
        <f t="shared" si="1"/>
        <v/>
      </c>
      <c r="AZ59" s="1" t="str">
        <f t="shared" si="19"/>
        <v/>
      </c>
      <c r="BJ59" s="116" t="s">
        <v>408</v>
      </c>
      <c r="BK59" s="1" t="str">
        <f>IF(D59&lt;0.1,'X(Calculs)X'!MW$106,IF(D59&lt;0.2,'X(Calculs)X'!MW$105,IF(D59&lt;0.3,'X(Calculs)X'!MW$104,IF(D59&lt;0.4,'X(Calculs)X'!MW$103,IF(D59&lt;0.5,'X(Calculs)X'!MW$102,IF(D59&lt;0.6,'X(Calculs)X'!MW$101,IF(D59&lt;0.7,'X(Calculs)X'!MW$100,IF(D59&lt;0.8,'X(Calculs)X'!MW$99,IF(D59&lt;0.9,'X(Calculs)X'!MW$98,IF(D59&lt;=1,'X(Calculs)X'!MW$97,"err"))))))))))</f>
        <v>err</v>
      </c>
      <c r="BL59" s="1" t="str">
        <f>IF(D59&lt;0.1,'X(Calculs)X'!MW$106,IF(D59&lt;0.2,'X(Calculs)X'!MW$105,IF(D59&lt;0.3,'X(Calculs)X'!MW$104,IF(D59&lt;0.4,'X(Calculs)X'!MW$103,IF(D59&lt;0.5,'X(Calculs)X'!MW$102,IF(D59&lt;0.6,'X(Calculs)X'!MW$101,IF(D59&lt;0.7,'X(Calculs)X'!MW$100,IF(D59&lt;0.8,'X(Calculs)X'!MW$99,IF(D59&lt;0.9,'X(Calculs)X'!MW$98,IF(D59&lt;=1,'X(Calculs)X'!MW$97,"err"))))))))))</f>
        <v>err</v>
      </c>
      <c r="BM59" s="1" t="str">
        <f>IF(F59&lt;0,'X(Calculs)X'!MW$119,IF(F59&lt;0.1,'X(Calculs)X'!MW$118,IF(F59&lt;0.2,'X(Calculs)X'!MW$117,IF(F59&lt;0.3,'X(Calculs)X'!MW$116,IF(F59&lt;0.4,'X(Calculs)X'!MW$115,IF(F59&lt;0.5,'X(Calculs)X'!MW$114,IF(F59&lt;0.6,'X(Calculs)X'!MW$113,IF(F59&lt;0.7,'X(Calculs)X'!MW$112,IF(F59&lt;0.8,'X(Calculs)X'!MW$111,IF(F59&lt;0.9,'X(Calculs)X'!MW$110,IF(F59&lt;=1,'X(Calculs)X'!MW$109,IF(F59="—","—","err"))))))))))))</f>
        <v>err</v>
      </c>
      <c r="BN59" s="1">
        <f>IF(G59=0,0,IF(G59&lt;G$112,'X(Calculs)X'!MW$121,IF(AND(G59&gt;=G$112,G59&lt;(G$112+(1*G$113))),'X(Calculs)X'!MW$122,IF(AND(G59&gt;=(G$112+(1*G$113)),G59&lt;(G$112+(2*G$113))),'X(Calculs)X'!MW$123,IF(G59&gt;=(G$112+(2*G$113)),'X(Calculs)X'!MW$124,"err")))))</f>
        <v>1</v>
      </c>
      <c r="BV59" s="116" t="s">
        <v>408</v>
      </c>
      <c r="BW59" s="1" t="str">
        <f>'X(Calculs)X'!EF74</f>
        <v/>
      </c>
      <c r="BX59" s="1">
        <f>'X(Calculs)X'!FM74</f>
        <v>0</v>
      </c>
      <c r="BZ59" s="4" t="s">
        <v>80</v>
      </c>
      <c r="CA59" s="1" t="e">
        <f t="shared" si="20"/>
        <v>#N/A</v>
      </c>
    </row>
    <row r="60" spans="1:79" ht="129.9" customHeight="1" x14ac:dyDescent="0.35">
      <c r="A60" s="639"/>
      <c r="B60" s="116" t="s">
        <v>409</v>
      </c>
      <c r="C60" s="190" t="str">
        <f>IF('X(Calculs)X'!AO75&gt;=0,'X(Calculs)X'!AO75,"")</f>
        <v/>
      </c>
      <c r="D60" s="500" t="str">
        <f>IF(C60="","",C60/'2. Saisie'!AE1)</f>
        <v/>
      </c>
      <c r="E60" s="634" t="str">
        <f>IF(AH60&lt;='X(Calculs)X'!B$11,(C60-C$112)/C$113,"")</f>
        <v/>
      </c>
      <c r="F60" s="114" t="str">
        <f>IF('X(Calculs)X'!AL75="","",'X(Calculs)X'!AL75)</f>
        <v/>
      </c>
      <c r="G60" s="190" t="str">
        <f t="shared" si="2"/>
        <v/>
      </c>
      <c r="H60" s="519" t="str">
        <f t="shared" si="3"/>
        <v/>
      </c>
      <c r="I60" s="517" t="str">
        <f t="shared" si="4"/>
        <v/>
      </c>
      <c r="J60" s="517" t="str">
        <f t="shared" si="5"/>
        <v/>
      </c>
      <c r="K60" s="656" t="str">
        <f t="shared" si="6"/>
        <v/>
      </c>
      <c r="L60" s="181"/>
      <c r="M60" s="176" t="str">
        <f t="shared" si="7"/>
        <v xml:space="preserve">     </v>
      </c>
      <c r="N60" s="181"/>
      <c r="AB60" s="200" t="str">
        <f t="shared" si="8"/>
        <v/>
      </c>
      <c r="AH60" s="165">
        <v>51</v>
      </c>
      <c r="AI60" s="243" t="str">
        <f t="shared" si="9"/>
        <v/>
      </c>
      <c r="AM60" s="256" t="str">
        <f t="shared" si="10"/>
        <v>ok,2R</v>
      </c>
      <c r="AN60" s="256" t="str">
        <f t="shared" si="11"/>
        <v>ok,2R</v>
      </c>
      <c r="AO60" s="256" t="str">
        <f t="shared" si="12"/>
        <v>ok,2R</v>
      </c>
      <c r="AP60" s="256" t="str">
        <f t="shared" si="13"/>
        <v>ok,2R</v>
      </c>
      <c r="AR60" s="260" t="str">
        <f t="shared" si="14"/>
        <v xml:space="preserve">     </v>
      </c>
      <c r="AS60" s="165">
        <v>51</v>
      </c>
      <c r="AT60" s="1" t="str">
        <f t="shared" si="15"/>
        <v/>
      </c>
      <c r="AU60" s="1" t="str">
        <f t="shared" si="16"/>
        <v/>
      </c>
      <c r="AV60" s="1" t="str">
        <f t="shared" si="17"/>
        <v/>
      </c>
      <c r="AW60" s="1" t="str">
        <f t="shared" si="18"/>
        <v/>
      </c>
      <c r="AX60" s="259" t="str">
        <f t="shared" si="1"/>
        <v/>
      </c>
      <c r="AZ60" s="1" t="str">
        <f t="shared" si="19"/>
        <v/>
      </c>
      <c r="BJ60" s="116" t="s">
        <v>409</v>
      </c>
      <c r="BK60" s="1" t="str">
        <f>IF(D60&lt;0.1,'X(Calculs)X'!MW$106,IF(D60&lt;0.2,'X(Calculs)X'!MW$105,IF(D60&lt;0.3,'X(Calculs)X'!MW$104,IF(D60&lt;0.4,'X(Calculs)X'!MW$103,IF(D60&lt;0.5,'X(Calculs)X'!MW$102,IF(D60&lt;0.6,'X(Calculs)X'!MW$101,IF(D60&lt;0.7,'X(Calculs)X'!MW$100,IF(D60&lt;0.8,'X(Calculs)X'!MW$99,IF(D60&lt;0.9,'X(Calculs)X'!MW$98,IF(D60&lt;=1,'X(Calculs)X'!MW$97,"err"))))))))))</f>
        <v>err</v>
      </c>
      <c r="BL60" s="1" t="str">
        <f>IF(D60&lt;0.1,'X(Calculs)X'!MW$106,IF(D60&lt;0.2,'X(Calculs)X'!MW$105,IF(D60&lt;0.3,'X(Calculs)X'!MW$104,IF(D60&lt;0.4,'X(Calculs)X'!MW$103,IF(D60&lt;0.5,'X(Calculs)X'!MW$102,IF(D60&lt;0.6,'X(Calculs)X'!MW$101,IF(D60&lt;0.7,'X(Calculs)X'!MW$100,IF(D60&lt;0.8,'X(Calculs)X'!MW$99,IF(D60&lt;0.9,'X(Calculs)X'!MW$98,IF(D60&lt;=1,'X(Calculs)X'!MW$97,"err"))))))))))</f>
        <v>err</v>
      </c>
      <c r="BM60" s="1" t="str">
        <f>IF(F60&lt;0,'X(Calculs)X'!MW$119,IF(F60&lt;0.1,'X(Calculs)X'!MW$118,IF(F60&lt;0.2,'X(Calculs)X'!MW$117,IF(F60&lt;0.3,'X(Calculs)X'!MW$116,IF(F60&lt;0.4,'X(Calculs)X'!MW$115,IF(F60&lt;0.5,'X(Calculs)X'!MW$114,IF(F60&lt;0.6,'X(Calculs)X'!MW$113,IF(F60&lt;0.7,'X(Calculs)X'!MW$112,IF(F60&lt;0.8,'X(Calculs)X'!MW$111,IF(F60&lt;0.9,'X(Calculs)X'!MW$110,IF(F60&lt;=1,'X(Calculs)X'!MW$109,IF(F60="—","—","err"))))))))))))</f>
        <v>err</v>
      </c>
      <c r="BN60" s="1">
        <f>IF(G60=0,0,IF(G60&lt;G$112,'X(Calculs)X'!MW$121,IF(AND(G60&gt;=G$112,G60&lt;(G$112+(1*G$113))),'X(Calculs)X'!MW$122,IF(AND(G60&gt;=(G$112+(1*G$113)),G60&lt;(G$112+(2*G$113))),'X(Calculs)X'!MW$123,IF(G60&gt;=(G$112+(2*G$113)),'X(Calculs)X'!MW$124,"err")))))</f>
        <v>1</v>
      </c>
      <c r="BV60" s="116" t="s">
        <v>409</v>
      </c>
      <c r="BW60" s="1" t="str">
        <f>'X(Calculs)X'!EF75</f>
        <v/>
      </c>
      <c r="BX60" s="1">
        <f>'X(Calculs)X'!FM75</f>
        <v>0</v>
      </c>
      <c r="BZ60" s="4" t="s">
        <v>81</v>
      </c>
      <c r="CA60" s="1" t="e">
        <f t="shared" si="20"/>
        <v>#N/A</v>
      </c>
    </row>
    <row r="61" spans="1:79" ht="129.9" customHeight="1" x14ac:dyDescent="0.35">
      <c r="A61" s="639"/>
      <c r="B61" s="116" t="s">
        <v>410</v>
      </c>
      <c r="C61" s="190" t="str">
        <f>IF('X(Calculs)X'!AO76&gt;=0,'X(Calculs)X'!AO76,"")</f>
        <v/>
      </c>
      <c r="D61" s="500" t="str">
        <f>IF(C61="","",C61/'2. Saisie'!AE1)</f>
        <v/>
      </c>
      <c r="E61" s="634" t="str">
        <f>IF(AH61&lt;='X(Calculs)X'!B$11,(C61-C$112)/C$113,"")</f>
        <v/>
      </c>
      <c r="F61" s="114" t="str">
        <f>IF('X(Calculs)X'!AL76="","",'X(Calculs)X'!AL76)</f>
        <v/>
      </c>
      <c r="G61" s="190" t="str">
        <f t="shared" si="2"/>
        <v/>
      </c>
      <c r="H61" s="519" t="str">
        <f t="shared" si="3"/>
        <v/>
      </c>
      <c r="I61" s="517" t="str">
        <f t="shared" si="4"/>
        <v/>
      </c>
      <c r="J61" s="517" t="str">
        <f t="shared" si="5"/>
        <v/>
      </c>
      <c r="K61" s="656" t="str">
        <f t="shared" si="6"/>
        <v/>
      </c>
      <c r="L61" s="181"/>
      <c r="M61" s="176" t="str">
        <f t="shared" si="7"/>
        <v xml:space="preserve">     </v>
      </c>
      <c r="N61" s="181"/>
      <c r="AB61" s="200" t="str">
        <f t="shared" si="8"/>
        <v/>
      </c>
      <c r="AH61" s="165">
        <v>52</v>
      </c>
      <c r="AI61" s="243" t="str">
        <f t="shared" si="9"/>
        <v/>
      </c>
      <c r="AM61" s="256" t="str">
        <f t="shared" si="10"/>
        <v>ok,2R</v>
      </c>
      <c r="AN61" s="256" t="str">
        <f t="shared" si="11"/>
        <v>ok,2R</v>
      </c>
      <c r="AO61" s="256" t="str">
        <f t="shared" si="12"/>
        <v>ok,2R</v>
      </c>
      <c r="AP61" s="256" t="str">
        <f t="shared" si="13"/>
        <v>ok,2R</v>
      </c>
      <c r="AR61" s="260" t="str">
        <f t="shared" si="14"/>
        <v xml:space="preserve">     </v>
      </c>
      <c r="AS61" s="165">
        <v>52</v>
      </c>
      <c r="AT61" s="1" t="str">
        <f t="shared" si="15"/>
        <v/>
      </c>
      <c r="AU61" s="1" t="str">
        <f t="shared" si="16"/>
        <v/>
      </c>
      <c r="AV61" s="1" t="str">
        <f t="shared" si="17"/>
        <v/>
      </c>
      <c r="AW61" s="1" t="str">
        <f t="shared" si="18"/>
        <v/>
      </c>
      <c r="AX61" s="259" t="str">
        <f t="shared" si="1"/>
        <v/>
      </c>
      <c r="AZ61" s="1" t="str">
        <f t="shared" si="19"/>
        <v/>
      </c>
      <c r="BJ61" s="116" t="s">
        <v>410</v>
      </c>
      <c r="BK61" s="1" t="str">
        <f>IF(D61&lt;0.1,'X(Calculs)X'!MW$106,IF(D61&lt;0.2,'X(Calculs)X'!MW$105,IF(D61&lt;0.3,'X(Calculs)X'!MW$104,IF(D61&lt;0.4,'X(Calculs)X'!MW$103,IF(D61&lt;0.5,'X(Calculs)X'!MW$102,IF(D61&lt;0.6,'X(Calculs)X'!MW$101,IF(D61&lt;0.7,'X(Calculs)X'!MW$100,IF(D61&lt;0.8,'X(Calculs)X'!MW$99,IF(D61&lt;0.9,'X(Calculs)X'!MW$98,IF(D61&lt;=1,'X(Calculs)X'!MW$97,"err"))))))))))</f>
        <v>err</v>
      </c>
      <c r="BL61" s="1" t="str">
        <f>IF(D61&lt;0.1,'X(Calculs)X'!MW$106,IF(D61&lt;0.2,'X(Calculs)X'!MW$105,IF(D61&lt;0.3,'X(Calculs)X'!MW$104,IF(D61&lt;0.4,'X(Calculs)X'!MW$103,IF(D61&lt;0.5,'X(Calculs)X'!MW$102,IF(D61&lt;0.6,'X(Calculs)X'!MW$101,IF(D61&lt;0.7,'X(Calculs)X'!MW$100,IF(D61&lt;0.8,'X(Calculs)X'!MW$99,IF(D61&lt;0.9,'X(Calculs)X'!MW$98,IF(D61&lt;=1,'X(Calculs)X'!MW$97,"err"))))))))))</f>
        <v>err</v>
      </c>
      <c r="BM61" s="1" t="str">
        <f>IF(F61&lt;0,'X(Calculs)X'!MW$119,IF(F61&lt;0.1,'X(Calculs)X'!MW$118,IF(F61&lt;0.2,'X(Calculs)X'!MW$117,IF(F61&lt;0.3,'X(Calculs)X'!MW$116,IF(F61&lt;0.4,'X(Calculs)X'!MW$115,IF(F61&lt;0.5,'X(Calculs)X'!MW$114,IF(F61&lt;0.6,'X(Calculs)X'!MW$113,IF(F61&lt;0.7,'X(Calculs)X'!MW$112,IF(F61&lt;0.8,'X(Calculs)X'!MW$111,IF(F61&lt;0.9,'X(Calculs)X'!MW$110,IF(F61&lt;=1,'X(Calculs)X'!MW$109,IF(F61="—","—","err"))))))))))))</f>
        <v>err</v>
      </c>
      <c r="BN61" s="1">
        <f>IF(G61=0,0,IF(G61&lt;G$112,'X(Calculs)X'!MW$121,IF(AND(G61&gt;=G$112,G61&lt;(G$112+(1*G$113))),'X(Calculs)X'!MW$122,IF(AND(G61&gt;=(G$112+(1*G$113)),G61&lt;(G$112+(2*G$113))),'X(Calculs)X'!MW$123,IF(G61&gt;=(G$112+(2*G$113)),'X(Calculs)X'!MW$124,"err")))))</f>
        <v>1</v>
      </c>
      <c r="BV61" s="116" t="s">
        <v>410</v>
      </c>
      <c r="BW61" s="1" t="str">
        <f>'X(Calculs)X'!EF76</f>
        <v/>
      </c>
      <c r="BX61" s="1">
        <f>'X(Calculs)X'!FM76</f>
        <v>0</v>
      </c>
      <c r="BZ61" s="4" t="s">
        <v>82</v>
      </c>
      <c r="CA61" s="1" t="e">
        <f t="shared" si="20"/>
        <v>#N/A</v>
      </c>
    </row>
    <row r="62" spans="1:79" ht="129.9" customHeight="1" x14ac:dyDescent="0.35">
      <c r="A62" s="639"/>
      <c r="B62" s="116" t="s">
        <v>411</v>
      </c>
      <c r="C62" s="190" t="str">
        <f>IF('X(Calculs)X'!AO77&gt;=0,'X(Calculs)X'!AO77,"")</f>
        <v/>
      </c>
      <c r="D62" s="500" t="str">
        <f>IF(C62="","",C62/'2. Saisie'!AE1)</f>
        <v/>
      </c>
      <c r="E62" s="634" t="str">
        <f>IF(AH62&lt;='X(Calculs)X'!B$11,(C62-C$112)/C$113,"")</f>
        <v/>
      </c>
      <c r="F62" s="114" t="str">
        <f>IF('X(Calculs)X'!AL77="","",'X(Calculs)X'!AL77)</f>
        <v/>
      </c>
      <c r="G62" s="190" t="str">
        <f t="shared" si="2"/>
        <v/>
      </c>
      <c r="H62" s="519" t="str">
        <f t="shared" si="3"/>
        <v/>
      </c>
      <c r="I62" s="517" t="str">
        <f t="shared" si="4"/>
        <v/>
      </c>
      <c r="J62" s="517" t="str">
        <f t="shared" si="5"/>
        <v/>
      </c>
      <c r="K62" s="656" t="str">
        <f t="shared" si="6"/>
        <v/>
      </c>
      <c r="L62" s="181"/>
      <c r="M62" s="176" t="str">
        <f t="shared" si="7"/>
        <v xml:space="preserve">     </v>
      </c>
      <c r="N62" s="181"/>
      <c r="AB62" s="200" t="str">
        <f t="shared" si="8"/>
        <v/>
      </c>
      <c r="AH62" s="165">
        <v>53</v>
      </c>
      <c r="AI62" s="243" t="str">
        <f t="shared" si="9"/>
        <v/>
      </c>
      <c r="AM62" s="256" t="str">
        <f t="shared" si="10"/>
        <v>ok,2R</v>
      </c>
      <c r="AN62" s="256" t="str">
        <f t="shared" si="11"/>
        <v>ok,2R</v>
      </c>
      <c r="AO62" s="256" t="str">
        <f t="shared" si="12"/>
        <v>ok,2R</v>
      </c>
      <c r="AP62" s="256" t="str">
        <f t="shared" si="13"/>
        <v>ok,2R</v>
      </c>
      <c r="AR62" s="260" t="str">
        <f t="shared" si="14"/>
        <v xml:space="preserve">     </v>
      </c>
      <c r="AS62" s="165">
        <v>53</v>
      </c>
      <c r="AT62" s="1" t="str">
        <f t="shared" si="15"/>
        <v/>
      </c>
      <c r="AU62" s="1" t="str">
        <f t="shared" si="16"/>
        <v/>
      </c>
      <c r="AV62" s="1" t="str">
        <f t="shared" si="17"/>
        <v/>
      </c>
      <c r="AW62" s="1" t="str">
        <f t="shared" si="18"/>
        <v/>
      </c>
      <c r="AX62" s="259" t="str">
        <f t="shared" si="1"/>
        <v/>
      </c>
      <c r="AZ62" s="1" t="str">
        <f t="shared" si="19"/>
        <v/>
      </c>
      <c r="BJ62" s="116" t="s">
        <v>411</v>
      </c>
      <c r="BK62" s="1" t="str">
        <f>IF(D62&lt;0.1,'X(Calculs)X'!MW$106,IF(D62&lt;0.2,'X(Calculs)X'!MW$105,IF(D62&lt;0.3,'X(Calculs)X'!MW$104,IF(D62&lt;0.4,'X(Calculs)X'!MW$103,IF(D62&lt;0.5,'X(Calculs)X'!MW$102,IF(D62&lt;0.6,'X(Calculs)X'!MW$101,IF(D62&lt;0.7,'X(Calculs)X'!MW$100,IF(D62&lt;0.8,'X(Calculs)X'!MW$99,IF(D62&lt;0.9,'X(Calculs)X'!MW$98,IF(D62&lt;=1,'X(Calculs)X'!MW$97,"err"))))))))))</f>
        <v>err</v>
      </c>
      <c r="BL62" s="1" t="str">
        <f>IF(D62&lt;0.1,'X(Calculs)X'!MW$106,IF(D62&lt;0.2,'X(Calculs)X'!MW$105,IF(D62&lt;0.3,'X(Calculs)X'!MW$104,IF(D62&lt;0.4,'X(Calculs)X'!MW$103,IF(D62&lt;0.5,'X(Calculs)X'!MW$102,IF(D62&lt;0.6,'X(Calculs)X'!MW$101,IF(D62&lt;0.7,'X(Calculs)X'!MW$100,IF(D62&lt;0.8,'X(Calculs)X'!MW$99,IF(D62&lt;0.9,'X(Calculs)X'!MW$98,IF(D62&lt;=1,'X(Calculs)X'!MW$97,"err"))))))))))</f>
        <v>err</v>
      </c>
      <c r="BM62" s="1" t="str">
        <f>IF(F62&lt;0,'X(Calculs)X'!MW$119,IF(F62&lt;0.1,'X(Calculs)X'!MW$118,IF(F62&lt;0.2,'X(Calculs)X'!MW$117,IF(F62&lt;0.3,'X(Calculs)X'!MW$116,IF(F62&lt;0.4,'X(Calculs)X'!MW$115,IF(F62&lt;0.5,'X(Calculs)X'!MW$114,IF(F62&lt;0.6,'X(Calculs)X'!MW$113,IF(F62&lt;0.7,'X(Calculs)X'!MW$112,IF(F62&lt;0.8,'X(Calculs)X'!MW$111,IF(F62&lt;0.9,'X(Calculs)X'!MW$110,IF(F62&lt;=1,'X(Calculs)X'!MW$109,IF(F62="—","—","err"))))))))))))</f>
        <v>err</v>
      </c>
      <c r="BN62" s="1">
        <f>IF(G62=0,0,IF(G62&lt;G$112,'X(Calculs)X'!MW$121,IF(AND(G62&gt;=G$112,G62&lt;(G$112+(1*G$113))),'X(Calculs)X'!MW$122,IF(AND(G62&gt;=(G$112+(1*G$113)),G62&lt;(G$112+(2*G$113))),'X(Calculs)X'!MW$123,IF(G62&gt;=(G$112+(2*G$113)),'X(Calculs)X'!MW$124,"err")))))</f>
        <v>1</v>
      </c>
      <c r="BV62" s="116" t="s">
        <v>411</v>
      </c>
      <c r="BW62" s="1" t="str">
        <f>'X(Calculs)X'!EF77</f>
        <v/>
      </c>
      <c r="BX62" s="1">
        <f>'X(Calculs)X'!FM77</f>
        <v>0</v>
      </c>
      <c r="BZ62" s="4" t="s">
        <v>83</v>
      </c>
      <c r="CA62" s="1" t="e">
        <f t="shared" si="20"/>
        <v>#N/A</v>
      </c>
    </row>
    <row r="63" spans="1:79" ht="129.9" customHeight="1" x14ac:dyDescent="0.35">
      <c r="A63" s="639"/>
      <c r="B63" s="116" t="s">
        <v>412</v>
      </c>
      <c r="C63" s="190" t="str">
        <f>IF('X(Calculs)X'!AO78&gt;=0,'X(Calculs)X'!AO78,"")</f>
        <v/>
      </c>
      <c r="D63" s="500" t="str">
        <f>IF(C63="","",C63/'2. Saisie'!AE1)</f>
        <v/>
      </c>
      <c r="E63" s="634" t="str">
        <f>IF(AH63&lt;='X(Calculs)X'!B$11,(C63-C$112)/C$113,"")</f>
        <v/>
      </c>
      <c r="F63" s="114" t="str">
        <f>IF('X(Calculs)X'!AL78="","",'X(Calculs)X'!AL78)</f>
        <v/>
      </c>
      <c r="G63" s="190" t="str">
        <f t="shared" si="2"/>
        <v/>
      </c>
      <c r="H63" s="519" t="str">
        <f t="shared" si="3"/>
        <v/>
      </c>
      <c r="I63" s="517" t="str">
        <f t="shared" si="4"/>
        <v/>
      </c>
      <c r="J63" s="517" t="str">
        <f t="shared" si="5"/>
        <v/>
      </c>
      <c r="K63" s="656" t="str">
        <f t="shared" si="6"/>
        <v/>
      </c>
      <c r="L63" s="181"/>
      <c r="M63" s="176" t="str">
        <f t="shared" si="7"/>
        <v xml:space="preserve">     </v>
      </c>
      <c r="N63" s="181"/>
      <c r="AB63" s="200" t="str">
        <f t="shared" si="8"/>
        <v/>
      </c>
      <c r="AH63" s="165">
        <v>54</v>
      </c>
      <c r="AI63" s="243" t="str">
        <f t="shared" si="9"/>
        <v/>
      </c>
      <c r="AM63" s="256" t="str">
        <f t="shared" si="10"/>
        <v>ok,2R</v>
      </c>
      <c r="AN63" s="256" t="str">
        <f t="shared" si="11"/>
        <v>ok,2R</v>
      </c>
      <c r="AO63" s="256" t="str">
        <f t="shared" si="12"/>
        <v>ok,2R</v>
      </c>
      <c r="AP63" s="256" t="str">
        <f t="shared" si="13"/>
        <v>ok,2R</v>
      </c>
      <c r="AR63" s="260" t="str">
        <f t="shared" si="14"/>
        <v xml:space="preserve">     </v>
      </c>
      <c r="AS63" s="165">
        <v>54</v>
      </c>
      <c r="AT63" s="1" t="str">
        <f t="shared" si="15"/>
        <v/>
      </c>
      <c r="AU63" s="1" t="str">
        <f t="shared" si="16"/>
        <v/>
      </c>
      <c r="AV63" s="1" t="str">
        <f t="shared" si="17"/>
        <v/>
      </c>
      <c r="AW63" s="1" t="str">
        <f t="shared" si="18"/>
        <v/>
      </c>
      <c r="AX63" s="259" t="str">
        <f t="shared" si="1"/>
        <v/>
      </c>
      <c r="AZ63" s="1" t="str">
        <f t="shared" si="19"/>
        <v/>
      </c>
      <c r="BJ63" s="116" t="s">
        <v>412</v>
      </c>
      <c r="BK63" s="1" t="str">
        <f>IF(D63&lt;0.1,'X(Calculs)X'!MW$106,IF(D63&lt;0.2,'X(Calculs)X'!MW$105,IF(D63&lt;0.3,'X(Calculs)X'!MW$104,IF(D63&lt;0.4,'X(Calculs)X'!MW$103,IF(D63&lt;0.5,'X(Calculs)X'!MW$102,IF(D63&lt;0.6,'X(Calculs)X'!MW$101,IF(D63&lt;0.7,'X(Calculs)X'!MW$100,IF(D63&lt;0.8,'X(Calculs)X'!MW$99,IF(D63&lt;0.9,'X(Calculs)X'!MW$98,IF(D63&lt;=1,'X(Calculs)X'!MW$97,"err"))))))))))</f>
        <v>err</v>
      </c>
      <c r="BL63" s="1" t="str">
        <f>IF(D63&lt;0.1,'X(Calculs)X'!MW$106,IF(D63&lt;0.2,'X(Calculs)X'!MW$105,IF(D63&lt;0.3,'X(Calculs)X'!MW$104,IF(D63&lt;0.4,'X(Calculs)X'!MW$103,IF(D63&lt;0.5,'X(Calculs)X'!MW$102,IF(D63&lt;0.6,'X(Calculs)X'!MW$101,IF(D63&lt;0.7,'X(Calculs)X'!MW$100,IF(D63&lt;0.8,'X(Calculs)X'!MW$99,IF(D63&lt;0.9,'X(Calculs)X'!MW$98,IF(D63&lt;=1,'X(Calculs)X'!MW$97,"err"))))))))))</f>
        <v>err</v>
      </c>
      <c r="BM63" s="1" t="str">
        <f>IF(F63&lt;0,'X(Calculs)X'!MW$119,IF(F63&lt;0.1,'X(Calculs)X'!MW$118,IF(F63&lt;0.2,'X(Calculs)X'!MW$117,IF(F63&lt;0.3,'X(Calculs)X'!MW$116,IF(F63&lt;0.4,'X(Calculs)X'!MW$115,IF(F63&lt;0.5,'X(Calculs)X'!MW$114,IF(F63&lt;0.6,'X(Calculs)X'!MW$113,IF(F63&lt;0.7,'X(Calculs)X'!MW$112,IF(F63&lt;0.8,'X(Calculs)X'!MW$111,IF(F63&lt;0.9,'X(Calculs)X'!MW$110,IF(F63&lt;=1,'X(Calculs)X'!MW$109,IF(F63="—","—","err"))))))))))))</f>
        <v>err</v>
      </c>
      <c r="BN63" s="1">
        <f>IF(G63=0,0,IF(G63&lt;G$112,'X(Calculs)X'!MW$121,IF(AND(G63&gt;=G$112,G63&lt;(G$112+(1*G$113))),'X(Calculs)X'!MW$122,IF(AND(G63&gt;=(G$112+(1*G$113)),G63&lt;(G$112+(2*G$113))),'X(Calculs)X'!MW$123,IF(G63&gt;=(G$112+(2*G$113)),'X(Calculs)X'!MW$124,"err")))))</f>
        <v>1</v>
      </c>
      <c r="BV63" s="116" t="s">
        <v>412</v>
      </c>
      <c r="BW63" s="1" t="str">
        <f>'X(Calculs)X'!EF78</f>
        <v/>
      </c>
      <c r="BX63" s="1">
        <f>'X(Calculs)X'!FM78</f>
        <v>0</v>
      </c>
      <c r="BZ63" s="4" t="s">
        <v>84</v>
      </c>
      <c r="CA63" s="1" t="e">
        <f t="shared" si="20"/>
        <v>#N/A</v>
      </c>
    </row>
    <row r="64" spans="1:79" ht="129.9" customHeight="1" x14ac:dyDescent="0.35">
      <c r="A64" s="639"/>
      <c r="B64" s="116" t="s">
        <v>413</v>
      </c>
      <c r="C64" s="190" t="str">
        <f>IF('X(Calculs)X'!AO79&gt;=0,'X(Calculs)X'!AO79,"")</f>
        <v/>
      </c>
      <c r="D64" s="500" t="str">
        <f>IF(C64="","",C64/'2. Saisie'!AE1)</f>
        <v/>
      </c>
      <c r="E64" s="634" t="str">
        <f>IF(AH64&lt;='X(Calculs)X'!B$11,(C64-C$112)/C$113,"")</f>
        <v/>
      </c>
      <c r="F64" s="114" t="str">
        <f>IF('X(Calculs)X'!AL79="","",'X(Calculs)X'!AL79)</f>
        <v/>
      </c>
      <c r="G64" s="190" t="str">
        <f t="shared" si="2"/>
        <v/>
      </c>
      <c r="H64" s="519" t="str">
        <f t="shared" si="3"/>
        <v/>
      </c>
      <c r="I64" s="517" t="str">
        <f t="shared" si="4"/>
        <v/>
      </c>
      <c r="J64" s="517" t="str">
        <f t="shared" si="5"/>
        <v/>
      </c>
      <c r="K64" s="656" t="str">
        <f t="shared" si="6"/>
        <v/>
      </c>
      <c r="L64" s="181"/>
      <c r="M64" s="176" t="str">
        <f t="shared" si="7"/>
        <v xml:space="preserve">     </v>
      </c>
      <c r="N64" s="181"/>
      <c r="AB64" s="200" t="str">
        <f t="shared" si="8"/>
        <v/>
      </c>
      <c r="AH64" s="165">
        <v>55</v>
      </c>
      <c r="AI64" s="243" t="str">
        <f t="shared" si="9"/>
        <v/>
      </c>
      <c r="AM64" s="256" t="str">
        <f t="shared" si="10"/>
        <v>ok,2R</v>
      </c>
      <c r="AN64" s="256" t="str">
        <f t="shared" si="11"/>
        <v>ok,2R</v>
      </c>
      <c r="AO64" s="256" t="str">
        <f t="shared" si="12"/>
        <v>ok,2R</v>
      </c>
      <c r="AP64" s="256" t="str">
        <f t="shared" si="13"/>
        <v>ok,2R</v>
      </c>
      <c r="AR64" s="260" t="str">
        <f t="shared" si="14"/>
        <v xml:space="preserve">     </v>
      </c>
      <c r="AS64" s="165">
        <v>55</v>
      </c>
      <c r="AT64" s="1" t="str">
        <f t="shared" si="15"/>
        <v/>
      </c>
      <c r="AU64" s="1" t="str">
        <f t="shared" si="16"/>
        <v/>
      </c>
      <c r="AV64" s="1" t="str">
        <f t="shared" si="17"/>
        <v/>
      </c>
      <c r="AW64" s="1" t="str">
        <f t="shared" si="18"/>
        <v/>
      </c>
      <c r="AX64" s="259" t="str">
        <f t="shared" si="1"/>
        <v/>
      </c>
      <c r="AZ64" s="1" t="str">
        <f t="shared" si="19"/>
        <v/>
      </c>
      <c r="BJ64" s="116" t="s">
        <v>413</v>
      </c>
      <c r="BK64" s="1" t="str">
        <f>IF(D64&lt;0.1,'X(Calculs)X'!MW$106,IF(D64&lt;0.2,'X(Calculs)X'!MW$105,IF(D64&lt;0.3,'X(Calculs)X'!MW$104,IF(D64&lt;0.4,'X(Calculs)X'!MW$103,IF(D64&lt;0.5,'X(Calculs)X'!MW$102,IF(D64&lt;0.6,'X(Calculs)X'!MW$101,IF(D64&lt;0.7,'X(Calculs)X'!MW$100,IF(D64&lt;0.8,'X(Calculs)X'!MW$99,IF(D64&lt;0.9,'X(Calculs)X'!MW$98,IF(D64&lt;=1,'X(Calculs)X'!MW$97,"err"))))))))))</f>
        <v>err</v>
      </c>
      <c r="BL64" s="1" t="str">
        <f>IF(D64&lt;0.1,'X(Calculs)X'!MW$106,IF(D64&lt;0.2,'X(Calculs)X'!MW$105,IF(D64&lt;0.3,'X(Calculs)X'!MW$104,IF(D64&lt;0.4,'X(Calculs)X'!MW$103,IF(D64&lt;0.5,'X(Calculs)X'!MW$102,IF(D64&lt;0.6,'X(Calculs)X'!MW$101,IF(D64&lt;0.7,'X(Calculs)X'!MW$100,IF(D64&lt;0.8,'X(Calculs)X'!MW$99,IF(D64&lt;0.9,'X(Calculs)X'!MW$98,IF(D64&lt;=1,'X(Calculs)X'!MW$97,"err"))))))))))</f>
        <v>err</v>
      </c>
      <c r="BM64" s="1" t="str">
        <f>IF(F64&lt;0,'X(Calculs)X'!MW$119,IF(F64&lt;0.1,'X(Calculs)X'!MW$118,IF(F64&lt;0.2,'X(Calculs)X'!MW$117,IF(F64&lt;0.3,'X(Calculs)X'!MW$116,IF(F64&lt;0.4,'X(Calculs)X'!MW$115,IF(F64&lt;0.5,'X(Calculs)X'!MW$114,IF(F64&lt;0.6,'X(Calculs)X'!MW$113,IF(F64&lt;0.7,'X(Calculs)X'!MW$112,IF(F64&lt;0.8,'X(Calculs)X'!MW$111,IF(F64&lt;0.9,'X(Calculs)X'!MW$110,IF(F64&lt;=1,'X(Calculs)X'!MW$109,IF(F64="—","—","err"))))))))))))</f>
        <v>err</v>
      </c>
      <c r="BN64" s="1">
        <f>IF(G64=0,0,IF(G64&lt;G$112,'X(Calculs)X'!MW$121,IF(AND(G64&gt;=G$112,G64&lt;(G$112+(1*G$113))),'X(Calculs)X'!MW$122,IF(AND(G64&gt;=(G$112+(1*G$113)),G64&lt;(G$112+(2*G$113))),'X(Calculs)X'!MW$123,IF(G64&gt;=(G$112+(2*G$113)),'X(Calculs)X'!MW$124,"err")))))</f>
        <v>1</v>
      </c>
      <c r="BV64" s="116" t="s">
        <v>413</v>
      </c>
      <c r="BW64" s="1" t="str">
        <f>'X(Calculs)X'!EF79</f>
        <v/>
      </c>
      <c r="BX64" s="1">
        <f>'X(Calculs)X'!FM79</f>
        <v>0</v>
      </c>
      <c r="BZ64" s="4" t="s">
        <v>85</v>
      </c>
      <c r="CA64" s="1" t="e">
        <f t="shared" si="20"/>
        <v>#N/A</v>
      </c>
    </row>
    <row r="65" spans="1:79" ht="129.9" customHeight="1" x14ac:dyDescent="0.35">
      <c r="A65" s="639"/>
      <c r="B65" s="116" t="s">
        <v>414</v>
      </c>
      <c r="C65" s="190" t="str">
        <f>IF('X(Calculs)X'!AO80&gt;=0,'X(Calculs)X'!AO80,"")</f>
        <v/>
      </c>
      <c r="D65" s="500" t="str">
        <f>IF(C65="","",C65/'2. Saisie'!AE1)</f>
        <v/>
      </c>
      <c r="E65" s="634" t="str">
        <f>IF(AH65&lt;='X(Calculs)X'!B$11,(C65-C$112)/C$113,"")</f>
        <v/>
      </c>
      <c r="F65" s="114" t="str">
        <f>IF('X(Calculs)X'!AL80="","",'X(Calculs)X'!AL80)</f>
        <v/>
      </c>
      <c r="G65" s="190" t="str">
        <f t="shared" si="2"/>
        <v/>
      </c>
      <c r="H65" s="519" t="str">
        <f t="shared" si="3"/>
        <v/>
      </c>
      <c r="I65" s="517" t="str">
        <f t="shared" si="4"/>
        <v/>
      </c>
      <c r="J65" s="517" t="str">
        <f t="shared" si="5"/>
        <v/>
      </c>
      <c r="K65" s="656" t="str">
        <f t="shared" si="6"/>
        <v/>
      </c>
      <c r="L65" s="181"/>
      <c r="M65" s="176" t="str">
        <f t="shared" si="7"/>
        <v xml:space="preserve">     </v>
      </c>
      <c r="N65" s="181"/>
      <c r="AB65" s="200" t="str">
        <f t="shared" si="8"/>
        <v/>
      </c>
      <c r="AH65" s="165">
        <v>56</v>
      </c>
      <c r="AI65" s="243" t="str">
        <f t="shared" si="9"/>
        <v/>
      </c>
      <c r="AM65" s="256" t="str">
        <f t="shared" si="10"/>
        <v>ok,2R</v>
      </c>
      <c r="AN65" s="256" t="str">
        <f t="shared" si="11"/>
        <v>ok,2R</v>
      </c>
      <c r="AO65" s="256" t="str">
        <f t="shared" si="12"/>
        <v>ok,2R</v>
      </c>
      <c r="AP65" s="256" t="str">
        <f t="shared" si="13"/>
        <v>ok,2R</v>
      </c>
      <c r="AR65" s="260" t="str">
        <f t="shared" si="14"/>
        <v xml:space="preserve">     </v>
      </c>
      <c r="AS65" s="165">
        <v>56</v>
      </c>
      <c r="AT65" s="1" t="str">
        <f t="shared" si="15"/>
        <v/>
      </c>
      <c r="AU65" s="1" t="str">
        <f t="shared" si="16"/>
        <v/>
      </c>
      <c r="AV65" s="1" t="str">
        <f t="shared" si="17"/>
        <v/>
      </c>
      <c r="AW65" s="1" t="str">
        <f t="shared" si="18"/>
        <v/>
      </c>
      <c r="AX65" s="259" t="str">
        <f t="shared" si="1"/>
        <v/>
      </c>
      <c r="AZ65" s="1" t="str">
        <f t="shared" si="19"/>
        <v/>
      </c>
      <c r="BJ65" s="116" t="s">
        <v>414</v>
      </c>
      <c r="BK65" s="1" t="str">
        <f>IF(D65&lt;0.1,'X(Calculs)X'!MW$106,IF(D65&lt;0.2,'X(Calculs)X'!MW$105,IF(D65&lt;0.3,'X(Calculs)X'!MW$104,IF(D65&lt;0.4,'X(Calculs)X'!MW$103,IF(D65&lt;0.5,'X(Calculs)X'!MW$102,IF(D65&lt;0.6,'X(Calculs)X'!MW$101,IF(D65&lt;0.7,'X(Calculs)X'!MW$100,IF(D65&lt;0.8,'X(Calculs)X'!MW$99,IF(D65&lt;0.9,'X(Calculs)X'!MW$98,IF(D65&lt;=1,'X(Calculs)X'!MW$97,"err"))))))))))</f>
        <v>err</v>
      </c>
      <c r="BL65" s="1" t="str">
        <f>IF(D65&lt;0.1,'X(Calculs)X'!MW$106,IF(D65&lt;0.2,'X(Calculs)X'!MW$105,IF(D65&lt;0.3,'X(Calculs)X'!MW$104,IF(D65&lt;0.4,'X(Calculs)X'!MW$103,IF(D65&lt;0.5,'X(Calculs)X'!MW$102,IF(D65&lt;0.6,'X(Calculs)X'!MW$101,IF(D65&lt;0.7,'X(Calculs)X'!MW$100,IF(D65&lt;0.8,'X(Calculs)X'!MW$99,IF(D65&lt;0.9,'X(Calculs)X'!MW$98,IF(D65&lt;=1,'X(Calculs)X'!MW$97,"err"))))))))))</f>
        <v>err</v>
      </c>
      <c r="BM65" s="1" t="str">
        <f>IF(F65&lt;0,'X(Calculs)X'!MW$119,IF(F65&lt;0.1,'X(Calculs)X'!MW$118,IF(F65&lt;0.2,'X(Calculs)X'!MW$117,IF(F65&lt;0.3,'X(Calculs)X'!MW$116,IF(F65&lt;0.4,'X(Calculs)X'!MW$115,IF(F65&lt;0.5,'X(Calculs)X'!MW$114,IF(F65&lt;0.6,'X(Calculs)X'!MW$113,IF(F65&lt;0.7,'X(Calculs)X'!MW$112,IF(F65&lt;0.8,'X(Calculs)X'!MW$111,IF(F65&lt;0.9,'X(Calculs)X'!MW$110,IF(F65&lt;=1,'X(Calculs)X'!MW$109,IF(F65="—","—","err"))))))))))))</f>
        <v>err</v>
      </c>
      <c r="BN65" s="1">
        <f>IF(G65=0,0,IF(G65&lt;G$112,'X(Calculs)X'!MW$121,IF(AND(G65&gt;=G$112,G65&lt;(G$112+(1*G$113))),'X(Calculs)X'!MW$122,IF(AND(G65&gt;=(G$112+(1*G$113)),G65&lt;(G$112+(2*G$113))),'X(Calculs)X'!MW$123,IF(G65&gt;=(G$112+(2*G$113)),'X(Calculs)X'!MW$124,"err")))))</f>
        <v>1</v>
      </c>
      <c r="BV65" s="116" t="s">
        <v>414</v>
      </c>
      <c r="BW65" s="1" t="str">
        <f>'X(Calculs)X'!EF80</f>
        <v/>
      </c>
      <c r="BX65" s="1">
        <f>'X(Calculs)X'!FM80</f>
        <v>0</v>
      </c>
      <c r="BZ65" s="4" t="s">
        <v>86</v>
      </c>
      <c r="CA65" s="1" t="e">
        <f t="shared" si="20"/>
        <v>#N/A</v>
      </c>
    </row>
    <row r="66" spans="1:79" ht="129.9" customHeight="1" x14ac:dyDescent="0.35">
      <c r="A66" s="639"/>
      <c r="B66" s="116" t="s">
        <v>415</v>
      </c>
      <c r="C66" s="190" t="str">
        <f>IF('X(Calculs)X'!AO81&gt;=0,'X(Calculs)X'!AO81,"")</f>
        <v/>
      </c>
      <c r="D66" s="500" t="str">
        <f>IF(C66="","",C66/'2. Saisie'!AE1)</f>
        <v/>
      </c>
      <c r="E66" s="634" t="str">
        <f>IF(AH66&lt;='X(Calculs)X'!B$11,(C66-C$112)/C$113,"")</f>
        <v/>
      </c>
      <c r="F66" s="114" t="str">
        <f>IF('X(Calculs)X'!AL81="","",'X(Calculs)X'!AL81)</f>
        <v/>
      </c>
      <c r="G66" s="190" t="str">
        <f t="shared" si="2"/>
        <v/>
      </c>
      <c r="H66" s="519" t="str">
        <f t="shared" si="3"/>
        <v/>
      </c>
      <c r="I66" s="517" t="str">
        <f t="shared" si="4"/>
        <v/>
      </c>
      <c r="J66" s="517" t="str">
        <f t="shared" si="5"/>
        <v/>
      </c>
      <c r="K66" s="656" t="str">
        <f t="shared" si="6"/>
        <v/>
      </c>
      <c r="L66" s="181"/>
      <c r="M66" s="176" t="str">
        <f t="shared" si="7"/>
        <v xml:space="preserve">     </v>
      </c>
      <c r="N66" s="181"/>
      <c r="AB66" s="200" t="str">
        <f t="shared" si="8"/>
        <v/>
      </c>
      <c r="AH66" s="165">
        <v>57</v>
      </c>
      <c r="AI66" s="243" t="str">
        <f t="shared" si="9"/>
        <v/>
      </c>
      <c r="AM66" s="256" t="str">
        <f t="shared" si="10"/>
        <v>ok,2R</v>
      </c>
      <c r="AN66" s="256" t="str">
        <f t="shared" si="11"/>
        <v>ok,2R</v>
      </c>
      <c r="AO66" s="256" t="str">
        <f t="shared" si="12"/>
        <v>ok,2R</v>
      </c>
      <c r="AP66" s="256" t="str">
        <f t="shared" si="13"/>
        <v>ok,2R</v>
      </c>
      <c r="AR66" s="260" t="str">
        <f t="shared" si="14"/>
        <v xml:space="preserve">     </v>
      </c>
      <c r="AS66" s="165">
        <v>57</v>
      </c>
      <c r="AT66" s="1" t="str">
        <f t="shared" si="15"/>
        <v/>
      </c>
      <c r="AU66" s="1" t="str">
        <f t="shared" si="16"/>
        <v/>
      </c>
      <c r="AV66" s="1" t="str">
        <f t="shared" si="17"/>
        <v/>
      </c>
      <c r="AW66" s="1" t="str">
        <f t="shared" si="18"/>
        <v/>
      </c>
      <c r="AX66" s="259" t="str">
        <f t="shared" si="1"/>
        <v/>
      </c>
      <c r="AZ66" s="1" t="str">
        <f t="shared" si="19"/>
        <v/>
      </c>
      <c r="BJ66" s="116" t="s">
        <v>415</v>
      </c>
      <c r="BK66" s="1" t="str">
        <f>IF(D66&lt;0.1,'X(Calculs)X'!MW$106,IF(D66&lt;0.2,'X(Calculs)X'!MW$105,IF(D66&lt;0.3,'X(Calculs)X'!MW$104,IF(D66&lt;0.4,'X(Calculs)X'!MW$103,IF(D66&lt;0.5,'X(Calculs)X'!MW$102,IF(D66&lt;0.6,'X(Calculs)X'!MW$101,IF(D66&lt;0.7,'X(Calculs)X'!MW$100,IF(D66&lt;0.8,'X(Calculs)X'!MW$99,IF(D66&lt;0.9,'X(Calculs)X'!MW$98,IF(D66&lt;=1,'X(Calculs)X'!MW$97,"err"))))))))))</f>
        <v>err</v>
      </c>
      <c r="BL66" s="1" t="str">
        <f>IF(D66&lt;0.1,'X(Calculs)X'!MW$106,IF(D66&lt;0.2,'X(Calculs)X'!MW$105,IF(D66&lt;0.3,'X(Calculs)X'!MW$104,IF(D66&lt;0.4,'X(Calculs)X'!MW$103,IF(D66&lt;0.5,'X(Calculs)X'!MW$102,IF(D66&lt;0.6,'X(Calculs)X'!MW$101,IF(D66&lt;0.7,'X(Calculs)X'!MW$100,IF(D66&lt;0.8,'X(Calculs)X'!MW$99,IF(D66&lt;0.9,'X(Calculs)X'!MW$98,IF(D66&lt;=1,'X(Calculs)X'!MW$97,"err"))))))))))</f>
        <v>err</v>
      </c>
      <c r="BM66" s="1" t="str">
        <f>IF(F66&lt;0,'X(Calculs)X'!MW$119,IF(F66&lt;0.1,'X(Calculs)X'!MW$118,IF(F66&lt;0.2,'X(Calculs)X'!MW$117,IF(F66&lt;0.3,'X(Calculs)X'!MW$116,IF(F66&lt;0.4,'X(Calculs)X'!MW$115,IF(F66&lt;0.5,'X(Calculs)X'!MW$114,IF(F66&lt;0.6,'X(Calculs)X'!MW$113,IF(F66&lt;0.7,'X(Calculs)X'!MW$112,IF(F66&lt;0.8,'X(Calculs)X'!MW$111,IF(F66&lt;0.9,'X(Calculs)X'!MW$110,IF(F66&lt;=1,'X(Calculs)X'!MW$109,IF(F66="—","—","err"))))))))))))</f>
        <v>err</v>
      </c>
      <c r="BN66" s="1">
        <f>IF(G66=0,0,IF(G66&lt;G$112,'X(Calculs)X'!MW$121,IF(AND(G66&gt;=G$112,G66&lt;(G$112+(1*G$113))),'X(Calculs)X'!MW$122,IF(AND(G66&gt;=(G$112+(1*G$113)),G66&lt;(G$112+(2*G$113))),'X(Calculs)X'!MW$123,IF(G66&gt;=(G$112+(2*G$113)),'X(Calculs)X'!MW$124,"err")))))</f>
        <v>1</v>
      </c>
      <c r="BV66" s="116" t="s">
        <v>415</v>
      </c>
      <c r="BW66" s="1" t="str">
        <f>'X(Calculs)X'!EF81</f>
        <v/>
      </c>
      <c r="BX66" s="1">
        <f>'X(Calculs)X'!FM81</f>
        <v>0</v>
      </c>
      <c r="BZ66" s="4" t="s">
        <v>87</v>
      </c>
      <c r="CA66" s="1" t="e">
        <f t="shared" si="20"/>
        <v>#N/A</v>
      </c>
    </row>
    <row r="67" spans="1:79" ht="129.9" customHeight="1" x14ac:dyDescent="0.35">
      <c r="A67" s="639"/>
      <c r="B67" s="116" t="s">
        <v>416</v>
      </c>
      <c r="C67" s="190" t="str">
        <f>IF('X(Calculs)X'!AO82&gt;=0,'X(Calculs)X'!AO82,"")</f>
        <v/>
      </c>
      <c r="D67" s="500" t="str">
        <f>IF(C67="","",C67/'2. Saisie'!AE1)</f>
        <v/>
      </c>
      <c r="E67" s="634" t="str">
        <f>IF(AH67&lt;='X(Calculs)X'!B$11,(C67-C$112)/C$113,"")</f>
        <v/>
      </c>
      <c r="F67" s="114" t="str">
        <f>IF('X(Calculs)X'!AL82="","",'X(Calculs)X'!AL82)</f>
        <v/>
      </c>
      <c r="G67" s="190" t="str">
        <f t="shared" si="2"/>
        <v/>
      </c>
      <c r="H67" s="519" t="str">
        <f t="shared" si="3"/>
        <v/>
      </c>
      <c r="I67" s="517" t="str">
        <f t="shared" si="4"/>
        <v/>
      </c>
      <c r="J67" s="517" t="str">
        <f t="shared" si="5"/>
        <v/>
      </c>
      <c r="K67" s="656" t="str">
        <f t="shared" si="6"/>
        <v/>
      </c>
      <c r="L67" s="181"/>
      <c r="M67" s="176" t="str">
        <f t="shared" si="7"/>
        <v xml:space="preserve">     </v>
      </c>
      <c r="N67" s="181"/>
      <c r="AB67" s="200" t="str">
        <f t="shared" si="8"/>
        <v/>
      </c>
      <c r="AH67" s="165">
        <v>58</v>
      </c>
      <c r="AI67" s="243" t="str">
        <f t="shared" si="9"/>
        <v/>
      </c>
      <c r="AM67" s="256" t="str">
        <f t="shared" si="10"/>
        <v>ok,2R</v>
      </c>
      <c r="AN67" s="256" t="str">
        <f t="shared" si="11"/>
        <v>ok,2R</v>
      </c>
      <c r="AO67" s="256" t="str">
        <f t="shared" si="12"/>
        <v>ok,2R</v>
      </c>
      <c r="AP67" s="256" t="str">
        <f t="shared" si="13"/>
        <v>ok,2R</v>
      </c>
      <c r="AR67" s="260" t="str">
        <f t="shared" si="14"/>
        <v xml:space="preserve">     </v>
      </c>
      <c r="AS67" s="165">
        <v>58</v>
      </c>
      <c r="AT67" s="1" t="str">
        <f t="shared" si="15"/>
        <v/>
      </c>
      <c r="AU67" s="1" t="str">
        <f t="shared" si="16"/>
        <v/>
      </c>
      <c r="AV67" s="1" t="str">
        <f t="shared" si="17"/>
        <v/>
      </c>
      <c r="AW67" s="1" t="str">
        <f t="shared" si="18"/>
        <v/>
      </c>
      <c r="AX67" s="259" t="str">
        <f t="shared" si="1"/>
        <v/>
      </c>
      <c r="AZ67" s="1" t="str">
        <f t="shared" si="19"/>
        <v/>
      </c>
      <c r="BJ67" s="116" t="s">
        <v>416</v>
      </c>
      <c r="BK67" s="1" t="str">
        <f>IF(D67&lt;0.1,'X(Calculs)X'!MW$106,IF(D67&lt;0.2,'X(Calculs)X'!MW$105,IF(D67&lt;0.3,'X(Calculs)X'!MW$104,IF(D67&lt;0.4,'X(Calculs)X'!MW$103,IF(D67&lt;0.5,'X(Calculs)X'!MW$102,IF(D67&lt;0.6,'X(Calculs)X'!MW$101,IF(D67&lt;0.7,'X(Calculs)X'!MW$100,IF(D67&lt;0.8,'X(Calculs)X'!MW$99,IF(D67&lt;0.9,'X(Calculs)X'!MW$98,IF(D67&lt;=1,'X(Calculs)X'!MW$97,"err"))))))))))</f>
        <v>err</v>
      </c>
      <c r="BL67" s="1" t="str">
        <f>IF(D67&lt;0.1,'X(Calculs)X'!MW$106,IF(D67&lt;0.2,'X(Calculs)X'!MW$105,IF(D67&lt;0.3,'X(Calculs)X'!MW$104,IF(D67&lt;0.4,'X(Calculs)X'!MW$103,IF(D67&lt;0.5,'X(Calculs)X'!MW$102,IF(D67&lt;0.6,'X(Calculs)X'!MW$101,IF(D67&lt;0.7,'X(Calculs)X'!MW$100,IF(D67&lt;0.8,'X(Calculs)X'!MW$99,IF(D67&lt;0.9,'X(Calculs)X'!MW$98,IF(D67&lt;=1,'X(Calculs)X'!MW$97,"err"))))))))))</f>
        <v>err</v>
      </c>
      <c r="BM67" s="1" t="str">
        <f>IF(F67&lt;0,'X(Calculs)X'!MW$119,IF(F67&lt;0.1,'X(Calculs)X'!MW$118,IF(F67&lt;0.2,'X(Calculs)X'!MW$117,IF(F67&lt;0.3,'X(Calculs)X'!MW$116,IF(F67&lt;0.4,'X(Calculs)X'!MW$115,IF(F67&lt;0.5,'X(Calculs)X'!MW$114,IF(F67&lt;0.6,'X(Calculs)X'!MW$113,IF(F67&lt;0.7,'X(Calculs)X'!MW$112,IF(F67&lt;0.8,'X(Calculs)X'!MW$111,IF(F67&lt;0.9,'X(Calculs)X'!MW$110,IF(F67&lt;=1,'X(Calculs)X'!MW$109,IF(F67="—","—","err"))))))))))))</f>
        <v>err</v>
      </c>
      <c r="BN67" s="1">
        <f>IF(G67=0,0,IF(G67&lt;G$112,'X(Calculs)X'!MW$121,IF(AND(G67&gt;=G$112,G67&lt;(G$112+(1*G$113))),'X(Calculs)X'!MW$122,IF(AND(G67&gt;=(G$112+(1*G$113)),G67&lt;(G$112+(2*G$113))),'X(Calculs)X'!MW$123,IF(G67&gt;=(G$112+(2*G$113)),'X(Calculs)X'!MW$124,"err")))))</f>
        <v>1</v>
      </c>
      <c r="BV67" s="116" t="s">
        <v>416</v>
      </c>
      <c r="BW67" s="1" t="str">
        <f>'X(Calculs)X'!EF82</f>
        <v/>
      </c>
      <c r="BX67" s="1">
        <f>'X(Calculs)X'!FM82</f>
        <v>0</v>
      </c>
      <c r="BZ67" s="4" t="s">
        <v>88</v>
      </c>
      <c r="CA67" s="1" t="e">
        <f t="shared" si="20"/>
        <v>#N/A</v>
      </c>
    </row>
    <row r="68" spans="1:79" ht="129.9" customHeight="1" x14ac:dyDescent="0.35">
      <c r="A68" s="639"/>
      <c r="B68" s="116" t="s">
        <v>417</v>
      </c>
      <c r="C68" s="190" t="str">
        <f>IF('X(Calculs)X'!AO83&gt;=0,'X(Calculs)X'!AO83,"")</f>
        <v/>
      </c>
      <c r="D68" s="500" t="str">
        <f>IF(C68="","",C68/'2. Saisie'!AE1)</f>
        <v/>
      </c>
      <c r="E68" s="634" t="str">
        <f>IF(AH68&lt;='X(Calculs)X'!B$11,(C68-C$112)/C$113,"")</f>
        <v/>
      </c>
      <c r="F68" s="114" t="str">
        <f>IF('X(Calculs)X'!AL83="","",'X(Calculs)X'!AL83)</f>
        <v/>
      </c>
      <c r="G68" s="190" t="str">
        <f t="shared" si="2"/>
        <v/>
      </c>
      <c r="H68" s="519" t="str">
        <f t="shared" si="3"/>
        <v/>
      </c>
      <c r="I68" s="517" t="str">
        <f t="shared" si="4"/>
        <v/>
      </c>
      <c r="J68" s="517" t="str">
        <f t="shared" si="5"/>
        <v/>
      </c>
      <c r="K68" s="656" t="str">
        <f t="shared" si="6"/>
        <v/>
      </c>
      <c r="L68" s="181"/>
      <c r="M68" s="176" t="str">
        <f t="shared" si="7"/>
        <v xml:space="preserve">     </v>
      </c>
      <c r="N68" s="181"/>
      <c r="AB68" s="200" t="str">
        <f t="shared" si="8"/>
        <v/>
      </c>
      <c r="AH68" s="165">
        <v>59</v>
      </c>
      <c r="AI68" s="243" t="str">
        <f t="shared" si="9"/>
        <v/>
      </c>
      <c r="AM68" s="256" t="str">
        <f t="shared" si="10"/>
        <v>ok,2R</v>
      </c>
      <c r="AN68" s="256" t="str">
        <f t="shared" si="11"/>
        <v>ok,2R</v>
      </c>
      <c r="AO68" s="256" t="str">
        <f t="shared" si="12"/>
        <v>ok,2R</v>
      </c>
      <c r="AP68" s="256" t="str">
        <f t="shared" si="13"/>
        <v>ok,2R</v>
      </c>
      <c r="AR68" s="260" t="str">
        <f t="shared" si="14"/>
        <v xml:space="preserve">     </v>
      </c>
      <c r="AS68" s="165">
        <v>59</v>
      </c>
      <c r="AT68" s="1" t="str">
        <f t="shared" si="15"/>
        <v/>
      </c>
      <c r="AU68" s="1" t="str">
        <f t="shared" si="16"/>
        <v/>
      </c>
      <c r="AV68" s="1" t="str">
        <f t="shared" si="17"/>
        <v/>
      </c>
      <c r="AW68" s="1" t="str">
        <f t="shared" si="18"/>
        <v/>
      </c>
      <c r="AX68" s="259" t="str">
        <f t="shared" si="1"/>
        <v/>
      </c>
      <c r="AZ68" s="1" t="str">
        <f t="shared" si="19"/>
        <v/>
      </c>
      <c r="BJ68" s="116" t="s">
        <v>417</v>
      </c>
      <c r="BK68" s="1" t="str">
        <f>IF(D68&lt;0.1,'X(Calculs)X'!MW$106,IF(D68&lt;0.2,'X(Calculs)X'!MW$105,IF(D68&lt;0.3,'X(Calculs)X'!MW$104,IF(D68&lt;0.4,'X(Calculs)X'!MW$103,IF(D68&lt;0.5,'X(Calculs)X'!MW$102,IF(D68&lt;0.6,'X(Calculs)X'!MW$101,IF(D68&lt;0.7,'X(Calculs)X'!MW$100,IF(D68&lt;0.8,'X(Calculs)X'!MW$99,IF(D68&lt;0.9,'X(Calculs)X'!MW$98,IF(D68&lt;=1,'X(Calculs)X'!MW$97,"err"))))))))))</f>
        <v>err</v>
      </c>
      <c r="BL68" s="1" t="str">
        <f>IF(D68&lt;0.1,'X(Calculs)X'!MW$106,IF(D68&lt;0.2,'X(Calculs)X'!MW$105,IF(D68&lt;0.3,'X(Calculs)X'!MW$104,IF(D68&lt;0.4,'X(Calculs)X'!MW$103,IF(D68&lt;0.5,'X(Calculs)X'!MW$102,IF(D68&lt;0.6,'X(Calculs)X'!MW$101,IF(D68&lt;0.7,'X(Calculs)X'!MW$100,IF(D68&lt;0.8,'X(Calculs)X'!MW$99,IF(D68&lt;0.9,'X(Calculs)X'!MW$98,IF(D68&lt;=1,'X(Calculs)X'!MW$97,"err"))))))))))</f>
        <v>err</v>
      </c>
      <c r="BM68" s="1" t="str">
        <f>IF(F68&lt;0,'X(Calculs)X'!MW$119,IF(F68&lt;0.1,'X(Calculs)X'!MW$118,IF(F68&lt;0.2,'X(Calculs)X'!MW$117,IF(F68&lt;0.3,'X(Calculs)X'!MW$116,IF(F68&lt;0.4,'X(Calculs)X'!MW$115,IF(F68&lt;0.5,'X(Calculs)X'!MW$114,IF(F68&lt;0.6,'X(Calculs)X'!MW$113,IF(F68&lt;0.7,'X(Calculs)X'!MW$112,IF(F68&lt;0.8,'X(Calculs)X'!MW$111,IF(F68&lt;0.9,'X(Calculs)X'!MW$110,IF(F68&lt;=1,'X(Calculs)X'!MW$109,IF(F68="—","—","err"))))))))))))</f>
        <v>err</v>
      </c>
      <c r="BN68" s="1">
        <f>IF(G68=0,0,IF(G68&lt;G$112,'X(Calculs)X'!MW$121,IF(AND(G68&gt;=G$112,G68&lt;(G$112+(1*G$113))),'X(Calculs)X'!MW$122,IF(AND(G68&gt;=(G$112+(1*G$113)),G68&lt;(G$112+(2*G$113))),'X(Calculs)X'!MW$123,IF(G68&gt;=(G$112+(2*G$113)),'X(Calculs)X'!MW$124,"err")))))</f>
        <v>1</v>
      </c>
      <c r="BV68" s="116" t="s">
        <v>417</v>
      </c>
      <c r="BW68" s="1" t="str">
        <f>'X(Calculs)X'!EF83</f>
        <v/>
      </c>
      <c r="BX68" s="1">
        <f>'X(Calculs)X'!FM83</f>
        <v>0</v>
      </c>
      <c r="BZ68" s="4" t="s">
        <v>89</v>
      </c>
      <c r="CA68" s="1" t="e">
        <f t="shared" si="20"/>
        <v>#N/A</v>
      </c>
    </row>
    <row r="69" spans="1:79" ht="129.9" customHeight="1" x14ac:dyDescent="0.35">
      <c r="A69" s="639"/>
      <c r="B69" s="116" t="s">
        <v>418</v>
      </c>
      <c r="C69" s="190" t="str">
        <f>IF('X(Calculs)X'!AO84&gt;=0,'X(Calculs)X'!AO84,"")</f>
        <v/>
      </c>
      <c r="D69" s="500" t="str">
        <f>IF(C69="","",C69/'2. Saisie'!AE1)</f>
        <v/>
      </c>
      <c r="E69" s="634" t="str">
        <f>IF(AH69&lt;='X(Calculs)X'!B$11,(C69-C$112)/C$113,"")</f>
        <v/>
      </c>
      <c r="F69" s="114" t="str">
        <f>IF('X(Calculs)X'!AL84="","",'X(Calculs)X'!AL84)</f>
        <v/>
      </c>
      <c r="G69" s="190" t="str">
        <f t="shared" si="2"/>
        <v/>
      </c>
      <c r="H69" s="519" t="str">
        <f t="shared" si="3"/>
        <v/>
      </c>
      <c r="I69" s="517" t="str">
        <f t="shared" si="4"/>
        <v/>
      </c>
      <c r="J69" s="517" t="str">
        <f t="shared" si="5"/>
        <v/>
      </c>
      <c r="K69" s="656" t="str">
        <f t="shared" si="6"/>
        <v/>
      </c>
      <c r="L69" s="181"/>
      <c r="M69" s="176" t="str">
        <f t="shared" si="7"/>
        <v xml:space="preserve">     </v>
      </c>
      <c r="N69" s="181"/>
      <c r="AB69" s="200" t="str">
        <f t="shared" si="8"/>
        <v/>
      </c>
      <c r="AH69" s="165">
        <v>60</v>
      </c>
      <c r="AI69" s="243" t="str">
        <f t="shared" si="9"/>
        <v/>
      </c>
      <c r="AM69" s="256" t="str">
        <f t="shared" si="10"/>
        <v>ok,2R</v>
      </c>
      <c r="AN69" s="256" t="str">
        <f t="shared" si="11"/>
        <v>ok,2R</v>
      </c>
      <c r="AO69" s="256" t="str">
        <f t="shared" si="12"/>
        <v>ok,2R</v>
      </c>
      <c r="AP69" s="256" t="str">
        <f t="shared" si="13"/>
        <v>ok,2R</v>
      </c>
      <c r="AR69" s="260" t="str">
        <f t="shared" si="14"/>
        <v xml:space="preserve">     </v>
      </c>
      <c r="AS69" s="165">
        <v>60</v>
      </c>
      <c r="AT69" s="1" t="str">
        <f t="shared" si="15"/>
        <v/>
      </c>
      <c r="AU69" s="1" t="str">
        <f t="shared" si="16"/>
        <v/>
      </c>
      <c r="AV69" s="1" t="str">
        <f t="shared" si="17"/>
        <v/>
      </c>
      <c r="AW69" s="1" t="str">
        <f t="shared" si="18"/>
        <v/>
      </c>
      <c r="AX69" s="259" t="str">
        <f t="shared" si="1"/>
        <v/>
      </c>
      <c r="AZ69" s="1" t="str">
        <f t="shared" si="19"/>
        <v/>
      </c>
      <c r="BJ69" s="116" t="s">
        <v>418</v>
      </c>
      <c r="BK69" s="1" t="str">
        <f>IF(D69&lt;0.1,'X(Calculs)X'!MW$106,IF(D69&lt;0.2,'X(Calculs)X'!MW$105,IF(D69&lt;0.3,'X(Calculs)X'!MW$104,IF(D69&lt;0.4,'X(Calculs)X'!MW$103,IF(D69&lt;0.5,'X(Calculs)X'!MW$102,IF(D69&lt;0.6,'X(Calculs)X'!MW$101,IF(D69&lt;0.7,'X(Calculs)X'!MW$100,IF(D69&lt;0.8,'X(Calculs)X'!MW$99,IF(D69&lt;0.9,'X(Calculs)X'!MW$98,IF(D69&lt;=1,'X(Calculs)X'!MW$97,"err"))))))))))</f>
        <v>err</v>
      </c>
      <c r="BL69" s="1" t="str">
        <f>IF(D69&lt;0.1,'X(Calculs)X'!MW$106,IF(D69&lt;0.2,'X(Calculs)X'!MW$105,IF(D69&lt;0.3,'X(Calculs)X'!MW$104,IF(D69&lt;0.4,'X(Calculs)X'!MW$103,IF(D69&lt;0.5,'X(Calculs)X'!MW$102,IF(D69&lt;0.6,'X(Calculs)X'!MW$101,IF(D69&lt;0.7,'X(Calculs)X'!MW$100,IF(D69&lt;0.8,'X(Calculs)X'!MW$99,IF(D69&lt;0.9,'X(Calculs)X'!MW$98,IF(D69&lt;=1,'X(Calculs)X'!MW$97,"err"))))))))))</f>
        <v>err</v>
      </c>
      <c r="BM69" s="1" t="str">
        <f>IF(F69&lt;0,'X(Calculs)X'!MW$119,IF(F69&lt;0.1,'X(Calculs)X'!MW$118,IF(F69&lt;0.2,'X(Calculs)X'!MW$117,IF(F69&lt;0.3,'X(Calculs)X'!MW$116,IF(F69&lt;0.4,'X(Calculs)X'!MW$115,IF(F69&lt;0.5,'X(Calculs)X'!MW$114,IF(F69&lt;0.6,'X(Calculs)X'!MW$113,IF(F69&lt;0.7,'X(Calculs)X'!MW$112,IF(F69&lt;0.8,'X(Calculs)X'!MW$111,IF(F69&lt;0.9,'X(Calculs)X'!MW$110,IF(F69&lt;=1,'X(Calculs)X'!MW$109,IF(F69="—","—","err"))))))))))))</f>
        <v>err</v>
      </c>
      <c r="BN69" s="1">
        <f>IF(G69=0,0,IF(G69&lt;G$112,'X(Calculs)X'!MW$121,IF(AND(G69&gt;=G$112,G69&lt;(G$112+(1*G$113))),'X(Calculs)X'!MW$122,IF(AND(G69&gt;=(G$112+(1*G$113)),G69&lt;(G$112+(2*G$113))),'X(Calculs)X'!MW$123,IF(G69&gt;=(G$112+(2*G$113)),'X(Calculs)X'!MW$124,"err")))))</f>
        <v>1</v>
      </c>
      <c r="BV69" s="116" t="s">
        <v>418</v>
      </c>
      <c r="BW69" s="1" t="str">
        <f>'X(Calculs)X'!EF84</f>
        <v/>
      </c>
      <c r="BX69" s="1">
        <f>'X(Calculs)X'!FM84</f>
        <v>0</v>
      </c>
      <c r="BZ69" s="4" t="s">
        <v>90</v>
      </c>
      <c r="CA69" s="1" t="e">
        <f t="shared" si="20"/>
        <v>#N/A</v>
      </c>
    </row>
    <row r="70" spans="1:79" ht="129.9" customHeight="1" x14ac:dyDescent="0.35">
      <c r="A70" s="639"/>
      <c r="B70" s="116" t="s">
        <v>419</v>
      </c>
      <c r="C70" s="190" t="str">
        <f>IF('X(Calculs)X'!AO85&gt;=0,'X(Calculs)X'!AO85,"")</f>
        <v/>
      </c>
      <c r="D70" s="500" t="str">
        <f>IF(C70="","",C70/'2. Saisie'!AE1)</f>
        <v/>
      </c>
      <c r="E70" s="634" t="str">
        <f>IF(AH70&lt;='X(Calculs)X'!B$11,(C70-C$112)/C$113,"")</f>
        <v/>
      </c>
      <c r="F70" s="114" t="str">
        <f>IF('X(Calculs)X'!AL85="","",'X(Calculs)X'!AL85)</f>
        <v/>
      </c>
      <c r="G70" s="190" t="str">
        <f t="shared" si="2"/>
        <v/>
      </c>
      <c r="H70" s="519" t="str">
        <f t="shared" si="3"/>
        <v/>
      </c>
      <c r="I70" s="517" t="str">
        <f t="shared" si="4"/>
        <v/>
      </c>
      <c r="J70" s="517" t="str">
        <f t="shared" si="5"/>
        <v/>
      </c>
      <c r="K70" s="656" t="str">
        <f t="shared" si="6"/>
        <v/>
      </c>
      <c r="L70" s="181"/>
      <c r="M70" s="176" t="str">
        <f t="shared" si="7"/>
        <v xml:space="preserve">     </v>
      </c>
      <c r="N70" s="181"/>
      <c r="AB70" s="200" t="str">
        <f t="shared" si="8"/>
        <v/>
      </c>
      <c r="AH70" s="165">
        <v>61</v>
      </c>
      <c r="AI70" s="243" t="str">
        <f t="shared" si="9"/>
        <v/>
      </c>
      <c r="AM70" s="256" t="str">
        <f t="shared" si="10"/>
        <v>ok,2R</v>
      </c>
      <c r="AN70" s="256" t="str">
        <f t="shared" si="11"/>
        <v>ok,2R</v>
      </c>
      <c r="AO70" s="256" t="str">
        <f t="shared" si="12"/>
        <v>ok,2R</v>
      </c>
      <c r="AP70" s="256" t="str">
        <f t="shared" si="13"/>
        <v>ok,2R</v>
      </c>
      <c r="AR70" s="260" t="str">
        <f t="shared" si="14"/>
        <v xml:space="preserve">     </v>
      </c>
      <c r="AS70" s="165">
        <v>61</v>
      </c>
      <c r="AT70" s="1" t="str">
        <f t="shared" si="15"/>
        <v/>
      </c>
      <c r="AU70" s="1" t="str">
        <f t="shared" si="16"/>
        <v/>
      </c>
      <c r="AV70" s="1" t="str">
        <f t="shared" si="17"/>
        <v/>
      </c>
      <c r="AW70" s="1" t="str">
        <f t="shared" si="18"/>
        <v/>
      </c>
      <c r="AX70" s="259" t="str">
        <f t="shared" si="1"/>
        <v/>
      </c>
      <c r="AZ70" s="1" t="str">
        <f t="shared" si="19"/>
        <v/>
      </c>
      <c r="BJ70" s="116" t="s">
        <v>419</v>
      </c>
      <c r="BK70" s="1" t="str">
        <f>IF(D70&lt;0.1,'X(Calculs)X'!MW$106,IF(D70&lt;0.2,'X(Calculs)X'!MW$105,IF(D70&lt;0.3,'X(Calculs)X'!MW$104,IF(D70&lt;0.4,'X(Calculs)X'!MW$103,IF(D70&lt;0.5,'X(Calculs)X'!MW$102,IF(D70&lt;0.6,'X(Calculs)X'!MW$101,IF(D70&lt;0.7,'X(Calculs)X'!MW$100,IF(D70&lt;0.8,'X(Calculs)X'!MW$99,IF(D70&lt;0.9,'X(Calculs)X'!MW$98,IF(D70&lt;=1,'X(Calculs)X'!MW$97,"err"))))))))))</f>
        <v>err</v>
      </c>
      <c r="BL70" s="1" t="str">
        <f>IF(D70&lt;0.1,'X(Calculs)X'!MW$106,IF(D70&lt;0.2,'X(Calculs)X'!MW$105,IF(D70&lt;0.3,'X(Calculs)X'!MW$104,IF(D70&lt;0.4,'X(Calculs)X'!MW$103,IF(D70&lt;0.5,'X(Calculs)X'!MW$102,IF(D70&lt;0.6,'X(Calculs)X'!MW$101,IF(D70&lt;0.7,'X(Calculs)X'!MW$100,IF(D70&lt;0.8,'X(Calculs)X'!MW$99,IF(D70&lt;0.9,'X(Calculs)X'!MW$98,IF(D70&lt;=1,'X(Calculs)X'!MW$97,"err"))))))))))</f>
        <v>err</v>
      </c>
      <c r="BM70" s="1" t="str">
        <f>IF(F70&lt;0,'X(Calculs)X'!MW$119,IF(F70&lt;0.1,'X(Calculs)X'!MW$118,IF(F70&lt;0.2,'X(Calculs)X'!MW$117,IF(F70&lt;0.3,'X(Calculs)X'!MW$116,IF(F70&lt;0.4,'X(Calculs)X'!MW$115,IF(F70&lt;0.5,'X(Calculs)X'!MW$114,IF(F70&lt;0.6,'X(Calculs)X'!MW$113,IF(F70&lt;0.7,'X(Calculs)X'!MW$112,IF(F70&lt;0.8,'X(Calculs)X'!MW$111,IF(F70&lt;0.9,'X(Calculs)X'!MW$110,IF(F70&lt;=1,'X(Calculs)X'!MW$109,IF(F70="—","—","err"))))))))))))</f>
        <v>err</v>
      </c>
      <c r="BN70" s="1">
        <f>IF(G70=0,0,IF(G70&lt;G$112,'X(Calculs)X'!MW$121,IF(AND(G70&gt;=G$112,G70&lt;(G$112+(1*G$113))),'X(Calculs)X'!MW$122,IF(AND(G70&gt;=(G$112+(1*G$113)),G70&lt;(G$112+(2*G$113))),'X(Calculs)X'!MW$123,IF(G70&gt;=(G$112+(2*G$113)),'X(Calculs)X'!MW$124,"err")))))</f>
        <v>1</v>
      </c>
      <c r="BV70" s="116" t="s">
        <v>419</v>
      </c>
      <c r="BW70" s="1" t="str">
        <f>'X(Calculs)X'!EF85</f>
        <v/>
      </c>
      <c r="BX70" s="1">
        <f>'X(Calculs)X'!FM85</f>
        <v>0</v>
      </c>
      <c r="BZ70" s="4" t="s">
        <v>91</v>
      </c>
      <c r="CA70" s="1" t="e">
        <f t="shared" si="20"/>
        <v>#N/A</v>
      </c>
    </row>
    <row r="71" spans="1:79" ht="129.9" customHeight="1" x14ac:dyDescent="0.35">
      <c r="A71" s="639"/>
      <c r="B71" s="116" t="s">
        <v>420</v>
      </c>
      <c r="C71" s="190" t="str">
        <f>IF('X(Calculs)X'!AO86&gt;=0,'X(Calculs)X'!AO86,"")</f>
        <v/>
      </c>
      <c r="D71" s="500" t="str">
        <f>IF(C71="","",C71/'2. Saisie'!AE1)</f>
        <v/>
      </c>
      <c r="E71" s="634" t="str">
        <f>IF(AH71&lt;='X(Calculs)X'!B$11,(C71-C$112)/C$113,"")</f>
        <v/>
      </c>
      <c r="F71" s="114" t="str">
        <f>IF('X(Calculs)X'!AL86="","",'X(Calculs)X'!AL86)</f>
        <v/>
      </c>
      <c r="G71" s="190" t="str">
        <f t="shared" si="2"/>
        <v/>
      </c>
      <c r="H71" s="519" t="str">
        <f t="shared" si="3"/>
        <v/>
      </c>
      <c r="I71" s="517" t="str">
        <f t="shared" si="4"/>
        <v/>
      </c>
      <c r="J71" s="517" t="str">
        <f t="shared" si="5"/>
        <v/>
      </c>
      <c r="K71" s="656" t="str">
        <f t="shared" si="6"/>
        <v/>
      </c>
      <c r="L71" s="181"/>
      <c r="M71" s="176" t="str">
        <f t="shared" si="7"/>
        <v xml:space="preserve">     </v>
      </c>
      <c r="N71" s="181"/>
      <c r="AB71" s="200" t="str">
        <f t="shared" si="8"/>
        <v/>
      </c>
      <c r="AH71" s="165">
        <v>62</v>
      </c>
      <c r="AI71" s="243" t="str">
        <f t="shared" si="9"/>
        <v/>
      </c>
      <c r="AM71" s="256" t="str">
        <f t="shared" si="10"/>
        <v>ok,2R</v>
      </c>
      <c r="AN71" s="256" t="str">
        <f t="shared" si="11"/>
        <v>ok,2R</v>
      </c>
      <c r="AO71" s="256" t="str">
        <f t="shared" si="12"/>
        <v>ok,2R</v>
      </c>
      <c r="AP71" s="256" t="str">
        <f t="shared" si="13"/>
        <v>ok,2R</v>
      </c>
      <c r="AR71" s="260" t="str">
        <f t="shared" si="14"/>
        <v xml:space="preserve">     </v>
      </c>
      <c r="AS71" s="165">
        <v>62</v>
      </c>
      <c r="AT71" s="1" t="str">
        <f t="shared" si="15"/>
        <v/>
      </c>
      <c r="AU71" s="1" t="str">
        <f t="shared" si="16"/>
        <v/>
      </c>
      <c r="AV71" s="1" t="str">
        <f t="shared" si="17"/>
        <v/>
      </c>
      <c r="AW71" s="1" t="str">
        <f t="shared" si="18"/>
        <v/>
      </c>
      <c r="AX71" s="259" t="str">
        <f t="shared" si="1"/>
        <v/>
      </c>
      <c r="AZ71" s="1" t="str">
        <f t="shared" si="19"/>
        <v/>
      </c>
      <c r="BJ71" s="116" t="s">
        <v>420</v>
      </c>
      <c r="BK71" s="1" t="str">
        <f>IF(D71&lt;0.1,'X(Calculs)X'!MW$106,IF(D71&lt;0.2,'X(Calculs)X'!MW$105,IF(D71&lt;0.3,'X(Calculs)X'!MW$104,IF(D71&lt;0.4,'X(Calculs)X'!MW$103,IF(D71&lt;0.5,'X(Calculs)X'!MW$102,IF(D71&lt;0.6,'X(Calculs)X'!MW$101,IF(D71&lt;0.7,'X(Calculs)X'!MW$100,IF(D71&lt;0.8,'X(Calculs)X'!MW$99,IF(D71&lt;0.9,'X(Calculs)X'!MW$98,IF(D71&lt;=1,'X(Calculs)X'!MW$97,"err"))))))))))</f>
        <v>err</v>
      </c>
      <c r="BL71" s="1" t="str">
        <f>IF(D71&lt;0.1,'X(Calculs)X'!MW$106,IF(D71&lt;0.2,'X(Calculs)X'!MW$105,IF(D71&lt;0.3,'X(Calculs)X'!MW$104,IF(D71&lt;0.4,'X(Calculs)X'!MW$103,IF(D71&lt;0.5,'X(Calculs)X'!MW$102,IF(D71&lt;0.6,'X(Calculs)X'!MW$101,IF(D71&lt;0.7,'X(Calculs)X'!MW$100,IF(D71&lt;0.8,'X(Calculs)X'!MW$99,IF(D71&lt;0.9,'X(Calculs)X'!MW$98,IF(D71&lt;=1,'X(Calculs)X'!MW$97,"err"))))))))))</f>
        <v>err</v>
      </c>
      <c r="BM71" s="1" t="str">
        <f>IF(F71&lt;0,'X(Calculs)X'!MW$119,IF(F71&lt;0.1,'X(Calculs)X'!MW$118,IF(F71&lt;0.2,'X(Calculs)X'!MW$117,IF(F71&lt;0.3,'X(Calculs)X'!MW$116,IF(F71&lt;0.4,'X(Calculs)X'!MW$115,IF(F71&lt;0.5,'X(Calculs)X'!MW$114,IF(F71&lt;0.6,'X(Calculs)X'!MW$113,IF(F71&lt;0.7,'X(Calculs)X'!MW$112,IF(F71&lt;0.8,'X(Calculs)X'!MW$111,IF(F71&lt;0.9,'X(Calculs)X'!MW$110,IF(F71&lt;=1,'X(Calculs)X'!MW$109,IF(F71="—","—","err"))))))))))))</f>
        <v>err</v>
      </c>
      <c r="BN71" s="1">
        <f>IF(G71=0,0,IF(G71&lt;G$112,'X(Calculs)X'!MW$121,IF(AND(G71&gt;=G$112,G71&lt;(G$112+(1*G$113))),'X(Calculs)X'!MW$122,IF(AND(G71&gt;=(G$112+(1*G$113)),G71&lt;(G$112+(2*G$113))),'X(Calculs)X'!MW$123,IF(G71&gt;=(G$112+(2*G$113)),'X(Calculs)X'!MW$124,"err")))))</f>
        <v>1</v>
      </c>
      <c r="BV71" s="116" t="s">
        <v>420</v>
      </c>
      <c r="BW71" s="1" t="str">
        <f>'X(Calculs)X'!EF86</f>
        <v/>
      </c>
      <c r="BX71" s="1">
        <f>'X(Calculs)X'!FM86</f>
        <v>0</v>
      </c>
      <c r="BZ71" s="4" t="s">
        <v>92</v>
      </c>
      <c r="CA71" s="1" t="e">
        <f t="shared" si="20"/>
        <v>#N/A</v>
      </c>
    </row>
    <row r="72" spans="1:79" ht="129.9" customHeight="1" x14ac:dyDescent="0.35">
      <c r="A72" s="639"/>
      <c r="B72" s="116" t="s">
        <v>421</v>
      </c>
      <c r="C72" s="190" t="str">
        <f>IF('X(Calculs)X'!AO87&gt;=0,'X(Calculs)X'!AO87,"")</f>
        <v/>
      </c>
      <c r="D72" s="500" t="str">
        <f>IF(C72="","",C72/'2. Saisie'!AE1)</f>
        <v/>
      </c>
      <c r="E72" s="634" t="str">
        <f>IF(AH72&lt;='X(Calculs)X'!B$11,(C72-C$112)/C$113,"")</f>
        <v/>
      </c>
      <c r="F72" s="114" t="str">
        <f>IF('X(Calculs)X'!AL87="","",'X(Calculs)X'!AL87)</f>
        <v/>
      </c>
      <c r="G72" s="190" t="str">
        <f t="shared" si="2"/>
        <v/>
      </c>
      <c r="H72" s="519" t="str">
        <f t="shared" si="3"/>
        <v/>
      </c>
      <c r="I72" s="517" t="str">
        <f t="shared" si="4"/>
        <v/>
      </c>
      <c r="J72" s="517" t="str">
        <f t="shared" si="5"/>
        <v/>
      </c>
      <c r="K72" s="656" t="str">
        <f t="shared" si="6"/>
        <v/>
      </c>
      <c r="L72" s="181"/>
      <c r="M72" s="176" t="str">
        <f t="shared" si="7"/>
        <v xml:space="preserve">     </v>
      </c>
      <c r="N72" s="181"/>
      <c r="AB72" s="200" t="str">
        <f t="shared" si="8"/>
        <v/>
      </c>
      <c r="AH72" s="165">
        <v>63</v>
      </c>
      <c r="AI72" s="243" t="str">
        <f t="shared" si="9"/>
        <v/>
      </c>
      <c r="AM72" s="256" t="str">
        <f t="shared" si="10"/>
        <v>ok,2R</v>
      </c>
      <c r="AN72" s="256" t="str">
        <f t="shared" si="11"/>
        <v>ok,2R</v>
      </c>
      <c r="AO72" s="256" t="str">
        <f t="shared" si="12"/>
        <v>ok,2R</v>
      </c>
      <c r="AP72" s="256" t="str">
        <f t="shared" si="13"/>
        <v>ok,2R</v>
      </c>
      <c r="AR72" s="260" t="str">
        <f t="shared" si="14"/>
        <v xml:space="preserve">     </v>
      </c>
      <c r="AS72" s="165">
        <v>63</v>
      </c>
      <c r="AT72" s="1" t="str">
        <f t="shared" si="15"/>
        <v/>
      </c>
      <c r="AU72" s="1" t="str">
        <f t="shared" si="16"/>
        <v/>
      </c>
      <c r="AV72" s="1" t="str">
        <f t="shared" si="17"/>
        <v/>
      </c>
      <c r="AW72" s="1" t="str">
        <f t="shared" si="18"/>
        <v/>
      </c>
      <c r="AX72" s="259" t="str">
        <f t="shared" si="1"/>
        <v/>
      </c>
      <c r="AZ72" s="1" t="str">
        <f t="shared" si="19"/>
        <v/>
      </c>
      <c r="BJ72" s="116" t="s">
        <v>421</v>
      </c>
      <c r="BK72" s="1" t="str">
        <f>IF(D72&lt;0.1,'X(Calculs)X'!MW$106,IF(D72&lt;0.2,'X(Calculs)X'!MW$105,IF(D72&lt;0.3,'X(Calculs)X'!MW$104,IF(D72&lt;0.4,'X(Calculs)X'!MW$103,IF(D72&lt;0.5,'X(Calculs)X'!MW$102,IF(D72&lt;0.6,'X(Calculs)X'!MW$101,IF(D72&lt;0.7,'X(Calculs)X'!MW$100,IF(D72&lt;0.8,'X(Calculs)X'!MW$99,IF(D72&lt;0.9,'X(Calculs)X'!MW$98,IF(D72&lt;=1,'X(Calculs)X'!MW$97,"err"))))))))))</f>
        <v>err</v>
      </c>
      <c r="BL72" s="1" t="str">
        <f>IF(D72&lt;0.1,'X(Calculs)X'!MW$106,IF(D72&lt;0.2,'X(Calculs)X'!MW$105,IF(D72&lt;0.3,'X(Calculs)X'!MW$104,IF(D72&lt;0.4,'X(Calculs)X'!MW$103,IF(D72&lt;0.5,'X(Calculs)X'!MW$102,IF(D72&lt;0.6,'X(Calculs)X'!MW$101,IF(D72&lt;0.7,'X(Calculs)X'!MW$100,IF(D72&lt;0.8,'X(Calculs)X'!MW$99,IF(D72&lt;0.9,'X(Calculs)X'!MW$98,IF(D72&lt;=1,'X(Calculs)X'!MW$97,"err"))))))))))</f>
        <v>err</v>
      </c>
      <c r="BM72" s="1" t="str">
        <f>IF(F72&lt;0,'X(Calculs)X'!MW$119,IF(F72&lt;0.1,'X(Calculs)X'!MW$118,IF(F72&lt;0.2,'X(Calculs)X'!MW$117,IF(F72&lt;0.3,'X(Calculs)X'!MW$116,IF(F72&lt;0.4,'X(Calculs)X'!MW$115,IF(F72&lt;0.5,'X(Calculs)X'!MW$114,IF(F72&lt;0.6,'X(Calculs)X'!MW$113,IF(F72&lt;0.7,'X(Calculs)X'!MW$112,IF(F72&lt;0.8,'X(Calculs)X'!MW$111,IF(F72&lt;0.9,'X(Calculs)X'!MW$110,IF(F72&lt;=1,'X(Calculs)X'!MW$109,IF(F72="—","—","err"))))))))))))</f>
        <v>err</v>
      </c>
      <c r="BN72" s="1">
        <f>IF(G72=0,0,IF(G72&lt;G$112,'X(Calculs)X'!MW$121,IF(AND(G72&gt;=G$112,G72&lt;(G$112+(1*G$113))),'X(Calculs)X'!MW$122,IF(AND(G72&gt;=(G$112+(1*G$113)),G72&lt;(G$112+(2*G$113))),'X(Calculs)X'!MW$123,IF(G72&gt;=(G$112+(2*G$113)),'X(Calculs)X'!MW$124,"err")))))</f>
        <v>1</v>
      </c>
      <c r="BV72" s="116" t="s">
        <v>421</v>
      </c>
      <c r="BW72" s="1" t="str">
        <f>'X(Calculs)X'!EF87</f>
        <v/>
      </c>
      <c r="BX72" s="1">
        <f>'X(Calculs)X'!FM87</f>
        <v>0</v>
      </c>
      <c r="BZ72" s="4" t="s">
        <v>93</v>
      </c>
      <c r="CA72" s="1" t="e">
        <f t="shared" si="20"/>
        <v>#N/A</v>
      </c>
    </row>
    <row r="73" spans="1:79" ht="129.9" customHeight="1" x14ac:dyDescent="0.35">
      <c r="A73" s="639"/>
      <c r="B73" s="116" t="s">
        <v>422</v>
      </c>
      <c r="C73" s="190" t="str">
        <f>IF('X(Calculs)X'!AO88&gt;=0,'X(Calculs)X'!AO88,"")</f>
        <v/>
      </c>
      <c r="D73" s="500" t="str">
        <f>IF(C73="","",C73/'2. Saisie'!AE1)</f>
        <v/>
      </c>
      <c r="E73" s="634" t="str">
        <f>IF(AH73&lt;='X(Calculs)X'!B$11,(C73-C$112)/C$113,"")</f>
        <v/>
      </c>
      <c r="F73" s="114" t="str">
        <f>IF('X(Calculs)X'!AL88="","",'X(Calculs)X'!AL88)</f>
        <v/>
      </c>
      <c r="G73" s="190" t="str">
        <f t="shared" si="2"/>
        <v/>
      </c>
      <c r="H73" s="519" t="str">
        <f t="shared" si="3"/>
        <v/>
      </c>
      <c r="I73" s="517" t="str">
        <f t="shared" si="4"/>
        <v/>
      </c>
      <c r="J73" s="517" t="str">
        <f t="shared" si="5"/>
        <v/>
      </c>
      <c r="K73" s="656" t="str">
        <f t="shared" si="6"/>
        <v/>
      </c>
      <c r="L73" s="181"/>
      <c r="M73" s="176" t="str">
        <f t="shared" si="7"/>
        <v xml:space="preserve">     </v>
      </c>
      <c r="N73" s="181"/>
      <c r="AB73" s="200" t="str">
        <f t="shared" si="8"/>
        <v/>
      </c>
      <c r="AH73" s="165">
        <v>64</v>
      </c>
      <c r="AI73" s="243" t="str">
        <f t="shared" si="9"/>
        <v/>
      </c>
      <c r="AM73" s="256" t="str">
        <f t="shared" si="10"/>
        <v>ok,2R</v>
      </c>
      <c r="AN73" s="256" t="str">
        <f t="shared" si="11"/>
        <v>ok,2R</v>
      </c>
      <c r="AO73" s="256" t="str">
        <f t="shared" si="12"/>
        <v>ok,2R</v>
      </c>
      <c r="AP73" s="256" t="str">
        <f t="shared" si="13"/>
        <v>ok,2R</v>
      </c>
      <c r="AR73" s="260" t="str">
        <f t="shared" si="14"/>
        <v xml:space="preserve">     </v>
      </c>
      <c r="AS73" s="165">
        <v>64</v>
      </c>
      <c r="AT73" s="1" t="str">
        <f t="shared" si="15"/>
        <v/>
      </c>
      <c r="AU73" s="1" t="str">
        <f t="shared" si="16"/>
        <v/>
      </c>
      <c r="AV73" s="1" t="str">
        <f t="shared" si="17"/>
        <v/>
      </c>
      <c r="AW73" s="1" t="str">
        <f t="shared" si="18"/>
        <v/>
      </c>
      <c r="AX73" s="259" t="str">
        <f t="shared" si="1"/>
        <v/>
      </c>
      <c r="AZ73" s="1" t="str">
        <f t="shared" si="19"/>
        <v/>
      </c>
      <c r="BJ73" s="116" t="s">
        <v>422</v>
      </c>
      <c r="BK73" s="1" t="str">
        <f>IF(D73&lt;0.1,'X(Calculs)X'!MW$106,IF(D73&lt;0.2,'X(Calculs)X'!MW$105,IF(D73&lt;0.3,'X(Calculs)X'!MW$104,IF(D73&lt;0.4,'X(Calculs)X'!MW$103,IF(D73&lt;0.5,'X(Calculs)X'!MW$102,IF(D73&lt;0.6,'X(Calculs)X'!MW$101,IF(D73&lt;0.7,'X(Calculs)X'!MW$100,IF(D73&lt;0.8,'X(Calculs)X'!MW$99,IF(D73&lt;0.9,'X(Calculs)X'!MW$98,IF(D73&lt;=1,'X(Calculs)X'!MW$97,"err"))))))))))</f>
        <v>err</v>
      </c>
      <c r="BL73" s="1" t="str">
        <f>IF(D73&lt;0.1,'X(Calculs)X'!MW$106,IF(D73&lt;0.2,'X(Calculs)X'!MW$105,IF(D73&lt;0.3,'X(Calculs)X'!MW$104,IF(D73&lt;0.4,'X(Calculs)X'!MW$103,IF(D73&lt;0.5,'X(Calculs)X'!MW$102,IF(D73&lt;0.6,'X(Calculs)X'!MW$101,IF(D73&lt;0.7,'X(Calculs)X'!MW$100,IF(D73&lt;0.8,'X(Calculs)X'!MW$99,IF(D73&lt;0.9,'X(Calculs)X'!MW$98,IF(D73&lt;=1,'X(Calculs)X'!MW$97,"err"))))))))))</f>
        <v>err</v>
      </c>
      <c r="BM73" s="1" t="str">
        <f>IF(F73&lt;0,'X(Calculs)X'!MW$119,IF(F73&lt;0.1,'X(Calculs)X'!MW$118,IF(F73&lt;0.2,'X(Calculs)X'!MW$117,IF(F73&lt;0.3,'X(Calculs)X'!MW$116,IF(F73&lt;0.4,'X(Calculs)X'!MW$115,IF(F73&lt;0.5,'X(Calculs)X'!MW$114,IF(F73&lt;0.6,'X(Calculs)X'!MW$113,IF(F73&lt;0.7,'X(Calculs)X'!MW$112,IF(F73&lt;0.8,'X(Calculs)X'!MW$111,IF(F73&lt;0.9,'X(Calculs)X'!MW$110,IF(F73&lt;=1,'X(Calculs)X'!MW$109,IF(F73="—","—","err"))))))))))))</f>
        <v>err</v>
      </c>
      <c r="BN73" s="1">
        <f>IF(G73=0,0,IF(G73&lt;G$112,'X(Calculs)X'!MW$121,IF(AND(G73&gt;=G$112,G73&lt;(G$112+(1*G$113))),'X(Calculs)X'!MW$122,IF(AND(G73&gt;=(G$112+(1*G$113)),G73&lt;(G$112+(2*G$113))),'X(Calculs)X'!MW$123,IF(G73&gt;=(G$112+(2*G$113)),'X(Calculs)X'!MW$124,"err")))))</f>
        <v>1</v>
      </c>
      <c r="BV73" s="116" t="s">
        <v>422</v>
      </c>
      <c r="BW73" s="1" t="str">
        <f>'X(Calculs)X'!EF88</f>
        <v/>
      </c>
      <c r="BX73" s="1">
        <f>'X(Calculs)X'!FM88</f>
        <v>0</v>
      </c>
      <c r="BZ73" s="4" t="s">
        <v>94</v>
      </c>
      <c r="CA73" s="1" t="e">
        <f t="shared" si="20"/>
        <v>#N/A</v>
      </c>
    </row>
    <row r="74" spans="1:79" ht="129.9" customHeight="1" x14ac:dyDescent="0.35">
      <c r="A74" s="639"/>
      <c r="B74" s="116" t="s">
        <v>423</v>
      </c>
      <c r="C74" s="190" t="str">
        <f>IF('X(Calculs)X'!AO89&gt;=0,'X(Calculs)X'!AO89,"")</f>
        <v/>
      </c>
      <c r="D74" s="500" t="str">
        <f>IF(C74="","",C74/'2. Saisie'!AE1)</f>
        <v/>
      </c>
      <c r="E74" s="634" t="str">
        <f>IF(AH74&lt;='X(Calculs)X'!B$11,(C74-C$112)/C$113,"")</f>
        <v/>
      </c>
      <c r="F74" s="114" t="str">
        <f>IF('X(Calculs)X'!AL89="","",'X(Calculs)X'!AL89)</f>
        <v/>
      </c>
      <c r="G74" s="190" t="str">
        <f t="shared" si="2"/>
        <v/>
      </c>
      <c r="H74" s="519" t="str">
        <f t="shared" si="3"/>
        <v/>
      </c>
      <c r="I74" s="517" t="str">
        <f t="shared" si="4"/>
        <v/>
      </c>
      <c r="J74" s="517" t="str">
        <f t="shared" si="5"/>
        <v/>
      </c>
      <c r="K74" s="656" t="str">
        <f t="shared" si="6"/>
        <v/>
      </c>
      <c r="L74" s="181"/>
      <c r="M74" s="176" t="str">
        <f t="shared" si="7"/>
        <v xml:space="preserve">     </v>
      </c>
      <c r="N74" s="181"/>
      <c r="AB74" s="200" t="str">
        <f t="shared" ref="AB74:AB109" si="22">C74</f>
        <v/>
      </c>
      <c r="AH74" s="165">
        <v>65</v>
      </c>
      <c r="AI74" s="243" t="str">
        <f t="shared" si="9"/>
        <v/>
      </c>
      <c r="AM74" s="256" t="str">
        <f t="shared" si="10"/>
        <v>ok,2R</v>
      </c>
      <c r="AN74" s="256" t="str">
        <f t="shared" si="11"/>
        <v>ok,2R</v>
      </c>
      <c r="AO74" s="256" t="str">
        <f t="shared" si="12"/>
        <v>ok,2R</v>
      </c>
      <c r="AP74" s="256" t="str">
        <f t="shared" si="13"/>
        <v>ok,2R</v>
      </c>
      <c r="AR74" s="260" t="str">
        <f t="shared" si="14"/>
        <v xml:space="preserve">     </v>
      </c>
      <c r="AS74" s="165">
        <v>65</v>
      </c>
      <c r="AT74" s="1" t="str">
        <f t="shared" si="15"/>
        <v/>
      </c>
      <c r="AU74" s="1" t="str">
        <f t="shared" si="16"/>
        <v/>
      </c>
      <c r="AV74" s="1" t="str">
        <f t="shared" si="17"/>
        <v/>
      </c>
      <c r="AW74" s="1" t="str">
        <f t="shared" si="18"/>
        <v/>
      </c>
      <c r="AX74" s="259" t="str">
        <f t="shared" si="1"/>
        <v/>
      </c>
      <c r="AZ74" s="1" t="str">
        <f t="shared" si="19"/>
        <v/>
      </c>
      <c r="BJ74" s="116" t="s">
        <v>423</v>
      </c>
      <c r="BK74" s="1" t="str">
        <f>IF(D74&lt;0.1,'X(Calculs)X'!MW$106,IF(D74&lt;0.2,'X(Calculs)X'!MW$105,IF(D74&lt;0.3,'X(Calculs)X'!MW$104,IF(D74&lt;0.4,'X(Calculs)X'!MW$103,IF(D74&lt;0.5,'X(Calculs)X'!MW$102,IF(D74&lt;0.6,'X(Calculs)X'!MW$101,IF(D74&lt;0.7,'X(Calculs)X'!MW$100,IF(D74&lt;0.8,'X(Calculs)X'!MW$99,IF(D74&lt;0.9,'X(Calculs)X'!MW$98,IF(D74&lt;=1,'X(Calculs)X'!MW$97,"err"))))))))))</f>
        <v>err</v>
      </c>
      <c r="BL74" s="1" t="str">
        <f>IF(D74&lt;0.1,'X(Calculs)X'!MW$106,IF(D74&lt;0.2,'X(Calculs)X'!MW$105,IF(D74&lt;0.3,'X(Calculs)X'!MW$104,IF(D74&lt;0.4,'X(Calculs)X'!MW$103,IF(D74&lt;0.5,'X(Calculs)X'!MW$102,IF(D74&lt;0.6,'X(Calculs)X'!MW$101,IF(D74&lt;0.7,'X(Calculs)X'!MW$100,IF(D74&lt;0.8,'X(Calculs)X'!MW$99,IF(D74&lt;0.9,'X(Calculs)X'!MW$98,IF(D74&lt;=1,'X(Calculs)X'!MW$97,"err"))))))))))</f>
        <v>err</v>
      </c>
      <c r="BM74" s="1" t="str">
        <f>IF(F74&lt;0,'X(Calculs)X'!MW$119,IF(F74&lt;0.1,'X(Calculs)X'!MW$118,IF(F74&lt;0.2,'X(Calculs)X'!MW$117,IF(F74&lt;0.3,'X(Calculs)X'!MW$116,IF(F74&lt;0.4,'X(Calculs)X'!MW$115,IF(F74&lt;0.5,'X(Calculs)X'!MW$114,IF(F74&lt;0.6,'X(Calculs)X'!MW$113,IF(F74&lt;0.7,'X(Calculs)X'!MW$112,IF(F74&lt;0.8,'X(Calculs)X'!MW$111,IF(F74&lt;0.9,'X(Calculs)X'!MW$110,IF(F74&lt;=1,'X(Calculs)X'!MW$109,IF(F74="—","—","err"))))))))))))</f>
        <v>err</v>
      </c>
      <c r="BN74" s="1">
        <f>IF(G74=0,0,IF(G74&lt;G$112,'X(Calculs)X'!MW$121,IF(AND(G74&gt;=G$112,G74&lt;(G$112+(1*G$113))),'X(Calculs)X'!MW$122,IF(AND(G74&gt;=(G$112+(1*G$113)),G74&lt;(G$112+(2*G$113))),'X(Calculs)X'!MW$123,IF(G74&gt;=(G$112+(2*G$113)),'X(Calculs)X'!MW$124,"err")))))</f>
        <v>1</v>
      </c>
      <c r="BV74" s="116" t="s">
        <v>423</v>
      </c>
      <c r="BW74" s="1" t="str">
        <f>'X(Calculs)X'!EF89</f>
        <v/>
      </c>
      <c r="BX74" s="1">
        <f>'X(Calculs)X'!FM89</f>
        <v>0</v>
      </c>
      <c r="BZ74" s="4" t="s">
        <v>95</v>
      </c>
      <c r="CA74" s="1" t="e">
        <f t="shared" si="20"/>
        <v>#N/A</v>
      </c>
    </row>
    <row r="75" spans="1:79" ht="129.9" customHeight="1" x14ac:dyDescent="0.35">
      <c r="A75" s="639"/>
      <c r="B75" s="116" t="s">
        <v>424</v>
      </c>
      <c r="C75" s="190" t="str">
        <f>IF('X(Calculs)X'!AO90&gt;=0,'X(Calculs)X'!AO90,"")</f>
        <v/>
      </c>
      <c r="D75" s="500" t="str">
        <f>IF(C75="","",C75/'2. Saisie'!AE1)</f>
        <v/>
      </c>
      <c r="E75" s="634" t="str">
        <f>IF(AH75&lt;='X(Calculs)X'!B$11,(C75-C$112)/C$113,"")</f>
        <v/>
      </c>
      <c r="F75" s="114" t="str">
        <f>IF('X(Calculs)X'!AL90="","",'X(Calculs)X'!AL90)</f>
        <v/>
      </c>
      <c r="G75" s="190" t="str">
        <f t="shared" ref="G75:G109" si="23">IFERROR(CA75,"")</f>
        <v/>
      </c>
      <c r="H75" s="519" t="str">
        <f t="shared" ref="H75:H109" si="24">IFERROR(IF(D75="","",IF(D75-(C$119)&lt;0,0,D75-(C$119))),"")</f>
        <v/>
      </c>
      <c r="I75" s="517" t="str">
        <f t="shared" ref="I75:I109" si="25">IFERROR(IF(D75="","",IF(D75+(C$119)&gt;1,1,D75+(C$119))),"")</f>
        <v/>
      </c>
      <c r="J75" s="517" t="str">
        <f t="shared" ref="J75:J109" si="26">IFERROR(IF(D75="","",IF(D75-(1.96*C$119)&lt;0,0,D75-(1.96*C$119))),"")</f>
        <v/>
      </c>
      <c r="K75" s="656" t="str">
        <f t="shared" ref="K75:K109" si="27">IFERROR(IF(D75="","",IF(D75+(1.96*C$119)&gt;1,1,D75+(1.96*C$119))),"")</f>
        <v/>
      </c>
      <c r="L75" s="181"/>
      <c r="M75" s="176" t="str">
        <f t="shared" ref="M75:M109" si="28">AR75</f>
        <v xml:space="preserve">     </v>
      </c>
      <c r="N75" s="181"/>
      <c r="AB75" s="200" t="str">
        <f t="shared" si="22"/>
        <v/>
      </c>
      <c r="AH75" s="165">
        <v>66</v>
      </c>
      <c r="AI75" s="243" t="str">
        <f t="shared" ref="AI75:AI109" si="29">IFERROR(IF(C75&gt;=0,C75-C$112,""),"")</f>
        <v/>
      </c>
      <c r="AM75" s="256" t="str">
        <f t="shared" ref="AM75:AM109" si="30">IF(AND($D75&lt;$AN$6,H75&lt;$AN$6),"ok,2E",IF(AND($D75&gt;=$AN$6,H75&gt;=$AN$6),"ok,2R","oups!"))</f>
        <v>ok,2R</v>
      </c>
      <c r="AN75" s="256" t="str">
        <f t="shared" ref="AN75:AN109" si="31">IF(AND($D75&lt;$AN$6,I75&lt;$AN$6),"ok,2E",IF(AND($D75&gt;=$AN$6,I75&gt;=$AN$6),"ok,2R","oups!"))</f>
        <v>ok,2R</v>
      </c>
      <c r="AO75" s="256" t="str">
        <f t="shared" ref="AO75:AO109" si="32">IF(AND($D75&lt;$AN$6,J75&lt;$AN$6),"ok,2E",IF(AND($D75&gt;=$AN$6,J75&gt;=$AN$6),"ok,2R","oups!"))</f>
        <v>ok,2R</v>
      </c>
      <c r="AP75" s="256" t="str">
        <f t="shared" ref="AP75:AP109" si="33">IF(AND($D75&lt;$AN$6,K75&lt;$AN$6),"ok,2E",IF(AND($D75&gt;=$AN$6,K75&gt;=$AN$6),"ok,2R","oups!"))</f>
        <v>ok,2R</v>
      </c>
      <c r="AR75" s="260" t="str">
        <f t="shared" ref="AR75:AR109" si="34">AU75&amp;" "&amp;AT75&amp;" "&amp;AV75&amp;" "&amp;AW75&amp;" "&amp;AX75&amp;" "&amp;AZ75</f>
        <v xml:space="preserve">     </v>
      </c>
      <c r="AS75" s="165">
        <v>66</v>
      </c>
      <c r="AT75" s="1" t="str">
        <f t="shared" ref="AT75:AT109" si="35">IF(AI75="","",IF(AI75&gt;0,"Son score est au-dessus de la moyenne,","Son score est en-dessous de la moyenne,")&amp;IF(OR(AND(C75&gt;AI$6,C75&lt;AJ$6),AND(C75&lt;AI$6,C75&gt;AH$6))," dans le premier écart-type.",IF(OR(AND(C75&gt;AI$6,C75&lt;AK$6),AND(C75&lt;AI$6,C75&gt;AG$6))," dans le deuxième écart-type."," à plus de deux écarts-types.")))</f>
        <v/>
      </c>
      <c r="AU75" s="1" t="str">
        <f t="shared" ref="AU75:AU109" si="36">IF(C75="","",IF(BL75=4,"Le sujet est en échec.",IF(BL75=3,"Le sujet est en échec, mais près du seuil de réussite. Il conviendrait d'examiner si, selon l'erreur de mesure, ce sujet ne devrait pas être en réussite.",IF(BL75=2,"Le sujet est en réussite, mais près du seuil. Il conviendrait d'examiner si, selon l'erreur de mesure, ce sujet ne devrait pas être en échec.", IF(BL75=1,"Le sujet atteint le seuil de réussite du test.","err")))))</f>
        <v/>
      </c>
      <c r="AV75" s="1" t="str">
        <f t="shared" ref="AV75:AV109" si="37">IF(F75="","",IF(BM75=4,"La corrélation bisériale de personnes est négative ce qui est problématique. Il conviendrait d'étudier la liste des réponses inattendues de ce sujet.",IF(BM75=3,"La corrélation bisériale de personnes est négligeable. Ce sujet se distingue particulièrement des autres.",IF(BM75=2,"La corrélation bisériale de personnes est faible. Ce sujet se distingue un peu des autres.",IF(BM75=1,"La corrélation bisériale de personnes est modérée à forte ce qui est souhaité.",IF(BM75="—","La corrélation bisériale de personnes ne peut pas être calculée (voir la légende au bas du tableau).","err"))))))</f>
        <v/>
      </c>
      <c r="AW75" s="1" t="str">
        <f t="shared" ref="AW75:AW109" si="38">IF(G75="","",IF(BN75=0,"Le patron de réponses du sujet suit le modèle théorique de Guttman.","Le patron de réponses du sujet présente des réponses inattendues. Il conviendrait de l'examiner."))</f>
        <v/>
      </c>
      <c r="AX75" s="259" t="str">
        <f t="shared" ref="AX75:AX109" si="39">IF(C75="","",IF(H75="","Aucun intervalle de confiance ne peut être calculé.",IF(AND(AM75=AN75,C75&lt;AO$6),"Suivant l'intervalle de confiance à 68%, le score vrai de ce sujet serait effectivement sous le seuil de réussite.",IF(AND(AM75=AN75,C75&gt;=AO$6),"Suivant l'intervalle de confiance à 68%, le score vrai de ce sujet serait effectivement au-dessus du seuil de réussite.",IF(AM75="oups!","Suivant l'intervalle de confiance à 68%, le score vrai de ce sujet pourrait être en échec.",IF(AN75="oups!","Suivant l'intervalle de confiance à 68%, le score vrai de ce sujet pourrait être en réussite.",""))))))</f>
        <v/>
      </c>
      <c r="AZ75" s="1" t="str">
        <f t="shared" ref="AZ75:AZ109" si="40">IF(C75="","",IF(J75="","",IF(AND(AO75=AP75,AN75=AO75,C75&lt;AO$6),"L'intervalle de confiance à 95% valide que le score vrai de ce sujet serait sous le seuil de réussite.",IF(AND(AO75=AP75,AN75=AO75,C75&gt;=AO$6),"L'intervalle de confiance à 95% valide que le score vrai de ce sujet serait effectivement au-dessus du seuil de réussite.",IF(AND(AM75=AN75,AO75="oups!"),"L'intervalle de confiance à 95% indique par contre que le score vrai de ce sujet pourrait être en échec.",IF(AND(AM75=AN75,AP75="oups!"),"L'intervalle de confiance à 95% indique par contre que le score vrai de ce sujet pourrait être en réussite.",IF(AO75="oups!","L'intervalle de confiance à 95% confirme que le score vrai de ce sujet pourrait être en échec.",IF(AP75="oups!","L'intervalle de confiance à 95% confirme que le score vrai de ce sujet pourrait être en réussite.",""))))))))</f>
        <v/>
      </c>
      <c r="BJ75" s="116" t="s">
        <v>424</v>
      </c>
      <c r="BK75" s="1" t="str">
        <f>IF(D75&lt;0.1,'X(Calculs)X'!MW$106,IF(D75&lt;0.2,'X(Calculs)X'!MW$105,IF(D75&lt;0.3,'X(Calculs)X'!MW$104,IF(D75&lt;0.4,'X(Calculs)X'!MW$103,IF(D75&lt;0.5,'X(Calculs)X'!MW$102,IF(D75&lt;0.6,'X(Calculs)X'!MW$101,IF(D75&lt;0.7,'X(Calculs)X'!MW$100,IF(D75&lt;0.8,'X(Calculs)X'!MW$99,IF(D75&lt;0.9,'X(Calculs)X'!MW$98,IF(D75&lt;=1,'X(Calculs)X'!MW$97,"err"))))))))))</f>
        <v>err</v>
      </c>
      <c r="BL75" s="1" t="str">
        <f>IF(D75&lt;0.1,'X(Calculs)X'!MW$106,IF(D75&lt;0.2,'X(Calculs)X'!MW$105,IF(D75&lt;0.3,'X(Calculs)X'!MW$104,IF(D75&lt;0.4,'X(Calculs)X'!MW$103,IF(D75&lt;0.5,'X(Calculs)X'!MW$102,IF(D75&lt;0.6,'X(Calculs)X'!MW$101,IF(D75&lt;0.7,'X(Calculs)X'!MW$100,IF(D75&lt;0.8,'X(Calculs)X'!MW$99,IF(D75&lt;0.9,'X(Calculs)X'!MW$98,IF(D75&lt;=1,'X(Calculs)X'!MW$97,"err"))))))))))</f>
        <v>err</v>
      </c>
      <c r="BM75" s="1" t="str">
        <f>IF(F75&lt;0,'X(Calculs)X'!MW$119,IF(F75&lt;0.1,'X(Calculs)X'!MW$118,IF(F75&lt;0.2,'X(Calculs)X'!MW$117,IF(F75&lt;0.3,'X(Calculs)X'!MW$116,IF(F75&lt;0.4,'X(Calculs)X'!MW$115,IF(F75&lt;0.5,'X(Calculs)X'!MW$114,IF(F75&lt;0.6,'X(Calculs)X'!MW$113,IF(F75&lt;0.7,'X(Calculs)X'!MW$112,IF(F75&lt;0.8,'X(Calculs)X'!MW$111,IF(F75&lt;0.9,'X(Calculs)X'!MW$110,IF(F75&lt;=1,'X(Calculs)X'!MW$109,IF(F75="—","—","err"))))))))))))</f>
        <v>err</v>
      </c>
      <c r="BN75" s="1">
        <f>IF(G75=0,0,IF(G75&lt;G$112,'X(Calculs)X'!MW$121,IF(AND(G75&gt;=G$112,G75&lt;(G$112+(1*G$113))),'X(Calculs)X'!MW$122,IF(AND(G75&gt;=(G$112+(1*G$113)),G75&lt;(G$112+(2*G$113))),'X(Calculs)X'!MW$123,IF(G75&gt;=(G$112+(2*G$113)),'X(Calculs)X'!MW$124,"err")))))</f>
        <v>1</v>
      </c>
      <c r="BV75" s="116" t="s">
        <v>424</v>
      </c>
      <c r="BW75" s="1" t="str">
        <f>'X(Calculs)X'!EF90</f>
        <v/>
      </c>
      <c r="BX75" s="1">
        <f>'X(Calculs)X'!FM90</f>
        <v>0</v>
      </c>
      <c r="BZ75" s="4" t="s">
        <v>96</v>
      </c>
      <c r="CA75" s="1" t="e">
        <f t="shared" ref="CA75:CA109" si="41">INDEX(BX$10:BX$109, MATCH(BZ75, BW$10:BW$109,0))</f>
        <v>#N/A</v>
      </c>
    </row>
    <row r="76" spans="1:79" ht="129.9" customHeight="1" x14ac:dyDescent="0.35">
      <c r="A76" s="639"/>
      <c r="B76" s="116" t="s">
        <v>425</v>
      </c>
      <c r="C76" s="190" t="str">
        <f>IF('X(Calculs)X'!AO91&gt;=0,'X(Calculs)X'!AO91,"")</f>
        <v/>
      </c>
      <c r="D76" s="500" t="str">
        <f>IF(C76="","",C76/'2. Saisie'!AE1)</f>
        <v/>
      </c>
      <c r="E76" s="634" t="str">
        <f>IF(AH76&lt;='X(Calculs)X'!B$11,(C76-C$112)/C$113,"")</f>
        <v/>
      </c>
      <c r="F76" s="114" t="str">
        <f>IF('X(Calculs)X'!AL91="","",'X(Calculs)X'!AL91)</f>
        <v/>
      </c>
      <c r="G76" s="190" t="str">
        <f t="shared" si="23"/>
        <v/>
      </c>
      <c r="H76" s="519" t="str">
        <f t="shared" si="24"/>
        <v/>
      </c>
      <c r="I76" s="517" t="str">
        <f t="shared" si="25"/>
        <v/>
      </c>
      <c r="J76" s="517" t="str">
        <f t="shared" si="26"/>
        <v/>
      </c>
      <c r="K76" s="656" t="str">
        <f t="shared" si="27"/>
        <v/>
      </c>
      <c r="L76" s="181"/>
      <c r="M76" s="176" t="str">
        <f t="shared" si="28"/>
        <v xml:space="preserve">     </v>
      </c>
      <c r="N76" s="181"/>
      <c r="AB76" s="200" t="str">
        <f t="shared" si="22"/>
        <v/>
      </c>
      <c r="AH76" s="165">
        <v>67</v>
      </c>
      <c r="AI76" s="243" t="str">
        <f t="shared" si="29"/>
        <v/>
      </c>
      <c r="AM76" s="256" t="str">
        <f t="shared" si="30"/>
        <v>ok,2R</v>
      </c>
      <c r="AN76" s="256" t="str">
        <f t="shared" si="31"/>
        <v>ok,2R</v>
      </c>
      <c r="AO76" s="256" t="str">
        <f t="shared" si="32"/>
        <v>ok,2R</v>
      </c>
      <c r="AP76" s="256" t="str">
        <f t="shared" si="33"/>
        <v>ok,2R</v>
      </c>
      <c r="AR76" s="260" t="str">
        <f t="shared" si="34"/>
        <v xml:space="preserve">     </v>
      </c>
      <c r="AS76" s="165">
        <v>67</v>
      </c>
      <c r="AT76" s="1" t="str">
        <f t="shared" si="35"/>
        <v/>
      </c>
      <c r="AU76" s="1" t="str">
        <f t="shared" si="36"/>
        <v/>
      </c>
      <c r="AV76" s="1" t="str">
        <f t="shared" si="37"/>
        <v/>
      </c>
      <c r="AW76" s="1" t="str">
        <f t="shared" si="38"/>
        <v/>
      </c>
      <c r="AX76" s="259" t="str">
        <f t="shared" si="39"/>
        <v/>
      </c>
      <c r="AZ76" s="1" t="str">
        <f t="shared" si="40"/>
        <v/>
      </c>
      <c r="BJ76" s="116" t="s">
        <v>425</v>
      </c>
      <c r="BK76" s="1" t="str">
        <f>IF(D76&lt;0.1,'X(Calculs)X'!MW$106,IF(D76&lt;0.2,'X(Calculs)X'!MW$105,IF(D76&lt;0.3,'X(Calculs)X'!MW$104,IF(D76&lt;0.4,'X(Calculs)X'!MW$103,IF(D76&lt;0.5,'X(Calculs)X'!MW$102,IF(D76&lt;0.6,'X(Calculs)X'!MW$101,IF(D76&lt;0.7,'X(Calculs)X'!MW$100,IF(D76&lt;0.8,'X(Calculs)X'!MW$99,IF(D76&lt;0.9,'X(Calculs)X'!MW$98,IF(D76&lt;=1,'X(Calculs)X'!MW$97,"err"))))))))))</f>
        <v>err</v>
      </c>
      <c r="BL76" s="1" t="str">
        <f>IF(D76&lt;0.1,'X(Calculs)X'!MW$106,IF(D76&lt;0.2,'X(Calculs)X'!MW$105,IF(D76&lt;0.3,'X(Calculs)X'!MW$104,IF(D76&lt;0.4,'X(Calculs)X'!MW$103,IF(D76&lt;0.5,'X(Calculs)X'!MW$102,IF(D76&lt;0.6,'X(Calculs)X'!MW$101,IF(D76&lt;0.7,'X(Calculs)X'!MW$100,IF(D76&lt;0.8,'X(Calculs)X'!MW$99,IF(D76&lt;0.9,'X(Calculs)X'!MW$98,IF(D76&lt;=1,'X(Calculs)X'!MW$97,"err"))))))))))</f>
        <v>err</v>
      </c>
      <c r="BM76" s="1" t="str">
        <f>IF(F76&lt;0,'X(Calculs)X'!MW$119,IF(F76&lt;0.1,'X(Calculs)X'!MW$118,IF(F76&lt;0.2,'X(Calculs)X'!MW$117,IF(F76&lt;0.3,'X(Calculs)X'!MW$116,IF(F76&lt;0.4,'X(Calculs)X'!MW$115,IF(F76&lt;0.5,'X(Calculs)X'!MW$114,IF(F76&lt;0.6,'X(Calculs)X'!MW$113,IF(F76&lt;0.7,'X(Calculs)X'!MW$112,IF(F76&lt;0.8,'X(Calculs)X'!MW$111,IF(F76&lt;0.9,'X(Calculs)X'!MW$110,IF(F76&lt;=1,'X(Calculs)X'!MW$109,IF(F76="—","—","err"))))))))))))</f>
        <v>err</v>
      </c>
      <c r="BN76" s="1">
        <f>IF(G76=0,0,IF(G76&lt;G$112,'X(Calculs)X'!MW$121,IF(AND(G76&gt;=G$112,G76&lt;(G$112+(1*G$113))),'X(Calculs)X'!MW$122,IF(AND(G76&gt;=(G$112+(1*G$113)),G76&lt;(G$112+(2*G$113))),'X(Calculs)X'!MW$123,IF(G76&gt;=(G$112+(2*G$113)),'X(Calculs)X'!MW$124,"err")))))</f>
        <v>1</v>
      </c>
      <c r="BV76" s="116" t="s">
        <v>425</v>
      </c>
      <c r="BW76" s="1" t="str">
        <f>'X(Calculs)X'!EF91</f>
        <v/>
      </c>
      <c r="BX76" s="1">
        <f>'X(Calculs)X'!FM91</f>
        <v>0</v>
      </c>
      <c r="BZ76" s="4" t="s">
        <v>97</v>
      </c>
      <c r="CA76" s="1" t="e">
        <f t="shared" si="41"/>
        <v>#N/A</v>
      </c>
    </row>
    <row r="77" spans="1:79" ht="129.9" customHeight="1" x14ac:dyDescent="0.35">
      <c r="A77" s="639"/>
      <c r="B77" s="116" t="s">
        <v>426</v>
      </c>
      <c r="C77" s="190" t="str">
        <f>IF('X(Calculs)X'!AO92&gt;=0,'X(Calculs)X'!AO92,"")</f>
        <v/>
      </c>
      <c r="D77" s="500" t="str">
        <f>IF(C77="","",C77/'2. Saisie'!AE1)</f>
        <v/>
      </c>
      <c r="E77" s="634" t="str">
        <f>IF(AH77&lt;='X(Calculs)X'!B$11,(C77-C$112)/C$113,"")</f>
        <v/>
      </c>
      <c r="F77" s="114" t="str">
        <f>IF('X(Calculs)X'!AL92="","",'X(Calculs)X'!AL92)</f>
        <v/>
      </c>
      <c r="G77" s="190" t="str">
        <f t="shared" si="23"/>
        <v/>
      </c>
      <c r="H77" s="519" t="str">
        <f t="shared" si="24"/>
        <v/>
      </c>
      <c r="I77" s="517" t="str">
        <f t="shared" si="25"/>
        <v/>
      </c>
      <c r="J77" s="517" t="str">
        <f t="shared" si="26"/>
        <v/>
      </c>
      <c r="K77" s="656" t="str">
        <f t="shared" si="27"/>
        <v/>
      </c>
      <c r="L77" s="181"/>
      <c r="M77" s="176" t="str">
        <f t="shared" si="28"/>
        <v xml:space="preserve">     </v>
      </c>
      <c r="N77" s="181"/>
      <c r="AB77" s="200" t="str">
        <f t="shared" si="22"/>
        <v/>
      </c>
      <c r="AH77" s="165">
        <v>68</v>
      </c>
      <c r="AI77" s="243" t="str">
        <f t="shared" si="29"/>
        <v/>
      </c>
      <c r="AM77" s="256" t="str">
        <f t="shared" si="30"/>
        <v>ok,2R</v>
      </c>
      <c r="AN77" s="256" t="str">
        <f t="shared" si="31"/>
        <v>ok,2R</v>
      </c>
      <c r="AO77" s="256" t="str">
        <f t="shared" si="32"/>
        <v>ok,2R</v>
      </c>
      <c r="AP77" s="256" t="str">
        <f t="shared" si="33"/>
        <v>ok,2R</v>
      </c>
      <c r="AR77" s="260" t="str">
        <f t="shared" si="34"/>
        <v xml:space="preserve">     </v>
      </c>
      <c r="AS77" s="165">
        <v>68</v>
      </c>
      <c r="AT77" s="1" t="str">
        <f t="shared" si="35"/>
        <v/>
      </c>
      <c r="AU77" s="1" t="str">
        <f t="shared" si="36"/>
        <v/>
      </c>
      <c r="AV77" s="1" t="str">
        <f t="shared" si="37"/>
        <v/>
      </c>
      <c r="AW77" s="1" t="str">
        <f t="shared" si="38"/>
        <v/>
      </c>
      <c r="AX77" s="259" t="str">
        <f t="shared" si="39"/>
        <v/>
      </c>
      <c r="AZ77" s="1" t="str">
        <f t="shared" si="40"/>
        <v/>
      </c>
      <c r="BJ77" s="116" t="s">
        <v>426</v>
      </c>
      <c r="BK77" s="1" t="str">
        <f>IF(D77&lt;0.1,'X(Calculs)X'!MW$106,IF(D77&lt;0.2,'X(Calculs)X'!MW$105,IF(D77&lt;0.3,'X(Calculs)X'!MW$104,IF(D77&lt;0.4,'X(Calculs)X'!MW$103,IF(D77&lt;0.5,'X(Calculs)X'!MW$102,IF(D77&lt;0.6,'X(Calculs)X'!MW$101,IF(D77&lt;0.7,'X(Calculs)X'!MW$100,IF(D77&lt;0.8,'X(Calculs)X'!MW$99,IF(D77&lt;0.9,'X(Calculs)X'!MW$98,IF(D77&lt;=1,'X(Calculs)X'!MW$97,"err"))))))))))</f>
        <v>err</v>
      </c>
      <c r="BL77" s="1" t="str">
        <f>IF(D77&lt;0.1,'X(Calculs)X'!MW$106,IF(D77&lt;0.2,'X(Calculs)X'!MW$105,IF(D77&lt;0.3,'X(Calculs)X'!MW$104,IF(D77&lt;0.4,'X(Calculs)X'!MW$103,IF(D77&lt;0.5,'X(Calculs)X'!MW$102,IF(D77&lt;0.6,'X(Calculs)X'!MW$101,IF(D77&lt;0.7,'X(Calculs)X'!MW$100,IF(D77&lt;0.8,'X(Calculs)X'!MW$99,IF(D77&lt;0.9,'X(Calculs)X'!MW$98,IF(D77&lt;=1,'X(Calculs)X'!MW$97,"err"))))))))))</f>
        <v>err</v>
      </c>
      <c r="BM77" s="1" t="str">
        <f>IF(F77&lt;0,'X(Calculs)X'!MW$119,IF(F77&lt;0.1,'X(Calculs)X'!MW$118,IF(F77&lt;0.2,'X(Calculs)X'!MW$117,IF(F77&lt;0.3,'X(Calculs)X'!MW$116,IF(F77&lt;0.4,'X(Calculs)X'!MW$115,IF(F77&lt;0.5,'X(Calculs)X'!MW$114,IF(F77&lt;0.6,'X(Calculs)X'!MW$113,IF(F77&lt;0.7,'X(Calculs)X'!MW$112,IF(F77&lt;0.8,'X(Calculs)X'!MW$111,IF(F77&lt;0.9,'X(Calculs)X'!MW$110,IF(F77&lt;=1,'X(Calculs)X'!MW$109,IF(F77="—","—","err"))))))))))))</f>
        <v>err</v>
      </c>
      <c r="BN77" s="1">
        <f>IF(G77=0,0,IF(G77&lt;G$112,'X(Calculs)X'!MW$121,IF(AND(G77&gt;=G$112,G77&lt;(G$112+(1*G$113))),'X(Calculs)X'!MW$122,IF(AND(G77&gt;=(G$112+(1*G$113)),G77&lt;(G$112+(2*G$113))),'X(Calculs)X'!MW$123,IF(G77&gt;=(G$112+(2*G$113)),'X(Calculs)X'!MW$124,"err")))))</f>
        <v>1</v>
      </c>
      <c r="BV77" s="116" t="s">
        <v>426</v>
      </c>
      <c r="BW77" s="1" t="str">
        <f>'X(Calculs)X'!EF92</f>
        <v/>
      </c>
      <c r="BX77" s="1">
        <f>'X(Calculs)X'!FM92</f>
        <v>0</v>
      </c>
      <c r="BZ77" s="4" t="s">
        <v>98</v>
      </c>
      <c r="CA77" s="1" t="e">
        <f t="shared" si="41"/>
        <v>#N/A</v>
      </c>
    </row>
    <row r="78" spans="1:79" ht="129.9" customHeight="1" x14ac:dyDescent="0.35">
      <c r="A78" s="639"/>
      <c r="B78" s="116" t="s">
        <v>427</v>
      </c>
      <c r="C78" s="190" t="str">
        <f>IF('X(Calculs)X'!AO93&gt;=0,'X(Calculs)X'!AO93,"")</f>
        <v/>
      </c>
      <c r="D78" s="500" t="str">
        <f>IF(C78="","",C78/'2. Saisie'!AE1)</f>
        <v/>
      </c>
      <c r="E78" s="634" t="str">
        <f>IF(AH78&lt;='X(Calculs)X'!B$11,(C78-C$112)/C$113,"")</f>
        <v/>
      </c>
      <c r="F78" s="114" t="str">
        <f>IF('X(Calculs)X'!AL93="","",'X(Calculs)X'!AL93)</f>
        <v/>
      </c>
      <c r="G78" s="190" t="str">
        <f t="shared" si="23"/>
        <v/>
      </c>
      <c r="H78" s="519" t="str">
        <f t="shared" si="24"/>
        <v/>
      </c>
      <c r="I78" s="517" t="str">
        <f t="shared" si="25"/>
        <v/>
      </c>
      <c r="J78" s="517" t="str">
        <f t="shared" si="26"/>
        <v/>
      </c>
      <c r="K78" s="656" t="str">
        <f t="shared" si="27"/>
        <v/>
      </c>
      <c r="L78" s="181"/>
      <c r="M78" s="176" t="str">
        <f t="shared" si="28"/>
        <v xml:space="preserve">     </v>
      </c>
      <c r="N78" s="181"/>
      <c r="AB78" s="200" t="str">
        <f t="shared" si="22"/>
        <v/>
      </c>
      <c r="AH78" s="165">
        <v>69</v>
      </c>
      <c r="AI78" s="243" t="str">
        <f t="shared" si="29"/>
        <v/>
      </c>
      <c r="AM78" s="256" t="str">
        <f t="shared" si="30"/>
        <v>ok,2R</v>
      </c>
      <c r="AN78" s="256" t="str">
        <f t="shared" si="31"/>
        <v>ok,2R</v>
      </c>
      <c r="AO78" s="256" t="str">
        <f t="shared" si="32"/>
        <v>ok,2R</v>
      </c>
      <c r="AP78" s="256" t="str">
        <f t="shared" si="33"/>
        <v>ok,2R</v>
      </c>
      <c r="AR78" s="260" t="str">
        <f t="shared" si="34"/>
        <v xml:space="preserve">     </v>
      </c>
      <c r="AS78" s="165">
        <v>69</v>
      </c>
      <c r="AT78" s="1" t="str">
        <f t="shared" si="35"/>
        <v/>
      </c>
      <c r="AU78" s="1" t="str">
        <f t="shared" si="36"/>
        <v/>
      </c>
      <c r="AV78" s="1" t="str">
        <f t="shared" si="37"/>
        <v/>
      </c>
      <c r="AW78" s="1" t="str">
        <f t="shared" si="38"/>
        <v/>
      </c>
      <c r="AX78" s="259" t="str">
        <f t="shared" si="39"/>
        <v/>
      </c>
      <c r="AZ78" s="1" t="str">
        <f t="shared" si="40"/>
        <v/>
      </c>
      <c r="BJ78" s="116" t="s">
        <v>427</v>
      </c>
      <c r="BK78" s="1" t="str">
        <f>IF(D78&lt;0.1,'X(Calculs)X'!MW$106,IF(D78&lt;0.2,'X(Calculs)X'!MW$105,IF(D78&lt;0.3,'X(Calculs)X'!MW$104,IF(D78&lt;0.4,'X(Calculs)X'!MW$103,IF(D78&lt;0.5,'X(Calculs)X'!MW$102,IF(D78&lt;0.6,'X(Calculs)X'!MW$101,IF(D78&lt;0.7,'X(Calculs)X'!MW$100,IF(D78&lt;0.8,'X(Calculs)X'!MW$99,IF(D78&lt;0.9,'X(Calculs)X'!MW$98,IF(D78&lt;=1,'X(Calculs)X'!MW$97,"err"))))))))))</f>
        <v>err</v>
      </c>
      <c r="BL78" s="1" t="str">
        <f>IF(D78&lt;0.1,'X(Calculs)X'!MW$106,IF(D78&lt;0.2,'X(Calculs)X'!MW$105,IF(D78&lt;0.3,'X(Calculs)X'!MW$104,IF(D78&lt;0.4,'X(Calculs)X'!MW$103,IF(D78&lt;0.5,'X(Calculs)X'!MW$102,IF(D78&lt;0.6,'X(Calculs)X'!MW$101,IF(D78&lt;0.7,'X(Calculs)X'!MW$100,IF(D78&lt;0.8,'X(Calculs)X'!MW$99,IF(D78&lt;0.9,'X(Calculs)X'!MW$98,IF(D78&lt;=1,'X(Calculs)X'!MW$97,"err"))))))))))</f>
        <v>err</v>
      </c>
      <c r="BM78" s="1" t="str">
        <f>IF(F78&lt;0,'X(Calculs)X'!MW$119,IF(F78&lt;0.1,'X(Calculs)X'!MW$118,IF(F78&lt;0.2,'X(Calculs)X'!MW$117,IF(F78&lt;0.3,'X(Calculs)X'!MW$116,IF(F78&lt;0.4,'X(Calculs)X'!MW$115,IF(F78&lt;0.5,'X(Calculs)X'!MW$114,IF(F78&lt;0.6,'X(Calculs)X'!MW$113,IF(F78&lt;0.7,'X(Calculs)X'!MW$112,IF(F78&lt;0.8,'X(Calculs)X'!MW$111,IF(F78&lt;0.9,'X(Calculs)X'!MW$110,IF(F78&lt;=1,'X(Calculs)X'!MW$109,IF(F78="—","—","err"))))))))))))</f>
        <v>err</v>
      </c>
      <c r="BN78" s="1">
        <f>IF(G78=0,0,IF(G78&lt;G$112,'X(Calculs)X'!MW$121,IF(AND(G78&gt;=G$112,G78&lt;(G$112+(1*G$113))),'X(Calculs)X'!MW$122,IF(AND(G78&gt;=(G$112+(1*G$113)),G78&lt;(G$112+(2*G$113))),'X(Calculs)X'!MW$123,IF(G78&gt;=(G$112+(2*G$113)),'X(Calculs)X'!MW$124,"err")))))</f>
        <v>1</v>
      </c>
      <c r="BV78" s="116" t="s">
        <v>427</v>
      </c>
      <c r="BW78" s="1" t="str">
        <f>'X(Calculs)X'!EF93</f>
        <v/>
      </c>
      <c r="BX78" s="1">
        <f>'X(Calculs)X'!FM93</f>
        <v>0</v>
      </c>
      <c r="BZ78" s="4" t="s">
        <v>99</v>
      </c>
      <c r="CA78" s="1" t="e">
        <f t="shared" si="41"/>
        <v>#N/A</v>
      </c>
    </row>
    <row r="79" spans="1:79" ht="129.9" customHeight="1" x14ac:dyDescent="0.35">
      <c r="A79" s="639"/>
      <c r="B79" s="116" t="s">
        <v>428</v>
      </c>
      <c r="C79" s="190" t="str">
        <f>IF('X(Calculs)X'!AO94&gt;=0,'X(Calculs)X'!AO94,"")</f>
        <v/>
      </c>
      <c r="D79" s="500" t="str">
        <f>IF(C79="","",C79/'2. Saisie'!AE1)</f>
        <v/>
      </c>
      <c r="E79" s="634" t="str">
        <f>IF(AH79&lt;='X(Calculs)X'!B$11,(C79-C$112)/C$113,"")</f>
        <v/>
      </c>
      <c r="F79" s="114" t="str">
        <f>IF('X(Calculs)X'!AL94="","",'X(Calculs)X'!AL94)</f>
        <v/>
      </c>
      <c r="G79" s="190" t="str">
        <f t="shared" si="23"/>
        <v/>
      </c>
      <c r="H79" s="519" t="str">
        <f t="shared" si="24"/>
        <v/>
      </c>
      <c r="I79" s="517" t="str">
        <f t="shared" si="25"/>
        <v/>
      </c>
      <c r="J79" s="517" t="str">
        <f t="shared" si="26"/>
        <v/>
      </c>
      <c r="K79" s="656" t="str">
        <f t="shared" si="27"/>
        <v/>
      </c>
      <c r="L79" s="181"/>
      <c r="M79" s="176" t="str">
        <f t="shared" si="28"/>
        <v xml:space="preserve">     </v>
      </c>
      <c r="N79" s="181"/>
      <c r="AB79" s="200" t="str">
        <f t="shared" si="22"/>
        <v/>
      </c>
      <c r="AH79" s="165">
        <v>70</v>
      </c>
      <c r="AI79" s="243" t="str">
        <f t="shared" si="29"/>
        <v/>
      </c>
      <c r="AM79" s="256" t="str">
        <f t="shared" si="30"/>
        <v>ok,2R</v>
      </c>
      <c r="AN79" s="256" t="str">
        <f t="shared" si="31"/>
        <v>ok,2R</v>
      </c>
      <c r="AO79" s="256" t="str">
        <f t="shared" si="32"/>
        <v>ok,2R</v>
      </c>
      <c r="AP79" s="256" t="str">
        <f t="shared" si="33"/>
        <v>ok,2R</v>
      </c>
      <c r="AR79" s="260" t="str">
        <f t="shared" si="34"/>
        <v xml:space="preserve">     </v>
      </c>
      <c r="AS79" s="165">
        <v>70</v>
      </c>
      <c r="AT79" s="1" t="str">
        <f t="shared" si="35"/>
        <v/>
      </c>
      <c r="AU79" s="1" t="str">
        <f t="shared" si="36"/>
        <v/>
      </c>
      <c r="AV79" s="1" t="str">
        <f t="shared" si="37"/>
        <v/>
      </c>
      <c r="AW79" s="1" t="str">
        <f t="shared" si="38"/>
        <v/>
      </c>
      <c r="AX79" s="259" t="str">
        <f t="shared" si="39"/>
        <v/>
      </c>
      <c r="AZ79" s="1" t="str">
        <f t="shared" si="40"/>
        <v/>
      </c>
      <c r="BJ79" s="116" t="s">
        <v>428</v>
      </c>
      <c r="BK79" s="1" t="str">
        <f>IF(D79&lt;0.1,'X(Calculs)X'!MW$106,IF(D79&lt;0.2,'X(Calculs)X'!MW$105,IF(D79&lt;0.3,'X(Calculs)X'!MW$104,IF(D79&lt;0.4,'X(Calculs)X'!MW$103,IF(D79&lt;0.5,'X(Calculs)X'!MW$102,IF(D79&lt;0.6,'X(Calculs)X'!MW$101,IF(D79&lt;0.7,'X(Calculs)X'!MW$100,IF(D79&lt;0.8,'X(Calculs)X'!MW$99,IF(D79&lt;0.9,'X(Calculs)X'!MW$98,IF(D79&lt;=1,'X(Calculs)X'!MW$97,"err"))))))))))</f>
        <v>err</v>
      </c>
      <c r="BL79" s="1" t="str">
        <f>IF(D79&lt;0.1,'X(Calculs)X'!MW$106,IF(D79&lt;0.2,'X(Calculs)X'!MW$105,IF(D79&lt;0.3,'X(Calculs)X'!MW$104,IF(D79&lt;0.4,'X(Calculs)X'!MW$103,IF(D79&lt;0.5,'X(Calculs)X'!MW$102,IF(D79&lt;0.6,'X(Calculs)X'!MW$101,IF(D79&lt;0.7,'X(Calculs)X'!MW$100,IF(D79&lt;0.8,'X(Calculs)X'!MW$99,IF(D79&lt;0.9,'X(Calculs)X'!MW$98,IF(D79&lt;=1,'X(Calculs)X'!MW$97,"err"))))))))))</f>
        <v>err</v>
      </c>
      <c r="BM79" s="1" t="str">
        <f>IF(F79&lt;0,'X(Calculs)X'!MW$119,IF(F79&lt;0.1,'X(Calculs)X'!MW$118,IF(F79&lt;0.2,'X(Calculs)X'!MW$117,IF(F79&lt;0.3,'X(Calculs)X'!MW$116,IF(F79&lt;0.4,'X(Calculs)X'!MW$115,IF(F79&lt;0.5,'X(Calculs)X'!MW$114,IF(F79&lt;0.6,'X(Calculs)X'!MW$113,IF(F79&lt;0.7,'X(Calculs)X'!MW$112,IF(F79&lt;0.8,'X(Calculs)X'!MW$111,IF(F79&lt;0.9,'X(Calculs)X'!MW$110,IF(F79&lt;=1,'X(Calculs)X'!MW$109,IF(F79="—","—","err"))))))))))))</f>
        <v>err</v>
      </c>
      <c r="BN79" s="1">
        <f>IF(G79=0,0,IF(G79&lt;G$112,'X(Calculs)X'!MW$121,IF(AND(G79&gt;=G$112,G79&lt;(G$112+(1*G$113))),'X(Calculs)X'!MW$122,IF(AND(G79&gt;=(G$112+(1*G$113)),G79&lt;(G$112+(2*G$113))),'X(Calculs)X'!MW$123,IF(G79&gt;=(G$112+(2*G$113)),'X(Calculs)X'!MW$124,"err")))))</f>
        <v>1</v>
      </c>
      <c r="BV79" s="116" t="s">
        <v>428</v>
      </c>
      <c r="BW79" s="1" t="str">
        <f>'X(Calculs)X'!EF94</f>
        <v/>
      </c>
      <c r="BX79" s="1">
        <f>'X(Calculs)X'!FM94</f>
        <v>0</v>
      </c>
      <c r="BZ79" s="4" t="s">
        <v>100</v>
      </c>
      <c r="CA79" s="1" t="e">
        <f t="shared" si="41"/>
        <v>#N/A</v>
      </c>
    </row>
    <row r="80" spans="1:79" ht="129.9" customHeight="1" x14ac:dyDescent="0.35">
      <c r="A80" s="639"/>
      <c r="B80" s="116" t="s">
        <v>429</v>
      </c>
      <c r="C80" s="190" t="str">
        <f>IF('X(Calculs)X'!AO95&gt;=0,'X(Calculs)X'!AO95,"")</f>
        <v/>
      </c>
      <c r="D80" s="500" t="str">
        <f>IF(C80="","",C80/'2. Saisie'!AE1)</f>
        <v/>
      </c>
      <c r="E80" s="634" t="str">
        <f>IF(AH80&lt;='X(Calculs)X'!B$11,(C80-C$112)/C$113,"")</f>
        <v/>
      </c>
      <c r="F80" s="114" t="str">
        <f>IF('X(Calculs)X'!AL95="","",'X(Calculs)X'!AL95)</f>
        <v/>
      </c>
      <c r="G80" s="190" t="str">
        <f t="shared" si="23"/>
        <v/>
      </c>
      <c r="H80" s="519" t="str">
        <f t="shared" si="24"/>
        <v/>
      </c>
      <c r="I80" s="517" t="str">
        <f t="shared" si="25"/>
        <v/>
      </c>
      <c r="J80" s="517" t="str">
        <f t="shared" si="26"/>
        <v/>
      </c>
      <c r="K80" s="656" t="str">
        <f t="shared" si="27"/>
        <v/>
      </c>
      <c r="L80" s="181"/>
      <c r="M80" s="176" t="str">
        <f t="shared" si="28"/>
        <v xml:space="preserve">     </v>
      </c>
      <c r="N80" s="181"/>
      <c r="AB80" s="200" t="str">
        <f t="shared" si="22"/>
        <v/>
      </c>
      <c r="AH80" s="165">
        <v>71</v>
      </c>
      <c r="AI80" s="243" t="str">
        <f t="shared" si="29"/>
        <v/>
      </c>
      <c r="AM80" s="256" t="str">
        <f t="shared" si="30"/>
        <v>ok,2R</v>
      </c>
      <c r="AN80" s="256" t="str">
        <f t="shared" si="31"/>
        <v>ok,2R</v>
      </c>
      <c r="AO80" s="256" t="str">
        <f t="shared" si="32"/>
        <v>ok,2R</v>
      </c>
      <c r="AP80" s="256" t="str">
        <f t="shared" si="33"/>
        <v>ok,2R</v>
      </c>
      <c r="AR80" s="260" t="str">
        <f t="shared" si="34"/>
        <v xml:space="preserve">     </v>
      </c>
      <c r="AS80" s="165">
        <v>71</v>
      </c>
      <c r="AT80" s="1" t="str">
        <f t="shared" si="35"/>
        <v/>
      </c>
      <c r="AU80" s="1" t="str">
        <f t="shared" si="36"/>
        <v/>
      </c>
      <c r="AV80" s="1" t="str">
        <f t="shared" si="37"/>
        <v/>
      </c>
      <c r="AW80" s="1" t="str">
        <f t="shared" si="38"/>
        <v/>
      </c>
      <c r="AX80" s="259" t="str">
        <f t="shared" si="39"/>
        <v/>
      </c>
      <c r="AZ80" s="1" t="str">
        <f t="shared" si="40"/>
        <v/>
      </c>
      <c r="BJ80" s="116" t="s">
        <v>429</v>
      </c>
      <c r="BK80" s="1" t="str">
        <f>IF(D80&lt;0.1,'X(Calculs)X'!MW$106,IF(D80&lt;0.2,'X(Calculs)X'!MW$105,IF(D80&lt;0.3,'X(Calculs)X'!MW$104,IF(D80&lt;0.4,'X(Calculs)X'!MW$103,IF(D80&lt;0.5,'X(Calculs)X'!MW$102,IF(D80&lt;0.6,'X(Calculs)X'!MW$101,IF(D80&lt;0.7,'X(Calculs)X'!MW$100,IF(D80&lt;0.8,'X(Calculs)X'!MW$99,IF(D80&lt;0.9,'X(Calculs)X'!MW$98,IF(D80&lt;=1,'X(Calculs)X'!MW$97,"err"))))))))))</f>
        <v>err</v>
      </c>
      <c r="BL80" s="1" t="str">
        <f>IF(D80&lt;0.1,'X(Calculs)X'!MW$106,IF(D80&lt;0.2,'X(Calculs)X'!MW$105,IF(D80&lt;0.3,'X(Calculs)X'!MW$104,IF(D80&lt;0.4,'X(Calculs)X'!MW$103,IF(D80&lt;0.5,'X(Calculs)X'!MW$102,IF(D80&lt;0.6,'X(Calculs)X'!MW$101,IF(D80&lt;0.7,'X(Calculs)X'!MW$100,IF(D80&lt;0.8,'X(Calculs)X'!MW$99,IF(D80&lt;0.9,'X(Calculs)X'!MW$98,IF(D80&lt;=1,'X(Calculs)X'!MW$97,"err"))))))))))</f>
        <v>err</v>
      </c>
      <c r="BM80" s="1" t="str">
        <f>IF(F80&lt;0,'X(Calculs)X'!MW$119,IF(F80&lt;0.1,'X(Calculs)X'!MW$118,IF(F80&lt;0.2,'X(Calculs)X'!MW$117,IF(F80&lt;0.3,'X(Calculs)X'!MW$116,IF(F80&lt;0.4,'X(Calculs)X'!MW$115,IF(F80&lt;0.5,'X(Calculs)X'!MW$114,IF(F80&lt;0.6,'X(Calculs)X'!MW$113,IF(F80&lt;0.7,'X(Calculs)X'!MW$112,IF(F80&lt;0.8,'X(Calculs)X'!MW$111,IF(F80&lt;0.9,'X(Calculs)X'!MW$110,IF(F80&lt;=1,'X(Calculs)X'!MW$109,IF(F80="—","—","err"))))))))))))</f>
        <v>err</v>
      </c>
      <c r="BN80" s="1">
        <f>IF(G80=0,0,IF(G80&lt;G$112,'X(Calculs)X'!MW$121,IF(AND(G80&gt;=G$112,G80&lt;(G$112+(1*G$113))),'X(Calculs)X'!MW$122,IF(AND(G80&gt;=(G$112+(1*G$113)),G80&lt;(G$112+(2*G$113))),'X(Calculs)X'!MW$123,IF(G80&gt;=(G$112+(2*G$113)),'X(Calculs)X'!MW$124,"err")))))</f>
        <v>1</v>
      </c>
      <c r="BV80" s="116" t="s">
        <v>429</v>
      </c>
      <c r="BW80" s="1" t="str">
        <f>'X(Calculs)X'!EF95</f>
        <v/>
      </c>
      <c r="BX80" s="1">
        <f>'X(Calculs)X'!FM95</f>
        <v>0</v>
      </c>
      <c r="BZ80" s="4" t="s">
        <v>101</v>
      </c>
      <c r="CA80" s="1" t="e">
        <f t="shared" si="41"/>
        <v>#N/A</v>
      </c>
    </row>
    <row r="81" spans="1:79" ht="129.9" customHeight="1" x14ac:dyDescent="0.35">
      <c r="A81" s="639"/>
      <c r="B81" s="116" t="s">
        <v>430</v>
      </c>
      <c r="C81" s="190" t="str">
        <f>IF('X(Calculs)X'!AO96&gt;=0,'X(Calculs)X'!AO96,"")</f>
        <v/>
      </c>
      <c r="D81" s="500" t="str">
        <f>IF(C81="","",C81/'2. Saisie'!AE1)</f>
        <v/>
      </c>
      <c r="E81" s="634" t="str">
        <f>IF(AH81&lt;='X(Calculs)X'!B$11,(C81-C$112)/C$113,"")</f>
        <v/>
      </c>
      <c r="F81" s="114" t="str">
        <f>IF('X(Calculs)X'!AL96="","",'X(Calculs)X'!AL96)</f>
        <v/>
      </c>
      <c r="G81" s="190" t="str">
        <f t="shared" si="23"/>
        <v/>
      </c>
      <c r="H81" s="519" t="str">
        <f t="shared" si="24"/>
        <v/>
      </c>
      <c r="I81" s="517" t="str">
        <f t="shared" si="25"/>
        <v/>
      </c>
      <c r="J81" s="517" t="str">
        <f t="shared" si="26"/>
        <v/>
      </c>
      <c r="K81" s="656" t="str">
        <f t="shared" si="27"/>
        <v/>
      </c>
      <c r="L81" s="181"/>
      <c r="M81" s="176" t="str">
        <f t="shared" si="28"/>
        <v xml:space="preserve">     </v>
      </c>
      <c r="N81" s="181"/>
      <c r="AB81" s="200" t="str">
        <f t="shared" si="22"/>
        <v/>
      </c>
      <c r="AH81" s="165">
        <v>72</v>
      </c>
      <c r="AI81" s="243" t="str">
        <f t="shared" si="29"/>
        <v/>
      </c>
      <c r="AM81" s="256" t="str">
        <f t="shared" si="30"/>
        <v>ok,2R</v>
      </c>
      <c r="AN81" s="256" t="str">
        <f t="shared" si="31"/>
        <v>ok,2R</v>
      </c>
      <c r="AO81" s="256" t="str">
        <f t="shared" si="32"/>
        <v>ok,2R</v>
      </c>
      <c r="AP81" s="256" t="str">
        <f t="shared" si="33"/>
        <v>ok,2R</v>
      </c>
      <c r="AR81" s="260" t="str">
        <f t="shared" si="34"/>
        <v xml:space="preserve">     </v>
      </c>
      <c r="AS81" s="165">
        <v>72</v>
      </c>
      <c r="AT81" s="1" t="str">
        <f t="shared" si="35"/>
        <v/>
      </c>
      <c r="AU81" s="1" t="str">
        <f t="shared" si="36"/>
        <v/>
      </c>
      <c r="AV81" s="1" t="str">
        <f t="shared" si="37"/>
        <v/>
      </c>
      <c r="AW81" s="1" t="str">
        <f t="shared" si="38"/>
        <v/>
      </c>
      <c r="AX81" s="259" t="str">
        <f t="shared" si="39"/>
        <v/>
      </c>
      <c r="AZ81" s="1" t="str">
        <f t="shared" si="40"/>
        <v/>
      </c>
      <c r="BJ81" s="116" t="s">
        <v>430</v>
      </c>
      <c r="BK81" s="1" t="str">
        <f>IF(D81&lt;0.1,'X(Calculs)X'!MW$106,IF(D81&lt;0.2,'X(Calculs)X'!MW$105,IF(D81&lt;0.3,'X(Calculs)X'!MW$104,IF(D81&lt;0.4,'X(Calculs)X'!MW$103,IF(D81&lt;0.5,'X(Calculs)X'!MW$102,IF(D81&lt;0.6,'X(Calculs)X'!MW$101,IF(D81&lt;0.7,'X(Calculs)X'!MW$100,IF(D81&lt;0.8,'X(Calculs)X'!MW$99,IF(D81&lt;0.9,'X(Calculs)X'!MW$98,IF(D81&lt;=1,'X(Calculs)X'!MW$97,"err"))))))))))</f>
        <v>err</v>
      </c>
      <c r="BL81" s="1" t="str">
        <f>IF(D81&lt;0.1,'X(Calculs)X'!MW$106,IF(D81&lt;0.2,'X(Calculs)X'!MW$105,IF(D81&lt;0.3,'X(Calculs)X'!MW$104,IF(D81&lt;0.4,'X(Calculs)X'!MW$103,IF(D81&lt;0.5,'X(Calculs)X'!MW$102,IF(D81&lt;0.6,'X(Calculs)X'!MW$101,IF(D81&lt;0.7,'X(Calculs)X'!MW$100,IF(D81&lt;0.8,'X(Calculs)X'!MW$99,IF(D81&lt;0.9,'X(Calculs)X'!MW$98,IF(D81&lt;=1,'X(Calculs)X'!MW$97,"err"))))))))))</f>
        <v>err</v>
      </c>
      <c r="BM81" s="1" t="str">
        <f>IF(F81&lt;0,'X(Calculs)X'!MW$119,IF(F81&lt;0.1,'X(Calculs)X'!MW$118,IF(F81&lt;0.2,'X(Calculs)X'!MW$117,IF(F81&lt;0.3,'X(Calculs)X'!MW$116,IF(F81&lt;0.4,'X(Calculs)X'!MW$115,IF(F81&lt;0.5,'X(Calculs)X'!MW$114,IF(F81&lt;0.6,'X(Calculs)X'!MW$113,IF(F81&lt;0.7,'X(Calculs)X'!MW$112,IF(F81&lt;0.8,'X(Calculs)X'!MW$111,IF(F81&lt;0.9,'X(Calculs)X'!MW$110,IF(F81&lt;=1,'X(Calculs)X'!MW$109,IF(F81="—","—","err"))))))))))))</f>
        <v>err</v>
      </c>
      <c r="BN81" s="1">
        <f>IF(G81=0,0,IF(G81&lt;G$112,'X(Calculs)X'!MW$121,IF(AND(G81&gt;=G$112,G81&lt;(G$112+(1*G$113))),'X(Calculs)X'!MW$122,IF(AND(G81&gt;=(G$112+(1*G$113)),G81&lt;(G$112+(2*G$113))),'X(Calculs)X'!MW$123,IF(G81&gt;=(G$112+(2*G$113)),'X(Calculs)X'!MW$124,"err")))))</f>
        <v>1</v>
      </c>
      <c r="BV81" s="116" t="s">
        <v>430</v>
      </c>
      <c r="BW81" s="1" t="str">
        <f>'X(Calculs)X'!EF96</f>
        <v/>
      </c>
      <c r="BX81" s="1">
        <f>'X(Calculs)X'!FM96</f>
        <v>0</v>
      </c>
      <c r="BZ81" s="4" t="s">
        <v>102</v>
      </c>
      <c r="CA81" s="1" t="e">
        <f t="shared" si="41"/>
        <v>#N/A</v>
      </c>
    </row>
    <row r="82" spans="1:79" ht="129.9" customHeight="1" x14ac:dyDescent="0.35">
      <c r="A82" s="639"/>
      <c r="B82" s="116" t="s">
        <v>431</v>
      </c>
      <c r="C82" s="190" t="str">
        <f>IF('X(Calculs)X'!AO97&gt;=0,'X(Calculs)X'!AO97,"")</f>
        <v/>
      </c>
      <c r="D82" s="500" t="str">
        <f>IF(C82="","",C82/'2. Saisie'!AE1)</f>
        <v/>
      </c>
      <c r="E82" s="634" t="str">
        <f>IF(AH82&lt;='X(Calculs)X'!B$11,(C82-C$112)/C$113,"")</f>
        <v/>
      </c>
      <c r="F82" s="114" t="str">
        <f>IF('X(Calculs)X'!AL97="","",'X(Calculs)X'!AL97)</f>
        <v/>
      </c>
      <c r="G82" s="190" t="str">
        <f t="shared" si="23"/>
        <v/>
      </c>
      <c r="H82" s="519" t="str">
        <f t="shared" si="24"/>
        <v/>
      </c>
      <c r="I82" s="517" t="str">
        <f t="shared" si="25"/>
        <v/>
      </c>
      <c r="J82" s="517" t="str">
        <f t="shared" si="26"/>
        <v/>
      </c>
      <c r="K82" s="656" t="str">
        <f t="shared" si="27"/>
        <v/>
      </c>
      <c r="L82" s="181"/>
      <c r="M82" s="176" t="str">
        <f t="shared" si="28"/>
        <v xml:space="preserve">     </v>
      </c>
      <c r="N82" s="181"/>
      <c r="AB82" s="200" t="str">
        <f t="shared" si="22"/>
        <v/>
      </c>
      <c r="AH82" s="165">
        <v>73</v>
      </c>
      <c r="AI82" s="243" t="str">
        <f t="shared" si="29"/>
        <v/>
      </c>
      <c r="AM82" s="256" t="str">
        <f t="shared" si="30"/>
        <v>ok,2R</v>
      </c>
      <c r="AN82" s="256" t="str">
        <f t="shared" si="31"/>
        <v>ok,2R</v>
      </c>
      <c r="AO82" s="256" t="str">
        <f t="shared" si="32"/>
        <v>ok,2R</v>
      </c>
      <c r="AP82" s="256" t="str">
        <f t="shared" si="33"/>
        <v>ok,2R</v>
      </c>
      <c r="AR82" s="260" t="str">
        <f t="shared" si="34"/>
        <v xml:space="preserve">     </v>
      </c>
      <c r="AS82" s="165">
        <v>73</v>
      </c>
      <c r="AT82" s="1" t="str">
        <f t="shared" si="35"/>
        <v/>
      </c>
      <c r="AU82" s="1" t="str">
        <f t="shared" si="36"/>
        <v/>
      </c>
      <c r="AV82" s="1" t="str">
        <f t="shared" si="37"/>
        <v/>
      </c>
      <c r="AW82" s="1" t="str">
        <f t="shared" si="38"/>
        <v/>
      </c>
      <c r="AX82" s="259" t="str">
        <f t="shared" si="39"/>
        <v/>
      </c>
      <c r="AZ82" s="1" t="str">
        <f t="shared" si="40"/>
        <v/>
      </c>
      <c r="BJ82" s="116" t="s">
        <v>431</v>
      </c>
      <c r="BK82" s="1" t="str">
        <f>IF(D82&lt;0.1,'X(Calculs)X'!MW$106,IF(D82&lt;0.2,'X(Calculs)X'!MW$105,IF(D82&lt;0.3,'X(Calculs)X'!MW$104,IF(D82&lt;0.4,'X(Calculs)X'!MW$103,IF(D82&lt;0.5,'X(Calculs)X'!MW$102,IF(D82&lt;0.6,'X(Calculs)X'!MW$101,IF(D82&lt;0.7,'X(Calculs)X'!MW$100,IF(D82&lt;0.8,'X(Calculs)X'!MW$99,IF(D82&lt;0.9,'X(Calculs)X'!MW$98,IF(D82&lt;=1,'X(Calculs)X'!MW$97,"err"))))))))))</f>
        <v>err</v>
      </c>
      <c r="BL82" s="1" t="str">
        <f>IF(D82&lt;0.1,'X(Calculs)X'!MW$106,IF(D82&lt;0.2,'X(Calculs)X'!MW$105,IF(D82&lt;0.3,'X(Calculs)X'!MW$104,IF(D82&lt;0.4,'X(Calculs)X'!MW$103,IF(D82&lt;0.5,'X(Calculs)X'!MW$102,IF(D82&lt;0.6,'X(Calculs)X'!MW$101,IF(D82&lt;0.7,'X(Calculs)X'!MW$100,IF(D82&lt;0.8,'X(Calculs)X'!MW$99,IF(D82&lt;0.9,'X(Calculs)X'!MW$98,IF(D82&lt;=1,'X(Calculs)X'!MW$97,"err"))))))))))</f>
        <v>err</v>
      </c>
      <c r="BM82" s="1" t="str">
        <f>IF(F82&lt;0,'X(Calculs)X'!MW$119,IF(F82&lt;0.1,'X(Calculs)X'!MW$118,IF(F82&lt;0.2,'X(Calculs)X'!MW$117,IF(F82&lt;0.3,'X(Calculs)X'!MW$116,IF(F82&lt;0.4,'X(Calculs)X'!MW$115,IF(F82&lt;0.5,'X(Calculs)X'!MW$114,IF(F82&lt;0.6,'X(Calculs)X'!MW$113,IF(F82&lt;0.7,'X(Calculs)X'!MW$112,IF(F82&lt;0.8,'X(Calculs)X'!MW$111,IF(F82&lt;0.9,'X(Calculs)X'!MW$110,IF(F82&lt;=1,'X(Calculs)X'!MW$109,IF(F82="—","—","err"))))))))))))</f>
        <v>err</v>
      </c>
      <c r="BN82" s="1">
        <f>IF(G82=0,0,IF(G82&lt;G$112,'X(Calculs)X'!MW$121,IF(AND(G82&gt;=G$112,G82&lt;(G$112+(1*G$113))),'X(Calculs)X'!MW$122,IF(AND(G82&gt;=(G$112+(1*G$113)),G82&lt;(G$112+(2*G$113))),'X(Calculs)X'!MW$123,IF(G82&gt;=(G$112+(2*G$113)),'X(Calculs)X'!MW$124,"err")))))</f>
        <v>1</v>
      </c>
      <c r="BV82" s="116" t="s">
        <v>431</v>
      </c>
      <c r="BW82" s="1" t="str">
        <f>'X(Calculs)X'!EF97</f>
        <v/>
      </c>
      <c r="BX82" s="1">
        <f>'X(Calculs)X'!FM97</f>
        <v>0</v>
      </c>
      <c r="BZ82" s="4" t="s">
        <v>103</v>
      </c>
      <c r="CA82" s="1" t="e">
        <f t="shared" si="41"/>
        <v>#N/A</v>
      </c>
    </row>
    <row r="83" spans="1:79" ht="129.9" customHeight="1" x14ac:dyDescent="0.35">
      <c r="A83" s="639"/>
      <c r="B83" s="116" t="s">
        <v>432</v>
      </c>
      <c r="C83" s="190" t="str">
        <f>IF('X(Calculs)X'!AO98&gt;=0,'X(Calculs)X'!AO98,"")</f>
        <v/>
      </c>
      <c r="D83" s="500" t="str">
        <f>IF(C83="","",C83/'2. Saisie'!AE1)</f>
        <v/>
      </c>
      <c r="E83" s="634" t="str">
        <f>IF(AH83&lt;='X(Calculs)X'!B$11,(C83-C$112)/C$113,"")</f>
        <v/>
      </c>
      <c r="F83" s="114" t="str">
        <f>IF('X(Calculs)X'!AL98="","",'X(Calculs)X'!AL98)</f>
        <v/>
      </c>
      <c r="G83" s="190" t="str">
        <f t="shared" si="23"/>
        <v/>
      </c>
      <c r="H83" s="519" t="str">
        <f t="shared" si="24"/>
        <v/>
      </c>
      <c r="I83" s="517" t="str">
        <f t="shared" si="25"/>
        <v/>
      </c>
      <c r="J83" s="517" t="str">
        <f t="shared" si="26"/>
        <v/>
      </c>
      <c r="K83" s="656" t="str">
        <f t="shared" si="27"/>
        <v/>
      </c>
      <c r="L83" s="181"/>
      <c r="M83" s="176" t="str">
        <f t="shared" si="28"/>
        <v xml:space="preserve">     </v>
      </c>
      <c r="N83" s="181"/>
      <c r="AB83" s="200" t="str">
        <f t="shared" si="22"/>
        <v/>
      </c>
      <c r="AH83" s="165">
        <v>74</v>
      </c>
      <c r="AI83" s="243" t="str">
        <f t="shared" si="29"/>
        <v/>
      </c>
      <c r="AM83" s="256" t="str">
        <f t="shared" si="30"/>
        <v>ok,2R</v>
      </c>
      <c r="AN83" s="256" t="str">
        <f t="shared" si="31"/>
        <v>ok,2R</v>
      </c>
      <c r="AO83" s="256" t="str">
        <f t="shared" si="32"/>
        <v>ok,2R</v>
      </c>
      <c r="AP83" s="256" t="str">
        <f t="shared" si="33"/>
        <v>ok,2R</v>
      </c>
      <c r="AR83" s="260" t="str">
        <f t="shared" si="34"/>
        <v xml:space="preserve">     </v>
      </c>
      <c r="AS83" s="165">
        <v>74</v>
      </c>
      <c r="AT83" s="1" t="str">
        <f t="shared" si="35"/>
        <v/>
      </c>
      <c r="AU83" s="1" t="str">
        <f t="shared" si="36"/>
        <v/>
      </c>
      <c r="AV83" s="1" t="str">
        <f t="shared" si="37"/>
        <v/>
      </c>
      <c r="AW83" s="1" t="str">
        <f t="shared" si="38"/>
        <v/>
      </c>
      <c r="AX83" s="259" t="str">
        <f t="shared" si="39"/>
        <v/>
      </c>
      <c r="AZ83" s="1" t="str">
        <f t="shared" si="40"/>
        <v/>
      </c>
      <c r="BJ83" s="116" t="s">
        <v>432</v>
      </c>
      <c r="BK83" s="1" t="str">
        <f>IF(D83&lt;0.1,'X(Calculs)X'!MW$106,IF(D83&lt;0.2,'X(Calculs)X'!MW$105,IF(D83&lt;0.3,'X(Calculs)X'!MW$104,IF(D83&lt;0.4,'X(Calculs)X'!MW$103,IF(D83&lt;0.5,'X(Calculs)X'!MW$102,IF(D83&lt;0.6,'X(Calculs)X'!MW$101,IF(D83&lt;0.7,'X(Calculs)X'!MW$100,IF(D83&lt;0.8,'X(Calculs)X'!MW$99,IF(D83&lt;0.9,'X(Calculs)X'!MW$98,IF(D83&lt;=1,'X(Calculs)X'!MW$97,"err"))))))))))</f>
        <v>err</v>
      </c>
      <c r="BL83" s="1" t="str">
        <f>IF(D83&lt;0.1,'X(Calculs)X'!MW$106,IF(D83&lt;0.2,'X(Calculs)X'!MW$105,IF(D83&lt;0.3,'X(Calculs)X'!MW$104,IF(D83&lt;0.4,'X(Calculs)X'!MW$103,IF(D83&lt;0.5,'X(Calculs)X'!MW$102,IF(D83&lt;0.6,'X(Calculs)X'!MW$101,IF(D83&lt;0.7,'X(Calculs)X'!MW$100,IF(D83&lt;0.8,'X(Calculs)X'!MW$99,IF(D83&lt;0.9,'X(Calculs)X'!MW$98,IF(D83&lt;=1,'X(Calculs)X'!MW$97,"err"))))))))))</f>
        <v>err</v>
      </c>
      <c r="BM83" s="1" t="str">
        <f>IF(F83&lt;0,'X(Calculs)X'!MW$119,IF(F83&lt;0.1,'X(Calculs)X'!MW$118,IF(F83&lt;0.2,'X(Calculs)X'!MW$117,IF(F83&lt;0.3,'X(Calculs)X'!MW$116,IF(F83&lt;0.4,'X(Calculs)X'!MW$115,IF(F83&lt;0.5,'X(Calculs)X'!MW$114,IF(F83&lt;0.6,'X(Calculs)X'!MW$113,IF(F83&lt;0.7,'X(Calculs)X'!MW$112,IF(F83&lt;0.8,'X(Calculs)X'!MW$111,IF(F83&lt;0.9,'X(Calculs)X'!MW$110,IF(F83&lt;=1,'X(Calculs)X'!MW$109,IF(F83="—","—","err"))))))))))))</f>
        <v>err</v>
      </c>
      <c r="BN83" s="1">
        <f>IF(G83=0,0,IF(G83&lt;G$112,'X(Calculs)X'!MW$121,IF(AND(G83&gt;=G$112,G83&lt;(G$112+(1*G$113))),'X(Calculs)X'!MW$122,IF(AND(G83&gt;=(G$112+(1*G$113)),G83&lt;(G$112+(2*G$113))),'X(Calculs)X'!MW$123,IF(G83&gt;=(G$112+(2*G$113)),'X(Calculs)X'!MW$124,"err")))))</f>
        <v>1</v>
      </c>
      <c r="BV83" s="116" t="s">
        <v>432</v>
      </c>
      <c r="BW83" s="1" t="str">
        <f>'X(Calculs)X'!EF98</f>
        <v/>
      </c>
      <c r="BX83" s="1">
        <f>'X(Calculs)X'!FM98</f>
        <v>0</v>
      </c>
      <c r="BZ83" s="4" t="s">
        <v>104</v>
      </c>
      <c r="CA83" s="1" t="e">
        <f t="shared" si="41"/>
        <v>#N/A</v>
      </c>
    </row>
    <row r="84" spans="1:79" ht="129.9" customHeight="1" x14ac:dyDescent="0.35">
      <c r="A84" s="639"/>
      <c r="B84" s="116" t="s">
        <v>433</v>
      </c>
      <c r="C84" s="190" t="str">
        <f>IF('X(Calculs)X'!AO99&gt;=0,'X(Calculs)X'!AO99,"")</f>
        <v/>
      </c>
      <c r="D84" s="500" t="str">
        <f>IF(C84="","",C84/'2. Saisie'!AE1)</f>
        <v/>
      </c>
      <c r="E84" s="634" t="str">
        <f>IF(AH84&lt;='X(Calculs)X'!B$11,(C84-C$112)/C$113,"")</f>
        <v/>
      </c>
      <c r="F84" s="114" t="str">
        <f>IF('X(Calculs)X'!AL99="","",'X(Calculs)X'!AL99)</f>
        <v/>
      </c>
      <c r="G84" s="190" t="str">
        <f t="shared" si="23"/>
        <v/>
      </c>
      <c r="H84" s="519" t="str">
        <f t="shared" si="24"/>
        <v/>
      </c>
      <c r="I84" s="517" t="str">
        <f t="shared" si="25"/>
        <v/>
      </c>
      <c r="J84" s="517" t="str">
        <f t="shared" si="26"/>
        <v/>
      </c>
      <c r="K84" s="656" t="str">
        <f t="shared" si="27"/>
        <v/>
      </c>
      <c r="L84" s="181"/>
      <c r="M84" s="176" t="str">
        <f t="shared" si="28"/>
        <v xml:space="preserve">     </v>
      </c>
      <c r="N84" s="181"/>
      <c r="AB84" s="200" t="str">
        <f t="shared" si="22"/>
        <v/>
      </c>
      <c r="AH84" s="165">
        <v>75</v>
      </c>
      <c r="AI84" s="243" t="str">
        <f t="shared" si="29"/>
        <v/>
      </c>
      <c r="AM84" s="256" t="str">
        <f t="shared" si="30"/>
        <v>ok,2R</v>
      </c>
      <c r="AN84" s="256" t="str">
        <f t="shared" si="31"/>
        <v>ok,2R</v>
      </c>
      <c r="AO84" s="256" t="str">
        <f t="shared" si="32"/>
        <v>ok,2R</v>
      </c>
      <c r="AP84" s="256" t="str">
        <f t="shared" si="33"/>
        <v>ok,2R</v>
      </c>
      <c r="AR84" s="260" t="str">
        <f t="shared" si="34"/>
        <v xml:space="preserve">     </v>
      </c>
      <c r="AS84" s="165">
        <v>75</v>
      </c>
      <c r="AT84" s="1" t="str">
        <f t="shared" si="35"/>
        <v/>
      </c>
      <c r="AU84" s="1" t="str">
        <f t="shared" si="36"/>
        <v/>
      </c>
      <c r="AV84" s="1" t="str">
        <f t="shared" si="37"/>
        <v/>
      </c>
      <c r="AW84" s="1" t="str">
        <f t="shared" si="38"/>
        <v/>
      </c>
      <c r="AX84" s="259" t="str">
        <f t="shared" si="39"/>
        <v/>
      </c>
      <c r="AZ84" s="1" t="str">
        <f t="shared" si="40"/>
        <v/>
      </c>
      <c r="BJ84" s="116" t="s">
        <v>433</v>
      </c>
      <c r="BK84" s="1" t="str">
        <f>IF(D84&lt;0.1,'X(Calculs)X'!MW$106,IF(D84&lt;0.2,'X(Calculs)X'!MW$105,IF(D84&lt;0.3,'X(Calculs)X'!MW$104,IF(D84&lt;0.4,'X(Calculs)X'!MW$103,IF(D84&lt;0.5,'X(Calculs)X'!MW$102,IF(D84&lt;0.6,'X(Calculs)X'!MW$101,IF(D84&lt;0.7,'X(Calculs)X'!MW$100,IF(D84&lt;0.8,'X(Calculs)X'!MW$99,IF(D84&lt;0.9,'X(Calculs)X'!MW$98,IF(D84&lt;=1,'X(Calculs)X'!MW$97,"err"))))))))))</f>
        <v>err</v>
      </c>
      <c r="BL84" s="1" t="str">
        <f>IF(D84&lt;0.1,'X(Calculs)X'!MW$106,IF(D84&lt;0.2,'X(Calculs)X'!MW$105,IF(D84&lt;0.3,'X(Calculs)X'!MW$104,IF(D84&lt;0.4,'X(Calculs)X'!MW$103,IF(D84&lt;0.5,'X(Calculs)X'!MW$102,IF(D84&lt;0.6,'X(Calculs)X'!MW$101,IF(D84&lt;0.7,'X(Calculs)X'!MW$100,IF(D84&lt;0.8,'X(Calculs)X'!MW$99,IF(D84&lt;0.9,'X(Calculs)X'!MW$98,IF(D84&lt;=1,'X(Calculs)X'!MW$97,"err"))))))))))</f>
        <v>err</v>
      </c>
      <c r="BM84" s="1" t="str">
        <f>IF(F84&lt;0,'X(Calculs)X'!MW$119,IF(F84&lt;0.1,'X(Calculs)X'!MW$118,IF(F84&lt;0.2,'X(Calculs)X'!MW$117,IF(F84&lt;0.3,'X(Calculs)X'!MW$116,IF(F84&lt;0.4,'X(Calculs)X'!MW$115,IF(F84&lt;0.5,'X(Calculs)X'!MW$114,IF(F84&lt;0.6,'X(Calculs)X'!MW$113,IF(F84&lt;0.7,'X(Calculs)X'!MW$112,IF(F84&lt;0.8,'X(Calculs)X'!MW$111,IF(F84&lt;0.9,'X(Calculs)X'!MW$110,IF(F84&lt;=1,'X(Calculs)X'!MW$109,IF(F84="—","—","err"))))))))))))</f>
        <v>err</v>
      </c>
      <c r="BN84" s="1">
        <f>IF(G84=0,0,IF(G84&lt;G$112,'X(Calculs)X'!MW$121,IF(AND(G84&gt;=G$112,G84&lt;(G$112+(1*G$113))),'X(Calculs)X'!MW$122,IF(AND(G84&gt;=(G$112+(1*G$113)),G84&lt;(G$112+(2*G$113))),'X(Calculs)X'!MW$123,IF(G84&gt;=(G$112+(2*G$113)),'X(Calculs)X'!MW$124,"err")))))</f>
        <v>1</v>
      </c>
      <c r="BV84" s="116" t="s">
        <v>433</v>
      </c>
      <c r="BW84" s="1" t="str">
        <f>'X(Calculs)X'!EF99</f>
        <v/>
      </c>
      <c r="BX84" s="1">
        <f>'X(Calculs)X'!FM99</f>
        <v>0</v>
      </c>
      <c r="BZ84" s="4" t="s">
        <v>105</v>
      </c>
      <c r="CA84" s="1" t="e">
        <f t="shared" si="41"/>
        <v>#N/A</v>
      </c>
    </row>
    <row r="85" spans="1:79" ht="129.9" customHeight="1" x14ac:dyDescent="0.35">
      <c r="A85" s="639"/>
      <c r="B85" s="116" t="s">
        <v>434</v>
      </c>
      <c r="C85" s="190" t="str">
        <f>IF('X(Calculs)X'!AO100&gt;=0,'X(Calculs)X'!AO100,"")</f>
        <v/>
      </c>
      <c r="D85" s="500" t="str">
        <f>IF(C85="","",C85/'2. Saisie'!AE1)</f>
        <v/>
      </c>
      <c r="E85" s="634" t="str">
        <f>IF(AH85&lt;='X(Calculs)X'!B$11,(C85-C$112)/C$113,"")</f>
        <v/>
      </c>
      <c r="F85" s="114" t="str">
        <f>IF('X(Calculs)X'!AL100="","",'X(Calculs)X'!AL100)</f>
        <v/>
      </c>
      <c r="G85" s="190" t="str">
        <f t="shared" si="23"/>
        <v/>
      </c>
      <c r="H85" s="519" t="str">
        <f t="shared" si="24"/>
        <v/>
      </c>
      <c r="I85" s="517" t="str">
        <f t="shared" si="25"/>
        <v/>
      </c>
      <c r="J85" s="517" t="str">
        <f t="shared" si="26"/>
        <v/>
      </c>
      <c r="K85" s="656" t="str">
        <f t="shared" si="27"/>
        <v/>
      </c>
      <c r="L85" s="181"/>
      <c r="M85" s="176" t="str">
        <f t="shared" si="28"/>
        <v xml:space="preserve">     </v>
      </c>
      <c r="N85" s="181"/>
      <c r="AB85" s="200" t="str">
        <f t="shared" si="22"/>
        <v/>
      </c>
      <c r="AH85" s="165">
        <v>76</v>
      </c>
      <c r="AI85" s="243" t="str">
        <f t="shared" si="29"/>
        <v/>
      </c>
      <c r="AM85" s="256" t="str">
        <f t="shared" si="30"/>
        <v>ok,2R</v>
      </c>
      <c r="AN85" s="256" t="str">
        <f t="shared" si="31"/>
        <v>ok,2R</v>
      </c>
      <c r="AO85" s="256" t="str">
        <f t="shared" si="32"/>
        <v>ok,2R</v>
      </c>
      <c r="AP85" s="256" t="str">
        <f t="shared" si="33"/>
        <v>ok,2R</v>
      </c>
      <c r="AR85" s="260" t="str">
        <f t="shared" si="34"/>
        <v xml:space="preserve">     </v>
      </c>
      <c r="AS85" s="165">
        <v>76</v>
      </c>
      <c r="AT85" s="1" t="str">
        <f t="shared" si="35"/>
        <v/>
      </c>
      <c r="AU85" s="1" t="str">
        <f t="shared" si="36"/>
        <v/>
      </c>
      <c r="AV85" s="1" t="str">
        <f t="shared" si="37"/>
        <v/>
      </c>
      <c r="AW85" s="1" t="str">
        <f t="shared" si="38"/>
        <v/>
      </c>
      <c r="AX85" s="259" t="str">
        <f t="shared" si="39"/>
        <v/>
      </c>
      <c r="AZ85" s="1" t="str">
        <f t="shared" si="40"/>
        <v/>
      </c>
      <c r="BJ85" s="116" t="s">
        <v>434</v>
      </c>
      <c r="BK85" s="1" t="str">
        <f>IF(D85&lt;0.1,'X(Calculs)X'!MW$106,IF(D85&lt;0.2,'X(Calculs)X'!MW$105,IF(D85&lt;0.3,'X(Calculs)X'!MW$104,IF(D85&lt;0.4,'X(Calculs)X'!MW$103,IF(D85&lt;0.5,'X(Calculs)X'!MW$102,IF(D85&lt;0.6,'X(Calculs)X'!MW$101,IF(D85&lt;0.7,'X(Calculs)X'!MW$100,IF(D85&lt;0.8,'X(Calculs)X'!MW$99,IF(D85&lt;0.9,'X(Calculs)X'!MW$98,IF(D85&lt;=1,'X(Calculs)X'!MW$97,"err"))))))))))</f>
        <v>err</v>
      </c>
      <c r="BL85" s="1" t="str">
        <f>IF(D85&lt;0.1,'X(Calculs)X'!MW$106,IF(D85&lt;0.2,'X(Calculs)X'!MW$105,IF(D85&lt;0.3,'X(Calculs)X'!MW$104,IF(D85&lt;0.4,'X(Calculs)X'!MW$103,IF(D85&lt;0.5,'X(Calculs)X'!MW$102,IF(D85&lt;0.6,'X(Calculs)X'!MW$101,IF(D85&lt;0.7,'X(Calculs)X'!MW$100,IF(D85&lt;0.8,'X(Calculs)X'!MW$99,IF(D85&lt;0.9,'X(Calculs)X'!MW$98,IF(D85&lt;=1,'X(Calculs)X'!MW$97,"err"))))))))))</f>
        <v>err</v>
      </c>
      <c r="BM85" s="1" t="str">
        <f>IF(F85&lt;0,'X(Calculs)X'!MW$119,IF(F85&lt;0.1,'X(Calculs)X'!MW$118,IF(F85&lt;0.2,'X(Calculs)X'!MW$117,IF(F85&lt;0.3,'X(Calculs)X'!MW$116,IF(F85&lt;0.4,'X(Calculs)X'!MW$115,IF(F85&lt;0.5,'X(Calculs)X'!MW$114,IF(F85&lt;0.6,'X(Calculs)X'!MW$113,IF(F85&lt;0.7,'X(Calculs)X'!MW$112,IF(F85&lt;0.8,'X(Calculs)X'!MW$111,IF(F85&lt;0.9,'X(Calculs)X'!MW$110,IF(F85&lt;=1,'X(Calculs)X'!MW$109,IF(F85="—","—","err"))))))))))))</f>
        <v>err</v>
      </c>
      <c r="BN85" s="1">
        <f>IF(G85=0,0,IF(G85&lt;G$112,'X(Calculs)X'!MW$121,IF(AND(G85&gt;=G$112,G85&lt;(G$112+(1*G$113))),'X(Calculs)X'!MW$122,IF(AND(G85&gt;=(G$112+(1*G$113)),G85&lt;(G$112+(2*G$113))),'X(Calculs)X'!MW$123,IF(G85&gt;=(G$112+(2*G$113)),'X(Calculs)X'!MW$124,"err")))))</f>
        <v>1</v>
      </c>
      <c r="BV85" s="116" t="s">
        <v>434</v>
      </c>
      <c r="BW85" s="1" t="str">
        <f>'X(Calculs)X'!EF100</f>
        <v/>
      </c>
      <c r="BX85" s="1">
        <f>'X(Calculs)X'!FM100</f>
        <v>0</v>
      </c>
      <c r="BZ85" s="4" t="s">
        <v>106</v>
      </c>
      <c r="CA85" s="1" t="e">
        <f t="shared" si="41"/>
        <v>#N/A</v>
      </c>
    </row>
    <row r="86" spans="1:79" ht="129.9" customHeight="1" x14ac:dyDescent="0.35">
      <c r="A86" s="639"/>
      <c r="B86" s="116" t="s">
        <v>435</v>
      </c>
      <c r="C86" s="190" t="str">
        <f>IF('X(Calculs)X'!AO101&gt;=0,'X(Calculs)X'!AO101,"")</f>
        <v/>
      </c>
      <c r="D86" s="500" t="str">
        <f>IF(C86="","",C86/'2. Saisie'!AE1)</f>
        <v/>
      </c>
      <c r="E86" s="634" t="str">
        <f>IF(AH86&lt;='X(Calculs)X'!B$11,(C86-C$112)/C$113,"")</f>
        <v/>
      </c>
      <c r="F86" s="114" t="str">
        <f>IF('X(Calculs)X'!AL101="","",'X(Calculs)X'!AL101)</f>
        <v/>
      </c>
      <c r="G86" s="190" t="str">
        <f t="shared" si="23"/>
        <v/>
      </c>
      <c r="H86" s="519" t="str">
        <f t="shared" si="24"/>
        <v/>
      </c>
      <c r="I86" s="517" t="str">
        <f t="shared" si="25"/>
        <v/>
      </c>
      <c r="J86" s="517" t="str">
        <f t="shared" si="26"/>
        <v/>
      </c>
      <c r="K86" s="656" t="str">
        <f t="shared" si="27"/>
        <v/>
      </c>
      <c r="L86" s="181"/>
      <c r="M86" s="176" t="str">
        <f t="shared" si="28"/>
        <v xml:space="preserve">     </v>
      </c>
      <c r="N86" s="181"/>
      <c r="AB86" s="200" t="str">
        <f t="shared" si="22"/>
        <v/>
      </c>
      <c r="AH86" s="165">
        <v>77</v>
      </c>
      <c r="AI86" s="243" t="str">
        <f t="shared" si="29"/>
        <v/>
      </c>
      <c r="AM86" s="256" t="str">
        <f t="shared" si="30"/>
        <v>ok,2R</v>
      </c>
      <c r="AN86" s="256" t="str">
        <f t="shared" si="31"/>
        <v>ok,2R</v>
      </c>
      <c r="AO86" s="256" t="str">
        <f t="shared" si="32"/>
        <v>ok,2R</v>
      </c>
      <c r="AP86" s="256" t="str">
        <f t="shared" si="33"/>
        <v>ok,2R</v>
      </c>
      <c r="AR86" s="260" t="str">
        <f t="shared" si="34"/>
        <v xml:space="preserve">     </v>
      </c>
      <c r="AS86" s="165">
        <v>77</v>
      </c>
      <c r="AT86" s="1" t="str">
        <f t="shared" si="35"/>
        <v/>
      </c>
      <c r="AU86" s="1" t="str">
        <f t="shared" si="36"/>
        <v/>
      </c>
      <c r="AV86" s="1" t="str">
        <f t="shared" si="37"/>
        <v/>
      </c>
      <c r="AW86" s="1" t="str">
        <f t="shared" si="38"/>
        <v/>
      </c>
      <c r="AX86" s="259" t="str">
        <f t="shared" si="39"/>
        <v/>
      </c>
      <c r="AZ86" s="1" t="str">
        <f t="shared" si="40"/>
        <v/>
      </c>
      <c r="BJ86" s="116" t="s">
        <v>435</v>
      </c>
      <c r="BK86" s="1" t="str">
        <f>IF(D86&lt;0.1,'X(Calculs)X'!MW$106,IF(D86&lt;0.2,'X(Calculs)X'!MW$105,IF(D86&lt;0.3,'X(Calculs)X'!MW$104,IF(D86&lt;0.4,'X(Calculs)X'!MW$103,IF(D86&lt;0.5,'X(Calculs)X'!MW$102,IF(D86&lt;0.6,'X(Calculs)X'!MW$101,IF(D86&lt;0.7,'X(Calculs)X'!MW$100,IF(D86&lt;0.8,'X(Calculs)X'!MW$99,IF(D86&lt;0.9,'X(Calculs)X'!MW$98,IF(D86&lt;=1,'X(Calculs)X'!MW$97,"err"))))))))))</f>
        <v>err</v>
      </c>
      <c r="BL86" s="1" t="str">
        <f>IF(D86&lt;0.1,'X(Calculs)X'!MW$106,IF(D86&lt;0.2,'X(Calculs)X'!MW$105,IF(D86&lt;0.3,'X(Calculs)X'!MW$104,IF(D86&lt;0.4,'X(Calculs)X'!MW$103,IF(D86&lt;0.5,'X(Calculs)X'!MW$102,IF(D86&lt;0.6,'X(Calculs)X'!MW$101,IF(D86&lt;0.7,'X(Calculs)X'!MW$100,IF(D86&lt;0.8,'X(Calculs)X'!MW$99,IF(D86&lt;0.9,'X(Calculs)X'!MW$98,IF(D86&lt;=1,'X(Calculs)X'!MW$97,"err"))))))))))</f>
        <v>err</v>
      </c>
      <c r="BM86" s="1" t="str">
        <f>IF(F86&lt;0,'X(Calculs)X'!MW$119,IF(F86&lt;0.1,'X(Calculs)X'!MW$118,IF(F86&lt;0.2,'X(Calculs)X'!MW$117,IF(F86&lt;0.3,'X(Calculs)X'!MW$116,IF(F86&lt;0.4,'X(Calculs)X'!MW$115,IF(F86&lt;0.5,'X(Calculs)X'!MW$114,IF(F86&lt;0.6,'X(Calculs)X'!MW$113,IF(F86&lt;0.7,'X(Calculs)X'!MW$112,IF(F86&lt;0.8,'X(Calculs)X'!MW$111,IF(F86&lt;0.9,'X(Calculs)X'!MW$110,IF(F86&lt;=1,'X(Calculs)X'!MW$109,IF(F86="—","—","err"))))))))))))</f>
        <v>err</v>
      </c>
      <c r="BN86" s="1">
        <f>IF(G86=0,0,IF(G86&lt;G$112,'X(Calculs)X'!MW$121,IF(AND(G86&gt;=G$112,G86&lt;(G$112+(1*G$113))),'X(Calculs)X'!MW$122,IF(AND(G86&gt;=(G$112+(1*G$113)),G86&lt;(G$112+(2*G$113))),'X(Calculs)X'!MW$123,IF(G86&gt;=(G$112+(2*G$113)),'X(Calculs)X'!MW$124,"err")))))</f>
        <v>1</v>
      </c>
      <c r="BV86" s="116" t="s">
        <v>435</v>
      </c>
      <c r="BW86" s="1" t="str">
        <f>'X(Calculs)X'!EF101</f>
        <v/>
      </c>
      <c r="BX86" s="1">
        <f>'X(Calculs)X'!FM101</f>
        <v>0</v>
      </c>
      <c r="BZ86" s="4" t="s">
        <v>107</v>
      </c>
      <c r="CA86" s="1" t="e">
        <f t="shared" si="41"/>
        <v>#N/A</v>
      </c>
    </row>
    <row r="87" spans="1:79" ht="129.9" customHeight="1" x14ac:dyDescent="0.35">
      <c r="A87" s="639"/>
      <c r="B87" s="116" t="s">
        <v>436</v>
      </c>
      <c r="C87" s="190" t="str">
        <f>IF('X(Calculs)X'!AO102&gt;=0,'X(Calculs)X'!AO102,"")</f>
        <v/>
      </c>
      <c r="D87" s="500" t="str">
        <f>IF(C87="","",C87/'2. Saisie'!AE1)</f>
        <v/>
      </c>
      <c r="E87" s="634" t="str">
        <f>IF(AH87&lt;='X(Calculs)X'!B$11,(C87-C$112)/C$113,"")</f>
        <v/>
      </c>
      <c r="F87" s="114" t="str">
        <f>IF('X(Calculs)X'!AL102="","",'X(Calculs)X'!AL102)</f>
        <v/>
      </c>
      <c r="G87" s="190" t="str">
        <f t="shared" si="23"/>
        <v/>
      </c>
      <c r="H87" s="519" t="str">
        <f t="shared" si="24"/>
        <v/>
      </c>
      <c r="I87" s="517" t="str">
        <f t="shared" si="25"/>
        <v/>
      </c>
      <c r="J87" s="517" t="str">
        <f t="shared" si="26"/>
        <v/>
      </c>
      <c r="K87" s="656" t="str">
        <f t="shared" si="27"/>
        <v/>
      </c>
      <c r="L87" s="181"/>
      <c r="M87" s="176" t="str">
        <f t="shared" si="28"/>
        <v xml:space="preserve">     </v>
      </c>
      <c r="N87" s="181"/>
      <c r="AB87" s="200" t="str">
        <f t="shared" si="22"/>
        <v/>
      </c>
      <c r="AH87" s="165">
        <v>78</v>
      </c>
      <c r="AI87" s="243" t="str">
        <f t="shared" si="29"/>
        <v/>
      </c>
      <c r="AM87" s="256" t="str">
        <f t="shared" si="30"/>
        <v>ok,2R</v>
      </c>
      <c r="AN87" s="256" t="str">
        <f t="shared" si="31"/>
        <v>ok,2R</v>
      </c>
      <c r="AO87" s="256" t="str">
        <f t="shared" si="32"/>
        <v>ok,2R</v>
      </c>
      <c r="AP87" s="256" t="str">
        <f t="shared" si="33"/>
        <v>ok,2R</v>
      </c>
      <c r="AR87" s="260" t="str">
        <f t="shared" si="34"/>
        <v xml:space="preserve">     </v>
      </c>
      <c r="AS87" s="165">
        <v>78</v>
      </c>
      <c r="AT87" s="1" t="str">
        <f t="shared" si="35"/>
        <v/>
      </c>
      <c r="AU87" s="1" t="str">
        <f t="shared" si="36"/>
        <v/>
      </c>
      <c r="AV87" s="1" t="str">
        <f t="shared" si="37"/>
        <v/>
      </c>
      <c r="AW87" s="1" t="str">
        <f t="shared" si="38"/>
        <v/>
      </c>
      <c r="AX87" s="259" t="str">
        <f t="shared" si="39"/>
        <v/>
      </c>
      <c r="AZ87" s="1" t="str">
        <f t="shared" si="40"/>
        <v/>
      </c>
      <c r="BJ87" s="116" t="s">
        <v>436</v>
      </c>
      <c r="BK87" s="1" t="str">
        <f>IF(D87&lt;0.1,'X(Calculs)X'!MW$106,IF(D87&lt;0.2,'X(Calculs)X'!MW$105,IF(D87&lt;0.3,'X(Calculs)X'!MW$104,IF(D87&lt;0.4,'X(Calculs)X'!MW$103,IF(D87&lt;0.5,'X(Calculs)X'!MW$102,IF(D87&lt;0.6,'X(Calculs)X'!MW$101,IF(D87&lt;0.7,'X(Calculs)X'!MW$100,IF(D87&lt;0.8,'X(Calculs)X'!MW$99,IF(D87&lt;0.9,'X(Calculs)X'!MW$98,IF(D87&lt;=1,'X(Calculs)X'!MW$97,"err"))))))))))</f>
        <v>err</v>
      </c>
      <c r="BL87" s="1" t="str">
        <f>IF(D87&lt;0.1,'X(Calculs)X'!MW$106,IF(D87&lt;0.2,'X(Calculs)X'!MW$105,IF(D87&lt;0.3,'X(Calculs)X'!MW$104,IF(D87&lt;0.4,'X(Calculs)X'!MW$103,IF(D87&lt;0.5,'X(Calculs)X'!MW$102,IF(D87&lt;0.6,'X(Calculs)X'!MW$101,IF(D87&lt;0.7,'X(Calculs)X'!MW$100,IF(D87&lt;0.8,'X(Calculs)X'!MW$99,IF(D87&lt;0.9,'X(Calculs)X'!MW$98,IF(D87&lt;=1,'X(Calculs)X'!MW$97,"err"))))))))))</f>
        <v>err</v>
      </c>
      <c r="BM87" s="1" t="str">
        <f>IF(F87&lt;0,'X(Calculs)X'!MW$119,IF(F87&lt;0.1,'X(Calculs)X'!MW$118,IF(F87&lt;0.2,'X(Calculs)X'!MW$117,IF(F87&lt;0.3,'X(Calculs)X'!MW$116,IF(F87&lt;0.4,'X(Calculs)X'!MW$115,IF(F87&lt;0.5,'X(Calculs)X'!MW$114,IF(F87&lt;0.6,'X(Calculs)X'!MW$113,IF(F87&lt;0.7,'X(Calculs)X'!MW$112,IF(F87&lt;0.8,'X(Calculs)X'!MW$111,IF(F87&lt;0.9,'X(Calculs)X'!MW$110,IF(F87&lt;=1,'X(Calculs)X'!MW$109,IF(F87="—","—","err"))))))))))))</f>
        <v>err</v>
      </c>
      <c r="BN87" s="1">
        <f>IF(G87=0,0,IF(G87&lt;G$112,'X(Calculs)X'!MW$121,IF(AND(G87&gt;=G$112,G87&lt;(G$112+(1*G$113))),'X(Calculs)X'!MW$122,IF(AND(G87&gt;=(G$112+(1*G$113)),G87&lt;(G$112+(2*G$113))),'X(Calculs)X'!MW$123,IF(G87&gt;=(G$112+(2*G$113)),'X(Calculs)X'!MW$124,"err")))))</f>
        <v>1</v>
      </c>
      <c r="BV87" s="116" t="s">
        <v>436</v>
      </c>
      <c r="BW87" s="1" t="str">
        <f>'X(Calculs)X'!EF102</f>
        <v/>
      </c>
      <c r="BX87" s="1">
        <f>'X(Calculs)X'!FM102</f>
        <v>0</v>
      </c>
      <c r="BZ87" s="4" t="s">
        <v>108</v>
      </c>
      <c r="CA87" s="1" t="e">
        <f t="shared" si="41"/>
        <v>#N/A</v>
      </c>
    </row>
    <row r="88" spans="1:79" ht="129.9" customHeight="1" x14ac:dyDescent="0.35">
      <c r="A88" s="639"/>
      <c r="B88" s="116" t="s">
        <v>437</v>
      </c>
      <c r="C88" s="190" t="str">
        <f>IF('X(Calculs)X'!AO103&gt;=0,'X(Calculs)X'!AO103,"")</f>
        <v/>
      </c>
      <c r="D88" s="500" t="str">
        <f>IF(C88="","",C88/'2. Saisie'!AE1)</f>
        <v/>
      </c>
      <c r="E88" s="634" t="str">
        <f>IF(AH88&lt;='X(Calculs)X'!B$11,(C88-C$112)/C$113,"")</f>
        <v/>
      </c>
      <c r="F88" s="114" t="str">
        <f>IF('X(Calculs)X'!AL103="","",'X(Calculs)X'!AL103)</f>
        <v/>
      </c>
      <c r="G88" s="190" t="str">
        <f t="shared" si="23"/>
        <v/>
      </c>
      <c r="H88" s="519" t="str">
        <f t="shared" si="24"/>
        <v/>
      </c>
      <c r="I88" s="517" t="str">
        <f t="shared" si="25"/>
        <v/>
      </c>
      <c r="J88" s="517" t="str">
        <f t="shared" si="26"/>
        <v/>
      </c>
      <c r="K88" s="656" t="str">
        <f t="shared" si="27"/>
        <v/>
      </c>
      <c r="L88" s="181"/>
      <c r="M88" s="176" t="str">
        <f t="shared" si="28"/>
        <v xml:space="preserve">     </v>
      </c>
      <c r="N88" s="181"/>
      <c r="AB88" s="200" t="str">
        <f t="shared" si="22"/>
        <v/>
      </c>
      <c r="AH88" s="165">
        <v>79</v>
      </c>
      <c r="AI88" s="243" t="str">
        <f t="shared" si="29"/>
        <v/>
      </c>
      <c r="AM88" s="256" t="str">
        <f t="shared" si="30"/>
        <v>ok,2R</v>
      </c>
      <c r="AN88" s="256" t="str">
        <f t="shared" si="31"/>
        <v>ok,2R</v>
      </c>
      <c r="AO88" s="256" t="str">
        <f t="shared" si="32"/>
        <v>ok,2R</v>
      </c>
      <c r="AP88" s="256" t="str">
        <f t="shared" si="33"/>
        <v>ok,2R</v>
      </c>
      <c r="AR88" s="260" t="str">
        <f t="shared" si="34"/>
        <v xml:space="preserve">     </v>
      </c>
      <c r="AS88" s="165">
        <v>79</v>
      </c>
      <c r="AT88" s="1" t="str">
        <f t="shared" si="35"/>
        <v/>
      </c>
      <c r="AU88" s="1" t="str">
        <f t="shared" si="36"/>
        <v/>
      </c>
      <c r="AV88" s="1" t="str">
        <f t="shared" si="37"/>
        <v/>
      </c>
      <c r="AW88" s="1" t="str">
        <f t="shared" si="38"/>
        <v/>
      </c>
      <c r="AX88" s="259" t="str">
        <f t="shared" si="39"/>
        <v/>
      </c>
      <c r="AZ88" s="1" t="str">
        <f t="shared" si="40"/>
        <v/>
      </c>
      <c r="BJ88" s="116" t="s">
        <v>437</v>
      </c>
      <c r="BK88" s="1" t="str">
        <f>IF(D88&lt;0.1,'X(Calculs)X'!MW$106,IF(D88&lt;0.2,'X(Calculs)X'!MW$105,IF(D88&lt;0.3,'X(Calculs)X'!MW$104,IF(D88&lt;0.4,'X(Calculs)X'!MW$103,IF(D88&lt;0.5,'X(Calculs)X'!MW$102,IF(D88&lt;0.6,'X(Calculs)X'!MW$101,IF(D88&lt;0.7,'X(Calculs)X'!MW$100,IF(D88&lt;0.8,'X(Calculs)X'!MW$99,IF(D88&lt;0.9,'X(Calculs)X'!MW$98,IF(D88&lt;=1,'X(Calculs)X'!MW$97,"err"))))))))))</f>
        <v>err</v>
      </c>
      <c r="BL88" s="1" t="str">
        <f>IF(D88&lt;0.1,'X(Calculs)X'!MW$106,IF(D88&lt;0.2,'X(Calculs)X'!MW$105,IF(D88&lt;0.3,'X(Calculs)X'!MW$104,IF(D88&lt;0.4,'X(Calculs)X'!MW$103,IF(D88&lt;0.5,'X(Calculs)X'!MW$102,IF(D88&lt;0.6,'X(Calculs)X'!MW$101,IF(D88&lt;0.7,'X(Calculs)X'!MW$100,IF(D88&lt;0.8,'X(Calculs)X'!MW$99,IF(D88&lt;0.9,'X(Calculs)X'!MW$98,IF(D88&lt;=1,'X(Calculs)X'!MW$97,"err"))))))))))</f>
        <v>err</v>
      </c>
      <c r="BM88" s="1" t="str">
        <f>IF(F88&lt;0,'X(Calculs)X'!MW$119,IF(F88&lt;0.1,'X(Calculs)X'!MW$118,IF(F88&lt;0.2,'X(Calculs)X'!MW$117,IF(F88&lt;0.3,'X(Calculs)X'!MW$116,IF(F88&lt;0.4,'X(Calculs)X'!MW$115,IF(F88&lt;0.5,'X(Calculs)X'!MW$114,IF(F88&lt;0.6,'X(Calculs)X'!MW$113,IF(F88&lt;0.7,'X(Calculs)X'!MW$112,IF(F88&lt;0.8,'X(Calculs)X'!MW$111,IF(F88&lt;0.9,'X(Calculs)X'!MW$110,IF(F88&lt;=1,'X(Calculs)X'!MW$109,IF(F88="—","—","err"))))))))))))</f>
        <v>err</v>
      </c>
      <c r="BN88" s="1">
        <f>IF(G88=0,0,IF(G88&lt;G$112,'X(Calculs)X'!MW$121,IF(AND(G88&gt;=G$112,G88&lt;(G$112+(1*G$113))),'X(Calculs)X'!MW$122,IF(AND(G88&gt;=(G$112+(1*G$113)),G88&lt;(G$112+(2*G$113))),'X(Calculs)X'!MW$123,IF(G88&gt;=(G$112+(2*G$113)),'X(Calculs)X'!MW$124,"err")))))</f>
        <v>1</v>
      </c>
      <c r="BV88" s="116" t="s">
        <v>437</v>
      </c>
      <c r="BW88" s="1" t="str">
        <f>'X(Calculs)X'!EF103</f>
        <v/>
      </c>
      <c r="BX88" s="1">
        <f>'X(Calculs)X'!FM103</f>
        <v>0</v>
      </c>
      <c r="BZ88" s="4" t="s">
        <v>109</v>
      </c>
      <c r="CA88" s="1" t="e">
        <f t="shared" si="41"/>
        <v>#N/A</v>
      </c>
    </row>
    <row r="89" spans="1:79" ht="129.9" customHeight="1" x14ac:dyDescent="0.35">
      <c r="A89" s="639"/>
      <c r="B89" s="116" t="s">
        <v>438</v>
      </c>
      <c r="C89" s="190" t="str">
        <f>IF('X(Calculs)X'!AO104&gt;=0,'X(Calculs)X'!AO104,"")</f>
        <v/>
      </c>
      <c r="D89" s="500" t="str">
        <f>IF(C89="","",C89/'2. Saisie'!AE1)</f>
        <v/>
      </c>
      <c r="E89" s="634" t="str">
        <f>IF(AH89&lt;='X(Calculs)X'!B$11,(C89-C$112)/C$113,"")</f>
        <v/>
      </c>
      <c r="F89" s="114" t="str">
        <f>IF('X(Calculs)X'!AL104="","",'X(Calculs)X'!AL104)</f>
        <v/>
      </c>
      <c r="G89" s="190" t="str">
        <f t="shared" si="23"/>
        <v/>
      </c>
      <c r="H89" s="519" t="str">
        <f t="shared" si="24"/>
        <v/>
      </c>
      <c r="I89" s="517" t="str">
        <f t="shared" si="25"/>
        <v/>
      </c>
      <c r="J89" s="517" t="str">
        <f t="shared" si="26"/>
        <v/>
      </c>
      <c r="K89" s="656" t="str">
        <f t="shared" si="27"/>
        <v/>
      </c>
      <c r="L89" s="181"/>
      <c r="M89" s="176" t="str">
        <f t="shared" si="28"/>
        <v xml:space="preserve">     </v>
      </c>
      <c r="N89" s="181"/>
      <c r="AB89" s="200" t="str">
        <f t="shared" si="22"/>
        <v/>
      </c>
      <c r="AH89" s="165">
        <v>80</v>
      </c>
      <c r="AI89" s="243" t="str">
        <f t="shared" si="29"/>
        <v/>
      </c>
      <c r="AM89" s="256" t="str">
        <f t="shared" si="30"/>
        <v>ok,2R</v>
      </c>
      <c r="AN89" s="256" t="str">
        <f t="shared" si="31"/>
        <v>ok,2R</v>
      </c>
      <c r="AO89" s="256" t="str">
        <f t="shared" si="32"/>
        <v>ok,2R</v>
      </c>
      <c r="AP89" s="256" t="str">
        <f t="shared" si="33"/>
        <v>ok,2R</v>
      </c>
      <c r="AR89" s="260" t="str">
        <f t="shared" si="34"/>
        <v xml:space="preserve">     </v>
      </c>
      <c r="AS89" s="165">
        <v>80</v>
      </c>
      <c r="AT89" s="1" t="str">
        <f t="shared" si="35"/>
        <v/>
      </c>
      <c r="AU89" s="1" t="str">
        <f t="shared" si="36"/>
        <v/>
      </c>
      <c r="AV89" s="1" t="str">
        <f t="shared" si="37"/>
        <v/>
      </c>
      <c r="AW89" s="1" t="str">
        <f t="shared" si="38"/>
        <v/>
      </c>
      <c r="AX89" s="259" t="str">
        <f t="shared" si="39"/>
        <v/>
      </c>
      <c r="AZ89" s="1" t="str">
        <f t="shared" si="40"/>
        <v/>
      </c>
      <c r="BJ89" s="116" t="s">
        <v>438</v>
      </c>
      <c r="BK89" s="1" t="str">
        <f>IF(D89&lt;0.1,'X(Calculs)X'!MW$106,IF(D89&lt;0.2,'X(Calculs)X'!MW$105,IF(D89&lt;0.3,'X(Calculs)X'!MW$104,IF(D89&lt;0.4,'X(Calculs)X'!MW$103,IF(D89&lt;0.5,'X(Calculs)X'!MW$102,IF(D89&lt;0.6,'X(Calculs)X'!MW$101,IF(D89&lt;0.7,'X(Calculs)X'!MW$100,IF(D89&lt;0.8,'X(Calculs)X'!MW$99,IF(D89&lt;0.9,'X(Calculs)X'!MW$98,IF(D89&lt;=1,'X(Calculs)X'!MW$97,"err"))))))))))</f>
        <v>err</v>
      </c>
      <c r="BL89" s="1" t="str">
        <f>IF(D89&lt;0.1,'X(Calculs)X'!MW$106,IF(D89&lt;0.2,'X(Calculs)X'!MW$105,IF(D89&lt;0.3,'X(Calculs)X'!MW$104,IF(D89&lt;0.4,'X(Calculs)X'!MW$103,IF(D89&lt;0.5,'X(Calculs)X'!MW$102,IF(D89&lt;0.6,'X(Calculs)X'!MW$101,IF(D89&lt;0.7,'X(Calculs)X'!MW$100,IF(D89&lt;0.8,'X(Calculs)X'!MW$99,IF(D89&lt;0.9,'X(Calculs)X'!MW$98,IF(D89&lt;=1,'X(Calculs)X'!MW$97,"err"))))))))))</f>
        <v>err</v>
      </c>
      <c r="BM89" s="1" t="str">
        <f>IF(F89&lt;0,'X(Calculs)X'!MW$119,IF(F89&lt;0.1,'X(Calculs)X'!MW$118,IF(F89&lt;0.2,'X(Calculs)X'!MW$117,IF(F89&lt;0.3,'X(Calculs)X'!MW$116,IF(F89&lt;0.4,'X(Calculs)X'!MW$115,IF(F89&lt;0.5,'X(Calculs)X'!MW$114,IF(F89&lt;0.6,'X(Calculs)X'!MW$113,IF(F89&lt;0.7,'X(Calculs)X'!MW$112,IF(F89&lt;0.8,'X(Calculs)X'!MW$111,IF(F89&lt;0.9,'X(Calculs)X'!MW$110,IF(F89&lt;=1,'X(Calculs)X'!MW$109,IF(F89="—","—","err"))))))))))))</f>
        <v>err</v>
      </c>
      <c r="BN89" s="1">
        <f>IF(G89=0,0,IF(G89&lt;G$112,'X(Calculs)X'!MW$121,IF(AND(G89&gt;=G$112,G89&lt;(G$112+(1*G$113))),'X(Calculs)X'!MW$122,IF(AND(G89&gt;=(G$112+(1*G$113)),G89&lt;(G$112+(2*G$113))),'X(Calculs)X'!MW$123,IF(G89&gt;=(G$112+(2*G$113)),'X(Calculs)X'!MW$124,"err")))))</f>
        <v>1</v>
      </c>
      <c r="BV89" s="116" t="s">
        <v>438</v>
      </c>
      <c r="BW89" s="1" t="str">
        <f>'X(Calculs)X'!EF104</f>
        <v/>
      </c>
      <c r="BX89" s="1">
        <f>'X(Calculs)X'!FM104</f>
        <v>0</v>
      </c>
      <c r="BZ89" s="4" t="s">
        <v>110</v>
      </c>
      <c r="CA89" s="1" t="e">
        <f t="shared" si="41"/>
        <v>#N/A</v>
      </c>
    </row>
    <row r="90" spans="1:79" ht="129.9" customHeight="1" x14ac:dyDescent="0.35">
      <c r="A90" s="639"/>
      <c r="B90" s="116" t="s">
        <v>439</v>
      </c>
      <c r="C90" s="190" t="str">
        <f>IF('X(Calculs)X'!AO105&gt;=0,'X(Calculs)X'!AO105,"")</f>
        <v/>
      </c>
      <c r="D90" s="500" t="str">
        <f>IF(C90="","",C90/'2. Saisie'!AE1)</f>
        <v/>
      </c>
      <c r="E90" s="634" t="str">
        <f>IF(AH90&lt;='X(Calculs)X'!B$11,(C90-C$112)/C$113,"")</f>
        <v/>
      </c>
      <c r="F90" s="114" t="str">
        <f>IF('X(Calculs)X'!AL105="","",'X(Calculs)X'!AL105)</f>
        <v/>
      </c>
      <c r="G90" s="190" t="str">
        <f t="shared" si="23"/>
        <v/>
      </c>
      <c r="H90" s="519" t="str">
        <f t="shared" si="24"/>
        <v/>
      </c>
      <c r="I90" s="517" t="str">
        <f t="shared" si="25"/>
        <v/>
      </c>
      <c r="J90" s="517" t="str">
        <f t="shared" si="26"/>
        <v/>
      </c>
      <c r="K90" s="656" t="str">
        <f t="shared" si="27"/>
        <v/>
      </c>
      <c r="L90" s="181"/>
      <c r="M90" s="176" t="str">
        <f t="shared" si="28"/>
        <v xml:space="preserve">     </v>
      </c>
      <c r="N90" s="181"/>
      <c r="AB90" s="200" t="str">
        <f t="shared" si="22"/>
        <v/>
      </c>
      <c r="AH90" s="165">
        <v>81</v>
      </c>
      <c r="AI90" s="243" t="str">
        <f t="shared" si="29"/>
        <v/>
      </c>
      <c r="AM90" s="256" t="str">
        <f t="shared" si="30"/>
        <v>ok,2R</v>
      </c>
      <c r="AN90" s="256" t="str">
        <f t="shared" si="31"/>
        <v>ok,2R</v>
      </c>
      <c r="AO90" s="256" t="str">
        <f t="shared" si="32"/>
        <v>ok,2R</v>
      </c>
      <c r="AP90" s="256" t="str">
        <f t="shared" si="33"/>
        <v>ok,2R</v>
      </c>
      <c r="AR90" s="260" t="str">
        <f t="shared" si="34"/>
        <v xml:space="preserve">     </v>
      </c>
      <c r="AS90" s="165">
        <v>81</v>
      </c>
      <c r="AT90" s="1" t="str">
        <f t="shared" si="35"/>
        <v/>
      </c>
      <c r="AU90" s="1" t="str">
        <f t="shared" si="36"/>
        <v/>
      </c>
      <c r="AV90" s="1" t="str">
        <f t="shared" si="37"/>
        <v/>
      </c>
      <c r="AW90" s="1" t="str">
        <f t="shared" si="38"/>
        <v/>
      </c>
      <c r="AX90" s="259" t="str">
        <f t="shared" si="39"/>
        <v/>
      </c>
      <c r="AZ90" s="1" t="str">
        <f t="shared" si="40"/>
        <v/>
      </c>
      <c r="BJ90" s="116" t="s">
        <v>439</v>
      </c>
      <c r="BK90" s="1" t="str">
        <f>IF(D90&lt;0.1,'X(Calculs)X'!MW$106,IF(D90&lt;0.2,'X(Calculs)X'!MW$105,IF(D90&lt;0.3,'X(Calculs)X'!MW$104,IF(D90&lt;0.4,'X(Calculs)X'!MW$103,IF(D90&lt;0.5,'X(Calculs)X'!MW$102,IF(D90&lt;0.6,'X(Calculs)X'!MW$101,IF(D90&lt;0.7,'X(Calculs)X'!MW$100,IF(D90&lt;0.8,'X(Calculs)X'!MW$99,IF(D90&lt;0.9,'X(Calculs)X'!MW$98,IF(D90&lt;=1,'X(Calculs)X'!MW$97,"err"))))))))))</f>
        <v>err</v>
      </c>
      <c r="BL90" s="1" t="str">
        <f>IF(D90&lt;0.1,'X(Calculs)X'!MW$106,IF(D90&lt;0.2,'X(Calculs)X'!MW$105,IF(D90&lt;0.3,'X(Calculs)X'!MW$104,IF(D90&lt;0.4,'X(Calculs)X'!MW$103,IF(D90&lt;0.5,'X(Calculs)X'!MW$102,IF(D90&lt;0.6,'X(Calculs)X'!MW$101,IF(D90&lt;0.7,'X(Calculs)X'!MW$100,IF(D90&lt;0.8,'X(Calculs)X'!MW$99,IF(D90&lt;0.9,'X(Calculs)X'!MW$98,IF(D90&lt;=1,'X(Calculs)X'!MW$97,"err"))))))))))</f>
        <v>err</v>
      </c>
      <c r="BM90" s="1" t="str">
        <f>IF(F90&lt;0,'X(Calculs)X'!MW$119,IF(F90&lt;0.1,'X(Calculs)X'!MW$118,IF(F90&lt;0.2,'X(Calculs)X'!MW$117,IF(F90&lt;0.3,'X(Calculs)X'!MW$116,IF(F90&lt;0.4,'X(Calculs)X'!MW$115,IF(F90&lt;0.5,'X(Calculs)X'!MW$114,IF(F90&lt;0.6,'X(Calculs)X'!MW$113,IF(F90&lt;0.7,'X(Calculs)X'!MW$112,IF(F90&lt;0.8,'X(Calculs)X'!MW$111,IF(F90&lt;0.9,'X(Calculs)X'!MW$110,IF(F90&lt;=1,'X(Calculs)X'!MW$109,IF(F90="—","—","err"))))))))))))</f>
        <v>err</v>
      </c>
      <c r="BN90" s="1">
        <f>IF(G90=0,0,IF(G90&lt;G$112,'X(Calculs)X'!MW$121,IF(AND(G90&gt;=G$112,G90&lt;(G$112+(1*G$113))),'X(Calculs)X'!MW$122,IF(AND(G90&gt;=(G$112+(1*G$113)),G90&lt;(G$112+(2*G$113))),'X(Calculs)X'!MW$123,IF(G90&gt;=(G$112+(2*G$113)),'X(Calculs)X'!MW$124,"err")))))</f>
        <v>1</v>
      </c>
      <c r="BV90" s="116" t="s">
        <v>439</v>
      </c>
      <c r="BW90" s="1" t="str">
        <f>'X(Calculs)X'!EF105</f>
        <v/>
      </c>
      <c r="BX90" s="1">
        <f>'X(Calculs)X'!FM105</f>
        <v>0</v>
      </c>
      <c r="BZ90" s="4" t="s">
        <v>111</v>
      </c>
      <c r="CA90" s="1" t="e">
        <f t="shared" si="41"/>
        <v>#N/A</v>
      </c>
    </row>
    <row r="91" spans="1:79" ht="129.9" customHeight="1" x14ac:dyDescent="0.35">
      <c r="A91" s="639"/>
      <c r="B91" s="116" t="s">
        <v>440</v>
      </c>
      <c r="C91" s="190" t="str">
        <f>IF('X(Calculs)X'!AO106&gt;=0,'X(Calculs)X'!AO106,"")</f>
        <v/>
      </c>
      <c r="D91" s="500" t="str">
        <f>IF(C91="","",C91/'2. Saisie'!AE1)</f>
        <v/>
      </c>
      <c r="E91" s="634" t="str">
        <f>IF(AH91&lt;='X(Calculs)X'!B$11,(C91-C$112)/C$113,"")</f>
        <v/>
      </c>
      <c r="F91" s="114" t="str">
        <f>IF('X(Calculs)X'!AL106="","",'X(Calculs)X'!AL106)</f>
        <v/>
      </c>
      <c r="G91" s="190" t="str">
        <f t="shared" si="23"/>
        <v/>
      </c>
      <c r="H91" s="519" t="str">
        <f t="shared" si="24"/>
        <v/>
      </c>
      <c r="I91" s="517" t="str">
        <f t="shared" si="25"/>
        <v/>
      </c>
      <c r="J91" s="517" t="str">
        <f t="shared" si="26"/>
        <v/>
      </c>
      <c r="K91" s="656" t="str">
        <f t="shared" si="27"/>
        <v/>
      </c>
      <c r="L91" s="181"/>
      <c r="M91" s="176" t="str">
        <f t="shared" si="28"/>
        <v xml:space="preserve">     </v>
      </c>
      <c r="N91" s="181"/>
      <c r="AB91" s="200" t="str">
        <f t="shared" si="22"/>
        <v/>
      </c>
      <c r="AH91" s="165">
        <v>82</v>
      </c>
      <c r="AI91" s="243" t="str">
        <f t="shared" si="29"/>
        <v/>
      </c>
      <c r="AM91" s="256" t="str">
        <f t="shared" si="30"/>
        <v>ok,2R</v>
      </c>
      <c r="AN91" s="256" t="str">
        <f t="shared" si="31"/>
        <v>ok,2R</v>
      </c>
      <c r="AO91" s="256" t="str">
        <f t="shared" si="32"/>
        <v>ok,2R</v>
      </c>
      <c r="AP91" s="256" t="str">
        <f t="shared" si="33"/>
        <v>ok,2R</v>
      </c>
      <c r="AR91" s="260" t="str">
        <f t="shared" si="34"/>
        <v xml:space="preserve">     </v>
      </c>
      <c r="AS91" s="165">
        <v>82</v>
      </c>
      <c r="AT91" s="1" t="str">
        <f t="shared" si="35"/>
        <v/>
      </c>
      <c r="AU91" s="1" t="str">
        <f t="shared" si="36"/>
        <v/>
      </c>
      <c r="AV91" s="1" t="str">
        <f t="shared" si="37"/>
        <v/>
      </c>
      <c r="AW91" s="1" t="str">
        <f t="shared" si="38"/>
        <v/>
      </c>
      <c r="AX91" s="259" t="str">
        <f t="shared" si="39"/>
        <v/>
      </c>
      <c r="AZ91" s="1" t="str">
        <f t="shared" si="40"/>
        <v/>
      </c>
      <c r="BJ91" s="116" t="s">
        <v>440</v>
      </c>
      <c r="BK91" s="1" t="str">
        <f>IF(D91&lt;0.1,'X(Calculs)X'!MW$106,IF(D91&lt;0.2,'X(Calculs)X'!MW$105,IF(D91&lt;0.3,'X(Calculs)X'!MW$104,IF(D91&lt;0.4,'X(Calculs)X'!MW$103,IF(D91&lt;0.5,'X(Calculs)X'!MW$102,IF(D91&lt;0.6,'X(Calculs)X'!MW$101,IF(D91&lt;0.7,'X(Calculs)X'!MW$100,IF(D91&lt;0.8,'X(Calculs)X'!MW$99,IF(D91&lt;0.9,'X(Calculs)X'!MW$98,IF(D91&lt;=1,'X(Calculs)X'!MW$97,"err"))))))))))</f>
        <v>err</v>
      </c>
      <c r="BL91" s="1" t="str">
        <f>IF(D91&lt;0.1,'X(Calculs)X'!MW$106,IF(D91&lt;0.2,'X(Calculs)X'!MW$105,IF(D91&lt;0.3,'X(Calculs)X'!MW$104,IF(D91&lt;0.4,'X(Calculs)X'!MW$103,IF(D91&lt;0.5,'X(Calculs)X'!MW$102,IF(D91&lt;0.6,'X(Calculs)X'!MW$101,IF(D91&lt;0.7,'X(Calculs)X'!MW$100,IF(D91&lt;0.8,'X(Calculs)X'!MW$99,IF(D91&lt;0.9,'X(Calculs)X'!MW$98,IF(D91&lt;=1,'X(Calculs)X'!MW$97,"err"))))))))))</f>
        <v>err</v>
      </c>
      <c r="BM91" s="1" t="str">
        <f>IF(F91&lt;0,'X(Calculs)X'!MW$119,IF(F91&lt;0.1,'X(Calculs)X'!MW$118,IF(F91&lt;0.2,'X(Calculs)X'!MW$117,IF(F91&lt;0.3,'X(Calculs)X'!MW$116,IF(F91&lt;0.4,'X(Calculs)X'!MW$115,IF(F91&lt;0.5,'X(Calculs)X'!MW$114,IF(F91&lt;0.6,'X(Calculs)X'!MW$113,IF(F91&lt;0.7,'X(Calculs)X'!MW$112,IF(F91&lt;0.8,'X(Calculs)X'!MW$111,IF(F91&lt;0.9,'X(Calculs)X'!MW$110,IF(F91&lt;=1,'X(Calculs)X'!MW$109,IF(F91="—","—","err"))))))))))))</f>
        <v>err</v>
      </c>
      <c r="BN91" s="1">
        <f>IF(G91=0,0,IF(G91&lt;G$112,'X(Calculs)X'!MW$121,IF(AND(G91&gt;=G$112,G91&lt;(G$112+(1*G$113))),'X(Calculs)X'!MW$122,IF(AND(G91&gt;=(G$112+(1*G$113)),G91&lt;(G$112+(2*G$113))),'X(Calculs)X'!MW$123,IF(G91&gt;=(G$112+(2*G$113)),'X(Calculs)X'!MW$124,"err")))))</f>
        <v>1</v>
      </c>
      <c r="BV91" s="116" t="s">
        <v>440</v>
      </c>
      <c r="BW91" s="1" t="str">
        <f>'X(Calculs)X'!EF106</f>
        <v/>
      </c>
      <c r="BX91" s="1">
        <f>'X(Calculs)X'!FM106</f>
        <v>0</v>
      </c>
      <c r="BZ91" s="4" t="s">
        <v>112</v>
      </c>
      <c r="CA91" s="1" t="e">
        <f t="shared" si="41"/>
        <v>#N/A</v>
      </c>
    </row>
    <row r="92" spans="1:79" ht="129.9" customHeight="1" x14ac:dyDescent="0.35">
      <c r="A92" s="639"/>
      <c r="B92" s="116" t="s">
        <v>441</v>
      </c>
      <c r="C92" s="190" t="str">
        <f>IF('X(Calculs)X'!AO107&gt;=0,'X(Calculs)X'!AO107,"")</f>
        <v/>
      </c>
      <c r="D92" s="500" t="str">
        <f>IF(C92="","",C92/'2. Saisie'!AE1)</f>
        <v/>
      </c>
      <c r="E92" s="634" t="str">
        <f>IF(AH92&lt;='X(Calculs)X'!B$11,(C92-C$112)/C$113,"")</f>
        <v/>
      </c>
      <c r="F92" s="114" t="str">
        <f>IF('X(Calculs)X'!AL107="","",'X(Calculs)X'!AL107)</f>
        <v/>
      </c>
      <c r="G92" s="190" t="str">
        <f t="shared" si="23"/>
        <v/>
      </c>
      <c r="H92" s="519" t="str">
        <f t="shared" si="24"/>
        <v/>
      </c>
      <c r="I92" s="517" t="str">
        <f t="shared" si="25"/>
        <v/>
      </c>
      <c r="J92" s="517" t="str">
        <f t="shared" si="26"/>
        <v/>
      </c>
      <c r="K92" s="656" t="str">
        <f t="shared" si="27"/>
        <v/>
      </c>
      <c r="L92" s="181"/>
      <c r="M92" s="176" t="str">
        <f t="shared" si="28"/>
        <v xml:space="preserve">     </v>
      </c>
      <c r="N92" s="181"/>
      <c r="AB92" s="200" t="str">
        <f t="shared" si="22"/>
        <v/>
      </c>
      <c r="AH92" s="165">
        <v>83</v>
      </c>
      <c r="AI92" s="243" t="str">
        <f t="shared" si="29"/>
        <v/>
      </c>
      <c r="AM92" s="256" t="str">
        <f t="shared" si="30"/>
        <v>ok,2R</v>
      </c>
      <c r="AN92" s="256" t="str">
        <f t="shared" si="31"/>
        <v>ok,2R</v>
      </c>
      <c r="AO92" s="256" t="str">
        <f t="shared" si="32"/>
        <v>ok,2R</v>
      </c>
      <c r="AP92" s="256" t="str">
        <f t="shared" si="33"/>
        <v>ok,2R</v>
      </c>
      <c r="AR92" s="260" t="str">
        <f t="shared" si="34"/>
        <v xml:space="preserve">     </v>
      </c>
      <c r="AS92" s="165">
        <v>83</v>
      </c>
      <c r="AT92" s="1" t="str">
        <f t="shared" si="35"/>
        <v/>
      </c>
      <c r="AU92" s="1" t="str">
        <f t="shared" si="36"/>
        <v/>
      </c>
      <c r="AV92" s="1" t="str">
        <f t="shared" si="37"/>
        <v/>
      </c>
      <c r="AW92" s="1" t="str">
        <f t="shared" si="38"/>
        <v/>
      </c>
      <c r="AX92" s="259" t="str">
        <f t="shared" si="39"/>
        <v/>
      </c>
      <c r="AZ92" s="1" t="str">
        <f t="shared" si="40"/>
        <v/>
      </c>
      <c r="BJ92" s="116" t="s">
        <v>441</v>
      </c>
      <c r="BK92" s="1" t="str">
        <f>IF(D92&lt;0.1,'X(Calculs)X'!MW$106,IF(D92&lt;0.2,'X(Calculs)X'!MW$105,IF(D92&lt;0.3,'X(Calculs)X'!MW$104,IF(D92&lt;0.4,'X(Calculs)X'!MW$103,IF(D92&lt;0.5,'X(Calculs)X'!MW$102,IF(D92&lt;0.6,'X(Calculs)X'!MW$101,IF(D92&lt;0.7,'X(Calculs)X'!MW$100,IF(D92&lt;0.8,'X(Calculs)X'!MW$99,IF(D92&lt;0.9,'X(Calculs)X'!MW$98,IF(D92&lt;=1,'X(Calculs)X'!MW$97,"err"))))))))))</f>
        <v>err</v>
      </c>
      <c r="BL92" s="1" t="str">
        <f>IF(D92&lt;0.1,'X(Calculs)X'!MW$106,IF(D92&lt;0.2,'X(Calculs)X'!MW$105,IF(D92&lt;0.3,'X(Calculs)X'!MW$104,IF(D92&lt;0.4,'X(Calculs)X'!MW$103,IF(D92&lt;0.5,'X(Calculs)X'!MW$102,IF(D92&lt;0.6,'X(Calculs)X'!MW$101,IF(D92&lt;0.7,'X(Calculs)X'!MW$100,IF(D92&lt;0.8,'X(Calculs)X'!MW$99,IF(D92&lt;0.9,'X(Calculs)X'!MW$98,IF(D92&lt;=1,'X(Calculs)X'!MW$97,"err"))))))))))</f>
        <v>err</v>
      </c>
      <c r="BM92" s="1" t="str">
        <f>IF(F92&lt;0,'X(Calculs)X'!MW$119,IF(F92&lt;0.1,'X(Calculs)X'!MW$118,IF(F92&lt;0.2,'X(Calculs)X'!MW$117,IF(F92&lt;0.3,'X(Calculs)X'!MW$116,IF(F92&lt;0.4,'X(Calculs)X'!MW$115,IF(F92&lt;0.5,'X(Calculs)X'!MW$114,IF(F92&lt;0.6,'X(Calculs)X'!MW$113,IF(F92&lt;0.7,'X(Calculs)X'!MW$112,IF(F92&lt;0.8,'X(Calculs)X'!MW$111,IF(F92&lt;0.9,'X(Calculs)X'!MW$110,IF(F92&lt;=1,'X(Calculs)X'!MW$109,IF(F92="—","—","err"))))))))))))</f>
        <v>err</v>
      </c>
      <c r="BN92" s="1">
        <f>IF(G92=0,0,IF(G92&lt;G$112,'X(Calculs)X'!MW$121,IF(AND(G92&gt;=G$112,G92&lt;(G$112+(1*G$113))),'X(Calculs)X'!MW$122,IF(AND(G92&gt;=(G$112+(1*G$113)),G92&lt;(G$112+(2*G$113))),'X(Calculs)X'!MW$123,IF(G92&gt;=(G$112+(2*G$113)),'X(Calculs)X'!MW$124,"err")))))</f>
        <v>1</v>
      </c>
      <c r="BV92" s="116" t="s">
        <v>441</v>
      </c>
      <c r="BW92" s="1" t="str">
        <f>'X(Calculs)X'!EF107</f>
        <v/>
      </c>
      <c r="BX92" s="1">
        <f>'X(Calculs)X'!FM107</f>
        <v>0</v>
      </c>
      <c r="BZ92" s="4" t="s">
        <v>113</v>
      </c>
      <c r="CA92" s="1" t="e">
        <f t="shared" si="41"/>
        <v>#N/A</v>
      </c>
    </row>
    <row r="93" spans="1:79" ht="129.9" customHeight="1" x14ac:dyDescent="0.35">
      <c r="A93" s="639"/>
      <c r="B93" s="116" t="s">
        <v>442</v>
      </c>
      <c r="C93" s="190" t="str">
        <f>IF('X(Calculs)X'!AO108&gt;=0,'X(Calculs)X'!AO108,"")</f>
        <v/>
      </c>
      <c r="D93" s="500" t="str">
        <f>IF(C93="","",C93/'2. Saisie'!AE1)</f>
        <v/>
      </c>
      <c r="E93" s="634" t="str">
        <f>IF(AH93&lt;='X(Calculs)X'!B$11,(C93-C$112)/C$113,"")</f>
        <v/>
      </c>
      <c r="F93" s="114" t="str">
        <f>IF('X(Calculs)X'!AL108="","",'X(Calculs)X'!AL108)</f>
        <v/>
      </c>
      <c r="G93" s="190" t="str">
        <f t="shared" si="23"/>
        <v/>
      </c>
      <c r="H93" s="519" t="str">
        <f t="shared" si="24"/>
        <v/>
      </c>
      <c r="I93" s="517" t="str">
        <f t="shared" si="25"/>
        <v/>
      </c>
      <c r="J93" s="517" t="str">
        <f t="shared" si="26"/>
        <v/>
      </c>
      <c r="K93" s="656" t="str">
        <f t="shared" si="27"/>
        <v/>
      </c>
      <c r="L93" s="181"/>
      <c r="M93" s="176" t="str">
        <f t="shared" si="28"/>
        <v xml:space="preserve">     </v>
      </c>
      <c r="N93" s="181"/>
      <c r="AB93" s="200" t="str">
        <f t="shared" si="22"/>
        <v/>
      </c>
      <c r="AH93" s="165">
        <v>84</v>
      </c>
      <c r="AI93" s="243" t="str">
        <f t="shared" si="29"/>
        <v/>
      </c>
      <c r="AM93" s="256" t="str">
        <f t="shared" si="30"/>
        <v>ok,2R</v>
      </c>
      <c r="AN93" s="256" t="str">
        <f t="shared" si="31"/>
        <v>ok,2R</v>
      </c>
      <c r="AO93" s="256" t="str">
        <f t="shared" si="32"/>
        <v>ok,2R</v>
      </c>
      <c r="AP93" s="256" t="str">
        <f t="shared" si="33"/>
        <v>ok,2R</v>
      </c>
      <c r="AR93" s="260" t="str">
        <f t="shared" si="34"/>
        <v xml:space="preserve">     </v>
      </c>
      <c r="AS93" s="165">
        <v>84</v>
      </c>
      <c r="AT93" s="1" t="str">
        <f t="shared" si="35"/>
        <v/>
      </c>
      <c r="AU93" s="1" t="str">
        <f t="shared" si="36"/>
        <v/>
      </c>
      <c r="AV93" s="1" t="str">
        <f t="shared" si="37"/>
        <v/>
      </c>
      <c r="AW93" s="1" t="str">
        <f t="shared" si="38"/>
        <v/>
      </c>
      <c r="AX93" s="259" t="str">
        <f t="shared" si="39"/>
        <v/>
      </c>
      <c r="AZ93" s="1" t="str">
        <f t="shared" si="40"/>
        <v/>
      </c>
      <c r="BJ93" s="116" t="s">
        <v>442</v>
      </c>
      <c r="BK93" s="1" t="str">
        <f>IF(D93&lt;0.1,'X(Calculs)X'!MW$106,IF(D93&lt;0.2,'X(Calculs)X'!MW$105,IF(D93&lt;0.3,'X(Calculs)X'!MW$104,IF(D93&lt;0.4,'X(Calculs)X'!MW$103,IF(D93&lt;0.5,'X(Calculs)X'!MW$102,IF(D93&lt;0.6,'X(Calculs)X'!MW$101,IF(D93&lt;0.7,'X(Calculs)X'!MW$100,IF(D93&lt;0.8,'X(Calculs)X'!MW$99,IF(D93&lt;0.9,'X(Calculs)X'!MW$98,IF(D93&lt;=1,'X(Calculs)X'!MW$97,"err"))))))))))</f>
        <v>err</v>
      </c>
      <c r="BL93" s="1" t="str">
        <f>IF(D93&lt;0.1,'X(Calculs)X'!MW$106,IF(D93&lt;0.2,'X(Calculs)X'!MW$105,IF(D93&lt;0.3,'X(Calculs)X'!MW$104,IF(D93&lt;0.4,'X(Calculs)X'!MW$103,IF(D93&lt;0.5,'X(Calculs)X'!MW$102,IF(D93&lt;0.6,'X(Calculs)X'!MW$101,IF(D93&lt;0.7,'X(Calculs)X'!MW$100,IF(D93&lt;0.8,'X(Calculs)X'!MW$99,IF(D93&lt;0.9,'X(Calculs)X'!MW$98,IF(D93&lt;=1,'X(Calculs)X'!MW$97,"err"))))))))))</f>
        <v>err</v>
      </c>
      <c r="BM93" s="1" t="str">
        <f>IF(F93&lt;0,'X(Calculs)X'!MW$119,IF(F93&lt;0.1,'X(Calculs)X'!MW$118,IF(F93&lt;0.2,'X(Calculs)X'!MW$117,IF(F93&lt;0.3,'X(Calculs)X'!MW$116,IF(F93&lt;0.4,'X(Calculs)X'!MW$115,IF(F93&lt;0.5,'X(Calculs)X'!MW$114,IF(F93&lt;0.6,'X(Calculs)X'!MW$113,IF(F93&lt;0.7,'X(Calculs)X'!MW$112,IF(F93&lt;0.8,'X(Calculs)X'!MW$111,IF(F93&lt;0.9,'X(Calculs)X'!MW$110,IF(F93&lt;=1,'X(Calculs)X'!MW$109,IF(F93="—","—","err"))))))))))))</f>
        <v>err</v>
      </c>
      <c r="BN93" s="1">
        <f>IF(G93=0,0,IF(G93&lt;G$112,'X(Calculs)X'!MW$121,IF(AND(G93&gt;=G$112,G93&lt;(G$112+(1*G$113))),'X(Calculs)X'!MW$122,IF(AND(G93&gt;=(G$112+(1*G$113)),G93&lt;(G$112+(2*G$113))),'X(Calculs)X'!MW$123,IF(G93&gt;=(G$112+(2*G$113)),'X(Calculs)X'!MW$124,"err")))))</f>
        <v>1</v>
      </c>
      <c r="BV93" s="116" t="s">
        <v>442</v>
      </c>
      <c r="BW93" s="1" t="str">
        <f>'X(Calculs)X'!EF108</f>
        <v/>
      </c>
      <c r="BX93" s="1">
        <f>'X(Calculs)X'!FM108</f>
        <v>0</v>
      </c>
      <c r="BZ93" s="4" t="s">
        <v>114</v>
      </c>
      <c r="CA93" s="1" t="e">
        <f t="shared" si="41"/>
        <v>#N/A</v>
      </c>
    </row>
    <row r="94" spans="1:79" ht="129.9" customHeight="1" x14ac:dyDescent="0.35">
      <c r="A94" s="639"/>
      <c r="B94" s="116" t="s">
        <v>443</v>
      </c>
      <c r="C94" s="190" t="str">
        <f>IF('X(Calculs)X'!AO109&gt;=0,'X(Calculs)X'!AO109,"")</f>
        <v/>
      </c>
      <c r="D94" s="500" t="str">
        <f>IF(C94="","",C94/'2. Saisie'!AE1)</f>
        <v/>
      </c>
      <c r="E94" s="634" t="str">
        <f>IF(AH94&lt;='X(Calculs)X'!B$11,(C94-C$112)/C$113,"")</f>
        <v/>
      </c>
      <c r="F94" s="114" t="str">
        <f>IF('X(Calculs)X'!AL109="","",'X(Calculs)X'!AL109)</f>
        <v/>
      </c>
      <c r="G94" s="190" t="str">
        <f t="shared" si="23"/>
        <v/>
      </c>
      <c r="H94" s="519" t="str">
        <f t="shared" si="24"/>
        <v/>
      </c>
      <c r="I94" s="517" t="str">
        <f t="shared" si="25"/>
        <v/>
      </c>
      <c r="J94" s="517" t="str">
        <f t="shared" si="26"/>
        <v/>
      </c>
      <c r="K94" s="656" t="str">
        <f t="shared" si="27"/>
        <v/>
      </c>
      <c r="L94" s="181"/>
      <c r="M94" s="176" t="str">
        <f t="shared" si="28"/>
        <v xml:space="preserve">     </v>
      </c>
      <c r="N94" s="181"/>
      <c r="AB94" s="200" t="str">
        <f t="shared" si="22"/>
        <v/>
      </c>
      <c r="AH94" s="165">
        <v>85</v>
      </c>
      <c r="AI94" s="243" t="str">
        <f t="shared" si="29"/>
        <v/>
      </c>
      <c r="AM94" s="256" t="str">
        <f t="shared" si="30"/>
        <v>ok,2R</v>
      </c>
      <c r="AN94" s="256" t="str">
        <f t="shared" si="31"/>
        <v>ok,2R</v>
      </c>
      <c r="AO94" s="256" t="str">
        <f t="shared" si="32"/>
        <v>ok,2R</v>
      </c>
      <c r="AP94" s="256" t="str">
        <f t="shared" si="33"/>
        <v>ok,2R</v>
      </c>
      <c r="AR94" s="260" t="str">
        <f t="shared" si="34"/>
        <v xml:space="preserve">     </v>
      </c>
      <c r="AS94" s="165">
        <v>85</v>
      </c>
      <c r="AT94" s="1" t="str">
        <f t="shared" si="35"/>
        <v/>
      </c>
      <c r="AU94" s="1" t="str">
        <f t="shared" si="36"/>
        <v/>
      </c>
      <c r="AV94" s="1" t="str">
        <f t="shared" si="37"/>
        <v/>
      </c>
      <c r="AW94" s="1" t="str">
        <f t="shared" si="38"/>
        <v/>
      </c>
      <c r="AX94" s="259" t="str">
        <f t="shared" si="39"/>
        <v/>
      </c>
      <c r="AZ94" s="1" t="str">
        <f t="shared" si="40"/>
        <v/>
      </c>
      <c r="BJ94" s="116" t="s">
        <v>443</v>
      </c>
      <c r="BK94" s="1" t="str">
        <f>IF(D94&lt;0.1,'X(Calculs)X'!MW$106,IF(D94&lt;0.2,'X(Calculs)X'!MW$105,IF(D94&lt;0.3,'X(Calculs)X'!MW$104,IF(D94&lt;0.4,'X(Calculs)X'!MW$103,IF(D94&lt;0.5,'X(Calculs)X'!MW$102,IF(D94&lt;0.6,'X(Calculs)X'!MW$101,IF(D94&lt;0.7,'X(Calculs)X'!MW$100,IF(D94&lt;0.8,'X(Calculs)X'!MW$99,IF(D94&lt;0.9,'X(Calculs)X'!MW$98,IF(D94&lt;=1,'X(Calculs)X'!MW$97,"err"))))))))))</f>
        <v>err</v>
      </c>
      <c r="BL94" s="1" t="str">
        <f>IF(D94&lt;0.1,'X(Calculs)X'!MW$106,IF(D94&lt;0.2,'X(Calculs)X'!MW$105,IF(D94&lt;0.3,'X(Calculs)X'!MW$104,IF(D94&lt;0.4,'X(Calculs)X'!MW$103,IF(D94&lt;0.5,'X(Calculs)X'!MW$102,IF(D94&lt;0.6,'X(Calculs)X'!MW$101,IF(D94&lt;0.7,'X(Calculs)X'!MW$100,IF(D94&lt;0.8,'X(Calculs)X'!MW$99,IF(D94&lt;0.9,'X(Calculs)X'!MW$98,IF(D94&lt;=1,'X(Calculs)X'!MW$97,"err"))))))))))</f>
        <v>err</v>
      </c>
      <c r="BM94" s="1" t="str">
        <f>IF(F94&lt;0,'X(Calculs)X'!MW$119,IF(F94&lt;0.1,'X(Calculs)X'!MW$118,IF(F94&lt;0.2,'X(Calculs)X'!MW$117,IF(F94&lt;0.3,'X(Calculs)X'!MW$116,IF(F94&lt;0.4,'X(Calculs)X'!MW$115,IF(F94&lt;0.5,'X(Calculs)X'!MW$114,IF(F94&lt;0.6,'X(Calculs)X'!MW$113,IF(F94&lt;0.7,'X(Calculs)X'!MW$112,IF(F94&lt;0.8,'X(Calculs)X'!MW$111,IF(F94&lt;0.9,'X(Calculs)X'!MW$110,IF(F94&lt;=1,'X(Calculs)X'!MW$109,IF(F94="—","—","err"))))))))))))</f>
        <v>err</v>
      </c>
      <c r="BN94" s="1">
        <f>IF(G94=0,0,IF(G94&lt;G$112,'X(Calculs)X'!MW$121,IF(AND(G94&gt;=G$112,G94&lt;(G$112+(1*G$113))),'X(Calculs)X'!MW$122,IF(AND(G94&gt;=(G$112+(1*G$113)),G94&lt;(G$112+(2*G$113))),'X(Calculs)X'!MW$123,IF(G94&gt;=(G$112+(2*G$113)),'X(Calculs)X'!MW$124,"err")))))</f>
        <v>1</v>
      </c>
      <c r="BV94" s="116" t="s">
        <v>443</v>
      </c>
      <c r="BW94" s="1" t="str">
        <f>'X(Calculs)X'!EF109</f>
        <v/>
      </c>
      <c r="BX94" s="1">
        <f>'X(Calculs)X'!FM109</f>
        <v>0</v>
      </c>
      <c r="BZ94" s="4" t="s">
        <v>115</v>
      </c>
      <c r="CA94" s="1" t="e">
        <f t="shared" si="41"/>
        <v>#N/A</v>
      </c>
    </row>
    <row r="95" spans="1:79" ht="129.9" customHeight="1" x14ac:dyDescent="0.35">
      <c r="A95" s="639"/>
      <c r="B95" s="116" t="s">
        <v>444</v>
      </c>
      <c r="C95" s="190" t="str">
        <f>IF('X(Calculs)X'!AO110&gt;=0,'X(Calculs)X'!AO110,"")</f>
        <v/>
      </c>
      <c r="D95" s="500" t="str">
        <f>IF(C95="","",C95/'2. Saisie'!AE1)</f>
        <v/>
      </c>
      <c r="E95" s="634" t="str">
        <f>IF(AH95&lt;='X(Calculs)X'!B$11,(C95-C$112)/C$113,"")</f>
        <v/>
      </c>
      <c r="F95" s="114" t="str">
        <f>IF('X(Calculs)X'!AL110="","",'X(Calculs)X'!AL110)</f>
        <v/>
      </c>
      <c r="G95" s="190" t="str">
        <f t="shared" si="23"/>
        <v/>
      </c>
      <c r="H95" s="519" t="str">
        <f t="shared" si="24"/>
        <v/>
      </c>
      <c r="I95" s="517" t="str">
        <f t="shared" si="25"/>
        <v/>
      </c>
      <c r="J95" s="517" t="str">
        <f t="shared" si="26"/>
        <v/>
      </c>
      <c r="K95" s="656" t="str">
        <f t="shared" si="27"/>
        <v/>
      </c>
      <c r="L95" s="181"/>
      <c r="M95" s="176" t="str">
        <f t="shared" si="28"/>
        <v xml:space="preserve">     </v>
      </c>
      <c r="N95" s="181"/>
      <c r="AB95" s="200" t="str">
        <f t="shared" si="22"/>
        <v/>
      </c>
      <c r="AH95" s="165">
        <v>86</v>
      </c>
      <c r="AI95" s="243" t="str">
        <f t="shared" si="29"/>
        <v/>
      </c>
      <c r="AM95" s="256" t="str">
        <f t="shared" si="30"/>
        <v>ok,2R</v>
      </c>
      <c r="AN95" s="256" t="str">
        <f t="shared" si="31"/>
        <v>ok,2R</v>
      </c>
      <c r="AO95" s="256" t="str">
        <f t="shared" si="32"/>
        <v>ok,2R</v>
      </c>
      <c r="AP95" s="256" t="str">
        <f t="shared" si="33"/>
        <v>ok,2R</v>
      </c>
      <c r="AR95" s="260" t="str">
        <f t="shared" si="34"/>
        <v xml:space="preserve">     </v>
      </c>
      <c r="AS95" s="165">
        <v>86</v>
      </c>
      <c r="AT95" s="1" t="str">
        <f t="shared" si="35"/>
        <v/>
      </c>
      <c r="AU95" s="1" t="str">
        <f t="shared" si="36"/>
        <v/>
      </c>
      <c r="AV95" s="1" t="str">
        <f t="shared" si="37"/>
        <v/>
      </c>
      <c r="AW95" s="1" t="str">
        <f t="shared" si="38"/>
        <v/>
      </c>
      <c r="AX95" s="259" t="str">
        <f t="shared" si="39"/>
        <v/>
      </c>
      <c r="AZ95" s="1" t="str">
        <f t="shared" si="40"/>
        <v/>
      </c>
      <c r="BJ95" s="116" t="s">
        <v>444</v>
      </c>
      <c r="BK95" s="1" t="str">
        <f>IF(D95&lt;0.1,'X(Calculs)X'!MW$106,IF(D95&lt;0.2,'X(Calculs)X'!MW$105,IF(D95&lt;0.3,'X(Calculs)X'!MW$104,IF(D95&lt;0.4,'X(Calculs)X'!MW$103,IF(D95&lt;0.5,'X(Calculs)X'!MW$102,IF(D95&lt;0.6,'X(Calculs)X'!MW$101,IF(D95&lt;0.7,'X(Calculs)X'!MW$100,IF(D95&lt;0.8,'X(Calculs)X'!MW$99,IF(D95&lt;0.9,'X(Calculs)X'!MW$98,IF(D95&lt;=1,'X(Calculs)X'!MW$97,"err"))))))))))</f>
        <v>err</v>
      </c>
      <c r="BL95" s="1" t="str">
        <f>IF(D95&lt;0.1,'X(Calculs)X'!MW$106,IF(D95&lt;0.2,'X(Calculs)X'!MW$105,IF(D95&lt;0.3,'X(Calculs)X'!MW$104,IF(D95&lt;0.4,'X(Calculs)X'!MW$103,IF(D95&lt;0.5,'X(Calculs)X'!MW$102,IF(D95&lt;0.6,'X(Calculs)X'!MW$101,IF(D95&lt;0.7,'X(Calculs)X'!MW$100,IF(D95&lt;0.8,'X(Calculs)X'!MW$99,IF(D95&lt;0.9,'X(Calculs)X'!MW$98,IF(D95&lt;=1,'X(Calculs)X'!MW$97,"err"))))))))))</f>
        <v>err</v>
      </c>
      <c r="BM95" s="1" t="str">
        <f>IF(F95&lt;0,'X(Calculs)X'!MW$119,IF(F95&lt;0.1,'X(Calculs)X'!MW$118,IF(F95&lt;0.2,'X(Calculs)X'!MW$117,IF(F95&lt;0.3,'X(Calculs)X'!MW$116,IF(F95&lt;0.4,'X(Calculs)X'!MW$115,IF(F95&lt;0.5,'X(Calculs)X'!MW$114,IF(F95&lt;0.6,'X(Calculs)X'!MW$113,IF(F95&lt;0.7,'X(Calculs)X'!MW$112,IF(F95&lt;0.8,'X(Calculs)X'!MW$111,IF(F95&lt;0.9,'X(Calculs)X'!MW$110,IF(F95&lt;=1,'X(Calculs)X'!MW$109,IF(F95="—","—","err"))))))))))))</f>
        <v>err</v>
      </c>
      <c r="BN95" s="1">
        <f>IF(G95=0,0,IF(G95&lt;G$112,'X(Calculs)X'!MW$121,IF(AND(G95&gt;=G$112,G95&lt;(G$112+(1*G$113))),'X(Calculs)X'!MW$122,IF(AND(G95&gt;=(G$112+(1*G$113)),G95&lt;(G$112+(2*G$113))),'X(Calculs)X'!MW$123,IF(G95&gt;=(G$112+(2*G$113)),'X(Calculs)X'!MW$124,"err")))))</f>
        <v>1</v>
      </c>
      <c r="BV95" s="116" t="s">
        <v>444</v>
      </c>
      <c r="BW95" s="1" t="str">
        <f>'X(Calculs)X'!EF110</f>
        <v/>
      </c>
      <c r="BX95" s="1">
        <f>'X(Calculs)X'!FM110</f>
        <v>0</v>
      </c>
      <c r="BZ95" s="4" t="s">
        <v>116</v>
      </c>
      <c r="CA95" s="1" t="e">
        <f t="shared" si="41"/>
        <v>#N/A</v>
      </c>
    </row>
    <row r="96" spans="1:79" ht="129.9" customHeight="1" x14ac:dyDescent="0.35">
      <c r="A96" s="639"/>
      <c r="B96" s="116" t="s">
        <v>445</v>
      </c>
      <c r="C96" s="190" t="str">
        <f>IF('X(Calculs)X'!AO111&gt;=0,'X(Calculs)X'!AO111,"")</f>
        <v/>
      </c>
      <c r="D96" s="500" t="str">
        <f>IF(C96="","",C96/'2. Saisie'!AE1)</f>
        <v/>
      </c>
      <c r="E96" s="634" t="str">
        <f>IF(AH96&lt;='X(Calculs)X'!B$11,(C96-C$112)/C$113,"")</f>
        <v/>
      </c>
      <c r="F96" s="114" t="str">
        <f>IF('X(Calculs)X'!AL111="","",'X(Calculs)X'!AL111)</f>
        <v/>
      </c>
      <c r="G96" s="190" t="str">
        <f t="shared" si="23"/>
        <v/>
      </c>
      <c r="H96" s="519" t="str">
        <f t="shared" si="24"/>
        <v/>
      </c>
      <c r="I96" s="517" t="str">
        <f t="shared" si="25"/>
        <v/>
      </c>
      <c r="J96" s="517" t="str">
        <f t="shared" si="26"/>
        <v/>
      </c>
      <c r="K96" s="656" t="str">
        <f t="shared" si="27"/>
        <v/>
      </c>
      <c r="L96" s="181"/>
      <c r="M96" s="176" t="str">
        <f t="shared" si="28"/>
        <v xml:space="preserve">     </v>
      </c>
      <c r="N96" s="181"/>
      <c r="AB96" s="200" t="str">
        <f t="shared" si="22"/>
        <v/>
      </c>
      <c r="AH96" s="165">
        <v>87</v>
      </c>
      <c r="AI96" s="243" t="str">
        <f t="shared" si="29"/>
        <v/>
      </c>
      <c r="AM96" s="256" t="str">
        <f t="shared" si="30"/>
        <v>ok,2R</v>
      </c>
      <c r="AN96" s="256" t="str">
        <f t="shared" si="31"/>
        <v>ok,2R</v>
      </c>
      <c r="AO96" s="256" t="str">
        <f t="shared" si="32"/>
        <v>ok,2R</v>
      </c>
      <c r="AP96" s="256" t="str">
        <f t="shared" si="33"/>
        <v>ok,2R</v>
      </c>
      <c r="AR96" s="260" t="str">
        <f t="shared" si="34"/>
        <v xml:space="preserve">     </v>
      </c>
      <c r="AS96" s="165">
        <v>87</v>
      </c>
      <c r="AT96" s="1" t="str">
        <f t="shared" si="35"/>
        <v/>
      </c>
      <c r="AU96" s="1" t="str">
        <f t="shared" si="36"/>
        <v/>
      </c>
      <c r="AV96" s="1" t="str">
        <f t="shared" si="37"/>
        <v/>
      </c>
      <c r="AW96" s="1" t="str">
        <f t="shared" si="38"/>
        <v/>
      </c>
      <c r="AX96" s="259" t="str">
        <f t="shared" si="39"/>
        <v/>
      </c>
      <c r="AZ96" s="1" t="str">
        <f t="shared" si="40"/>
        <v/>
      </c>
      <c r="BJ96" s="116" t="s">
        <v>445</v>
      </c>
      <c r="BK96" s="1" t="str">
        <f>IF(D96&lt;0.1,'X(Calculs)X'!MW$106,IF(D96&lt;0.2,'X(Calculs)X'!MW$105,IF(D96&lt;0.3,'X(Calculs)X'!MW$104,IF(D96&lt;0.4,'X(Calculs)X'!MW$103,IF(D96&lt;0.5,'X(Calculs)X'!MW$102,IF(D96&lt;0.6,'X(Calculs)X'!MW$101,IF(D96&lt;0.7,'X(Calculs)X'!MW$100,IF(D96&lt;0.8,'X(Calculs)X'!MW$99,IF(D96&lt;0.9,'X(Calculs)X'!MW$98,IF(D96&lt;=1,'X(Calculs)X'!MW$97,"err"))))))))))</f>
        <v>err</v>
      </c>
      <c r="BL96" s="1" t="str">
        <f>IF(D96&lt;0.1,'X(Calculs)X'!MW$106,IF(D96&lt;0.2,'X(Calculs)X'!MW$105,IF(D96&lt;0.3,'X(Calculs)X'!MW$104,IF(D96&lt;0.4,'X(Calculs)X'!MW$103,IF(D96&lt;0.5,'X(Calculs)X'!MW$102,IF(D96&lt;0.6,'X(Calculs)X'!MW$101,IF(D96&lt;0.7,'X(Calculs)X'!MW$100,IF(D96&lt;0.8,'X(Calculs)X'!MW$99,IF(D96&lt;0.9,'X(Calculs)X'!MW$98,IF(D96&lt;=1,'X(Calculs)X'!MW$97,"err"))))))))))</f>
        <v>err</v>
      </c>
      <c r="BM96" s="1" t="str">
        <f>IF(F96&lt;0,'X(Calculs)X'!MW$119,IF(F96&lt;0.1,'X(Calculs)X'!MW$118,IF(F96&lt;0.2,'X(Calculs)X'!MW$117,IF(F96&lt;0.3,'X(Calculs)X'!MW$116,IF(F96&lt;0.4,'X(Calculs)X'!MW$115,IF(F96&lt;0.5,'X(Calculs)X'!MW$114,IF(F96&lt;0.6,'X(Calculs)X'!MW$113,IF(F96&lt;0.7,'X(Calculs)X'!MW$112,IF(F96&lt;0.8,'X(Calculs)X'!MW$111,IF(F96&lt;0.9,'X(Calculs)X'!MW$110,IF(F96&lt;=1,'X(Calculs)X'!MW$109,IF(F96="—","—","err"))))))))))))</f>
        <v>err</v>
      </c>
      <c r="BN96" s="1">
        <f>IF(G96=0,0,IF(G96&lt;G$112,'X(Calculs)X'!MW$121,IF(AND(G96&gt;=G$112,G96&lt;(G$112+(1*G$113))),'X(Calculs)X'!MW$122,IF(AND(G96&gt;=(G$112+(1*G$113)),G96&lt;(G$112+(2*G$113))),'X(Calculs)X'!MW$123,IF(G96&gt;=(G$112+(2*G$113)),'X(Calculs)X'!MW$124,"err")))))</f>
        <v>1</v>
      </c>
      <c r="BV96" s="116" t="s">
        <v>445</v>
      </c>
      <c r="BW96" s="1" t="str">
        <f>'X(Calculs)X'!EF111</f>
        <v/>
      </c>
      <c r="BX96" s="1">
        <f>'X(Calculs)X'!FM111</f>
        <v>0</v>
      </c>
      <c r="BZ96" s="4" t="s">
        <v>117</v>
      </c>
      <c r="CA96" s="1" t="e">
        <f t="shared" si="41"/>
        <v>#N/A</v>
      </c>
    </row>
    <row r="97" spans="1:79" ht="129.9" customHeight="1" x14ac:dyDescent="0.35">
      <c r="A97" s="639"/>
      <c r="B97" s="116" t="s">
        <v>446</v>
      </c>
      <c r="C97" s="190" t="str">
        <f>IF('X(Calculs)X'!AO112&gt;=0,'X(Calculs)X'!AO112,"")</f>
        <v/>
      </c>
      <c r="D97" s="500" t="str">
        <f>IF(C97="","",C97/'2. Saisie'!AE1)</f>
        <v/>
      </c>
      <c r="E97" s="634" t="str">
        <f>IF(AH97&lt;='X(Calculs)X'!B$11,(C97-C$112)/C$113,"")</f>
        <v/>
      </c>
      <c r="F97" s="114" t="str">
        <f>IF('X(Calculs)X'!AL112="","",'X(Calculs)X'!AL112)</f>
        <v/>
      </c>
      <c r="G97" s="190" t="str">
        <f t="shared" si="23"/>
        <v/>
      </c>
      <c r="H97" s="519" t="str">
        <f t="shared" si="24"/>
        <v/>
      </c>
      <c r="I97" s="517" t="str">
        <f t="shared" si="25"/>
        <v/>
      </c>
      <c r="J97" s="517" t="str">
        <f t="shared" si="26"/>
        <v/>
      </c>
      <c r="K97" s="656" t="str">
        <f t="shared" si="27"/>
        <v/>
      </c>
      <c r="L97" s="181"/>
      <c r="M97" s="176" t="str">
        <f t="shared" si="28"/>
        <v xml:space="preserve">     </v>
      </c>
      <c r="N97" s="181"/>
      <c r="AB97" s="200" t="str">
        <f t="shared" si="22"/>
        <v/>
      </c>
      <c r="AH97" s="165">
        <v>88</v>
      </c>
      <c r="AI97" s="243" t="str">
        <f t="shared" si="29"/>
        <v/>
      </c>
      <c r="AM97" s="256" t="str">
        <f t="shared" si="30"/>
        <v>ok,2R</v>
      </c>
      <c r="AN97" s="256" t="str">
        <f t="shared" si="31"/>
        <v>ok,2R</v>
      </c>
      <c r="AO97" s="256" t="str">
        <f t="shared" si="32"/>
        <v>ok,2R</v>
      </c>
      <c r="AP97" s="256" t="str">
        <f t="shared" si="33"/>
        <v>ok,2R</v>
      </c>
      <c r="AR97" s="260" t="str">
        <f t="shared" si="34"/>
        <v xml:space="preserve">     </v>
      </c>
      <c r="AS97" s="165">
        <v>88</v>
      </c>
      <c r="AT97" s="1" t="str">
        <f t="shared" si="35"/>
        <v/>
      </c>
      <c r="AU97" s="1" t="str">
        <f t="shared" si="36"/>
        <v/>
      </c>
      <c r="AV97" s="1" t="str">
        <f t="shared" si="37"/>
        <v/>
      </c>
      <c r="AW97" s="1" t="str">
        <f t="shared" si="38"/>
        <v/>
      </c>
      <c r="AX97" s="259" t="str">
        <f t="shared" si="39"/>
        <v/>
      </c>
      <c r="AZ97" s="1" t="str">
        <f t="shared" si="40"/>
        <v/>
      </c>
      <c r="BJ97" s="116" t="s">
        <v>446</v>
      </c>
      <c r="BK97" s="1" t="str">
        <f>IF(D97&lt;0.1,'X(Calculs)X'!MW$106,IF(D97&lt;0.2,'X(Calculs)X'!MW$105,IF(D97&lt;0.3,'X(Calculs)X'!MW$104,IF(D97&lt;0.4,'X(Calculs)X'!MW$103,IF(D97&lt;0.5,'X(Calculs)X'!MW$102,IF(D97&lt;0.6,'X(Calculs)X'!MW$101,IF(D97&lt;0.7,'X(Calculs)X'!MW$100,IF(D97&lt;0.8,'X(Calculs)X'!MW$99,IF(D97&lt;0.9,'X(Calculs)X'!MW$98,IF(D97&lt;=1,'X(Calculs)X'!MW$97,"err"))))))))))</f>
        <v>err</v>
      </c>
      <c r="BL97" s="1" t="str">
        <f>IF(D97&lt;0.1,'X(Calculs)X'!MW$106,IF(D97&lt;0.2,'X(Calculs)X'!MW$105,IF(D97&lt;0.3,'X(Calculs)X'!MW$104,IF(D97&lt;0.4,'X(Calculs)X'!MW$103,IF(D97&lt;0.5,'X(Calculs)X'!MW$102,IF(D97&lt;0.6,'X(Calculs)X'!MW$101,IF(D97&lt;0.7,'X(Calculs)X'!MW$100,IF(D97&lt;0.8,'X(Calculs)X'!MW$99,IF(D97&lt;0.9,'X(Calculs)X'!MW$98,IF(D97&lt;=1,'X(Calculs)X'!MW$97,"err"))))))))))</f>
        <v>err</v>
      </c>
      <c r="BM97" s="1" t="str">
        <f>IF(F97&lt;0,'X(Calculs)X'!MW$119,IF(F97&lt;0.1,'X(Calculs)X'!MW$118,IF(F97&lt;0.2,'X(Calculs)X'!MW$117,IF(F97&lt;0.3,'X(Calculs)X'!MW$116,IF(F97&lt;0.4,'X(Calculs)X'!MW$115,IF(F97&lt;0.5,'X(Calculs)X'!MW$114,IF(F97&lt;0.6,'X(Calculs)X'!MW$113,IF(F97&lt;0.7,'X(Calculs)X'!MW$112,IF(F97&lt;0.8,'X(Calculs)X'!MW$111,IF(F97&lt;0.9,'X(Calculs)X'!MW$110,IF(F97&lt;=1,'X(Calculs)X'!MW$109,IF(F97="—","—","err"))))))))))))</f>
        <v>err</v>
      </c>
      <c r="BN97" s="1">
        <f>IF(G97=0,0,IF(G97&lt;G$112,'X(Calculs)X'!MW$121,IF(AND(G97&gt;=G$112,G97&lt;(G$112+(1*G$113))),'X(Calculs)X'!MW$122,IF(AND(G97&gt;=(G$112+(1*G$113)),G97&lt;(G$112+(2*G$113))),'X(Calculs)X'!MW$123,IF(G97&gt;=(G$112+(2*G$113)),'X(Calculs)X'!MW$124,"err")))))</f>
        <v>1</v>
      </c>
      <c r="BV97" s="116" t="s">
        <v>446</v>
      </c>
      <c r="BW97" s="1" t="str">
        <f>'X(Calculs)X'!EF112</f>
        <v/>
      </c>
      <c r="BX97" s="1">
        <f>'X(Calculs)X'!FM112</f>
        <v>0</v>
      </c>
      <c r="BZ97" s="4" t="s">
        <v>118</v>
      </c>
      <c r="CA97" s="1" t="e">
        <f t="shared" si="41"/>
        <v>#N/A</v>
      </c>
    </row>
    <row r="98" spans="1:79" ht="129.9" customHeight="1" x14ac:dyDescent="0.35">
      <c r="A98" s="639"/>
      <c r="B98" s="116" t="s">
        <v>447</v>
      </c>
      <c r="C98" s="190" t="str">
        <f>IF('X(Calculs)X'!AO113&gt;=0,'X(Calculs)X'!AO113,"")</f>
        <v/>
      </c>
      <c r="D98" s="500" t="str">
        <f>IF(C98="","",C98/'2. Saisie'!AE1)</f>
        <v/>
      </c>
      <c r="E98" s="634" t="str">
        <f>IF(AH98&lt;='X(Calculs)X'!B$11,(C98-C$112)/C$113,"")</f>
        <v/>
      </c>
      <c r="F98" s="114" t="str">
        <f>IF('X(Calculs)X'!AL113="","",'X(Calculs)X'!AL113)</f>
        <v/>
      </c>
      <c r="G98" s="190" t="str">
        <f t="shared" si="23"/>
        <v/>
      </c>
      <c r="H98" s="519" t="str">
        <f t="shared" si="24"/>
        <v/>
      </c>
      <c r="I98" s="517" t="str">
        <f t="shared" si="25"/>
        <v/>
      </c>
      <c r="J98" s="517" t="str">
        <f t="shared" si="26"/>
        <v/>
      </c>
      <c r="K98" s="656" t="str">
        <f t="shared" si="27"/>
        <v/>
      </c>
      <c r="L98" s="181"/>
      <c r="M98" s="176" t="str">
        <f t="shared" si="28"/>
        <v xml:space="preserve">     </v>
      </c>
      <c r="N98" s="181"/>
      <c r="AB98" s="200" t="str">
        <f t="shared" si="22"/>
        <v/>
      </c>
      <c r="AH98" s="165">
        <v>89</v>
      </c>
      <c r="AI98" s="243" t="str">
        <f t="shared" si="29"/>
        <v/>
      </c>
      <c r="AM98" s="256" t="str">
        <f t="shared" si="30"/>
        <v>ok,2R</v>
      </c>
      <c r="AN98" s="256" t="str">
        <f t="shared" si="31"/>
        <v>ok,2R</v>
      </c>
      <c r="AO98" s="256" t="str">
        <f t="shared" si="32"/>
        <v>ok,2R</v>
      </c>
      <c r="AP98" s="256" t="str">
        <f t="shared" si="33"/>
        <v>ok,2R</v>
      </c>
      <c r="AR98" s="260" t="str">
        <f t="shared" si="34"/>
        <v xml:space="preserve">     </v>
      </c>
      <c r="AS98" s="165">
        <v>89</v>
      </c>
      <c r="AT98" s="1" t="str">
        <f t="shared" si="35"/>
        <v/>
      </c>
      <c r="AU98" s="1" t="str">
        <f t="shared" si="36"/>
        <v/>
      </c>
      <c r="AV98" s="1" t="str">
        <f t="shared" si="37"/>
        <v/>
      </c>
      <c r="AW98" s="1" t="str">
        <f t="shared" si="38"/>
        <v/>
      </c>
      <c r="AX98" s="259" t="str">
        <f t="shared" si="39"/>
        <v/>
      </c>
      <c r="AZ98" s="1" t="str">
        <f t="shared" si="40"/>
        <v/>
      </c>
      <c r="BJ98" s="116" t="s">
        <v>447</v>
      </c>
      <c r="BK98" s="1" t="str">
        <f>IF(D98&lt;0.1,'X(Calculs)X'!MW$106,IF(D98&lt;0.2,'X(Calculs)X'!MW$105,IF(D98&lt;0.3,'X(Calculs)X'!MW$104,IF(D98&lt;0.4,'X(Calculs)X'!MW$103,IF(D98&lt;0.5,'X(Calculs)X'!MW$102,IF(D98&lt;0.6,'X(Calculs)X'!MW$101,IF(D98&lt;0.7,'X(Calculs)X'!MW$100,IF(D98&lt;0.8,'X(Calculs)X'!MW$99,IF(D98&lt;0.9,'X(Calculs)X'!MW$98,IF(D98&lt;=1,'X(Calculs)X'!MW$97,"err"))))))))))</f>
        <v>err</v>
      </c>
      <c r="BL98" s="1" t="str">
        <f>IF(D98&lt;0.1,'X(Calculs)X'!MW$106,IF(D98&lt;0.2,'X(Calculs)X'!MW$105,IF(D98&lt;0.3,'X(Calculs)X'!MW$104,IF(D98&lt;0.4,'X(Calculs)X'!MW$103,IF(D98&lt;0.5,'X(Calculs)X'!MW$102,IF(D98&lt;0.6,'X(Calculs)X'!MW$101,IF(D98&lt;0.7,'X(Calculs)X'!MW$100,IF(D98&lt;0.8,'X(Calculs)X'!MW$99,IF(D98&lt;0.9,'X(Calculs)X'!MW$98,IF(D98&lt;=1,'X(Calculs)X'!MW$97,"err"))))))))))</f>
        <v>err</v>
      </c>
      <c r="BM98" s="1" t="str">
        <f>IF(F98&lt;0,'X(Calculs)X'!MW$119,IF(F98&lt;0.1,'X(Calculs)X'!MW$118,IF(F98&lt;0.2,'X(Calculs)X'!MW$117,IF(F98&lt;0.3,'X(Calculs)X'!MW$116,IF(F98&lt;0.4,'X(Calculs)X'!MW$115,IF(F98&lt;0.5,'X(Calculs)X'!MW$114,IF(F98&lt;0.6,'X(Calculs)X'!MW$113,IF(F98&lt;0.7,'X(Calculs)X'!MW$112,IF(F98&lt;0.8,'X(Calculs)X'!MW$111,IF(F98&lt;0.9,'X(Calculs)X'!MW$110,IF(F98&lt;=1,'X(Calculs)X'!MW$109,IF(F98="—","—","err"))))))))))))</f>
        <v>err</v>
      </c>
      <c r="BN98" s="1">
        <f>IF(G98=0,0,IF(G98&lt;G$112,'X(Calculs)X'!MW$121,IF(AND(G98&gt;=G$112,G98&lt;(G$112+(1*G$113))),'X(Calculs)X'!MW$122,IF(AND(G98&gt;=(G$112+(1*G$113)),G98&lt;(G$112+(2*G$113))),'X(Calculs)X'!MW$123,IF(G98&gt;=(G$112+(2*G$113)),'X(Calculs)X'!MW$124,"err")))))</f>
        <v>1</v>
      </c>
      <c r="BV98" s="116" t="s">
        <v>447</v>
      </c>
      <c r="BW98" s="1" t="str">
        <f>'X(Calculs)X'!EF113</f>
        <v/>
      </c>
      <c r="BX98" s="1">
        <f>'X(Calculs)X'!FM113</f>
        <v>0</v>
      </c>
      <c r="BZ98" s="4" t="s">
        <v>119</v>
      </c>
      <c r="CA98" s="1" t="e">
        <f t="shared" si="41"/>
        <v>#N/A</v>
      </c>
    </row>
    <row r="99" spans="1:79" ht="129.9" customHeight="1" x14ac:dyDescent="0.35">
      <c r="A99" s="639"/>
      <c r="B99" s="116" t="s">
        <v>448</v>
      </c>
      <c r="C99" s="190" t="str">
        <f>IF('X(Calculs)X'!AO114&gt;=0,'X(Calculs)X'!AO114,"")</f>
        <v/>
      </c>
      <c r="D99" s="500" t="str">
        <f>IF(C99="","",C99/'2. Saisie'!AE1)</f>
        <v/>
      </c>
      <c r="E99" s="634" t="str">
        <f>IF(AH99&lt;='X(Calculs)X'!B$11,(C99-C$112)/C$113,"")</f>
        <v/>
      </c>
      <c r="F99" s="114" t="str">
        <f>IF('X(Calculs)X'!AL114="","",'X(Calculs)X'!AL114)</f>
        <v/>
      </c>
      <c r="G99" s="190" t="str">
        <f t="shared" si="23"/>
        <v/>
      </c>
      <c r="H99" s="519" t="str">
        <f t="shared" si="24"/>
        <v/>
      </c>
      <c r="I99" s="517" t="str">
        <f t="shared" si="25"/>
        <v/>
      </c>
      <c r="J99" s="517" t="str">
        <f t="shared" si="26"/>
        <v/>
      </c>
      <c r="K99" s="656" t="str">
        <f t="shared" si="27"/>
        <v/>
      </c>
      <c r="L99" s="181"/>
      <c r="M99" s="176" t="str">
        <f t="shared" si="28"/>
        <v xml:space="preserve">     </v>
      </c>
      <c r="N99" s="181"/>
      <c r="AB99" s="200" t="str">
        <f t="shared" si="22"/>
        <v/>
      </c>
      <c r="AH99" s="165">
        <v>90</v>
      </c>
      <c r="AI99" s="243" t="str">
        <f t="shared" si="29"/>
        <v/>
      </c>
      <c r="AM99" s="256" t="str">
        <f t="shared" si="30"/>
        <v>ok,2R</v>
      </c>
      <c r="AN99" s="256" t="str">
        <f t="shared" si="31"/>
        <v>ok,2R</v>
      </c>
      <c r="AO99" s="256" t="str">
        <f t="shared" si="32"/>
        <v>ok,2R</v>
      </c>
      <c r="AP99" s="256" t="str">
        <f t="shared" si="33"/>
        <v>ok,2R</v>
      </c>
      <c r="AR99" s="260" t="str">
        <f t="shared" si="34"/>
        <v xml:space="preserve">     </v>
      </c>
      <c r="AS99" s="165">
        <v>90</v>
      </c>
      <c r="AT99" s="1" t="str">
        <f t="shared" si="35"/>
        <v/>
      </c>
      <c r="AU99" s="1" t="str">
        <f t="shared" si="36"/>
        <v/>
      </c>
      <c r="AV99" s="1" t="str">
        <f t="shared" si="37"/>
        <v/>
      </c>
      <c r="AW99" s="1" t="str">
        <f t="shared" si="38"/>
        <v/>
      </c>
      <c r="AX99" s="259" t="str">
        <f t="shared" si="39"/>
        <v/>
      </c>
      <c r="AZ99" s="1" t="str">
        <f t="shared" si="40"/>
        <v/>
      </c>
      <c r="BJ99" s="116" t="s">
        <v>448</v>
      </c>
      <c r="BK99" s="1" t="str">
        <f>IF(D99&lt;0.1,'X(Calculs)X'!MW$106,IF(D99&lt;0.2,'X(Calculs)X'!MW$105,IF(D99&lt;0.3,'X(Calculs)X'!MW$104,IF(D99&lt;0.4,'X(Calculs)X'!MW$103,IF(D99&lt;0.5,'X(Calculs)X'!MW$102,IF(D99&lt;0.6,'X(Calculs)X'!MW$101,IF(D99&lt;0.7,'X(Calculs)X'!MW$100,IF(D99&lt;0.8,'X(Calculs)X'!MW$99,IF(D99&lt;0.9,'X(Calculs)X'!MW$98,IF(D99&lt;=1,'X(Calculs)X'!MW$97,"err"))))))))))</f>
        <v>err</v>
      </c>
      <c r="BL99" s="1" t="str">
        <f>IF(D99&lt;0.1,'X(Calculs)X'!MW$106,IF(D99&lt;0.2,'X(Calculs)X'!MW$105,IF(D99&lt;0.3,'X(Calculs)X'!MW$104,IF(D99&lt;0.4,'X(Calculs)X'!MW$103,IF(D99&lt;0.5,'X(Calculs)X'!MW$102,IF(D99&lt;0.6,'X(Calculs)X'!MW$101,IF(D99&lt;0.7,'X(Calculs)X'!MW$100,IF(D99&lt;0.8,'X(Calculs)X'!MW$99,IF(D99&lt;0.9,'X(Calculs)X'!MW$98,IF(D99&lt;=1,'X(Calculs)X'!MW$97,"err"))))))))))</f>
        <v>err</v>
      </c>
      <c r="BM99" s="1" t="str">
        <f>IF(F99&lt;0,'X(Calculs)X'!MW$119,IF(F99&lt;0.1,'X(Calculs)X'!MW$118,IF(F99&lt;0.2,'X(Calculs)X'!MW$117,IF(F99&lt;0.3,'X(Calculs)X'!MW$116,IF(F99&lt;0.4,'X(Calculs)X'!MW$115,IF(F99&lt;0.5,'X(Calculs)X'!MW$114,IF(F99&lt;0.6,'X(Calculs)X'!MW$113,IF(F99&lt;0.7,'X(Calculs)X'!MW$112,IF(F99&lt;0.8,'X(Calculs)X'!MW$111,IF(F99&lt;0.9,'X(Calculs)X'!MW$110,IF(F99&lt;=1,'X(Calculs)X'!MW$109,IF(F99="—","—","err"))))))))))))</f>
        <v>err</v>
      </c>
      <c r="BN99" s="1">
        <f>IF(G99=0,0,IF(G99&lt;G$112,'X(Calculs)X'!MW$121,IF(AND(G99&gt;=G$112,G99&lt;(G$112+(1*G$113))),'X(Calculs)X'!MW$122,IF(AND(G99&gt;=(G$112+(1*G$113)),G99&lt;(G$112+(2*G$113))),'X(Calculs)X'!MW$123,IF(G99&gt;=(G$112+(2*G$113)),'X(Calculs)X'!MW$124,"err")))))</f>
        <v>1</v>
      </c>
      <c r="BV99" s="116" t="s">
        <v>448</v>
      </c>
      <c r="BW99" s="1" t="str">
        <f>'X(Calculs)X'!EF114</f>
        <v/>
      </c>
      <c r="BX99" s="1">
        <f>'X(Calculs)X'!FM114</f>
        <v>0</v>
      </c>
      <c r="BZ99" s="4" t="s">
        <v>120</v>
      </c>
      <c r="CA99" s="1" t="e">
        <f t="shared" si="41"/>
        <v>#N/A</v>
      </c>
    </row>
    <row r="100" spans="1:79" ht="129.9" customHeight="1" x14ac:dyDescent="0.35">
      <c r="A100" s="639"/>
      <c r="B100" s="116" t="s">
        <v>449</v>
      </c>
      <c r="C100" s="190" t="str">
        <f>IF('X(Calculs)X'!AO115&gt;=0,'X(Calculs)X'!AO115,"")</f>
        <v/>
      </c>
      <c r="D100" s="500" t="str">
        <f>IF(C100="","",C100/'2. Saisie'!AE1)</f>
        <v/>
      </c>
      <c r="E100" s="634" t="str">
        <f>IF(AH100&lt;='X(Calculs)X'!B$11,(C100-C$112)/C$113,"")</f>
        <v/>
      </c>
      <c r="F100" s="114" t="str">
        <f>IF('X(Calculs)X'!AL115="","",'X(Calculs)X'!AL115)</f>
        <v/>
      </c>
      <c r="G100" s="190" t="str">
        <f t="shared" si="23"/>
        <v/>
      </c>
      <c r="H100" s="519" t="str">
        <f t="shared" si="24"/>
        <v/>
      </c>
      <c r="I100" s="517" t="str">
        <f t="shared" si="25"/>
        <v/>
      </c>
      <c r="J100" s="517" t="str">
        <f t="shared" si="26"/>
        <v/>
      </c>
      <c r="K100" s="656" t="str">
        <f t="shared" si="27"/>
        <v/>
      </c>
      <c r="L100" s="181"/>
      <c r="M100" s="176" t="str">
        <f t="shared" si="28"/>
        <v xml:space="preserve">     </v>
      </c>
      <c r="N100" s="181"/>
      <c r="AB100" s="200" t="str">
        <f t="shared" si="22"/>
        <v/>
      </c>
      <c r="AH100" s="165">
        <v>91</v>
      </c>
      <c r="AI100" s="243" t="str">
        <f t="shared" si="29"/>
        <v/>
      </c>
      <c r="AM100" s="256" t="str">
        <f t="shared" si="30"/>
        <v>ok,2R</v>
      </c>
      <c r="AN100" s="256" t="str">
        <f t="shared" si="31"/>
        <v>ok,2R</v>
      </c>
      <c r="AO100" s="256" t="str">
        <f t="shared" si="32"/>
        <v>ok,2R</v>
      </c>
      <c r="AP100" s="256" t="str">
        <f t="shared" si="33"/>
        <v>ok,2R</v>
      </c>
      <c r="AR100" s="260" t="str">
        <f t="shared" si="34"/>
        <v xml:space="preserve">     </v>
      </c>
      <c r="AS100" s="165">
        <v>91</v>
      </c>
      <c r="AT100" s="1" t="str">
        <f t="shared" si="35"/>
        <v/>
      </c>
      <c r="AU100" s="1" t="str">
        <f t="shared" si="36"/>
        <v/>
      </c>
      <c r="AV100" s="1" t="str">
        <f t="shared" si="37"/>
        <v/>
      </c>
      <c r="AW100" s="1" t="str">
        <f t="shared" si="38"/>
        <v/>
      </c>
      <c r="AX100" s="259" t="str">
        <f t="shared" si="39"/>
        <v/>
      </c>
      <c r="AZ100" s="1" t="str">
        <f t="shared" si="40"/>
        <v/>
      </c>
      <c r="BJ100" s="116" t="s">
        <v>449</v>
      </c>
      <c r="BK100" s="1" t="str">
        <f>IF(D100&lt;0.1,'X(Calculs)X'!MW$106,IF(D100&lt;0.2,'X(Calculs)X'!MW$105,IF(D100&lt;0.3,'X(Calculs)X'!MW$104,IF(D100&lt;0.4,'X(Calculs)X'!MW$103,IF(D100&lt;0.5,'X(Calculs)X'!MW$102,IF(D100&lt;0.6,'X(Calculs)X'!MW$101,IF(D100&lt;0.7,'X(Calculs)X'!MW$100,IF(D100&lt;0.8,'X(Calculs)X'!MW$99,IF(D100&lt;0.9,'X(Calculs)X'!MW$98,IF(D100&lt;=1,'X(Calculs)X'!MW$97,"err"))))))))))</f>
        <v>err</v>
      </c>
      <c r="BL100" s="1" t="str">
        <f>IF(D100&lt;0.1,'X(Calculs)X'!MW$106,IF(D100&lt;0.2,'X(Calculs)X'!MW$105,IF(D100&lt;0.3,'X(Calculs)X'!MW$104,IF(D100&lt;0.4,'X(Calculs)X'!MW$103,IF(D100&lt;0.5,'X(Calculs)X'!MW$102,IF(D100&lt;0.6,'X(Calculs)X'!MW$101,IF(D100&lt;0.7,'X(Calculs)X'!MW$100,IF(D100&lt;0.8,'X(Calculs)X'!MW$99,IF(D100&lt;0.9,'X(Calculs)X'!MW$98,IF(D100&lt;=1,'X(Calculs)X'!MW$97,"err"))))))))))</f>
        <v>err</v>
      </c>
      <c r="BM100" s="1" t="str">
        <f>IF(F100&lt;0,'X(Calculs)X'!MW$119,IF(F100&lt;0.1,'X(Calculs)X'!MW$118,IF(F100&lt;0.2,'X(Calculs)X'!MW$117,IF(F100&lt;0.3,'X(Calculs)X'!MW$116,IF(F100&lt;0.4,'X(Calculs)X'!MW$115,IF(F100&lt;0.5,'X(Calculs)X'!MW$114,IF(F100&lt;0.6,'X(Calculs)X'!MW$113,IF(F100&lt;0.7,'X(Calculs)X'!MW$112,IF(F100&lt;0.8,'X(Calculs)X'!MW$111,IF(F100&lt;0.9,'X(Calculs)X'!MW$110,IF(F100&lt;=1,'X(Calculs)X'!MW$109,IF(F100="—","—","err"))))))))))))</f>
        <v>err</v>
      </c>
      <c r="BN100" s="1">
        <f>IF(G100=0,0,IF(G100&lt;G$112,'X(Calculs)X'!MW$121,IF(AND(G100&gt;=G$112,G100&lt;(G$112+(1*G$113))),'X(Calculs)X'!MW$122,IF(AND(G100&gt;=(G$112+(1*G$113)),G100&lt;(G$112+(2*G$113))),'X(Calculs)X'!MW$123,IF(G100&gt;=(G$112+(2*G$113)),'X(Calculs)X'!MW$124,"err")))))</f>
        <v>1</v>
      </c>
      <c r="BV100" s="116" t="s">
        <v>449</v>
      </c>
      <c r="BW100" s="1" t="str">
        <f>'X(Calculs)X'!EF115</f>
        <v/>
      </c>
      <c r="BX100" s="1">
        <f>'X(Calculs)X'!FM115</f>
        <v>0</v>
      </c>
      <c r="BZ100" s="4" t="s">
        <v>121</v>
      </c>
      <c r="CA100" s="1" t="e">
        <f t="shared" si="41"/>
        <v>#N/A</v>
      </c>
    </row>
    <row r="101" spans="1:79" ht="129.9" customHeight="1" x14ac:dyDescent="0.35">
      <c r="A101" s="639"/>
      <c r="B101" s="116" t="s">
        <v>450</v>
      </c>
      <c r="C101" s="190" t="str">
        <f>IF('X(Calculs)X'!AO116&gt;=0,'X(Calculs)X'!AO116,"")</f>
        <v/>
      </c>
      <c r="D101" s="500" t="str">
        <f>IF(C101="","",C101/'2. Saisie'!AE1)</f>
        <v/>
      </c>
      <c r="E101" s="634" t="str">
        <f>IF(AH101&lt;='X(Calculs)X'!B$11,(C101-C$112)/C$113,"")</f>
        <v/>
      </c>
      <c r="F101" s="114" t="str">
        <f>IF('X(Calculs)X'!AL116="","",'X(Calculs)X'!AL116)</f>
        <v/>
      </c>
      <c r="G101" s="190" t="str">
        <f t="shared" si="23"/>
        <v/>
      </c>
      <c r="H101" s="519" t="str">
        <f t="shared" si="24"/>
        <v/>
      </c>
      <c r="I101" s="517" t="str">
        <f t="shared" si="25"/>
        <v/>
      </c>
      <c r="J101" s="517" t="str">
        <f t="shared" si="26"/>
        <v/>
      </c>
      <c r="K101" s="656" t="str">
        <f t="shared" si="27"/>
        <v/>
      </c>
      <c r="L101" s="181"/>
      <c r="M101" s="176" t="str">
        <f t="shared" si="28"/>
        <v xml:space="preserve">     </v>
      </c>
      <c r="N101" s="181"/>
      <c r="AB101" s="200" t="str">
        <f t="shared" si="22"/>
        <v/>
      </c>
      <c r="AH101" s="165">
        <v>92</v>
      </c>
      <c r="AI101" s="243" t="str">
        <f t="shared" si="29"/>
        <v/>
      </c>
      <c r="AM101" s="256" t="str">
        <f t="shared" si="30"/>
        <v>ok,2R</v>
      </c>
      <c r="AN101" s="256" t="str">
        <f t="shared" si="31"/>
        <v>ok,2R</v>
      </c>
      <c r="AO101" s="256" t="str">
        <f t="shared" si="32"/>
        <v>ok,2R</v>
      </c>
      <c r="AP101" s="256" t="str">
        <f t="shared" si="33"/>
        <v>ok,2R</v>
      </c>
      <c r="AR101" s="260" t="str">
        <f t="shared" si="34"/>
        <v xml:space="preserve">     </v>
      </c>
      <c r="AS101" s="165">
        <v>92</v>
      </c>
      <c r="AT101" s="1" t="str">
        <f t="shared" si="35"/>
        <v/>
      </c>
      <c r="AU101" s="1" t="str">
        <f t="shared" si="36"/>
        <v/>
      </c>
      <c r="AV101" s="1" t="str">
        <f t="shared" si="37"/>
        <v/>
      </c>
      <c r="AW101" s="1" t="str">
        <f t="shared" si="38"/>
        <v/>
      </c>
      <c r="AX101" s="259" t="str">
        <f t="shared" si="39"/>
        <v/>
      </c>
      <c r="AZ101" s="1" t="str">
        <f t="shared" si="40"/>
        <v/>
      </c>
      <c r="BJ101" s="116" t="s">
        <v>450</v>
      </c>
      <c r="BK101" s="1" t="str">
        <f>IF(D101&lt;0.1,'X(Calculs)X'!MW$106,IF(D101&lt;0.2,'X(Calculs)X'!MW$105,IF(D101&lt;0.3,'X(Calculs)X'!MW$104,IF(D101&lt;0.4,'X(Calculs)X'!MW$103,IF(D101&lt;0.5,'X(Calculs)X'!MW$102,IF(D101&lt;0.6,'X(Calculs)X'!MW$101,IF(D101&lt;0.7,'X(Calculs)X'!MW$100,IF(D101&lt;0.8,'X(Calculs)X'!MW$99,IF(D101&lt;0.9,'X(Calculs)X'!MW$98,IF(D101&lt;=1,'X(Calculs)X'!MW$97,"err"))))))))))</f>
        <v>err</v>
      </c>
      <c r="BL101" s="1" t="str">
        <f>IF(D101&lt;0.1,'X(Calculs)X'!MW$106,IF(D101&lt;0.2,'X(Calculs)X'!MW$105,IF(D101&lt;0.3,'X(Calculs)X'!MW$104,IF(D101&lt;0.4,'X(Calculs)X'!MW$103,IF(D101&lt;0.5,'X(Calculs)X'!MW$102,IF(D101&lt;0.6,'X(Calculs)X'!MW$101,IF(D101&lt;0.7,'X(Calculs)X'!MW$100,IF(D101&lt;0.8,'X(Calculs)X'!MW$99,IF(D101&lt;0.9,'X(Calculs)X'!MW$98,IF(D101&lt;=1,'X(Calculs)X'!MW$97,"err"))))))))))</f>
        <v>err</v>
      </c>
      <c r="BM101" s="1" t="str">
        <f>IF(F101&lt;0,'X(Calculs)X'!MW$119,IF(F101&lt;0.1,'X(Calculs)X'!MW$118,IF(F101&lt;0.2,'X(Calculs)X'!MW$117,IF(F101&lt;0.3,'X(Calculs)X'!MW$116,IF(F101&lt;0.4,'X(Calculs)X'!MW$115,IF(F101&lt;0.5,'X(Calculs)X'!MW$114,IF(F101&lt;0.6,'X(Calculs)X'!MW$113,IF(F101&lt;0.7,'X(Calculs)X'!MW$112,IF(F101&lt;0.8,'X(Calculs)X'!MW$111,IF(F101&lt;0.9,'X(Calculs)X'!MW$110,IF(F101&lt;=1,'X(Calculs)X'!MW$109,IF(F101="—","—","err"))))))))))))</f>
        <v>err</v>
      </c>
      <c r="BN101" s="1">
        <f>IF(G101=0,0,IF(G101&lt;G$112,'X(Calculs)X'!MW$121,IF(AND(G101&gt;=G$112,G101&lt;(G$112+(1*G$113))),'X(Calculs)X'!MW$122,IF(AND(G101&gt;=(G$112+(1*G$113)),G101&lt;(G$112+(2*G$113))),'X(Calculs)X'!MW$123,IF(G101&gt;=(G$112+(2*G$113)),'X(Calculs)X'!MW$124,"err")))))</f>
        <v>1</v>
      </c>
      <c r="BV101" s="116" t="s">
        <v>450</v>
      </c>
      <c r="BW101" s="1" t="str">
        <f>'X(Calculs)X'!EF116</f>
        <v/>
      </c>
      <c r="BX101" s="1">
        <f>'X(Calculs)X'!FM116</f>
        <v>0</v>
      </c>
      <c r="BZ101" s="4" t="s">
        <v>122</v>
      </c>
      <c r="CA101" s="1" t="e">
        <f t="shared" si="41"/>
        <v>#N/A</v>
      </c>
    </row>
    <row r="102" spans="1:79" ht="129.9" customHeight="1" x14ac:dyDescent="0.35">
      <c r="A102" s="639"/>
      <c r="B102" s="116" t="s">
        <v>451</v>
      </c>
      <c r="C102" s="190" t="str">
        <f>IF('X(Calculs)X'!AO117&gt;=0,'X(Calculs)X'!AO117,"")</f>
        <v/>
      </c>
      <c r="D102" s="500" t="str">
        <f>IF(C102="","",C102/'2. Saisie'!AE1)</f>
        <v/>
      </c>
      <c r="E102" s="634" t="str">
        <f>IF(AH102&lt;='X(Calculs)X'!B$11,(C102-C$112)/C$113,"")</f>
        <v/>
      </c>
      <c r="F102" s="114" t="str">
        <f>IF('X(Calculs)X'!AL117="","",'X(Calculs)X'!AL117)</f>
        <v/>
      </c>
      <c r="G102" s="190" t="str">
        <f t="shared" si="23"/>
        <v/>
      </c>
      <c r="H102" s="519" t="str">
        <f t="shared" si="24"/>
        <v/>
      </c>
      <c r="I102" s="517" t="str">
        <f t="shared" si="25"/>
        <v/>
      </c>
      <c r="J102" s="517" t="str">
        <f t="shared" si="26"/>
        <v/>
      </c>
      <c r="K102" s="656" t="str">
        <f t="shared" si="27"/>
        <v/>
      </c>
      <c r="L102" s="181"/>
      <c r="M102" s="176" t="str">
        <f t="shared" si="28"/>
        <v xml:space="preserve">     </v>
      </c>
      <c r="N102" s="181"/>
      <c r="AB102" s="200" t="str">
        <f t="shared" si="22"/>
        <v/>
      </c>
      <c r="AH102" s="165">
        <v>93</v>
      </c>
      <c r="AI102" s="243" t="str">
        <f t="shared" si="29"/>
        <v/>
      </c>
      <c r="AM102" s="256" t="str">
        <f t="shared" si="30"/>
        <v>ok,2R</v>
      </c>
      <c r="AN102" s="256" t="str">
        <f t="shared" si="31"/>
        <v>ok,2R</v>
      </c>
      <c r="AO102" s="256" t="str">
        <f t="shared" si="32"/>
        <v>ok,2R</v>
      </c>
      <c r="AP102" s="256" t="str">
        <f t="shared" si="33"/>
        <v>ok,2R</v>
      </c>
      <c r="AR102" s="260" t="str">
        <f t="shared" si="34"/>
        <v xml:space="preserve">     </v>
      </c>
      <c r="AS102" s="165">
        <v>93</v>
      </c>
      <c r="AT102" s="1" t="str">
        <f t="shared" si="35"/>
        <v/>
      </c>
      <c r="AU102" s="1" t="str">
        <f t="shared" si="36"/>
        <v/>
      </c>
      <c r="AV102" s="1" t="str">
        <f t="shared" si="37"/>
        <v/>
      </c>
      <c r="AW102" s="1" t="str">
        <f t="shared" si="38"/>
        <v/>
      </c>
      <c r="AX102" s="259" t="str">
        <f t="shared" si="39"/>
        <v/>
      </c>
      <c r="AZ102" s="1" t="str">
        <f t="shared" si="40"/>
        <v/>
      </c>
      <c r="BJ102" s="116" t="s">
        <v>451</v>
      </c>
      <c r="BK102" s="1" t="str">
        <f>IF(D102&lt;0.1,'X(Calculs)X'!MW$106,IF(D102&lt;0.2,'X(Calculs)X'!MW$105,IF(D102&lt;0.3,'X(Calculs)X'!MW$104,IF(D102&lt;0.4,'X(Calculs)X'!MW$103,IF(D102&lt;0.5,'X(Calculs)X'!MW$102,IF(D102&lt;0.6,'X(Calculs)X'!MW$101,IF(D102&lt;0.7,'X(Calculs)X'!MW$100,IF(D102&lt;0.8,'X(Calculs)X'!MW$99,IF(D102&lt;0.9,'X(Calculs)X'!MW$98,IF(D102&lt;=1,'X(Calculs)X'!MW$97,"err"))))))))))</f>
        <v>err</v>
      </c>
      <c r="BL102" s="1" t="str">
        <f>IF(D102&lt;0.1,'X(Calculs)X'!MW$106,IF(D102&lt;0.2,'X(Calculs)X'!MW$105,IF(D102&lt;0.3,'X(Calculs)X'!MW$104,IF(D102&lt;0.4,'X(Calculs)X'!MW$103,IF(D102&lt;0.5,'X(Calculs)X'!MW$102,IF(D102&lt;0.6,'X(Calculs)X'!MW$101,IF(D102&lt;0.7,'X(Calculs)X'!MW$100,IF(D102&lt;0.8,'X(Calculs)X'!MW$99,IF(D102&lt;0.9,'X(Calculs)X'!MW$98,IF(D102&lt;=1,'X(Calculs)X'!MW$97,"err"))))))))))</f>
        <v>err</v>
      </c>
      <c r="BM102" s="1" t="str">
        <f>IF(F102&lt;0,'X(Calculs)X'!MW$119,IF(F102&lt;0.1,'X(Calculs)X'!MW$118,IF(F102&lt;0.2,'X(Calculs)X'!MW$117,IF(F102&lt;0.3,'X(Calculs)X'!MW$116,IF(F102&lt;0.4,'X(Calculs)X'!MW$115,IF(F102&lt;0.5,'X(Calculs)X'!MW$114,IF(F102&lt;0.6,'X(Calculs)X'!MW$113,IF(F102&lt;0.7,'X(Calculs)X'!MW$112,IF(F102&lt;0.8,'X(Calculs)X'!MW$111,IF(F102&lt;0.9,'X(Calculs)X'!MW$110,IF(F102&lt;=1,'X(Calculs)X'!MW$109,IF(F102="—","—","err"))))))))))))</f>
        <v>err</v>
      </c>
      <c r="BN102" s="1">
        <f>IF(G102=0,0,IF(G102&lt;G$112,'X(Calculs)X'!MW$121,IF(AND(G102&gt;=G$112,G102&lt;(G$112+(1*G$113))),'X(Calculs)X'!MW$122,IF(AND(G102&gt;=(G$112+(1*G$113)),G102&lt;(G$112+(2*G$113))),'X(Calculs)X'!MW$123,IF(G102&gt;=(G$112+(2*G$113)),'X(Calculs)X'!MW$124,"err")))))</f>
        <v>1</v>
      </c>
      <c r="BV102" s="116" t="s">
        <v>451</v>
      </c>
      <c r="BW102" s="1" t="str">
        <f>'X(Calculs)X'!EF117</f>
        <v/>
      </c>
      <c r="BX102" s="1">
        <f>'X(Calculs)X'!FM117</f>
        <v>0</v>
      </c>
      <c r="BZ102" s="4" t="s">
        <v>123</v>
      </c>
      <c r="CA102" s="1" t="e">
        <f t="shared" si="41"/>
        <v>#N/A</v>
      </c>
    </row>
    <row r="103" spans="1:79" ht="129.9" customHeight="1" x14ac:dyDescent="0.35">
      <c r="A103" s="639"/>
      <c r="B103" s="116" t="s">
        <v>452</v>
      </c>
      <c r="C103" s="190" t="str">
        <f>IF('X(Calculs)X'!AO118&gt;=0,'X(Calculs)X'!AO118,"")</f>
        <v/>
      </c>
      <c r="D103" s="500" t="str">
        <f>IF(C103="","",C103/'2. Saisie'!AE1)</f>
        <v/>
      </c>
      <c r="E103" s="634" t="str">
        <f>IF(AH103&lt;='X(Calculs)X'!B$11,(C103-C$112)/C$113,"")</f>
        <v/>
      </c>
      <c r="F103" s="114" t="str">
        <f>IF('X(Calculs)X'!AL118="","",'X(Calculs)X'!AL118)</f>
        <v/>
      </c>
      <c r="G103" s="190" t="str">
        <f t="shared" si="23"/>
        <v/>
      </c>
      <c r="H103" s="519" t="str">
        <f t="shared" si="24"/>
        <v/>
      </c>
      <c r="I103" s="517" t="str">
        <f t="shared" si="25"/>
        <v/>
      </c>
      <c r="J103" s="517" t="str">
        <f t="shared" si="26"/>
        <v/>
      </c>
      <c r="K103" s="656" t="str">
        <f t="shared" si="27"/>
        <v/>
      </c>
      <c r="L103" s="181"/>
      <c r="M103" s="176" t="str">
        <f t="shared" si="28"/>
        <v xml:space="preserve">     </v>
      </c>
      <c r="N103" s="181"/>
      <c r="AB103" s="200" t="str">
        <f t="shared" si="22"/>
        <v/>
      </c>
      <c r="AH103" s="165">
        <v>94</v>
      </c>
      <c r="AI103" s="243" t="str">
        <f t="shared" si="29"/>
        <v/>
      </c>
      <c r="AM103" s="256" t="str">
        <f t="shared" si="30"/>
        <v>ok,2R</v>
      </c>
      <c r="AN103" s="256" t="str">
        <f t="shared" si="31"/>
        <v>ok,2R</v>
      </c>
      <c r="AO103" s="256" t="str">
        <f t="shared" si="32"/>
        <v>ok,2R</v>
      </c>
      <c r="AP103" s="256" t="str">
        <f t="shared" si="33"/>
        <v>ok,2R</v>
      </c>
      <c r="AR103" s="260" t="str">
        <f t="shared" si="34"/>
        <v xml:space="preserve">     </v>
      </c>
      <c r="AS103" s="165">
        <v>94</v>
      </c>
      <c r="AT103" s="1" t="str">
        <f t="shared" si="35"/>
        <v/>
      </c>
      <c r="AU103" s="1" t="str">
        <f t="shared" si="36"/>
        <v/>
      </c>
      <c r="AV103" s="1" t="str">
        <f t="shared" si="37"/>
        <v/>
      </c>
      <c r="AW103" s="1" t="str">
        <f t="shared" si="38"/>
        <v/>
      </c>
      <c r="AX103" s="259" t="str">
        <f t="shared" si="39"/>
        <v/>
      </c>
      <c r="AZ103" s="1" t="str">
        <f t="shared" si="40"/>
        <v/>
      </c>
      <c r="BJ103" s="116" t="s">
        <v>452</v>
      </c>
      <c r="BK103" s="1" t="str">
        <f>IF(D103&lt;0.1,'X(Calculs)X'!MW$106,IF(D103&lt;0.2,'X(Calculs)X'!MW$105,IF(D103&lt;0.3,'X(Calculs)X'!MW$104,IF(D103&lt;0.4,'X(Calculs)X'!MW$103,IF(D103&lt;0.5,'X(Calculs)X'!MW$102,IF(D103&lt;0.6,'X(Calculs)X'!MW$101,IF(D103&lt;0.7,'X(Calculs)X'!MW$100,IF(D103&lt;0.8,'X(Calculs)X'!MW$99,IF(D103&lt;0.9,'X(Calculs)X'!MW$98,IF(D103&lt;=1,'X(Calculs)X'!MW$97,"err"))))))))))</f>
        <v>err</v>
      </c>
      <c r="BL103" s="1" t="str">
        <f>IF(D103&lt;0.1,'X(Calculs)X'!MW$106,IF(D103&lt;0.2,'X(Calculs)X'!MW$105,IF(D103&lt;0.3,'X(Calculs)X'!MW$104,IF(D103&lt;0.4,'X(Calculs)X'!MW$103,IF(D103&lt;0.5,'X(Calculs)X'!MW$102,IF(D103&lt;0.6,'X(Calculs)X'!MW$101,IF(D103&lt;0.7,'X(Calculs)X'!MW$100,IF(D103&lt;0.8,'X(Calculs)X'!MW$99,IF(D103&lt;0.9,'X(Calculs)X'!MW$98,IF(D103&lt;=1,'X(Calculs)X'!MW$97,"err"))))))))))</f>
        <v>err</v>
      </c>
      <c r="BM103" s="1" t="str">
        <f>IF(F103&lt;0,'X(Calculs)X'!MW$119,IF(F103&lt;0.1,'X(Calculs)X'!MW$118,IF(F103&lt;0.2,'X(Calculs)X'!MW$117,IF(F103&lt;0.3,'X(Calculs)X'!MW$116,IF(F103&lt;0.4,'X(Calculs)X'!MW$115,IF(F103&lt;0.5,'X(Calculs)X'!MW$114,IF(F103&lt;0.6,'X(Calculs)X'!MW$113,IF(F103&lt;0.7,'X(Calculs)X'!MW$112,IF(F103&lt;0.8,'X(Calculs)X'!MW$111,IF(F103&lt;0.9,'X(Calculs)X'!MW$110,IF(F103&lt;=1,'X(Calculs)X'!MW$109,IF(F103="—","—","err"))))))))))))</f>
        <v>err</v>
      </c>
      <c r="BN103" s="1">
        <f>IF(G103=0,0,IF(G103&lt;G$112,'X(Calculs)X'!MW$121,IF(AND(G103&gt;=G$112,G103&lt;(G$112+(1*G$113))),'X(Calculs)X'!MW$122,IF(AND(G103&gt;=(G$112+(1*G$113)),G103&lt;(G$112+(2*G$113))),'X(Calculs)X'!MW$123,IF(G103&gt;=(G$112+(2*G$113)),'X(Calculs)X'!MW$124,"err")))))</f>
        <v>1</v>
      </c>
      <c r="BV103" s="116" t="s">
        <v>452</v>
      </c>
      <c r="BW103" s="1" t="str">
        <f>'X(Calculs)X'!EF118</f>
        <v/>
      </c>
      <c r="BX103" s="1">
        <f>'X(Calculs)X'!FM118</f>
        <v>0</v>
      </c>
      <c r="BZ103" s="4" t="s">
        <v>124</v>
      </c>
      <c r="CA103" s="1" t="e">
        <f t="shared" si="41"/>
        <v>#N/A</v>
      </c>
    </row>
    <row r="104" spans="1:79" ht="129.9" customHeight="1" x14ac:dyDescent="0.35">
      <c r="A104" s="639"/>
      <c r="B104" s="116" t="s">
        <v>453</v>
      </c>
      <c r="C104" s="190" t="str">
        <f>IF('X(Calculs)X'!AO119&gt;=0,'X(Calculs)X'!AO119,"")</f>
        <v/>
      </c>
      <c r="D104" s="500" t="str">
        <f>IF(C104="","",C104/'2. Saisie'!AE1)</f>
        <v/>
      </c>
      <c r="E104" s="634" t="str">
        <f>IF(AH104&lt;='X(Calculs)X'!B$11,(C104-C$112)/C$113,"")</f>
        <v/>
      </c>
      <c r="F104" s="114" t="str">
        <f>IF('X(Calculs)X'!AL119="","",'X(Calculs)X'!AL119)</f>
        <v/>
      </c>
      <c r="G104" s="190" t="str">
        <f t="shared" si="23"/>
        <v/>
      </c>
      <c r="H104" s="519" t="str">
        <f t="shared" si="24"/>
        <v/>
      </c>
      <c r="I104" s="517" t="str">
        <f t="shared" si="25"/>
        <v/>
      </c>
      <c r="J104" s="517" t="str">
        <f t="shared" si="26"/>
        <v/>
      </c>
      <c r="K104" s="656" t="str">
        <f t="shared" si="27"/>
        <v/>
      </c>
      <c r="L104" s="181"/>
      <c r="M104" s="176" t="str">
        <f t="shared" si="28"/>
        <v xml:space="preserve">     </v>
      </c>
      <c r="N104" s="181"/>
      <c r="AB104" s="200" t="str">
        <f t="shared" si="22"/>
        <v/>
      </c>
      <c r="AH104" s="165">
        <v>95</v>
      </c>
      <c r="AI104" s="243" t="str">
        <f t="shared" si="29"/>
        <v/>
      </c>
      <c r="AM104" s="256" t="str">
        <f t="shared" si="30"/>
        <v>ok,2R</v>
      </c>
      <c r="AN104" s="256" t="str">
        <f t="shared" si="31"/>
        <v>ok,2R</v>
      </c>
      <c r="AO104" s="256" t="str">
        <f t="shared" si="32"/>
        <v>ok,2R</v>
      </c>
      <c r="AP104" s="256" t="str">
        <f t="shared" si="33"/>
        <v>ok,2R</v>
      </c>
      <c r="AR104" s="260" t="str">
        <f t="shared" si="34"/>
        <v xml:space="preserve">     </v>
      </c>
      <c r="AS104" s="165">
        <v>95</v>
      </c>
      <c r="AT104" s="1" t="str">
        <f t="shared" si="35"/>
        <v/>
      </c>
      <c r="AU104" s="1" t="str">
        <f t="shared" si="36"/>
        <v/>
      </c>
      <c r="AV104" s="1" t="str">
        <f t="shared" si="37"/>
        <v/>
      </c>
      <c r="AW104" s="1" t="str">
        <f t="shared" si="38"/>
        <v/>
      </c>
      <c r="AX104" s="259" t="str">
        <f t="shared" si="39"/>
        <v/>
      </c>
      <c r="AZ104" s="1" t="str">
        <f t="shared" si="40"/>
        <v/>
      </c>
      <c r="BJ104" s="116" t="s">
        <v>453</v>
      </c>
      <c r="BK104" s="1" t="str">
        <f>IF(D104&lt;0.1,'X(Calculs)X'!MW$106,IF(D104&lt;0.2,'X(Calculs)X'!MW$105,IF(D104&lt;0.3,'X(Calculs)X'!MW$104,IF(D104&lt;0.4,'X(Calculs)X'!MW$103,IF(D104&lt;0.5,'X(Calculs)X'!MW$102,IF(D104&lt;0.6,'X(Calculs)X'!MW$101,IF(D104&lt;0.7,'X(Calculs)X'!MW$100,IF(D104&lt;0.8,'X(Calculs)X'!MW$99,IF(D104&lt;0.9,'X(Calculs)X'!MW$98,IF(D104&lt;=1,'X(Calculs)X'!MW$97,"err"))))))))))</f>
        <v>err</v>
      </c>
      <c r="BL104" s="1" t="str">
        <f>IF(D104&lt;0.1,'X(Calculs)X'!MW$106,IF(D104&lt;0.2,'X(Calculs)X'!MW$105,IF(D104&lt;0.3,'X(Calculs)X'!MW$104,IF(D104&lt;0.4,'X(Calculs)X'!MW$103,IF(D104&lt;0.5,'X(Calculs)X'!MW$102,IF(D104&lt;0.6,'X(Calculs)X'!MW$101,IF(D104&lt;0.7,'X(Calculs)X'!MW$100,IF(D104&lt;0.8,'X(Calculs)X'!MW$99,IF(D104&lt;0.9,'X(Calculs)X'!MW$98,IF(D104&lt;=1,'X(Calculs)X'!MW$97,"err"))))))))))</f>
        <v>err</v>
      </c>
      <c r="BM104" s="1" t="str">
        <f>IF(F104&lt;0,'X(Calculs)X'!MW$119,IF(F104&lt;0.1,'X(Calculs)X'!MW$118,IF(F104&lt;0.2,'X(Calculs)X'!MW$117,IF(F104&lt;0.3,'X(Calculs)X'!MW$116,IF(F104&lt;0.4,'X(Calculs)X'!MW$115,IF(F104&lt;0.5,'X(Calculs)X'!MW$114,IF(F104&lt;0.6,'X(Calculs)X'!MW$113,IF(F104&lt;0.7,'X(Calculs)X'!MW$112,IF(F104&lt;0.8,'X(Calculs)X'!MW$111,IF(F104&lt;0.9,'X(Calculs)X'!MW$110,IF(F104&lt;=1,'X(Calculs)X'!MW$109,IF(F104="—","—","err"))))))))))))</f>
        <v>err</v>
      </c>
      <c r="BN104" s="1">
        <f>IF(G104=0,0,IF(G104&lt;G$112,'X(Calculs)X'!MW$121,IF(AND(G104&gt;=G$112,G104&lt;(G$112+(1*G$113))),'X(Calculs)X'!MW$122,IF(AND(G104&gt;=(G$112+(1*G$113)),G104&lt;(G$112+(2*G$113))),'X(Calculs)X'!MW$123,IF(G104&gt;=(G$112+(2*G$113)),'X(Calculs)X'!MW$124,"err")))))</f>
        <v>1</v>
      </c>
      <c r="BV104" s="116" t="s">
        <v>453</v>
      </c>
      <c r="BW104" s="1" t="str">
        <f>'X(Calculs)X'!EF119</f>
        <v/>
      </c>
      <c r="BX104" s="1">
        <f>'X(Calculs)X'!FM119</f>
        <v>0</v>
      </c>
      <c r="BZ104" s="4" t="s">
        <v>125</v>
      </c>
      <c r="CA104" s="1" t="e">
        <f t="shared" si="41"/>
        <v>#N/A</v>
      </c>
    </row>
    <row r="105" spans="1:79" ht="129.9" customHeight="1" x14ac:dyDescent="0.35">
      <c r="A105" s="639"/>
      <c r="B105" s="116" t="s">
        <v>454</v>
      </c>
      <c r="C105" s="190" t="str">
        <f>IF('X(Calculs)X'!AO120&gt;=0,'X(Calculs)X'!AO120,"")</f>
        <v/>
      </c>
      <c r="D105" s="500" t="str">
        <f>IF(C105="","",C105/'2. Saisie'!AE1)</f>
        <v/>
      </c>
      <c r="E105" s="634" t="str">
        <f>IF(AH105&lt;='X(Calculs)X'!B$11,(C105-C$112)/C$113,"")</f>
        <v/>
      </c>
      <c r="F105" s="114" t="str">
        <f>IF('X(Calculs)X'!AL120="","",'X(Calculs)X'!AL120)</f>
        <v/>
      </c>
      <c r="G105" s="190" t="str">
        <f t="shared" si="23"/>
        <v/>
      </c>
      <c r="H105" s="519" t="str">
        <f t="shared" si="24"/>
        <v/>
      </c>
      <c r="I105" s="517" t="str">
        <f t="shared" si="25"/>
        <v/>
      </c>
      <c r="J105" s="517" t="str">
        <f t="shared" si="26"/>
        <v/>
      </c>
      <c r="K105" s="656" t="str">
        <f t="shared" si="27"/>
        <v/>
      </c>
      <c r="L105" s="181"/>
      <c r="M105" s="176" t="str">
        <f t="shared" si="28"/>
        <v xml:space="preserve">     </v>
      </c>
      <c r="N105" s="181"/>
      <c r="AB105" s="200" t="str">
        <f t="shared" si="22"/>
        <v/>
      </c>
      <c r="AH105" s="165">
        <v>96</v>
      </c>
      <c r="AI105" s="243" t="str">
        <f t="shared" si="29"/>
        <v/>
      </c>
      <c r="AM105" s="256" t="str">
        <f t="shared" si="30"/>
        <v>ok,2R</v>
      </c>
      <c r="AN105" s="256" t="str">
        <f t="shared" si="31"/>
        <v>ok,2R</v>
      </c>
      <c r="AO105" s="256" t="str">
        <f t="shared" si="32"/>
        <v>ok,2R</v>
      </c>
      <c r="AP105" s="256" t="str">
        <f t="shared" si="33"/>
        <v>ok,2R</v>
      </c>
      <c r="AR105" s="260" t="str">
        <f t="shared" si="34"/>
        <v xml:space="preserve">     </v>
      </c>
      <c r="AS105" s="165">
        <v>96</v>
      </c>
      <c r="AT105" s="1" t="str">
        <f t="shared" si="35"/>
        <v/>
      </c>
      <c r="AU105" s="1" t="str">
        <f t="shared" si="36"/>
        <v/>
      </c>
      <c r="AV105" s="1" t="str">
        <f t="shared" si="37"/>
        <v/>
      </c>
      <c r="AW105" s="1" t="str">
        <f t="shared" si="38"/>
        <v/>
      </c>
      <c r="AX105" s="259" t="str">
        <f t="shared" si="39"/>
        <v/>
      </c>
      <c r="AZ105" s="1" t="str">
        <f t="shared" si="40"/>
        <v/>
      </c>
      <c r="BJ105" s="116" t="s">
        <v>454</v>
      </c>
      <c r="BK105" s="1" t="str">
        <f>IF(D105&lt;0.1,'X(Calculs)X'!MW$106,IF(D105&lt;0.2,'X(Calculs)X'!MW$105,IF(D105&lt;0.3,'X(Calculs)X'!MW$104,IF(D105&lt;0.4,'X(Calculs)X'!MW$103,IF(D105&lt;0.5,'X(Calculs)X'!MW$102,IF(D105&lt;0.6,'X(Calculs)X'!MW$101,IF(D105&lt;0.7,'X(Calculs)X'!MW$100,IF(D105&lt;0.8,'X(Calculs)X'!MW$99,IF(D105&lt;0.9,'X(Calculs)X'!MW$98,IF(D105&lt;=1,'X(Calculs)X'!MW$97,"err"))))))))))</f>
        <v>err</v>
      </c>
      <c r="BL105" s="1" t="str">
        <f>IF(D105&lt;0.1,'X(Calculs)X'!MW$106,IF(D105&lt;0.2,'X(Calculs)X'!MW$105,IF(D105&lt;0.3,'X(Calculs)X'!MW$104,IF(D105&lt;0.4,'X(Calculs)X'!MW$103,IF(D105&lt;0.5,'X(Calculs)X'!MW$102,IF(D105&lt;0.6,'X(Calculs)X'!MW$101,IF(D105&lt;0.7,'X(Calculs)X'!MW$100,IF(D105&lt;0.8,'X(Calculs)X'!MW$99,IF(D105&lt;0.9,'X(Calculs)X'!MW$98,IF(D105&lt;=1,'X(Calculs)X'!MW$97,"err"))))))))))</f>
        <v>err</v>
      </c>
      <c r="BM105" s="1" t="str">
        <f>IF(F105&lt;0,'X(Calculs)X'!MW$119,IF(F105&lt;0.1,'X(Calculs)X'!MW$118,IF(F105&lt;0.2,'X(Calculs)X'!MW$117,IF(F105&lt;0.3,'X(Calculs)X'!MW$116,IF(F105&lt;0.4,'X(Calculs)X'!MW$115,IF(F105&lt;0.5,'X(Calculs)X'!MW$114,IF(F105&lt;0.6,'X(Calculs)X'!MW$113,IF(F105&lt;0.7,'X(Calculs)X'!MW$112,IF(F105&lt;0.8,'X(Calculs)X'!MW$111,IF(F105&lt;0.9,'X(Calculs)X'!MW$110,IF(F105&lt;=1,'X(Calculs)X'!MW$109,IF(F105="—","—","err"))))))))))))</f>
        <v>err</v>
      </c>
      <c r="BN105" s="1">
        <f>IF(G105=0,0,IF(G105&lt;G$112,'X(Calculs)X'!MW$121,IF(AND(G105&gt;=G$112,G105&lt;(G$112+(1*G$113))),'X(Calculs)X'!MW$122,IF(AND(G105&gt;=(G$112+(1*G$113)),G105&lt;(G$112+(2*G$113))),'X(Calculs)X'!MW$123,IF(G105&gt;=(G$112+(2*G$113)),'X(Calculs)X'!MW$124,"err")))))</f>
        <v>1</v>
      </c>
      <c r="BV105" s="116" t="s">
        <v>454</v>
      </c>
      <c r="BW105" s="1" t="str">
        <f>'X(Calculs)X'!EF120</f>
        <v/>
      </c>
      <c r="BX105" s="1">
        <f>'X(Calculs)X'!FM120</f>
        <v>0</v>
      </c>
      <c r="BZ105" s="4" t="s">
        <v>126</v>
      </c>
      <c r="CA105" s="1" t="e">
        <f t="shared" si="41"/>
        <v>#N/A</v>
      </c>
    </row>
    <row r="106" spans="1:79" ht="129.9" customHeight="1" x14ac:dyDescent="0.35">
      <c r="A106" s="639"/>
      <c r="B106" s="116" t="s">
        <v>455</v>
      </c>
      <c r="C106" s="190" t="str">
        <f>IF('X(Calculs)X'!AO121&gt;=0,'X(Calculs)X'!AO121,"")</f>
        <v/>
      </c>
      <c r="D106" s="500" t="str">
        <f>IF(C106="","",C106/'2. Saisie'!AE1)</f>
        <v/>
      </c>
      <c r="E106" s="634" t="str">
        <f>IF(AH106&lt;='X(Calculs)X'!B$11,(C106-C$112)/C$113,"")</f>
        <v/>
      </c>
      <c r="F106" s="114" t="str">
        <f>IF('X(Calculs)X'!AL121="","",'X(Calculs)X'!AL121)</f>
        <v/>
      </c>
      <c r="G106" s="190" t="str">
        <f t="shared" si="23"/>
        <v/>
      </c>
      <c r="H106" s="519" t="str">
        <f t="shared" si="24"/>
        <v/>
      </c>
      <c r="I106" s="517" t="str">
        <f t="shared" si="25"/>
        <v/>
      </c>
      <c r="J106" s="517" t="str">
        <f t="shared" si="26"/>
        <v/>
      </c>
      <c r="K106" s="656" t="str">
        <f t="shared" si="27"/>
        <v/>
      </c>
      <c r="L106" s="181"/>
      <c r="M106" s="176" t="str">
        <f t="shared" si="28"/>
        <v xml:space="preserve">     </v>
      </c>
      <c r="N106" s="181"/>
      <c r="AB106" s="200" t="str">
        <f t="shared" si="22"/>
        <v/>
      </c>
      <c r="AH106" s="165">
        <v>97</v>
      </c>
      <c r="AI106" s="243" t="str">
        <f t="shared" si="29"/>
        <v/>
      </c>
      <c r="AM106" s="256" t="str">
        <f t="shared" si="30"/>
        <v>ok,2R</v>
      </c>
      <c r="AN106" s="256" t="str">
        <f t="shared" si="31"/>
        <v>ok,2R</v>
      </c>
      <c r="AO106" s="256" t="str">
        <f t="shared" si="32"/>
        <v>ok,2R</v>
      </c>
      <c r="AP106" s="256" t="str">
        <f t="shared" si="33"/>
        <v>ok,2R</v>
      </c>
      <c r="AR106" s="260" t="str">
        <f t="shared" si="34"/>
        <v xml:space="preserve">     </v>
      </c>
      <c r="AS106" s="165">
        <v>97</v>
      </c>
      <c r="AT106" s="1" t="str">
        <f t="shared" si="35"/>
        <v/>
      </c>
      <c r="AU106" s="1" t="str">
        <f t="shared" si="36"/>
        <v/>
      </c>
      <c r="AV106" s="1" t="str">
        <f t="shared" si="37"/>
        <v/>
      </c>
      <c r="AW106" s="1" t="str">
        <f t="shared" si="38"/>
        <v/>
      </c>
      <c r="AX106" s="259" t="str">
        <f t="shared" si="39"/>
        <v/>
      </c>
      <c r="AZ106" s="1" t="str">
        <f t="shared" si="40"/>
        <v/>
      </c>
      <c r="BJ106" s="116" t="s">
        <v>455</v>
      </c>
      <c r="BK106" s="1" t="str">
        <f>IF(D106&lt;0.1,'X(Calculs)X'!MW$106,IF(D106&lt;0.2,'X(Calculs)X'!MW$105,IF(D106&lt;0.3,'X(Calculs)X'!MW$104,IF(D106&lt;0.4,'X(Calculs)X'!MW$103,IF(D106&lt;0.5,'X(Calculs)X'!MW$102,IF(D106&lt;0.6,'X(Calculs)X'!MW$101,IF(D106&lt;0.7,'X(Calculs)X'!MW$100,IF(D106&lt;0.8,'X(Calculs)X'!MW$99,IF(D106&lt;0.9,'X(Calculs)X'!MW$98,IF(D106&lt;=1,'X(Calculs)X'!MW$97,"err"))))))))))</f>
        <v>err</v>
      </c>
      <c r="BL106" s="1" t="str">
        <f>IF(D106&lt;0.1,'X(Calculs)X'!MW$106,IF(D106&lt;0.2,'X(Calculs)X'!MW$105,IF(D106&lt;0.3,'X(Calculs)X'!MW$104,IF(D106&lt;0.4,'X(Calculs)X'!MW$103,IF(D106&lt;0.5,'X(Calculs)X'!MW$102,IF(D106&lt;0.6,'X(Calculs)X'!MW$101,IF(D106&lt;0.7,'X(Calculs)X'!MW$100,IF(D106&lt;0.8,'X(Calculs)X'!MW$99,IF(D106&lt;0.9,'X(Calculs)X'!MW$98,IF(D106&lt;=1,'X(Calculs)X'!MW$97,"err"))))))))))</f>
        <v>err</v>
      </c>
      <c r="BM106" s="1" t="str">
        <f>IF(F106&lt;0,'X(Calculs)X'!MW$119,IF(F106&lt;0.1,'X(Calculs)X'!MW$118,IF(F106&lt;0.2,'X(Calculs)X'!MW$117,IF(F106&lt;0.3,'X(Calculs)X'!MW$116,IF(F106&lt;0.4,'X(Calculs)X'!MW$115,IF(F106&lt;0.5,'X(Calculs)X'!MW$114,IF(F106&lt;0.6,'X(Calculs)X'!MW$113,IF(F106&lt;0.7,'X(Calculs)X'!MW$112,IF(F106&lt;0.8,'X(Calculs)X'!MW$111,IF(F106&lt;0.9,'X(Calculs)X'!MW$110,IF(F106&lt;=1,'X(Calculs)X'!MW$109,IF(F106="—","—","err"))))))))))))</f>
        <v>err</v>
      </c>
      <c r="BN106" s="1">
        <f>IF(G106=0,0,IF(G106&lt;G$112,'X(Calculs)X'!MW$121,IF(AND(G106&gt;=G$112,G106&lt;(G$112+(1*G$113))),'X(Calculs)X'!MW$122,IF(AND(G106&gt;=(G$112+(1*G$113)),G106&lt;(G$112+(2*G$113))),'X(Calculs)X'!MW$123,IF(G106&gt;=(G$112+(2*G$113)),'X(Calculs)X'!MW$124,"err")))))</f>
        <v>1</v>
      </c>
      <c r="BV106" s="116" t="s">
        <v>455</v>
      </c>
      <c r="BW106" s="1" t="str">
        <f>'X(Calculs)X'!EF121</f>
        <v/>
      </c>
      <c r="BX106" s="1">
        <f>'X(Calculs)X'!FM121</f>
        <v>0</v>
      </c>
      <c r="BZ106" s="4" t="s">
        <v>127</v>
      </c>
      <c r="CA106" s="1" t="e">
        <f t="shared" si="41"/>
        <v>#N/A</v>
      </c>
    </row>
    <row r="107" spans="1:79" ht="129.9" customHeight="1" x14ac:dyDescent="0.35">
      <c r="A107" s="639"/>
      <c r="B107" s="116" t="s">
        <v>456</v>
      </c>
      <c r="C107" s="190" t="str">
        <f>IF('X(Calculs)X'!AO122&gt;=0,'X(Calculs)X'!AO122,"")</f>
        <v/>
      </c>
      <c r="D107" s="500" t="str">
        <f>IF(C107="","",C107/'2. Saisie'!AE1)</f>
        <v/>
      </c>
      <c r="E107" s="634" t="str">
        <f>IF(AH107&lt;='X(Calculs)X'!B$11,(C107-C$112)/C$113,"")</f>
        <v/>
      </c>
      <c r="F107" s="114" t="str">
        <f>IF('X(Calculs)X'!AL122="","",'X(Calculs)X'!AL122)</f>
        <v/>
      </c>
      <c r="G107" s="190" t="str">
        <f t="shared" si="23"/>
        <v/>
      </c>
      <c r="H107" s="519" t="str">
        <f t="shared" si="24"/>
        <v/>
      </c>
      <c r="I107" s="517" t="str">
        <f t="shared" si="25"/>
        <v/>
      </c>
      <c r="J107" s="517" t="str">
        <f t="shared" si="26"/>
        <v/>
      </c>
      <c r="K107" s="656" t="str">
        <f t="shared" si="27"/>
        <v/>
      </c>
      <c r="L107" s="181"/>
      <c r="M107" s="176" t="str">
        <f t="shared" si="28"/>
        <v xml:space="preserve">     </v>
      </c>
      <c r="N107" s="181"/>
      <c r="AB107" s="200" t="str">
        <f t="shared" si="22"/>
        <v/>
      </c>
      <c r="AH107" s="165">
        <v>98</v>
      </c>
      <c r="AI107" s="243" t="str">
        <f t="shared" si="29"/>
        <v/>
      </c>
      <c r="AM107" s="256" t="str">
        <f t="shared" si="30"/>
        <v>ok,2R</v>
      </c>
      <c r="AN107" s="256" t="str">
        <f t="shared" si="31"/>
        <v>ok,2R</v>
      </c>
      <c r="AO107" s="256" t="str">
        <f t="shared" si="32"/>
        <v>ok,2R</v>
      </c>
      <c r="AP107" s="256" t="str">
        <f t="shared" si="33"/>
        <v>ok,2R</v>
      </c>
      <c r="AR107" s="260" t="str">
        <f t="shared" si="34"/>
        <v xml:space="preserve">     </v>
      </c>
      <c r="AS107" s="165">
        <v>98</v>
      </c>
      <c r="AT107" s="1" t="str">
        <f t="shared" si="35"/>
        <v/>
      </c>
      <c r="AU107" s="1" t="str">
        <f t="shared" si="36"/>
        <v/>
      </c>
      <c r="AV107" s="1" t="str">
        <f t="shared" si="37"/>
        <v/>
      </c>
      <c r="AW107" s="1" t="str">
        <f t="shared" si="38"/>
        <v/>
      </c>
      <c r="AX107" s="259" t="str">
        <f t="shared" si="39"/>
        <v/>
      </c>
      <c r="AZ107" s="1" t="str">
        <f t="shared" si="40"/>
        <v/>
      </c>
      <c r="BJ107" s="116" t="s">
        <v>456</v>
      </c>
      <c r="BK107" s="1" t="str">
        <f>IF(D107&lt;0.1,'X(Calculs)X'!MW$106,IF(D107&lt;0.2,'X(Calculs)X'!MW$105,IF(D107&lt;0.3,'X(Calculs)X'!MW$104,IF(D107&lt;0.4,'X(Calculs)X'!MW$103,IF(D107&lt;0.5,'X(Calculs)X'!MW$102,IF(D107&lt;0.6,'X(Calculs)X'!MW$101,IF(D107&lt;0.7,'X(Calculs)X'!MW$100,IF(D107&lt;0.8,'X(Calculs)X'!MW$99,IF(D107&lt;0.9,'X(Calculs)X'!MW$98,IF(D107&lt;=1,'X(Calculs)X'!MW$97,"err"))))))))))</f>
        <v>err</v>
      </c>
      <c r="BL107" s="1" t="str">
        <f>IF(D107&lt;0.1,'X(Calculs)X'!MW$106,IF(D107&lt;0.2,'X(Calculs)X'!MW$105,IF(D107&lt;0.3,'X(Calculs)X'!MW$104,IF(D107&lt;0.4,'X(Calculs)X'!MW$103,IF(D107&lt;0.5,'X(Calculs)X'!MW$102,IF(D107&lt;0.6,'X(Calculs)X'!MW$101,IF(D107&lt;0.7,'X(Calculs)X'!MW$100,IF(D107&lt;0.8,'X(Calculs)X'!MW$99,IF(D107&lt;0.9,'X(Calculs)X'!MW$98,IF(D107&lt;=1,'X(Calculs)X'!MW$97,"err"))))))))))</f>
        <v>err</v>
      </c>
      <c r="BM107" s="1" t="str">
        <f>IF(F107&lt;0,'X(Calculs)X'!MW$119,IF(F107&lt;0.1,'X(Calculs)X'!MW$118,IF(F107&lt;0.2,'X(Calculs)X'!MW$117,IF(F107&lt;0.3,'X(Calculs)X'!MW$116,IF(F107&lt;0.4,'X(Calculs)X'!MW$115,IF(F107&lt;0.5,'X(Calculs)X'!MW$114,IF(F107&lt;0.6,'X(Calculs)X'!MW$113,IF(F107&lt;0.7,'X(Calculs)X'!MW$112,IF(F107&lt;0.8,'X(Calculs)X'!MW$111,IF(F107&lt;0.9,'X(Calculs)X'!MW$110,IF(F107&lt;=1,'X(Calculs)X'!MW$109,IF(F107="—","—","err"))))))))))))</f>
        <v>err</v>
      </c>
      <c r="BN107" s="1">
        <f>IF(G107=0,0,IF(G107&lt;G$112,'X(Calculs)X'!MW$121,IF(AND(G107&gt;=G$112,G107&lt;(G$112+(1*G$113))),'X(Calculs)X'!MW$122,IF(AND(G107&gt;=(G$112+(1*G$113)),G107&lt;(G$112+(2*G$113))),'X(Calculs)X'!MW$123,IF(G107&gt;=(G$112+(2*G$113)),'X(Calculs)X'!MW$124,"err")))))</f>
        <v>1</v>
      </c>
      <c r="BV107" s="116" t="s">
        <v>456</v>
      </c>
      <c r="BW107" s="1" t="str">
        <f>'X(Calculs)X'!EF122</f>
        <v/>
      </c>
      <c r="BX107" s="1">
        <f>'X(Calculs)X'!FM122</f>
        <v>0</v>
      </c>
      <c r="BZ107" s="4" t="s">
        <v>128</v>
      </c>
      <c r="CA107" s="1" t="e">
        <f t="shared" si="41"/>
        <v>#N/A</v>
      </c>
    </row>
    <row r="108" spans="1:79" ht="129.9" customHeight="1" x14ac:dyDescent="0.35">
      <c r="A108" s="639"/>
      <c r="B108" s="116" t="s">
        <v>457</v>
      </c>
      <c r="C108" s="190" t="str">
        <f>IF('X(Calculs)X'!AO123&gt;=0,'X(Calculs)X'!AO123,"")</f>
        <v/>
      </c>
      <c r="D108" s="500" t="str">
        <f>IF(C108="","",C108/'2. Saisie'!AE1)</f>
        <v/>
      </c>
      <c r="E108" s="634" t="str">
        <f>IF(AH108&lt;='X(Calculs)X'!B$11,(C108-C$112)/C$113,"")</f>
        <v/>
      </c>
      <c r="F108" s="114" t="str">
        <f>IF('X(Calculs)X'!AL123="","",'X(Calculs)X'!AL123)</f>
        <v/>
      </c>
      <c r="G108" s="190" t="str">
        <f t="shared" si="23"/>
        <v/>
      </c>
      <c r="H108" s="519" t="str">
        <f t="shared" si="24"/>
        <v/>
      </c>
      <c r="I108" s="517" t="str">
        <f t="shared" si="25"/>
        <v/>
      </c>
      <c r="J108" s="517" t="str">
        <f t="shared" si="26"/>
        <v/>
      </c>
      <c r="K108" s="656" t="str">
        <f t="shared" si="27"/>
        <v/>
      </c>
      <c r="L108" s="181"/>
      <c r="M108" s="176" t="str">
        <f t="shared" si="28"/>
        <v xml:space="preserve">     </v>
      </c>
      <c r="N108" s="181"/>
      <c r="AB108" s="200" t="str">
        <f t="shared" si="22"/>
        <v/>
      </c>
      <c r="AH108" s="165">
        <v>99</v>
      </c>
      <c r="AI108" s="243" t="str">
        <f t="shared" si="29"/>
        <v/>
      </c>
      <c r="AM108" s="256" t="str">
        <f t="shared" si="30"/>
        <v>ok,2R</v>
      </c>
      <c r="AN108" s="256" t="str">
        <f t="shared" si="31"/>
        <v>ok,2R</v>
      </c>
      <c r="AO108" s="256" t="str">
        <f t="shared" si="32"/>
        <v>ok,2R</v>
      </c>
      <c r="AP108" s="256" t="str">
        <f t="shared" si="33"/>
        <v>ok,2R</v>
      </c>
      <c r="AR108" s="260" t="str">
        <f t="shared" si="34"/>
        <v xml:space="preserve">     </v>
      </c>
      <c r="AS108" s="165">
        <v>99</v>
      </c>
      <c r="AT108" s="1" t="str">
        <f t="shared" si="35"/>
        <v/>
      </c>
      <c r="AU108" s="1" t="str">
        <f t="shared" si="36"/>
        <v/>
      </c>
      <c r="AV108" s="1" t="str">
        <f t="shared" si="37"/>
        <v/>
      </c>
      <c r="AW108" s="1" t="str">
        <f t="shared" si="38"/>
        <v/>
      </c>
      <c r="AX108" s="259" t="str">
        <f t="shared" si="39"/>
        <v/>
      </c>
      <c r="AZ108" s="1" t="str">
        <f t="shared" si="40"/>
        <v/>
      </c>
      <c r="BJ108" s="116" t="s">
        <v>457</v>
      </c>
      <c r="BK108" s="1" t="str">
        <f>IF(D108&lt;0.1,'X(Calculs)X'!MW$106,IF(D108&lt;0.2,'X(Calculs)X'!MW$105,IF(D108&lt;0.3,'X(Calculs)X'!MW$104,IF(D108&lt;0.4,'X(Calculs)X'!MW$103,IF(D108&lt;0.5,'X(Calculs)X'!MW$102,IF(D108&lt;0.6,'X(Calculs)X'!MW$101,IF(D108&lt;0.7,'X(Calculs)X'!MW$100,IF(D108&lt;0.8,'X(Calculs)X'!MW$99,IF(D108&lt;0.9,'X(Calculs)X'!MW$98,IF(D108&lt;=1,'X(Calculs)X'!MW$97,"err"))))))))))</f>
        <v>err</v>
      </c>
      <c r="BL108" s="1" t="str">
        <f>IF(D108&lt;0.1,'X(Calculs)X'!MW$106,IF(D108&lt;0.2,'X(Calculs)X'!MW$105,IF(D108&lt;0.3,'X(Calculs)X'!MW$104,IF(D108&lt;0.4,'X(Calculs)X'!MW$103,IF(D108&lt;0.5,'X(Calculs)X'!MW$102,IF(D108&lt;0.6,'X(Calculs)X'!MW$101,IF(D108&lt;0.7,'X(Calculs)X'!MW$100,IF(D108&lt;0.8,'X(Calculs)X'!MW$99,IF(D108&lt;0.9,'X(Calculs)X'!MW$98,IF(D108&lt;=1,'X(Calculs)X'!MW$97,"err"))))))))))</f>
        <v>err</v>
      </c>
      <c r="BM108" s="1" t="str">
        <f>IF(F108&lt;0,'X(Calculs)X'!MW$119,IF(F108&lt;0.1,'X(Calculs)X'!MW$118,IF(F108&lt;0.2,'X(Calculs)X'!MW$117,IF(F108&lt;0.3,'X(Calculs)X'!MW$116,IF(F108&lt;0.4,'X(Calculs)X'!MW$115,IF(F108&lt;0.5,'X(Calculs)X'!MW$114,IF(F108&lt;0.6,'X(Calculs)X'!MW$113,IF(F108&lt;0.7,'X(Calculs)X'!MW$112,IF(F108&lt;0.8,'X(Calculs)X'!MW$111,IF(F108&lt;0.9,'X(Calculs)X'!MW$110,IF(F108&lt;=1,'X(Calculs)X'!MW$109,IF(F108="—","—","err"))))))))))))</f>
        <v>err</v>
      </c>
      <c r="BN108" s="1">
        <f>IF(G108=0,0,IF(G108&lt;G$112,'X(Calculs)X'!MW$121,IF(AND(G108&gt;=G$112,G108&lt;(G$112+(1*G$113))),'X(Calculs)X'!MW$122,IF(AND(G108&gt;=(G$112+(1*G$113)),G108&lt;(G$112+(2*G$113))),'X(Calculs)X'!MW$123,IF(G108&gt;=(G$112+(2*G$113)),'X(Calculs)X'!MW$124,"err")))))</f>
        <v>1</v>
      </c>
      <c r="BV108" s="116" t="s">
        <v>457</v>
      </c>
      <c r="BW108" s="1" t="str">
        <f>'X(Calculs)X'!EF123</f>
        <v/>
      </c>
      <c r="BX108" s="1">
        <f>'X(Calculs)X'!FM123</f>
        <v>0</v>
      </c>
      <c r="BZ108" s="4" t="s">
        <v>129</v>
      </c>
      <c r="CA108" s="1" t="e">
        <f t="shared" si="41"/>
        <v>#N/A</v>
      </c>
    </row>
    <row r="109" spans="1:79" ht="129.9" customHeight="1" thickBot="1" x14ac:dyDescent="0.4">
      <c r="A109" s="639"/>
      <c r="B109" s="116" t="s">
        <v>458</v>
      </c>
      <c r="C109" s="190" t="str">
        <f>IF('X(Calculs)X'!AO124&gt;=0,'X(Calculs)X'!AO124,"")</f>
        <v/>
      </c>
      <c r="D109" s="500" t="str">
        <f>IF(C109="","",C109/'2. Saisie'!AE1)</f>
        <v/>
      </c>
      <c r="E109" s="634" t="str">
        <f>IF(AH109&lt;='X(Calculs)X'!B$11,(C109-C$112)/C$113,"")</f>
        <v/>
      </c>
      <c r="F109" s="114" t="str">
        <f>IF('X(Calculs)X'!AL124="","",'X(Calculs)X'!AL124)</f>
        <v/>
      </c>
      <c r="G109" s="190" t="str">
        <f t="shared" si="23"/>
        <v/>
      </c>
      <c r="H109" s="519" t="str">
        <f t="shared" si="24"/>
        <v/>
      </c>
      <c r="I109" s="517" t="str">
        <f t="shared" si="25"/>
        <v/>
      </c>
      <c r="J109" s="517" t="str">
        <f t="shared" si="26"/>
        <v/>
      </c>
      <c r="K109" s="657" t="str">
        <f t="shared" si="27"/>
        <v/>
      </c>
      <c r="L109" s="182"/>
      <c r="M109" s="177" t="str">
        <f t="shared" si="28"/>
        <v xml:space="preserve">     </v>
      </c>
      <c r="N109" s="182"/>
      <c r="AB109" s="200" t="str">
        <f t="shared" si="22"/>
        <v/>
      </c>
      <c r="AH109" s="118">
        <v>100</v>
      </c>
      <c r="AI109" s="243" t="str">
        <f t="shared" si="29"/>
        <v/>
      </c>
      <c r="AM109" s="256" t="str">
        <f t="shared" si="30"/>
        <v>ok,2R</v>
      </c>
      <c r="AN109" s="256" t="str">
        <f t="shared" si="31"/>
        <v>ok,2R</v>
      </c>
      <c r="AO109" s="256" t="str">
        <f t="shared" si="32"/>
        <v>ok,2R</v>
      </c>
      <c r="AP109" s="256" t="str">
        <f t="shared" si="33"/>
        <v>ok,2R</v>
      </c>
      <c r="AR109" s="260" t="str">
        <f t="shared" si="34"/>
        <v xml:space="preserve">     </v>
      </c>
      <c r="AS109" s="118">
        <v>100</v>
      </c>
      <c r="AT109" s="1" t="str">
        <f t="shared" si="35"/>
        <v/>
      </c>
      <c r="AU109" s="1" t="str">
        <f t="shared" si="36"/>
        <v/>
      </c>
      <c r="AV109" s="1" t="str">
        <f t="shared" si="37"/>
        <v/>
      </c>
      <c r="AW109" s="1" t="str">
        <f t="shared" si="38"/>
        <v/>
      </c>
      <c r="AX109" s="259" t="str">
        <f t="shared" si="39"/>
        <v/>
      </c>
      <c r="AZ109" s="1" t="str">
        <f t="shared" si="40"/>
        <v/>
      </c>
      <c r="BJ109" s="116" t="s">
        <v>458</v>
      </c>
      <c r="BK109" s="1" t="str">
        <f>IF(D109&lt;0.1,'X(Calculs)X'!MW$106,IF(D109&lt;0.2,'X(Calculs)X'!MW$105,IF(D109&lt;0.3,'X(Calculs)X'!MW$104,IF(D109&lt;0.4,'X(Calculs)X'!MW$103,IF(D109&lt;0.5,'X(Calculs)X'!MW$102,IF(D109&lt;0.6,'X(Calculs)X'!MW$101,IF(D109&lt;0.7,'X(Calculs)X'!MW$100,IF(D109&lt;0.8,'X(Calculs)X'!MW$99,IF(D109&lt;0.9,'X(Calculs)X'!MW$98,IF(D109&lt;=1,'X(Calculs)X'!MW$97,"err"))))))))))</f>
        <v>err</v>
      </c>
      <c r="BL109" s="1" t="str">
        <f>IF(D109&lt;0.1,'X(Calculs)X'!MW$106,IF(D109&lt;0.2,'X(Calculs)X'!MW$105,IF(D109&lt;0.3,'X(Calculs)X'!MW$104,IF(D109&lt;0.4,'X(Calculs)X'!MW$103,IF(D109&lt;0.5,'X(Calculs)X'!MW$102,IF(D109&lt;0.6,'X(Calculs)X'!MW$101,IF(D109&lt;0.7,'X(Calculs)X'!MW$100,IF(D109&lt;0.8,'X(Calculs)X'!MW$99,IF(D109&lt;0.9,'X(Calculs)X'!MW$98,IF(D109&lt;=1,'X(Calculs)X'!MW$97,"err"))))))))))</f>
        <v>err</v>
      </c>
      <c r="BM109" s="1" t="str">
        <f>IF(F109&lt;0,'X(Calculs)X'!MW$119,IF(F109&lt;0.1,'X(Calculs)X'!MW$118,IF(F109&lt;0.2,'X(Calculs)X'!MW$117,IF(F109&lt;0.3,'X(Calculs)X'!MW$116,IF(F109&lt;0.4,'X(Calculs)X'!MW$115,IF(F109&lt;0.5,'X(Calculs)X'!MW$114,IF(F109&lt;0.6,'X(Calculs)X'!MW$113,IF(F109&lt;0.7,'X(Calculs)X'!MW$112,IF(F109&lt;0.8,'X(Calculs)X'!MW$111,IF(F109&lt;0.9,'X(Calculs)X'!MW$110,IF(F109&lt;=1,'X(Calculs)X'!MW$109,IF(F109="—","—","err"))))))))))))</f>
        <v>err</v>
      </c>
      <c r="BN109" s="1">
        <f>IF(G109=0,0,IF(G109&lt;G$112,'X(Calculs)X'!MW$121,IF(AND(G109&gt;=G$112,G109&lt;(G$112+(1*G$113))),'X(Calculs)X'!MW$122,IF(AND(G109&gt;=(G$112+(1*G$113)),G109&lt;(G$112+(2*G$113))),'X(Calculs)X'!MW$123,IF(G109&gt;=(G$112+(2*G$113)),'X(Calculs)X'!MW$124,"err")))))</f>
        <v>1</v>
      </c>
      <c r="BV109" s="116" t="s">
        <v>458</v>
      </c>
      <c r="BW109" s="1" t="str">
        <f>'X(Calculs)X'!EF124</f>
        <v/>
      </c>
      <c r="BX109" s="1">
        <f>'X(Calculs)X'!FM124</f>
        <v>0</v>
      </c>
      <c r="BZ109" s="4" t="s">
        <v>30</v>
      </c>
      <c r="CA109" s="1" t="e">
        <f t="shared" si="41"/>
        <v>#N/A</v>
      </c>
    </row>
    <row r="110" spans="1:79" ht="21" x14ac:dyDescent="0.35">
      <c r="A110" s="618"/>
      <c r="B110" s="144" t="s">
        <v>134</v>
      </c>
      <c r="C110" s="191">
        <f t="shared" ref="C110:K110" si="42">MIN(C10:C109)</f>
        <v>0</v>
      </c>
      <c r="D110" s="193">
        <f t="shared" si="42"/>
        <v>0</v>
      </c>
      <c r="E110" s="635">
        <f t="shared" ref="E110" si="43">MIN(E10:E109)</f>
        <v>0</v>
      </c>
      <c r="F110" s="146">
        <f t="shared" si="42"/>
        <v>0</v>
      </c>
      <c r="G110" s="262">
        <f t="shared" si="42"/>
        <v>0</v>
      </c>
      <c r="H110" s="520">
        <f t="shared" si="42"/>
        <v>0</v>
      </c>
      <c r="I110" s="521">
        <f t="shared" si="42"/>
        <v>0</v>
      </c>
      <c r="J110" s="521">
        <f t="shared" si="42"/>
        <v>0</v>
      </c>
      <c r="K110" s="522">
        <f t="shared" si="42"/>
        <v>0</v>
      </c>
      <c r="L110" s="178"/>
      <c r="M110" s="78"/>
      <c r="N110" s="178"/>
      <c r="AB110" s="1"/>
    </row>
    <row r="111" spans="1:79" ht="21" x14ac:dyDescent="0.35">
      <c r="A111" s="618"/>
      <c r="B111" s="149" t="s">
        <v>135</v>
      </c>
      <c r="C111" s="192">
        <f t="shared" ref="C111:K111" si="44">MAX(C9:C109)</f>
        <v>0</v>
      </c>
      <c r="D111" s="194">
        <f t="shared" si="44"/>
        <v>0</v>
      </c>
      <c r="E111" s="636">
        <f t="shared" ref="E111" si="45">MAX(E9:E109)</f>
        <v>0</v>
      </c>
      <c r="F111" s="151">
        <f t="shared" si="44"/>
        <v>0</v>
      </c>
      <c r="G111" s="263">
        <f t="shared" si="44"/>
        <v>0</v>
      </c>
      <c r="H111" s="523">
        <f t="shared" si="44"/>
        <v>0</v>
      </c>
      <c r="I111" s="524">
        <f t="shared" si="44"/>
        <v>0</v>
      </c>
      <c r="J111" s="524">
        <f t="shared" si="44"/>
        <v>0</v>
      </c>
      <c r="K111" s="525">
        <f t="shared" si="44"/>
        <v>0</v>
      </c>
      <c r="L111" s="178"/>
      <c r="M111" s="78"/>
      <c r="N111" s="178"/>
      <c r="AA111" t="s">
        <v>252</v>
      </c>
      <c r="AB111" s="1" t="e">
        <f>MODE(AB10:AB109)</f>
        <v>#N/A</v>
      </c>
    </row>
    <row r="112" spans="1:79" ht="21" x14ac:dyDescent="0.35">
      <c r="A112" s="618"/>
      <c r="B112" s="149" t="s">
        <v>136</v>
      </c>
      <c r="C112" s="150" t="str">
        <f t="shared" ref="C112:K112" si="46">IFERROR(AVERAGE(C10:C109),"-")</f>
        <v>-</v>
      </c>
      <c r="D112" s="194" t="str">
        <f>IFERROR(AVERAGE(D10:D109),"-")</f>
        <v>-</v>
      </c>
      <c r="E112" s="636" t="str">
        <f t="shared" ref="E112" si="47">IFERROR(AVERAGE(E10:E109),"-")</f>
        <v>-</v>
      </c>
      <c r="F112" s="151" t="str">
        <f t="shared" si="46"/>
        <v>-</v>
      </c>
      <c r="G112" s="263" t="str">
        <f t="shared" si="46"/>
        <v>-</v>
      </c>
      <c r="H112" s="523" t="str">
        <f t="shared" si="46"/>
        <v>-</v>
      </c>
      <c r="I112" s="524" t="str">
        <f t="shared" si="46"/>
        <v>-</v>
      </c>
      <c r="J112" s="524" t="str">
        <f t="shared" si="46"/>
        <v>-</v>
      </c>
      <c r="K112" s="525" t="str">
        <f t="shared" si="46"/>
        <v>-</v>
      </c>
      <c r="L112" s="178"/>
      <c r="M112" s="78"/>
      <c r="N112" s="178"/>
      <c r="AA112" t="s">
        <v>251</v>
      </c>
      <c r="AB112" s="1" t="e">
        <f t="array" ref="AB112:AB114">_xlfn.MODE.MULT(AB10:AB109)</f>
        <v>#N/A</v>
      </c>
      <c r="AC112" s="240" t="s">
        <v>315</v>
      </c>
      <c r="AD112" s="643" t="s">
        <v>316</v>
      </c>
    </row>
    <row r="113" spans="1:146" ht="21.6" thickBot="1" x14ac:dyDescent="0.4">
      <c r="A113" s="618"/>
      <c r="B113" s="154" t="s">
        <v>137</v>
      </c>
      <c r="C113" s="155" t="str">
        <f>IFERROR(_xlfn.STDEV.S(C10:C109),"-")</f>
        <v>-</v>
      </c>
      <c r="D113" s="195" t="str">
        <f t="shared" ref="D113:K113" si="48">IFERROR(_xlfn.STDEV.S(D10:D109),"-")</f>
        <v>-</v>
      </c>
      <c r="E113" s="637" t="str">
        <f t="shared" ref="E113" si="49">IFERROR(_xlfn.STDEV.S(E10:E109),"-")</f>
        <v>-</v>
      </c>
      <c r="F113" s="156" t="str">
        <f t="shared" si="48"/>
        <v>-</v>
      </c>
      <c r="G113" s="264" t="str">
        <f t="shared" si="48"/>
        <v>-</v>
      </c>
      <c r="H113" s="526" t="str">
        <f t="shared" si="48"/>
        <v>-</v>
      </c>
      <c r="I113" s="527" t="str">
        <f t="shared" si="48"/>
        <v>-</v>
      </c>
      <c r="J113" s="527" t="str">
        <f t="shared" si="48"/>
        <v>-</v>
      </c>
      <c r="K113" s="528" t="str">
        <f t="shared" si="48"/>
        <v>-</v>
      </c>
      <c r="L113" s="178"/>
      <c r="M113" s="78"/>
      <c r="N113" s="178"/>
      <c r="AA113" t="s">
        <v>251</v>
      </c>
      <c r="AB113" s="1" t="e">
        <v>#N/A</v>
      </c>
      <c r="AC113" s="241">
        <f>COUNTIF(AB112:AB114,"&gt;=0")</f>
        <v>0</v>
      </c>
      <c r="AD113" s="643" t="b">
        <f>IFERROR(IF(AC113=2,IF(AB112=AB113,1,2),IF(AC113=3,IF(AND(AB112=AB113,AB113=AB114),1,IF(AB113=AB114,2,3)))),"—")</f>
        <v>0</v>
      </c>
    </row>
    <row r="114" spans="1:146" ht="19.8" x14ac:dyDescent="0.35">
      <c r="A114" s="618"/>
      <c r="B114" s="235" t="s">
        <v>312</v>
      </c>
      <c r="C114" s="204"/>
      <c r="D114" s="205"/>
      <c r="E114" s="205"/>
      <c r="F114" s="205"/>
      <c r="G114" s="205"/>
      <c r="H114" s="205"/>
      <c r="I114" s="206"/>
      <c r="J114" s="205"/>
      <c r="K114" s="205"/>
      <c r="L114" s="178"/>
      <c r="M114" s="78"/>
      <c r="N114" s="178"/>
      <c r="AA114" t="s">
        <v>251</v>
      </c>
      <c r="AB114" s="1" t="e">
        <v>#N/A</v>
      </c>
    </row>
    <row r="115" spans="1:146" x14ac:dyDescent="0.35">
      <c r="A115" s="618"/>
      <c r="B115" s="239" t="s">
        <v>313</v>
      </c>
      <c r="C115" s="236" t="s">
        <v>314</v>
      </c>
      <c r="D115" s="236"/>
      <c r="E115" s="236"/>
      <c r="F115" s="236"/>
      <c r="G115" s="236"/>
      <c r="H115" s="236"/>
      <c r="I115" s="237"/>
      <c r="J115" s="238"/>
      <c r="K115" s="238"/>
      <c r="L115" s="178"/>
      <c r="M115" s="78"/>
      <c r="N115" s="178"/>
      <c r="AB115" s="1"/>
    </row>
    <row r="116" spans="1:146" x14ac:dyDescent="0.35">
      <c r="A116" s="618"/>
      <c r="B116" s="178"/>
      <c r="C116" s="178"/>
      <c r="D116" s="178"/>
      <c r="E116" s="178"/>
      <c r="F116" s="178"/>
      <c r="G116" s="178"/>
      <c r="H116" s="178"/>
      <c r="I116" s="178"/>
      <c r="J116" s="178"/>
      <c r="K116" s="178"/>
      <c r="L116" s="178"/>
      <c r="M116" s="183"/>
      <c r="N116" s="178"/>
      <c r="AA116" t="s">
        <v>253</v>
      </c>
      <c r="AB116" s="1" t="e">
        <f>IF(AD113=1,AB112,IF(AD113=2,AB112&amp;", "&amp;AB113,AB112&amp;", "&amp;AB113&amp;", "&amp;AB114))</f>
        <v>#N/A</v>
      </c>
    </row>
    <row r="117" spans="1:146" x14ac:dyDescent="0.35">
      <c r="A117" s="618"/>
      <c r="B117" s="178"/>
      <c r="C117" s="178"/>
      <c r="D117" s="178"/>
      <c r="E117" s="178"/>
      <c r="F117" s="178"/>
      <c r="G117" s="178"/>
      <c r="H117" s="178"/>
      <c r="I117" s="178"/>
      <c r="J117" s="178"/>
      <c r="K117" s="178"/>
      <c r="L117" s="178"/>
      <c r="M117" s="183"/>
      <c r="N117" s="178"/>
    </row>
    <row r="118" spans="1:146" x14ac:dyDescent="0.35">
      <c r="A118" s="618"/>
      <c r="B118" s="178"/>
      <c r="C118" s="178"/>
      <c r="D118" s="178"/>
      <c r="E118" s="178"/>
      <c r="F118" s="178"/>
      <c r="G118" s="178"/>
      <c r="H118" s="178"/>
      <c r="I118" s="178"/>
      <c r="J118" s="178"/>
      <c r="K118" s="178"/>
      <c r="L118" s="178"/>
      <c r="M118" s="183"/>
      <c r="N118" s="178"/>
    </row>
    <row r="119" spans="1:146" s="252" customFormat="1" x14ac:dyDescent="0.35">
      <c r="A119" s="619"/>
      <c r="B119" s="502" t="s">
        <v>264</v>
      </c>
      <c r="C119" s="668" t="e">
        <f>D113*SQRT(1-'3. Items'!I47)</f>
        <v>#VALUE!</v>
      </c>
      <c r="D119" s="502" t="s">
        <v>267</v>
      </c>
      <c r="E119" s="502"/>
      <c r="F119" s="248"/>
      <c r="G119" s="249"/>
      <c r="H119" s="248"/>
      <c r="I119" s="249"/>
      <c r="J119" s="248"/>
      <c r="K119" s="248"/>
      <c r="L119" s="248"/>
      <c r="M119" s="250"/>
      <c r="N119" s="251"/>
      <c r="O119" s="251"/>
      <c r="P119" s="251"/>
      <c r="Q119" s="251"/>
      <c r="R119" s="48"/>
      <c r="S119" s="48"/>
      <c r="T119" s="48"/>
      <c r="U119" s="48"/>
      <c r="V119" s="48"/>
      <c r="W119" s="48"/>
      <c r="X119" s="48"/>
      <c r="AD119" s="642"/>
      <c r="AE119" s="642"/>
      <c r="AR119" s="261"/>
      <c r="AT119" s="253"/>
      <c r="AU119" s="253"/>
      <c r="AV119" s="253"/>
      <c r="AW119" s="253"/>
      <c r="AX119" s="253"/>
      <c r="AY119" s="253"/>
      <c r="AZ119" s="253"/>
      <c r="BA119" s="253"/>
      <c r="BK119" s="253"/>
      <c r="BL119" s="253"/>
      <c r="BM119" s="253"/>
      <c r="BN119" s="253"/>
      <c r="BO119" s="253"/>
      <c r="BP119" s="253"/>
      <c r="BQ119" s="253"/>
      <c r="BR119" s="253"/>
      <c r="BW119" s="253"/>
      <c r="BX119" s="253"/>
      <c r="CA119" s="253"/>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row>
    <row r="120" spans="1:146" x14ac:dyDescent="0.35">
      <c r="A120" s="618"/>
      <c r="B120" s="502"/>
      <c r="C120" s="667" t="e">
        <f>C113*SQRT(1-'3. Items'!I47)</f>
        <v>#VALUE!</v>
      </c>
      <c r="D120" s="502"/>
      <c r="E120" s="502"/>
      <c r="F120" s="75"/>
      <c r="G120" s="75"/>
      <c r="H120" s="75"/>
      <c r="I120" s="75"/>
      <c r="J120" s="75"/>
      <c r="K120" s="75"/>
      <c r="L120" s="75"/>
      <c r="M120" s="78"/>
    </row>
    <row r="121" spans="1:146" x14ac:dyDescent="0.35">
      <c r="A121" s="618"/>
      <c r="B121" s="178"/>
      <c r="C121" s="178"/>
      <c r="D121" s="178"/>
      <c r="E121" s="178"/>
      <c r="F121" s="178"/>
      <c r="G121" s="178"/>
      <c r="H121" s="178"/>
      <c r="I121" s="178"/>
      <c r="J121" s="178"/>
      <c r="K121" s="178"/>
      <c r="L121" s="178"/>
      <c r="M121" s="183"/>
      <c r="N121" s="178"/>
    </row>
    <row r="122" spans="1:146" x14ac:dyDescent="0.35">
      <c r="A122" s="618"/>
      <c r="B122" s="75"/>
      <c r="C122" s="75"/>
      <c r="D122" s="75"/>
      <c r="E122" s="75"/>
      <c r="F122" s="75"/>
      <c r="G122" s="75"/>
      <c r="H122" s="75"/>
      <c r="I122" s="75"/>
      <c r="J122" s="75"/>
      <c r="K122" s="75"/>
      <c r="L122" s="75"/>
      <c r="M122" s="78"/>
    </row>
    <row r="123" spans="1:146" x14ac:dyDescent="0.35">
      <c r="A123" s="618"/>
      <c r="B123" s="75"/>
      <c r="C123" s="75"/>
      <c r="D123" s="75"/>
      <c r="E123" s="75"/>
      <c r="F123" s="75"/>
      <c r="G123" s="188"/>
      <c r="H123" s="75"/>
      <c r="I123" s="188"/>
      <c r="J123" s="75"/>
      <c r="K123" s="75"/>
      <c r="L123" s="75"/>
      <c r="M123" s="78"/>
    </row>
    <row r="124" spans="1:146" x14ac:dyDescent="0.35">
      <c r="A124" s="618"/>
      <c r="B124" s="75"/>
      <c r="C124" s="75"/>
      <c r="D124" s="75"/>
      <c r="E124" s="75"/>
      <c r="F124" s="75"/>
      <c r="G124" s="75"/>
      <c r="H124" s="75"/>
      <c r="I124" s="75"/>
      <c r="J124" s="75"/>
      <c r="K124" s="75"/>
      <c r="L124" s="75"/>
      <c r="M124" s="78"/>
    </row>
    <row r="125" spans="1:146" x14ac:dyDescent="0.35">
      <c r="A125" s="618"/>
      <c r="B125" s="75"/>
      <c r="C125" s="75"/>
      <c r="D125" s="75"/>
      <c r="E125" s="75"/>
      <c r="F125" s="75"/>
      <c r="G125" s="75"/>
      <c r="H125" s="75"/>
      <c r="I125" s="75"/>
      <c r="J125" s="75"/>
      <c r="K125" s="75"/>
      <c r="L125" s="75"/>
      <c r="M125" s="78"/>
    </row>
    <row r="126" spans="1:146" x14ac:dyDescent="0.35">
      <c r="A126" s="618"/>
      <c r="B126" s="75"/>
      <c r="C126" s="75"/>
      <c r="D126" s="75"/>
      <c r="E126" s="75"/>
      <c r="F126" s="75"/>
      <c r="G126" s="75"/>
      <c r="H126" s="75"/>
      <c r="I126" s="75"/>
      <c r="J126" s="75"/>
      <c r="K126" s="75"/>
      <c r="L126" s="75"/>
      <c r="M126" s="78"/>
    </row>
    <row r="127" spans="1:146" x14ac:dyDescent="0.35">
      <c r="A127" s="618"/>
      <c r="B127" s="75"/>
      <c r="C127" s="189"/>
      <c r="D127" s="75"/>
      <c r="E127" s="75"/>
      <c r="F127" s="75"/>
      <c r="G127" s="188"/>
      <c r="H127" s="75"/>
      <c r="I127" s="188"/>
      <c r="J127" s="75"/>
      <c r="K127" s="75"/>
      <c r="L127" s="75"/>
      <c r="M127" s="78"/>
    </row>
    <row r="128" spans="1:146" x14ac:dyDescent="0.35">
      <c r="A128" s="618"/>
      <c r="B128" s="75"/>
      <c r="C128" s="75"/>
      <c r="D128" s="75"/>
      <c r="E128" s="75"/>
      <c r="F128" s="75"/>
      <c r="G128" s="75"/>
      <c r="H128" s="75"/>
      <c r="I128" s="75"/>
      <c r="J128" s="75"/>
      <c r="K128" s="75"/>
      <c r="L128" s="75"/>
      <c r="M128" s="78"/>
    </row>
    <row r="129" spans="1:13" x14ac:dyDescent="0.35">
      <c r="A129" s="618"/>
      <c r="B129" s="75"/>
      <c r="C129" s="75"/>
      <c r="D129" s="75"/>
      <c r="E129" s="75"/>
      <c r="F129" s="75"/>
      <c r="G129" s="75"/>
      <c r="H129" s="75"/>
      <c r="I129" s="75"/>
      <c r="J129" s="75"/>
      <c r="K129" s="75"/>
      <c r="L129" s="75"/>
      <c r="M129" s="78"/>
    </row>
    <row r="130" spans="1:13" x14ac:dyDescent="0.35">
      <c r="A130" s="618"/>
      <c r="B130" s="75"/>
      <c r="C130" s="75"/>
      <c r="D130" s="75"/>
      <c r="E130" s="75"/>
      <c r="F130" s="75"/>
      <c r="G130" s="75"/>
      <c r="H130" s="75"/>
      <c r="I130" s="75"/>
      <c r="J130" s="75"/>
      <c r="K130" s="75"/>
      <c r="L130" s="75"/>
      <c r="M130" s="78"/>
    </row>
    <row r="131" spans="1:13" x14ac:dyDescent="0.35">
      <c r="A131" s="618"/>
      <c r="B131" s="75"/>
      <c r="C131" s="75"/>
      <c r="D131" s="75"/>
      <c r="E131" s="75"/>
      <c r="F131" s="75"/>
      <c r="G131" s="75"/>
      <c r="H131" s="75"/>
      <c r="I131" s="75"/>
      <c r="J131" s="75"/>
      <c r="K131" s="75"/>
      <c r="L131" s="75"/>
      <c r="M131" s="78"/>
    </row>
    <row r="132" spans="1:13" x14ac:dyDescent="0.35">
      <c r="A132" s="618"/>
      <c r="B132" s="75"/>
      <c r="C132" s="75"/>
      <c r="D132" s="75"/>
      <c r="E132" s="75"/>
      <c r="F132" s="75"/>
      <c r="G132" s="75"/>
      <c r="H132" s="75"/>
      <c r="I132" s="75"/>
      <c r="J132" s="75"/>
      <c r="K132" s="75"/>
      <c r="L132" s="75"/>
      <c r="M132" s="78"/>
    </row>
    <row r="133" spans="1:13" x14ac:dyDescent="0.35">
      <c r="A133" s="618"/>
      <c r="B133" s="75"/>
      <c r="C133" s="75"/>
      <c r="D133" s="75"/>
      <c r="E133" s="75"/>
      <c r="F133" s="75"/>
      <c r="G133" s="75"/>
      <c r="H133" s="75"/>
      <c r="I133" s="75"/>
      <c r="J133" s="75"/>
      <c r="K133" s="75"/>
      <c r="L133" s="75"/>
      <c r="M133" s="78"/>
    </row>
    <row r="134" spans="1:13" x14ac:dyDescent="0.35">
      <c r="A134" s="618"/>
      <c r="B134" s="75"/>
      <c r="C134" s="75"/>
      <c r="D134" s="75"/>
      <c r="E134" s="75"/>
      <c r="F134" s="75"/>
      <c r="G134" s="75"/>
      <c r="H134" s="75"/>
      <c r="I134" s="75"/>
      <c r="J134" s="75"/>
      <c r="K134" s="75"/>
      <c r="L134" s="75"/>
      <c r="M134" s="78"/>
    </row>
    <row r="135" spans="1:13" x14ac:dyDescent="0.35">
      <c r="A135" s="618"/>
      <c r="B135" s="75"/>
      <c r="C135" s="75"/>
      <c r="D135" s="75"/>
      <c r="E135" s="75"/>
      <c r="F135" s="75"/>
      <c r="G135" s="75"/>
      <c r="H135" s="75"/>
      <c r="I135" s="75"/>
      <c r="J135" s="75"/>
      <c r="K135" s="75"/>
      <c r="L135" s="75"/>
      <c r="M135" s="78"/>
    </row>
    <row r="136" spans="1:13" x14ac:dyDescent="0.35">
      <c r="A136" s="618"/>
      <c r="B136" s="75"/>
      <c r="C136" s="75"/>
      <c r="D136" s="75"/>
      <c r="E136" s="75"/>
      <c r="F136" s="75"/>
      <c r="G136" s="75"/>
      <c r="H136" s="75"/>
      <c r="I136" s="75"/>
      <c r="J136" s="75"/>
      <c r="K136" s="75"/>
      <c r="L136" s="75"/>
      <c r="M136" s="78"/>
    </row>
    <row r="137" spans="1:13" x14ac:dyDescent="0.35">
      <c r="A137" s="618"/>
      <c r="B137" s="75"/>
      <c r="C137" s="75"/>
      <c r="D137" s="75"/>
      <c r="E137" s="75"/>
      <c r="F137" s="75"/>
      <c r="G137" s="75"/>
      <c r="H137" s="75"/>
      <c r="I137" s="75"/>
      <c r="J137" s="75"/>
      <c r="K137" s="75"/>
      <c r="L137" s="75"/>
      <c r="M137" s="78"/>
    </row>
    <row r="138" spans="1:13" x14ac:dyDescent="0.35">
      <c r="A138" s="618"/>
      <c r="B138" s="75"/>
      <c r="C138" s="75"/>
      <c r="D138" s="75"/>
      <c r="E138" s="75"/>
      <c r="F138" s="75"/>
      <c r="G138" s="75"/>
      <c r="H138" s="75"/>
      <c r="I138" s="75"/>
      <c r="J138" s="75"/>
      <c r="K138" s="75"/>
      <c r="L138" s="75"/>
      <c r="M138" s="78"/>
    </row>
    <row r="139" spans="1:13" x14ac:dyDescent="0.35">
      <c r="A139" s="618"/>
      <c r="B139" s="75"/>
      <c r="C139" s="75"/>
      <c r="D139" s="75"/>
      <c r="E139" s="75"/>
      <c r="F139" s="75"/>
      <c r="G139" s="75"/>
      <c r="H139" s="75"/>
      <c r="I139" s="75"/>
      <c r="J139" s="75"/>
      <c r="K139" s="75"/>
      <c r="L139" s="75"/>
      <c r="M139" s="78"/>
    </row>
    <row r="140" spans="1:13" x14ac:dyDescent="0.35">
      <c r="A140" s="618"/>
      <c r="B140" s="75"/>
      <c r="C140" s="75"/>
      <c r="D140" s="75"/>
      <c r="E140" s="75"/>
      <c r="F140" s="75"/>
      <c r="G140" s="75"/>
      <c r="H140" s="75"/>
      <c r="I140" s="75"/>
      <c r="J140" s="75"/>
      <c r="K140" s="75"/>
      <c r="L140" s="75"/>
      <c r="M140" s="78"/>
    </row>
    <row r="141" spans="1:13" x14ac:dyDescent="0.35">
      <c r="A141" s="618"/>
      <c r="B141" s="75"/>
      <c r="C141" s="75"/>
      <c r="D141" s="75"/>
      <c r="E141" s="75"/>
      <c r="F141" s="75"/>
      <c r="G141" s="75"/>
      <c r="H141" s="75"/>
      <c r="I141" s="75"/>
      <c r="J141" s="75"/>
      <c r="K141" s="75"/>
      <c r="L141" s="75"/>
      <c r="M141" s="78"/>
    </row>
  </sheetData>
  <sheetProtection algorithmName="SHA-512" hashValue="FvX4U3zFswyOtc7BZzOswZ11qgW8Zgjuw0JwWGx2ZM3F0v8qMYXv7WrGE6patsbqhxxS3AkLMKc7vwTF5yeMrQ==" saltValue="2UbU1f3wNS9xU4iHxXpnwg==" spinCount="100000" sheet="1" autoFilter="0"/>
  <autoFilter ref="B9:B113" xr:uid="{00000000-0009-0000-0000-000005000000}"/>
  <mergeCells count="9">
    <mergeCell ref="BO9:BP9"/>
    <mergeCell ref="BQ9:BR9"/>
    <mergeCell ref="J2:J3"/>
    <mergeCell ref="AZ9:BA9"/>
    <mergeCell ref="H9:I9"/>
    <mergeCell ref="J9:K9"/>
    <mergeCell ref="AM9:AN9"/>
    <mergeCell ref="AO9:AP9"/>
    <mergeCell ref="AX9:AY9"/>
  </mergeCells>
  <conditionalFormatting sqref="C10">
    <cfRule type="expression" dxfId="352" priority="3350">
      <formula>BK10=4</formula>
    </cfRule>
    <cfRule type="expression" dxfId="351" priority="3348">
      <formula>BK10=2</formula>
    </cfRule>
    <cfRule type="expression" dxfId="350" priority="3349">
      <formula>BK10=3</formula>
    </cfRule>
  </conditionalFormatting>
  <conditionalFormatting sqref="C11">
    <cfRule type="expression" dxfId="349" priority="1488">
      <formula>BK11=2</formula>
    </cfRule>
    <cfRule type="expression" dxfId="348" priority="1489">
      <formula>BK11=3</formula>
    </cfRule>
    <cfRule type="expression" dxfId="347" priority="1490">
      <formula>BK11=4</formula>
    </cfRule>
  </conditionalFormatting>
  <conditionalFormatting sqref="C12:C31">
    <cfRule type="expression" dxfId="346" priority="1288">
      <formula>BK12=2</formula>
    </cfRule>
    <cfRule type="expression" dxfId="345" priority="1289">
      <formula>BK12=3</formula>
    </cfRule>
  </conditionalFormatting>
  <conditionalFormatting sqref="C31">
    <cfRule type="expression" dxfId="344" priority="1290">
      <formula>BK31=4</formula>
    </cfRule>
  </conditionalFormatting>
  <conditionalFormatting sqref="C32">
    <cfRule type="expression" dxfId="343" priority="3080">
      <formula>BK32=3</formula>
    </cfRule>
    <cfRule type="expression" dxfId="342" priority="3079">
      <formula>BK32=2</formula>
    </cfRule>
    <cfRule type="expression" dxfId="341" priority="3078">
      <formula>BK32=1</formula>
    </cfRule>
  </conditionalFormatting>
  <conditionalFormatting sqref="C33">
    <cfRule type="expression" dxfId="340" priority="1278">
      <formula>BK33=2</formula>
    </cfRule>
    <cfRule type="expression" dxfId="339" priority="1280">
      <formula>BK33=4</formula>
    </cfRule>
  </conditionalFormatting>
  <conditionalFormatting sqref="C34">
    <cfRule type="expression" dxfId="338" priority="1268">
      <formula>BK34=2</formula>
    </cfRule>
    <cfRule type="expression" dxfId="337" priority="1270">
      <formula>BK34=4</formula>
    </cfRule>
  </conditionalFormatting>
  <conditionalFormatting sqref="C35">
    <cfRule type="expression" dxfId="336" priority="1260">
      <formula>BK35=4</formula>
    </cfRule>
    <cfRule type="expression" dxfId="335" priority="1258">
      <formula>BK35=2</formula>
    </cfRule>
  </conditionalFormatting>
  <conditionalFormatting sqref="C36">
    <cfRule type="expression" dxfId="334" priority="1250">
      <formula>BK36=4</formula>
    </cfRule>
    <cfRule type="expression" dxfId="333" priority="1248">
      <formula>BK36=2</formula>
    </cfRule>
  </conditionalFormatting>
  <conditionalFormatting sqref="C37">
    <cfRule type="expression" dxfId="332" priority="1240">
      <formula>BK37=4</formula>
    </cfRule>
    <cfRule type="expression" dxfId="331" priority="1238">
      <formula>BK37=2</formula>
    </cfRule>
  </conditionalFormatting>
  <conditionalFormatting sqref="C38">
    <cfRule type="expression" dxfId="330" priority="1230">
      <formula>BK38=4</formula>
    </cfRule>
    <cfRule type="expression" dxfId="329" priority="1228">
      <formula>BK38=2</formula>
    </cfRule>
  </conditionalFormatting>
  <conditionalFormatting sqref="C39">
    <cfRule type="expression" dxfId="328" priority="1218">
      <formula>BK39=2</formula>
    </cfRule>
    <cfRule type="expression" dxfId="327" priority="1220">
      <formula>BK39=4</formula>
    </cfRule>
  </conditionalFormatting>
  <conditionalFormatting sqref="C40">
    <cfRule type="expression" dxfId="326" priority="1208">
      <formula>BK40=2</formula>
    </cfRule>
    <cfRule type="expression" dxfId="325" priority="1210">
      <formula>BK40=4</formula>
    </cfRule>
  </conditionalFormatting>
  <conditionalFormatting sqref="C41">
    <cfRule type="expression" dxfId="324" priority="1198">
      <formula>BK41=2</formula>
    </cfRule>
    <cfRule type="expression" dxfId="323" priority="1200">
      <formula>BK41=4</formula>
    </cfRule>
  </conditionalFormatting>
  <conditionalFormatting sqref="C42">
    <cfRule type="expression" dxfId="322" priority="1190">
      <formula>BK42=4</formula>
    </cfRule>
    <cfRule type="expression" dxfId="321" priority="1188">
      <formula>BK42=2</formula>
    </cfRule>
  </conditionalFormatting>
  <conditionalFormatting sqref="C43">
    <cfRule type="expression" dxfId="320" priority="1178">
      <formula>BK43=2</formula>
    </cfRule>
    <cfRule type="expression" dxfId="319" priority="1180">
      <formula>BK43=4</formula>
    </cfRule>
  </conditionalFormatting>
  <conditionalFormatting sqref="C44">
    <cfRule type="expression" dxfId="318" priority="1168">
      <formula>BK44=2</formula>
    </cfRule>
    <cfRule type="expression" dxfId="317" priority="1170">
      <formula>BK44=4</formula>
    </cfRule>
  </conditionalFormatting>
  <conditionalFormatting sqref="C45">
    <cfRule type="expression" dxfId="316" priority="1160">
      <formula>BK45=4</formula>
    </cfRule>
    <cfRule type="expression" dxfId="315" priority="1158">
      <formula>BK45=2</formula>
    </cfRule>
  </conditionalFormatting>
  <conditionalFormatting sqref="C46">
    <cfRule type="expression" dxfId="314" priority="1148">
      <formula>BK46=2</formula>
    </cfRule>
    <cfRule type="expression" dxfId="313" priority="1150">
      <formula>BK46=4</formula>
    </cfRule>
  </conditionalFormatting>
  <conditionalFormatting sqref="C47">
    <cfRule type="expression" dxfId="312" priority="1140">
      <formula>BK47=4</formula>
    </cfRule>
    <cfRule type="expression" dxfId="311" priority="1138">
      <formula>BK47=2</formula>
    </cfRule>
  </conditionalFormatting>
  <conditionalFormatting sqref="C48">
    <cfRule type="expression" dxfId="310" priority="1128">
      <formula>BK48=2</formula>
    </cfRule>
    <cfRule type="expression" dxfId="309" priority="1130">
      <formula>BK48=4</formula>
    </cfRule>
  </conditionalFormatting>
  <conditionalFormatting sqref="C49">
    <cfRule type="expression" dxfId="308" priority="1118">
      <formula>BK49=2</formula>
    </cfRule>
    <cfRule type="expression" dxfId="307" priority="1120">
      <formula>BK49=4</formula>
    </cfRule>
  </conditionalFormatting>
  <conditionalFormatting sqref="C50">
    <cfRule type="expression" dxfId="306" priority="1110">
      <formula>BK50=4</formula>
    </cfRule>
    <cfRule type="expression" dxfId="305" priority="1108">
      <formula>BK50=2</formula>
    </cfRule>
  </conditionalFormatting>
  <conditionalFormatting sqref="C51">
    <cfRule type="expression" dxfId="304" priority="1100">
      <formula>BK51=4</formula>
    </cfRule>
    <cfRule type="expression" dxfId="303" priority="1098">
      <formula>BK51=2</formula>
    </cfRule>
  </conditionalFormatting>
  <conditionalFormatting sqref="C52">
    <cfRule type="expression" dxfId="302" priority="1090">
      <formula>BK52=4</formula>
    </cfRule>
    <cfRule type="expression" dxfId="301" priority="1088">
      <formula>BK52=2</formula>
    </cfRule>
  </conditionalFormatting>
  <conditionalFormatting sqref="C53">
    <cfRule type="expression" dxfId="300" priority="1080">
      <formula>BK53=4</formula>
    </cfRule>
    <cfRule type="expression" dxfId="299" priority="1078">
      <formula>BK53=2</formula>
    </cfRule>
  </conditionalFormatting>
  <conditionalFormatting sqref="C54">
    <cfRule type="expression" dxfId="298" priority="1070">
      <formula>BK54=4</formula>
    </cfRule>
    <cfRule type="expression" dxfId="297" priority="1068">
      <formula>BK54=2</formula>
    </cfRule>
  </conditionalFormatting>
  <conditionalFormatting sqref="C55">
    <cfRule type="expression" dxfId="296" priority="1058">
      <formula>BK55=2</formula>
    </cfRule>
    <cfRule type="expression" dxfId="295" priority="1060">
      <formula>BK55=4</formula>
    </cfRule>
  </conditionalFormatting>
  <conditionalFormatting sqref="C56">
    <cfRule type="expression" dxfId="294" priority="1050">
      <formula>BK56=4</formula>
    </cfRule>
    <cfRule type="expression" dxfId="293" priority="1048">
      <formula>BK56=2</formula>
    </cfRule>
  </conditionalFormatting>
  <conditionalFormatting sqref="C57">
    <cfRule type="expression" dxfId="292" priority="1038">
      <formula>BK57=2</formula>
    </cfRule>
    <cfRule type="expression" dxfId="291" priority="1040">
      <formula>BK57=4</formula>
    </cfRule>
  </conditionalFormatting>
  <conditionalFormatting sqref="C58">
    <cfRule type="expression" dxfId="290" priority="1028">
      <formula>BK58=2</formula>
    </cfRule>
    <cfRule type="expression" dxfId="289" priority="1030">
      <formula>BK58=4</formula>
    </cfRule>
  </conditionalFormatting>
  <conditionalFormatting sqref="C59">
    <cfRule type="expression" dxfId="288" priority="1018">
      <formula>BK59=2</formula>
    </cfRule>
    <cfRule type="expression" dxfId="287" priority="1020">
      <formula>BK59=4</formula>
    </cfRule>
  </conditionalFormatting>
  <conditionalFormatting sqref="C60">
    <cfRule type="expression" dxfId="286" priority="1008">
      <formula>BK60=2</formula>
    </cfRule>
    <cfRule type="expression" dxfId="285" priority="1010">
      <formula>BK60=4</formula>
    </cfRule>
  </conditionalFormatting>
  <conditionalFormatting sqref="C61">
    <cfRule type="expression" dxfId="284" priority="1000">
      <formula>BK61=4</formula>
    </cfRule>
    <cfRule type="expression" dxfId="283" priority="998">
      <formula>BK61=2</formula>
    </cfRule>
  </conditionalFormatting>
  <conditionalFormatting sqref="C62">
    <cfRule type="expression" dxfId="282" priority="988">
      <formula>BK62=2</formula>
    </cfRule>
    <cfRule type="expression" dxfId="281" priority="990">
      <formula>BK62=4</formula>
    </cfRule>
  </conditionalFormatting>
  <conditionalFormatting sqref="C63">
    <cfRule type="expression" dxfId="280" priority="980">
      <formula>BK63=4</formula>
    </cfRule>
    <cfRule type="expression" dxfId="279" priority="978">
      <formula>BK63=2</formula>
    </cfRule>
  </conditionalFormatting>
  <conditionalFormatting sqref="C64">
    <cfRule type="expression" dxfId="278" priority="968">
      <formula>BK64=2</formula>
    </cfRule>
    <cfRule type="expression" dxfId="277" priority="970">
      <formula>BK64=4</formula>
    </cfRule>
  </conditionalFormatting>
  <conditionalFormatting sqref="C65">
    <cfRule type="expression" dxfId="276" priority="958">
      <formula>BK65=2</formula>
    </cfRule>
    <cfRule type="expression" dxfId="275" priority="960">
      <formula>BK65=4</formula>
    </cfRule>
  </conditionalFormatting>
  <conditionalFormatting sqref="C66">
    <cfRule type="expression" dxfId="274" priority="950">
      <formula>BK66=4</formula>
    </cfRule>
    <cfRule type="expression" dxfId="273" priority="948">
      <formula>BK66=2</formula>
    </cfRule>
  </conditionalFormatting>
  <conditionalFormatting sqref="C67">
    <cfRule type="expression" dxfId="272" priority="940">
      <formula>BK67=4</formula>
    </cfRule>
    <cfRule type="expression" dxfId="271" priority="938">
      <formula>BK67=2</formula>
    </cfRule>
  </conditionalFormatting>
  <conditionalFormatting sqref="C68">
    <cfRule type="expression" dxfId="270" priority="930">
      <formula>BK68=4</formula>
    </cfRule>
    <cfRule type="expression" dxfId="269" priority="928">
      <formula>BK68=2</formula>
    </cfRule>
  </conditionalFormatting>
  <conditionalFormatting sqref="C69">
    <cfRule type="expression" dxfId="268" priority="918">
      <formula>BK69=2</formula>
    </cfRule>
    <cfRule type="expression" dxfId="267" priority="920">
      <formula>BK69=4</formula>
    </cfRule>
  </conditionalFormatting>
  <conditionalFormatting sqref="C70">
    <cfRule type="expression" dxfId="266" priority="910">
      <formula>BK70=4</formula>
    </cfRule>
    <cfRule type="expression" dxfId="265" priority="908">
      <formula>BK70=2</formula>
    </cfRule>
  </conditionalFormatting>
  <conditionalFormatting sqref="C71">
    <cfRule type="expression" dxfId="264" priority="898">
      <formula>BK71=2</formula>
    </cfRule>
    <cfRule type="expression" dxfId="263" priority="900">
      <formula>BK71=4</formula>
    </cfRule>
  </conditionalFormatting>
  <conditionalFormatting sqref="C72">
    <cfRule type="expression" dxfId="262" priority="890">
      <formula>BK72=4</formula>
    </cfRule>
    <cfRule type="expression" dxfId="261" priority="888">
      <formula>BK72=2</formula>
    </cfRule>
  </conditionalFormatting>
  <conditionalFormatting sqref="C73">
    <cfRule type="expression" dxfId="260" priority="878">
      <formula>BK73=2</formula>
    </cfRule>
    <cfRule type="expression" dxfId="259" priority="880">
      <formula>BK73=4</formula>
    </cfRule>
  </conditionalFormatting>
  <conditionalFormatting sqref="C74">
    <cfRule type="expression" dxfId="258" priority="868">
      <formula>BK74=2</formula>
    </cfRule>
    <cfRule type="expression" dxfId="257" priority="870">
      <formula>BK74=4</formula>
    </cfRule>
  </conditionalFormatting>
  <conditionalFormatting sqref="C75">
    <cfRule type="expression" dxfId="256" priority="860">
      <formula>BK75=4</formula>
    </cfRule>
    <cfRule type="expression" dxfId="255" priority="858">
      <formula>BK75=2</formula>
    </cfRule>
  </conditionalFormatting>
  <conditionalFormatting sqref="C76">
    <cfRule type="expression" dxfId="254" priority="848">
      <formula>BK76=2</formula>
    </cfRule>
    <cfRule type="expression" dxfId="253" priority="850">
      <formula>BK76=4</formula>
    </cfRule>
  </conditionalFormatting>
  <conditionalFormatting sqref="C77">
    <cfRule type="expression" dxfId="252" priority="840">
      <formula>BK77=4</formula>
    </cfRule>
    <cfRule type="expression" dxfId="251" priority="838">
      <formula>BK77=2</formula>
    </cfRule>
  </conditionalFormatting>
  <conditionalFormatting sqref="C78">
    <cfRule type="expression" dxfId="250" priority="830">
      <formula>BK78=4</formula>
    </cfRule>
    <cfRule type="expression" dxfId="249" priority="828">
      <formula>BK78=2</formula>
    </cfRule>
  </conditionalFormatting>
  <conditionalFormatting sqref="C79">
    <cfRule type="expression" dxfId="248" priority="820">
      <formula>BK79=4</formula>
    </cfRule>
    <cfRule type="expression" dxfId="247" priority="818">
      <formula>BK79=2</formula>
    </cfRule>
  </conditionalFormatting>
  <conditionalFormatting sqref="C80">
    <cfRule type="expression" dxfId="246" priority="810">
      <formula>BK80=4</formula>
    </cfRule>
    <cfRule type="expression" dxfId="245" priority="808">
      <formula>BK80=2</formula>
    </cfRule>
  </conditionalFormatting>
  <conditionalFormatting sqref="C81">
    <cfRule type="expression" dxfId="244" priority="800">
      <formula>BK81=4</formula>
    </cfRule>
    <cfRule type="expression" dxfId="243" priority="798">
      <formula>BK81=2</formula>
    </cfRule>
  </conditionalFormatting>
  <conditionalFormatting sqref="C82">
    <cfRule type="expression" dxfId="242" priority="790">
      <formula>BK82=4</formula>
    </cfRule>
    <cfRule type="expression" dxfId="241" priority="788">
      <formula>BK82=2</formula>
    </cfRule>
  </conditionalFormatting>
  <conditionalFormatting sqref="C83">
    <cfRule type="expression" dxfId="240" priority="780">
      <formula>BK83=4</formula>
    </cfRule>
    <cfRule type="expression" dxfId="239" priority="778">
      <formula>BK83=2</formula>
    </cfRule>
  </conditionalFormatting>
  <conditionalFormatting sqref="C84">
    <cfRule type="expression" dxfId="238" priority="770">
      <formula>BK84=4</formula>
    </cfRule>
    <cfRule type="expression" dxfId="237" priority="768">
      <formula>BK84=2</formula>
    </cfRule>
  </conditionalFormatting>
  <conditionalFormatting sqref="C85">
    <cfRule type="expression" dxfId="236" priority="760">
      <formula>BK85=4</formula>
    </cfRule>
    <cfRule type="expression" dxfId="235" priority="758">
      <formula>BK85=2</formula>
    </cfRule>
  </conditionalFormatting>
  <conditionalFormatting sqref="C86">
    <cfRule type="expression" dxfId="234" priority="750">
      <formula>BK86=4</formula>
    </cfRule>
    <cfRule type="expression" dxfId="233" priority="748">
      <formula>BK86=2</formula>
    </cfRule>
  </conditionalFormatting>
  <conditionalFormatting sqref="C87">
    <cfRule type="expression" dxfId="232" priority="740">
      <formula>BK87=4</formula>
    </cfRule>
    <cfRule type="expression" dxfId="231" priority="738">
      <formula>BK87=2</formula>
    </cfRule>
  </conditionalFormatting>
  <conditionalFormatting sqref="C88">
    <cfRule type="expression" dxfId="230" priority="730">
      <formula>BK88=4</formula>
    </cfRule>
    <cfRule type="expression" dxfId="229" priority="728">
      <formula>BK88=2</formula>
    </cfRule>
  </conditionalFormatting>
  <conditionalFormatting sqref="C89">
    <cfRule type="expression" dxfId="228" priority="720">
      <formula>BK89=4</formula>
    </cfRule>
    <cfRule type="expression" dxfId="227" priority="718">
      <formula>BK89=2</formula>
    </cfRule>
  </conditionalFormatting>
  <conditionalFormatting sqref="C90">
    <cfRule type="expression" dxfId="226" priority="710">
      <formula>BK90=4</formula>
    </cfRule>
    <cfRule type="expression" dxfId="225" priority="708">
      <formula>BK90=2</formula>
    </cfRule>
  </conditionalFormatting>
  <conditionalFormatting sqref="C91">
    <cfRule type="expression" dxfId="224" priority="698">
      <formula>BK91=2</formula>
    </cfRule>
    <cfRule type="expression" dxfId="223" priority="700">
      <formula>BK91=4</formula>
    </cfRule>
  </conditionalFormatting>
  <conditionalFormatting sqref="C92">
    <cfRule type="expression" dxfId="222" priority="688">
      <formula>BK92=2</formula>
    </cfRule>
    <cfRule type="expression" dxfId="221" priority="690">
      <formula>BK92=4</formula>
    </cfRule>
  </conditionalFormatting>
  <conditionalFormatting sqref="C93">
    <cfRule type="expression" dxfId="220" priority="678">
      <formula>BK93=2</formula>
    </cfRule>
    <cfRule type="expression" dxfId="219" priority="680">
      <formula>BK93=4</formula>
    </cfRule>
  </conditionalFormatting>
  <conditionalFormatting sqref="C94">
    <cfRule type="expression" dxfId="218" priority="668">
      <formula>BK94=2</formula>
    </cfRule>
    <cfRule type="expression" dxfId="217" priority="670">
      <formula>BK94=4</formula>
    </cfRule>
  </conditionalFormatting>
  <conditionalFormatting sqref="C95">
    <cfRule type="expression" dxfId="216" priority="658">
      <formula>BK95=2</formula>
    </cfRule>
    <cfRule type="expression" dxfId="215" priority="660">
      <formula>BK95=4</formula>
    </cfRule>
  </conditionalFormatting>
  <conditionalFormatting sqref="C96">
    <cfRule type="expression" dxfId="214" priority="648">
      <formula>BK96=2</formula>
    </cfRule>
    <cfRule type="expression" dxfId="213" priority="650">
      <formula>BK96=4</formula>
    </cfRule>
  </conditionalFormatting>
  <conditionalFormatting sqref="C97">
    <cfRule type="expression" dxfId="212" priority="640">
      <formula>BK97=4</formula>
    </cfRule>
    <cfRule type="expression" dxfId="211" priority="638">
      <formula>BK97=2</formula>
    </cfRule>
  </conditionalFormatting>
  <conditionalFormatting sqref="C98">
    <cfRule type="expression" dxfId="210" priority="628">
      <formula>BK98=2</formula>
    </cfRule>
    <cfRule type="expression" dxfId="209" priority="630">
      <formula>BK98=4</formula>
    </cfRule>
  </conditionalFormatting>
  <conditionalFormatting sqref="C99">
    <cfRule type="expression" dxfId="208" priority="620">
      <formula>BK99=4</formula>
    </cfRule>
    <cfRule type="expression" dxfId="207" priority="618">
      <formula>BK99=2</formula>
    </cfRule>
  </conditionalFormatting>
  <conditionalFormatting sqref="C100">
    <cfRule type="expression" dxfId="206" priority="608">
      <formula>BK100=2</formula>
    </cfRule>
    <cfRule type="expression" dxfId="205" priority="610">
      <formula>BK100=4</formula>
    </cfRule>
  </conditionalFormatting>
  <conditionalFormatting sqref="C101">
    <cfRule type="expression" dxfId="204" priority="598">
      <formula>BK101=2</formula>
    </cfRule>
    <cfRule type="expression" dxfId="203" priority="600">
      <formula>BK101=4</formula>
    </cfRule>
  </conditionalFormatting>
  <conditionalFormatting sqref="C102">
    <cfRule type="expression" dxfId="202" priority="590">
      <formula>BK102=4</formula>
    </cfRule>
    <cfRule type="expression" dxfId="201" priority="588">
      <formula>BK102=2</formula>
    </cfRule>
  </conditionalFormatting>
  <conditionalFormatting sqref="C103">
    <cfRule type="expression" dxfId="200" priority="580">
      <formula>BK103=4</formula>
    </cfRule>
    <cfRule type="expression" dxfId="199" priority="578">
      <formula>BK103=2</formula>
    </cfRule>
  </conditionalFormatting>
  <conditionalFormatting sqref="C104">
    <cfRule type="expression" dxfId="198" priority="568">
      <formula>BK104=2</formula>
    </cfRule>
    <cfRule type="expression" dxfId="197" priority="570">
      <formula>BK104=4</formula>
    </cfRule>
  </conditionalFormatting>
  <conditionalFormatting sqref="C105">
    <cfRule type="expression" dxfId="196" priority="560">
      <formula>BK105=4</formula>
    </cfRule>
    <cfRule type="expression" dxfId="195" priority="558">
      <formula>BK105=2</formula>
    </cfRule>
  </conditionalFormatting>
  <conditionalFormatting sqref="C106">
    <cfRule type="expression" dxfId="194" priority="550">
      <formula>BK106=4</formula>
    </cfRule>
    <cfRule type="expression" dxfId="193" priority="548">
      <formula>BK106=2</formula>
    </cfRule>
  </conditionalFormatting>
  <conditionalFormatting sqref="C107">
    <cfRule type="expression" dxfId="192" priority="538">
      <formula>BK107=2</formula>
    </cfRule>
    <cfRule type="expression" dxfId="191" priority="540">
      <formula>BK107=4</formula>
    </cfRule>
    <cfRule type="expression" dxfId="190" priority="539">
      <formula>BK107=3</formula>
    </cfRule>
  </conditionalFormatting>
  <conditionalFormatting sqref="C108">
    <cfRule type="expression" dxfId="189" priority="528">
      <formula>BK108=2</formula>
    </cfRule>
    <cfRule type="expression" dxfId="188" priority="530">
      <formula>BK108=4</formula>
    </cfRule>
    <cfRule type="expression" dxfId="187" priority="529">
      <formula>BK108=3</formula>
    </cfRule>
  </conditionalFormatting>
  <conditionalFormatting sqref="C109">
    <cfRule type="expression" dxfId="186" priority="520">
      <formula>BK109=4</formula>
    </cfRule>
    <cfRule type="expression" dxfId="185" priority="519">
      <formula>BK109=3</formula>
    </cfRule>
    <cfRule type="expression" dxfId="184" priority="518">
      <formula>BK109=2</formula>
    </cfRule>
  </conditionalFormatting>
  <conditionalFormatting sqref="C10:D10">
    <cfRule type="expression" dxfId="183" priority="3337">
      <formula>BK10=1</formula>
    </cfRule>
  </conditionalFormatting>
  <conditionalFormatting sqref="C10:D109">
    <cfRule type="cellIs" priority="511" stopIfTrue="1" operator="equal">
      <formula>""</formula>
    </cfRule>
  </conditionalFormatting>
  <conditionalFormatting sqref="C11:D31">
    <cfRule type="expression" dxfId="182" priority="1283">
      <formula>BK11=1</formula>
    </cfRule>
  </conditionalFormatting>
  <conditionalFormatting sqref="C12:D30">
    <cfRule type="expression" dxfId="181" priority="1296">
      <formula>BK12=4</formula>
    </cfRule>
  </conditionalFormatting>
  <conditionalFormatting sqref="C33:D106">
    <cfRule type="expression" dxfId="180" priority="545">
      <formula>BK33=3</formula>
    </cfRule>
  </conditionalFormatting>
  <conditionalFormatting sqref="C33:D109">
    <cfRule type="expression" dxfId="179" priority="513">
      <formula>BK33=1</formula>
    </cfRule>
  </conditionalFormatting>
  <conditionalFormatting sqref="D10">
    <cfRule type="expression" dxfId="178" priority="3339">
      <formula>BL10=3</formula>
    </cfRule>
    <cfRule type="expression" dxfId="177" priority="3338">
      <formula>BL10=2</formula>
    </cfRule>
    <cfRule type="expression" dxfId="176" priority="3340">
      <formula>BL10=4</formula>
    </cfRule>
  </conditionalFormatting>
  <conditionalFormatting sqref="D11">
    <cfRule type="expression" dxfId="175" priority="1486">
      <formula>BL11=4</formula>
    </cfRule>
  </conditionalFormatting>
  <conditionalFormatting sqref="D11:D31">
    <cfRule type="expression" dxfId="174" priority="1285">
      <formula>BL11=3</formula>
    </cfRule>
    <cfRule type="expression" dxfId="173" priority="1284">
      <formula>BL11=2</formula>
    </cfRule>
  </conditionalFormatting>
  <conditionalFormatting sqref="D31">
    <cfRule type="expression" dxfId="172" priority="1286">
      <formula>BL31=4</formula>
    </cfRule>
  </conditionalFormatting>
  <conditionalFormatting sqref="D32">
    <cfRule type="expression" dxfId="171" priority="3074">
      <formula>BL32=1</formula>
    </cfRule>
    <cfRule type="expression" dxfId="170" priority="3075">
      <formula>BL32=2</formula>
    </cfRule>
    <cfRule type="expression" dxfId="169" priority="3076">
      <formula>BL32=3</formula>
    </cfRule>
  </conditionalFormatting>
  <conditionalFormatting sqref="D33">
    <cfRule type="expression" dxfId="168" priority="1276">
      <formula>BL33=4</formula>
    </cfRule>
    <cfRule type="expression" dxfId="167" priority="1274">
      <formula>BL33=2</formula>
    </cfRule>
  </conditionalFormatting>
  <conditionalFormatting sqref="D34">
    <cfRule type="expression" dxfId="166" priority="1264">
      <formula>BL34=2</formula>
    </cfRule>
    <cfRule type="expression" dxfId="165" priority="1266">
      <formula>BL34=4</formula>
    </cfRule>
  </conditionalFormatting>
  <conditionalFormatting sqref="D35">
    <cfRule type="expression" dxfId="164" priority="1256">
      <formula>BL35=4</formula>
    </cfRule>
    <cfRule type="expression" dxfId="163" priority="1254">
      <formula>BL35=2</formula>
    </cfRule>
  </conditionalFormatting>
  <conditionalFormatting sqref="D36">
    <cfRule type="expression" dxfId="162" priority="1246">
      <formula>BL36=4</formula>
    </cfRule>
    <cfRule type="expression" dxfId="161" priority="1244">
      <formula>BL36=2</formula>
    </cfRule>
  </conditionalFormatting>
  <conditionalFormatting sqref="D37">
    <cfRule type="expression" dxfId="160" priority="1234">
      <formula>BL37=2</formula>
    </cfRule>
    <cfRule type="expression" dxfId="159" priority="1236">
      <formula>BL37=4</formula>
    </cfRule>
  </conditionalFormatting>
  <conditionalFormatting sqref="D38">
    <cfRule type="expression" dxfId="158" priority="1224">
      <formula>BL38=2</formula>
    </cfRule>
    <cfRule type="expression" dxfId="157" priority="1226">
      <formula>BL38=4</formula>
    </cfRule>
  </conditionalFormatting>
  <conditionalFormatting sqref="D39">
    <cfRule type="expression" dxfId="156" priority="1214">
      <formula>BL39=2</formula>
    </cfRule>
    <cfRule type="expression" dxfId="155" priority="1216">
      <formula>BL39=4</formula>
    </cfRule>
  </conditionalFormatting>
  <conditionalFormatting sqref="D40">
    <cfRule type="expression" dxfId="154" priority="1206">
      <formula>BL40=4</formula>
    </cfRule>
    <cfRule type="expression" dxfId="153" priority="1204">
      <formula>BL40=2</formula>
    </cfRule>
  </conditionalFormatting>
  <conditionalFormatting sqref="D41">
    <cfRule type="expression" dxfId="152" priority="1194">
      <formula>BL41=2</formula>
    </cfRule>
    <cfRule type="expression" dxfId="151" priority="1196">
      <formula>BL41=4</formula>
    </cfRule>
  </conditionalFormatting>
  <conditionalFormatting sqref="D42">
    <cfRule type="expression" dxfId="150" priority="1184">
      <formula>BL42=2</formula>
    </cfRule>
    <cfRule type="expression" dxfId="149" priority="1186">
      <formula>BL42=4</formula>
    </cfRule>
  </conditionalFormatting>
  <conditionalFormatting sqref="D43">
    <cfRule type="expression" dxfId="148" priority="1174">
      <formula>BL43=2</formula>
    </cfRule>
    <cfRule type="expression" dxfId="147" priority="1176">
      <formula>BL43=4</formula>
    </cfRule>
  </conditionalFormatting>
  <conditionalFormatting sqref="D44">
    <cfRule type="expression" dxfId="146" priority="1166">
      <formula>BL44=4</formula>
    </cfRule>
    <cfRule type="expression" dxfId="145" priority="1164">
      <formula>BL44=2</formula>
    </cfRule>
  </conditionalFormatting>
  <conditionalFormatting sqref="D45">
    <cfRule type="expression" dxfId="144" priority="1156">
      <formula>BL45=4</formula>
    </cfRule>
    <cfRule type="expression" dxfId="143" priority="1154">
      <formula>BL45=2</formula>
    </cfRule>
  </conditionalFormatting>
  <conditionalFormatting sqref="D46">
    <cfRule type="expression" dxfId="142" priority="1146">
      <formula>BL46=4</formula>
    </cfRule>
    <cfRule type="expression" dxfId="141" priority="1144">
      <formula>BL46=2</formula>
    </cfRule>
  </conditionalFormatting>
  <conditionalFormatting sqref="D47">
    <cfRule type="expression" dxfId="140" priority="1136">
      <formula>BL47=4</formula>
    </cfRule>
    <cfRule type="expression" dxfId="139" priority="1134">
      <formula>BL47=2</formula>
    </cfRule>
  </conditionalFormatting>
  <conditionalFormatting sqref="D48">
    <cfRule type="expression" dxfId="138" priority="1124">
      <formula>BL48=2</formula>
    </cfRule>
    <cfRule type="expression" dxfId="137" priority="1126">
      <formula>BL48=4</formula>
    </cfRule>
  </conditionalFormatting>
  <conditionalFormatting sqref="D49">
    <cfRule type="expression" dxfId="136" priority="1116">
      <formula>BL49=4</formula>
    </cfRule>
    <cfRule type="expression" dxfId="135" priority="1114">
      <formula>BL49=2</formula>
    </cfRule>
  </conditionalFormatting>
  <conditionalFormatting sqref="D50">
    <cfRule type="expression" dxfId="134" priority="1106">
      <formula>BL50=4</formula>
    </cfRule>
    <cfRule type="expression" dxfId="133" priority="1104">
      <formula>BL50=2</formula>
    </cfRule>
  </conditionalFormatting>
  <conditionalFormatting sqref="D51">
    <cfRule type="expression" dxfId="132" priority="1096">
      <formula>BL51=4</formula>
    </cfRule>
    <cfRule type="expression" dxfId="131" priority="1094">
      <formula>BL51=2</formula>
    </cfRule>
  </conditionalFormatting>
  <conditionalFormatting sqref="D52">
    <cfRule type="expression" dxfId="130" priority="1084">
      <formula>BL52=2</formula>
    </cfRule>
    <cfRule type="expression" dxfId="129" priority="1086">
      <formula>BL52=4</formula>
    </cfRule>
  </conditionalFormatting>
  <conditionalFormatting sqref="D53">
    <cfRule type="expression" dxfId="128" priority="1076">
      <formula>BL53=4</formula>
    </cfRule>
    <cfRule type="expression" dxfId="127" priority="1074">
      <formula>BL53=2</formula>
    </cfRule>
  </conditionalFormatting>
  <conditionalFormatting sqref="D54">
    <cfRule type="expression" dxfId="126" priority="1064">
      <formula>BL54=2</formula>
    </cfRule>
    <cfRule type="expression" dxfId="125" priority="1066">
      <formula>BL54=4</formula>
    </cfRule>
  </conditionalFormatting>
  <conditionalFormatting sqref="D55">
    <cfRule type="expression" dxfId="124" priority="1056">
      <formula>BL55=4</formula>
    </cfRule>
    <cfRule type="expression" dxfId="123" priority="1054">
      <formula>BL55=2</formula>
    </cfRule>
  </conditionalFormatting>
  <conditionalFormatting sqref="D56">
    <cfRule type="expression" dxfId="122" priority="1044">
      <formula>BL56=2</formula>
    </cfRule>
    <cfRule type="expression" dxfId="121" priority="1046">
      <formula>BL56=4</formula>
    </cfRule>
  </conditionalFormatting>
  <conditionalFormatting sqref="D57">
    <cfRule type="expression" dxfId="120" priority="1036">
      <formula>BL57=4</formula>
    </cfRule>
    <cfRule type="expression" dxfId="119" priority="1034">
      <formula>BL57=2</formula>
    </cfRule>
  </conditionalFormatting>
  <conditionalFormatting sqref="D58">
    <cfRule type="expression" dxfId="118" priority="1026">
      <formula>BL58=4</formula>
    </cfRule>
    <cfRule type="expression" dxfId="117" priority="1024">
      <formula>BL58=2</formula>
    </cfRule>
  </conditionalFormatting>
  <conditionalFormatting sqref="D59">
    <cfRule type="expression" dxfId="116" priority="1014">
      <formula>BL59=2</formula>
    </cfRule>
    <cfRule type="expression" dxfId="115" priority="1016">
      <formula>BL59=4</formula>
    </cfRule>
  </conditionalFormatting>
  <conditionalFormatting sqref="D60">
    <cfRule type="expression" dxfId="114" priority="1004">
      <formula>BL60=2</formula>
    </cfRule>
    <cfRule type="expression" dxfId="113" priority="1006">
      <formula>BL60=4</formula>
    </cfRule>
  </conditionalFormatting>
  <conditionalFormatting sqref="D61">
    <cfRule type="expression" dxfId="112" priority="994">
      <formula>BL61=2</formula>
    </cfRule>
    <cfRule type="expression" dxfId="111" priority="996">
      <formula>BL61=4</formula>
    </cfRule>
  </conditionalFormatting>
  <conditionalFormatting sqref="D62">
    <cfRule type="expression" dxfId="110" priority="986">
      <formula>BL62=4</formula>
    </cfRule>
    <cfRule type="expression" dxfId="109" priority="984">
      <formula>BL62=2</formula>
    </cfRule>
  </conditionalFormatting>
  <conditionalFormatting sqref="D63">
    <cfRule type="expression" dxfId="108" priority="976">
      <formula>BL63=4</formula>
    </cfRule>
    <cfRule type="expression" dxfId="107" priority="974">
      <formula>BL63=2</formula>
    </cfRule>
  </conditionalFormatting>
  <conditionalFormatting sqref="D64">
    <cfRule type="expression" dxfId="106" priority="964">
      <formula>BL64=2</formula>
    </cfRule>
    <cfRule type="expression" dxfId="105" priority="966">
      <formula>BL64=4</formula>
    </cfRule>
  </conditionalFormatting>
  <conditionalFormatting sqref="D65">
    <cfRule type="expression" dxfId="104" priority="954">
      <formula>BL65=2</formula>
    </cfRule>
    <cfRule type="expression" dxfId="103" priority="956">
      <formula>BL65=4</formula>
    </cfRule>
  </conditionalFormatting>
  <conditionalFormatting sqref="D66">
    <cfRule type="expression" dxfId="102" priority="946">
      <formula>BL66=4</formula>
    </cfRule>
    <cfRule type="expression" dxfId="101" priority="944">
      <formula>BL66=2</formula>
    </cfRule>
  </conditionalFormatting>
  <conditionalFormatting sqref="D67">
    <cfRule type="expression" dxfId="100" priority="934">
      <formula>BL67=2</formula>
    </cfRule>
    <cfRule type="expression" dxfId="99" priority="936">
      <formula>BL67=4</formula>
    </cfRule>
  </conditionalFormatting>
  <conditionalFormatting sqref="D68">
    <cfRule type="expression" dxfId="98" priority="924">
      <formula>BL68=2</formula>
    </cfRule>
    <cfRule type="expression" dxfId="97" priority="926">
      <formula>BL68=4</formula>
    </cfRule>
  </conditionalFormatting>
  <conditionalFormatting sqref="D69">
    <cfRule type="expression" dxfId="96" priority="916">
      <formula>BL69=4</formula>
    </cfRule>
    <cfRule type="expression" dxfId="95" priority="914">
      <formula>BL69=2</formula>
    </cfRule>
  </conditionalFormatting>
  <conditionalFormatting sqref="D70">
    <cfRule type="expression" dxfId="94" priority="906">
      <formula>BL70=4</formula>
    </cfRule>
    <cfRule type="expression" dxfId="93" priority="904">
      <formula>BL70=2</formula>
    </cfRule>
  </conditionalFormatting>
  <conditionalFormatting sqref="D71">
    <cfRule type="expression" dxfId="92" priority="896">
      <formula>BL71=4</formula>
    </cfRule>
    <cfRule type="expression" dxfId="91" priority="894">
      <formula>BL71=2</formula>
    </cfRule>
  </conditionalFormatting>
  <conditionalFormatting sqref="D72">
    <cfRule type="expression" dxfId="90" priority="886">
      <formula>BL72=4</formula>
    </cfRule>
    <cfRule type="expression" dxfId="89" priority="884">
      <formula>BL72=2</formula>
    </cfRule>
  </conditionalFormatting>
  <conditionalFormatting sqref="D73">
    <cfRule type="expression" dxfId="88" priority="876">
      <formula>BL73=4</formula>
    </cfRule>
    <cfRule type="expression" dxfId="87" priority="874">
      <formula>BL73=2</formula>
    </cfRule>
  </conditionalFormatting>
  <conditionalFormatting sqref="D74">
    <cfRule type="expression" dxfId="86" priority="864">
      <formula>BL74=2</formula>
    </cfRule>
    <cfRule type="expression" dxfId="85" priority="866">
      <formula>BL74=4</formula>
    </cfRule>
  </conditionalFormatting>
  <conditionalFormatting sqref="D75">
    <cfRule type="expression" dxfId="84" priority="854">
      <formula>BL75=2</formula>
    </cfRule>
    <cfRule type="expression" dxfId="83" priority="856">
      <formula>BL75=4</formula>
    </cfRule>
  </conditionalFormatting>
  <conditionalFormatting sqref="D76">
    <cfRule type="expression" dxfId="82" priority="844">
      <formula>BL76=2</formula>
    </cfRule>
    <cfRule type="expression" dxfId="81" priority="846">
      <formula>BL76=4</formula>
    </cfRule>
  </conditionalFormatting>
  <conditionalFormatting sqref="D77">
    <cfRule type="expression" dxfId="80" priority="836">
      <formula>BL77=4</formula>
    </cfRule>
    <cfRule type="expression" dxfId="79" priority="834">
      <formula>BL77=2</formula>
    </cfRule>
  </conditionalFormatting>
  <conditionalFormatting sqref="D78">
    <cfRule type="expression" dxfId="78" priority="826">
      <formula>BL78=4</formula>
    </cfRule>
    <cfRule type="expression" dxfId="77" priority="824">
      <formula>BL78=2</formula>
    </cfRule>
  </conditionalFormatting>
  <conditionalFormatting sqref="D79">
    <cfRule type="expression" dxfId="76" priority="816">
      <formula>BL79=4</formula>
    </cfRule>
    <cfRule type="expression" dxfId="75" priority="814">
      <formula>BL79=2</formula>
    </cfRule>
  </conditionalFormatting>
  <conditionalFormatting sqref="D80">
    <cfRule type="expression" dxfId="74" priority="806">
      <formula>BL80=4</formula>
    </cfRule>
    <cfRule type="expression" dxfId="73" priority="804">
      <formula>BL80=2</formula>
    </cfRule>
  </conditionalFormatting>
  <conditionalFormatting sqref="D81">
    <cfRule type="expression" dxfId="72" priority="796">
      <formula>BL81=4</formula>
    </cfRule>
    <cfRule type="expression" dxfId="71" priority="794">
      <formula>BL81=2</formula>
    </cfRule>
  </conditionalFormatting>
  <conditionalFormatting sqref="D82">
    <cfRule type="expression" dxfId="70" priority="784">
      <formula>BL82=2</formula>
    </cfRule>
    <cfRule type="expression" dxfId="69" priority="786">
      <formula>BL82=4</formula>
    </cfRule>
  </conditionalFormatting>
  <conditionalFormatting sqref="D83">
    <cfRule type="expression" dxfId="68" priority="774">
      <formula>BL83=2</formula>
    </cfRule>
    <cfRule type="expression" dxfId="67" priority="776">
      <formula>BL83=4</formula>
    </cfRule>
  </conditionalFormatting>
  <conditionalFormatting sqref="D84">
    <cfRule type="expression" dxfId="66" priority="764">
      <formula>BL84=2</formula>
    </cfRule>
    <cfRule type="expression" dxfId="65" priority="766">
      <formula>BL84=4</formula>
    </cfRule>
  </conditionalFormatting>
  <conditionalFormatting sqref="D85">
    <cfRule type="expression" dxfId="64" priority="754">
      <formula>BL85=2</formula>
    </cfRule>
    <cfRule type="expression" dxfId="63" priority="756">
      <formula>BL85=4</formula>
    </cfRule>
  </conditionalFormatting>
  <conditionalFormatting sqref="D86">
    <cfRule type="expression" dxfId="62" priority="744">
      <formula>BL86=2</formula>
    </cfRule>
    <cfRule type="expression" dxfId="61" priority="746">
      <formula>BL86=4</formula>
    </cfRule>
  </conditionalFormatting>
  <conditionalFormatting sqref="D87">
    <cfRule type="expression" dxfId="60" priority="734">
      <formula>BL87=2</formula>
    </cfRule>
    <cfRule type="expression" dxfId="59" priority="736">
      <formula>BL87=4</formula>
    </cfRule>
  </conditionalFormatting>
  <conditionalFormatting sqref="D88">
    <cfRule type="expression" dxfId="58" priority="726">
      <formula>BL88=4</formula>
    </cfRule>
    <cfRule type="expression" dxfId="57" priority="724">
      <formula>BL88=2</formula>
    </cfRule>
  </conditionalFormatting>
  <conditionalFormatting sqref="D89">
    <cfRule type="expression" dxfId="56" priority="714">
      <formula>BL89=2</formula>
    </cfRule>
    <cfRule type="expression" dxfId="55" priority="716">
      <formula>BL89=4</formula>
    </cfRule>
  </conditionalFormatting>
  <conditionalFormatting sqref="D90">
    <cfRule type="expression" dxfId="54" priority="704">
      <formula>BL90=2</formula>
    </cfRule>
    <cfRule type="expression" dxfId="53" priority="706">
      <formula>BL90=4</formula>
    </cfRule>
  </conditionalFormatting>
  <conditionalFormatting sqref="D91">
    <cfRule type="expression" dxfId="52" priority="696">
      <formula>BL91=4</formula>
    </cfRule>
    <cfRule type="expression" dxfId="51" priority="694">
      <formula>BL91=2</formula>
    </cfRule>
  </conditionalFormatting>
  <conditionalFormatting sqref="D92">
    <cfRule type="expression" dxfId="50" priority="686">
      <formula>BL92=4</formula>
    </cfRule>
    <cfRule type="expression" dxfId="49" priority="684">
      <formula>BL92=2</formula>
    </cfRule>
  </conditionalFormatting>
  <conditionalFormatting sqref="D93">
    <cfRule type="expression" dxfId="48" priority="676">
      <formula>BL93=4</formula>
    </cfRule>
    <cfRule type="expression" dxfId="47" priority="674">
      <formula>BL93=2</formula>
    </cfRule>
  </conditionalFormatting>
  <conditionalFormatting sqref="D94">
    <cfRule type="expression" dxfId="46" priority="666">
      <formula>BL94=4</formula>
    </cfRule>
    <cfRule type="expression" dxfId="45" priority="664">
      <formula>BL94=2</formula>
    </cfRule>
  </conditionalFormatting>
  <conditionalFormatting sqref="D95">
    <cfRule type="expression" dxfId="44" priority="654">
      <formula>BL95=2</formula>
    </cfRule>
    <cfRule type="expression" dxfId="43" priority="656">
      <formula>BL95=4</formula>
    </cfRule>
  </conditionalFormatting>
  <conditionalFormatting sqref="D96">
    <cfRule type="expression" dxfId="42" priority="646">
      <formula>BL96=4</formula>
    </cfRule>
    <cfRule type="expression" dxfId="41" priority="644">
      <formula>BL96=2</formula>
    </cfRule>
  </conditionalFormatting>
  <conditionalFormatting sqref="D97">
    <cfRule type="expression" dxfId="40" priority="634">
      <formula>BL97=2</formula>
    </cfRule>
    <cfRule type="expression" dxfId="39" priority="636">
      <formula>BL97=4</formula>
    </cfRule>
  </conditionalFormatting>
  <conditionalFormatting sqref="D98">
    <cfRule type="expression" dxfId="38" priority="626">
      <formula>BL98=4</formula>
    </cfRule>
    <cfRule type="expression" dxfId="37" priority="624">
      <formula>BL98=2</formula>
    </cfRule>
  </conditionalFormatting>
  <conditionalFormatting sqref="D99">
    <cfRule type="expression" dxfId="36" priority="614">
      <formula>BL99=2</formula>
    </cfRule>
    <cfRule type="expression" dxfId="35" priority="616">
      <formula>BL99=4</formula>
    </cfRule>
  </conditionalFormatting>
  <conditionalFormatting sqref="D100">
    <cfRule type="expression" dxfId="34" priority="606">
      <formula>BL100=4</formula>
    </cfRule>
    <cfRule type="expression" dxfId="33" priority="604">
      <formula>BL100=2</formula>
    </cfRule>
  </conditionalFormatting>
  <conditionalFormatting sqref="D101">
    <cfRule type="expression" dxfId="32" priority="594">
      <formula>BL101=2</formula>
    </cfRule>
    <cfRule type="expression" dxfId="31" priority="596">
      <formula>BL101=4</formula>
    </cfRule>
  </conditionalFormatting>
  <conditionalFormatting sqref="D102">
    <cfRule type="expression" dxfId="30" priority="586">
      <formula>BL102=4</formula>
    </cfRule>
    <cfRule type="expression" dxfId="29" priority="584">
      <formula>BL102=2</formula>
    </cfRule>
  </conditionalFormatting>
  <conditionalFormatting sqref="D103">
    <cfRule type="expression" dxfId="28" priority="574">
      <formula>BL103=2</formula>
    </cfRule>
    <cfRule type="expression" dxfId="27" priority="576">
      <formula>BL103=4</formula>
    </cfRule>
  </conditionalFormatting>
  <conditionalFormatting sqref="D104">
    <cfRule type="expression" dxfId="26" priority="566">
      <formula>BL104=4</formula>
    </cfRule>
    <cfRule type="expression" dxfId="25" priority="564">
      <formula>BL104=2</formula>
    </cfRule>
  </conditionalFormatting>
  <conditionalFormatting sqref="D105">
    <cfRule type="expression" dxfId="24" priority="556">
      <formula>BL105=4</formula>
    </cfRule>
    <cfRule type="expression" dxfId="23" priority="554">
      <formula>BL105=2</formula>
    </cfRule>
  </conditionalFormatting>
  <conditionalFormatting sqref="D106">
    <cfRule type="expression" dxfId="22" priority="546">
      <formula>BL106=4</formula>
    </cfRule>
    <cfRule type="expression" dxfId="21" priority="544">
      <formula>BL106=2</formula>
    </cfRule>
  </conditionalFormatting>
  <conditionalFormatting sqref="D107">
    <cfRule type="expression" dxfId="20" priority="535">
      <formula>BL107=3</formula>
    </cfRule>
    <cfRule type="expression" dxfId="19" priority="536">
      <formula>BL107=4</formula>
    </cfRule>
    <cfRule type="expression" dxfId="18" priority="534">
      <formula>BL107=2</formula>
    </cfRule>
  </conditionalFormatting>
  <conditionalFormatting sqref="D108">
    <cfRule type="expression" dxfId="17" priority="526">
      <formula>BL108=4</formula>
    </cfRule>
    <cfRule type="expression" dxfId="16" priority="525">
      <formula>BL108=3</formula>
    </cfRule>
    <cfRule type="expression" dxfId="15" priority="524">
      <formula>BL108=2</formula>
    </cfRule>
  </conditionalFormatting>
  <conditionalFormatting sqref="D109">
    <cfRule type="expression" dxfId="14" priority="516">
      <formula>BL109=4</formula>
    </cfRule>
    <cfRule type="expression" dxfId="13" priority="515">
      <formula>BL109=3</formula>
    </cfRule>
    <cfRule type="expression" dxfId="12" priority="514">
      <formula>BL109=2</formula>
    </cfRule>
  </conditionalFormatting>
  <conditionalFormatting sqref="F10">
    <cfRule type="expression" dxfId="11" priority="3301">
      <formula>BM10=1</formula>
    </cfRule>
    <cfRule type="expression" dxfId="10" priority="3302">
      <formula>BM10=2</formula>
    </cfRule>
    <cfRule type="expression" dxfId="9" priority="3303">
      <formula>BM10=3</formula>
    </cfRule>
    <cfRule type="expression" dxfId="8" priority="3304">
      <formula>BM10=4</formula>
    </cfRule>
  </conditionalFormatting>
  <conditionalFormatting sqref="F10:F109">
    <cfRule type="cellIs" priority="9" stopIfTrue="1" operator="equal">
      <formula>""</formula>
    </cfRule>
  </conditionalFormatting>
  <conditionalFormatting sqref="F11:F109">
    <cfRule type="expression" dxfId="7" priority="13">
      <formula>BM11=4</formula>
    </cfRule>
    <cfRule type="expression" dxfId="6" priority="12">
      <formula>BM11=3</formula>
    </cfRule>
    <cfRule type="expression" dxfId="5" priority="11">
      <formula>BM11=2</formula>
    </cfRule>
    <cfRule type="expression" dxfId="4" priority="10">
      <formula>BM11=1</formula>
    </cfRule>
  </conditionalFormatting>
  <conditionalFormatting sqref="G10:G109">
    <cfRule type="cellIs" dxfId="3" priority="2" operator="equal">
      <formula>""</formula>
    </cfRule>
    <cfRule type="cellIs" dxfId="2" priority="1" operator="equal">
      <formula>0</formula>
    </cfRule>
    <cfRule type="cellIs" dxfId="1" priority="3" operator="greaterThan">
      <formula>0</formula>
    </cfRule>
  </conditionalFormatting>
  <conditionalFormatting sqref="H10:K109">
    <cfRule type="expression" dxfId="0" priority="3345">
      <formula>AM10="oups!"</formula>
    </cfRule>
  </conditionalFormatting>
  <hyperlinks>
    <hyperlink ref="F9" location="hyInfo_bisperso" display="Corr. bis de personnes" xr:uid="{00000000-0004-0000-0500-000000000000}"/>
    <hyperlink ref="AK9" location="La_corrélation_bisériale_de_personne" display="La_corrélation_bisériale_de_personne" xr:uid="{00000000-0004-0000-0500-000001000000}"/>
    <hyperlink ref="AV9" location="La_corrélation_bisériale_de_personne" display="La_corrélation_bisériale_de_personne" xr:uid="{00000000-0004-0000-0500-000002000000}"/>
    <hyperlink ref="BM9" location="La_corrélation_bisériale_de_personne" display="La_corrélation_bisériale_de_personne" xr:uid="{00000000-0004-0000-0500-000003000000}"/>
    <hyperlink ref="C9" location="hyInfo_seuil" display="hyInfo_seuil" xr:uid="{00000000-0004-0000-0500-000004000000}"/>
    <hyperlink ref="D9" location="hyInfo_seuil" display="hyInfo_seuil" xr:uid="{00000000-0004-0000-0500-000005000000}"/>
    <hyperlink ref="H9:I9" location="hyInfo_seuil" display="hyInfo_seuil" xr:uid="{00000000-0004-0000-0500-000006000000}"/>
    <hyperlink ref="J9:K9" location="hyInfo_seuil" display="hyInfo_seuil" xr:uid="{00000000-0004-0000-0500-000007000000}"/>
  </hyperlinks>
  <pageMargins left="0.7" right="0.7" top="0.75" bottom="0.75" header="0.3" footer="0.3"/>
  <pageSetup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tabColor theme="5" tint="0.79998168889431442"/>
  </sheetPr>
  <dimension ref="A1:DV503"/>
  <sheetViews>
    <sheetView zoomScale="70" zoomScaleNormal="70" zoomScalePageLayoutView="80" workbookViewId="0">
      <pane ySplit="5" topLeftCell="A39" activePane="bottomLeft" state="frozen"/>
      <selection pane="bottomLeft"/>
    </sheetView>
  </sheetViews>
  <sheetFormatPr baseColWidth="10" defaultColWidth="10.88671875" defaultRowHeight="14.4" x14ac:dyDescent="0.3"/>
  <cols>
    <col min="1" max="1" width="10.88671875" style="3"/>
    <col min="2" max="2" width="13.44140625" style="3" customWidth="1"/>
    <col min="3" max="3" width="16.33203125" style="3" customWidth="1"/>
    <col min="4" max="4" width="16.33203125" style="283" customWidth="1"/>
    <col min="5" max="5" width="51.88671875" style="3" customWidth="1"/>
    <col min="6" max="6" width="2" style="5" customWidth="1"/>
    <col min="7" max="7" width="2.33203125" style="5" customWidth="1"/>
    <col min="8" max="8" width="4.6640625" style="5" customWidth="1"/>
    <col min="9" max="9" width="10.88671875" style="3" bestFit="1" customWidth="1"/>
    <col min="10" max="10" width="5.88671875" style="36" customWidth="1"/>
    <col min="11" max="39" width="5.88671875" style="36" bestFit="1" customWidth="1"/>
    <col min="40" max="40" width="2.109375" style="5" customWidth="1"/>
    <col min="41" max="75" width="10.88671875" style="5"/>
    <col min="76" max="16384" width="10.88671875" style="3"/>
  </cols>
  <sheetData>
    <row r="1" spans="1:126" s="5" customFormat="1" x14ac:dyDescent="0.3">
      <c r="D1" s="273"/>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126" s="5" customFormat="1" ht="25.8" x14ac:dyDescent="0.5">
      <c r="A2" s="173" t="s">
        <v>299</v>
      </c>
      <c r="B2" s="174"/>
      <c r="C2" s="174"/>
      <c r="D2" s="174"/>
      <c r="E2" s="174"/>
      <c r="F2" s="226"/>
      <c r="G2" s="226"/>
      <c r="H2" s="228"/>
      <c r="I2" s="229" t="s">
        <v>300</v>
      </c>
      <c r="J2" s="230"/>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row>
    <row r="3" spans="1:126" ht="23.25" customHeight="1" x14ac:dyDescent="0.3">
      <c r="A3" s="601" t="s">
        <v>583</v>
      </c>
      <c r="B3" s="602"/>
      <c r="C3" s="602"/>
      <c r="D3" s="603"/>
      <c r="E3" s="602"/>
      <c r="H3" s="602"/>
      <c r="I3" s="601" t="s">
        <v>582</v>
      </c>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7"/>
      <c r="AK3" s="7"/>
      <c r="AL3" s="7"/>
      <c r="AM3" s="7"/>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row>
    <row r="4" spans="1:126" ht="15" thickBot="1" x14ac:dyDescent="0.35">
      <c r="A4" s="5"/>
      <c r="B4" s="5"/>
      <c r="C4" s="5"/>
      <c r="D4" s="273"/>
      <c r="E4" s="5"/>
      <c r="I4" s="266" t="s">
        <v>301</v>
      </c>
      <c r="J4" s="267" t="str">
        <f>IFERROR(IF('X(Calculs)X'!HK19="","",'X(Calculs)X'!HK19),"")</f>
        <v/>
      </c>
      <c r="K4" s="267" t="str">
        <f>IFERROR(IF('X(Calculs)X'!HL19="","",'X(Calculs)X'!HL19),"")</f>
        <v/>
      </c>
      <c r="L4" s="267" t="str">
        <f>IFERROR(IF('X(Calculs)X'!HM19="","",'X(Calculs)X'!HM19),"")</f>
        <v/>
      </c>
      <c r="M4" s="267" t="str">
        <f>IFERROR(IF('X(Calculs)X'!HN19="","",'X(Calculs)X'!HN19),"")</f>
        <v/>
      </c>
      <c r="N4" s="267" t="str">
        <f>IFERROR(IF('X(Calculs)X'!HO19="","",'X(Calculs)X'!HO19),"")</f>
        <v/>
      </c>
      <c r="O4" s="267" t="str">
        <f>IFERROR(IF('X(Calculs)X'!HP19="","",'X(Calculs)X'!HP19),"")</f>
        <v/>
      </c>
      <c r="P4" s="267" t="str">
        <f>IFERROR(IF('X(Calculs)X'!HQ19="","",'X(Calculs)X'!HQ19),"")</f>
        <v/>
      </c>
      <c r="Q4" s="267" t="str">
        <f>IFERROR(IF('X(Calculs)X'!HR19="","",'X(Calculs)X'!HR19),"")</f>
        <v/>
      </c>
      <c r="R4" s="267" t="str">
        <f>IFERROR(IF('X(Calculs)X'!HS19="","",'X(Calculs)X'!HS19),"")</f>
        <v/>
      </c>
      <c r="S4" s="267" t="str">
        <f>IFERROR(IF('X(Calculs)X'!HT19="","",'X(Calculs)X'!HT19),"")</f>
        <v/>
      </c>
      <c r="T4" s="267" t="str">
        <f>IFERROR(IF('X(Calculs)X'!HU19="","",'X(Calculs)X'!HU19),"")</f>
        <v/>
      </c>
      <c r="U4" s="267" t="str">
        <f>IFERROR(IF('X(Calculs)X'!HV19="","",'X(Calculs)X'!HV19),"")</f>
        <v/>
      </c>
      <c r="V4" s="267" t="str">
        <f>IFERROR(IF('X(Calculs)X'!HW19="","",'X(Calculs)X'!HW19),"")</f>
        <v/>
      </c>
      <c r="W4" s="267" t="str">
        <f>IFERROR(IF('X(Calculs)X'!HX19="","",'X(Calculs)X'!HX19),"")</f>
        <v/>
      </c>
      <c r="X4" s="267" t="str">
        <f>IFERROR(IF('X(Calculs)X'!HY19="","",'X(Calculs)X'!HY19),"")</f>
        <v/>
      </c>
      <c r="Y4" s="267" t="str">
        <f>IFERROR(IF('X(Calculs)X'!HZ19="","",'X(Calculs)X'!HZ19),"")</f>
        <v/>
      </c>
      <c r="Z4" s="267" t="str">
        <f>IFERROR(IF('X(Calculs)X'!IA19="","",'X(Calculs)X'!IA19),"")</f>
        <v/>
      </c>
      <c r="AA4" s="267" t="str">
        <f>IFERROR(IF('X(Calculs)X'!IB19="","",'X(Calculs)X'!IB19),"")</f>
        <v/>
      </c>
      <c r="AB4" s="267" t="str">
        <f>IFERROR(IF('X(Calculs)X'!IC19="","",'X(Calculs)X'!IC19),"")</f>
        <v/>
      </c>
      <c r="AC4" s="267" t="str">
        <f>IFERROR(IF('X(Calculs)X'!ID19="","",'X(Calculs)X'!ID19),"")</f>
        <v/>
      </c>
      <c r="AD4" s="267" t="str">
        <f>IFERROR(IF('X(Calculs)X'!IE19="","",'X(Calculs)X'!IE19),"")</f>
        <v/>
      </c>
      <c r="AE4" s="267" t="str">
        <f>IFERROR(IF('X(Calculs)X'!IF19="","",'X(Calculs)X'!IF19),"")</f>
        <v/>
      </c>
      <c r="AF4" s="267" t="str">
        <f>IFERROR(IF('X(Calculs)X'!IG19="","",'X(Calculs)X'!IG19),"")</f>
        <v/>
      </c>
      <c r="AG4" s="267" t="str">
        <f>IFERROR(IF('X(Calculs)X'!IH19="","",'X(Calculs)X'!IH19),"")</f>
        <v/>
      </c>
      <c r="AH4" s="267" t="str">
        <f>IFERROR(IF('X(Calculs)X'!II19="","",'X(Calculs)X'!II19),"")</f>
        <v/>
      </c>
      <c r="AI4" s="267" t="str">
        <f>IFERROR(IF('X(Calculs)X'!IJ19="","",'X(Calculs)X'!IJ19),"")</f>
        <v/>
      </c>
      <c r="AJ4" s="267" t="str">
        <f>IFERROR(IF('X(Calculs)X'!IK19="","",'X(Calculs)X'!IK19),"")</f>
        <v/>
      </c>
      <c r="AK4" s="267" t="str">
        <f>IFERROR(IF('X(Calculs)X'!IL19="","",'X(Calculs)X'!IL19),"")</f>
        <v/>
      </c>
      <c r="AL4" s="267" t="str">
        <f>IFERROR(IF('X(Calculs)X'!IM19="","",'X(Calculs)X'!IM19),"")</f>
        <v/>
      </c>
      <c r="AM4" s="267" t="str">
        <f>IFERROR(IF('X(Calculs)X'!IN19="","",'X(Calculs)X'!IN19),"")</f>
        <v/>
      </c>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row>
    <row r="5" spans="1:126" ht="57.6" thickBot="1" x14ac:dyDescent="0.35">
      <c r="A5" s="175" t="s">
        <v>235</v>
      </c>
      <c r="B5" s="233" t="str">
        <f>"Score total
( /"&amp;'2. Saisie'!AE1&amp;" )"</f>
        <v>Score total
( /0 )</v>
      </c>
      <c r="C5" s="227" t="s">
        <v>295</v>
      </c>
      <c r="D5" s="231" t="s">
        <v>297</v>
      </c>
      <c r="E5" s="232" t="s">
        <v>296</v>
      </c>
      <c r="H5" s="268" t="s">
        <v>301</v>
      </c>
      <c r="I5" s="225" t="s">
        <v>298</v>
      </c>
      <c r="J5" s="58" t="str">
        <f>IFERROR(IF('X(Calculs)X'!HK24="","",'X(Calculs)X'!HK24),"")</f>
        <v/>
      </c>
      <c r="K5" s="58" t="str">
        <f>IFERROR(IF('X(Calculs)X'!HL24="","",'X(Calculs)X'!HL24),"")</f>
        <v/>
      </c>
      <c r="L5" s="58" t="str">
        <f>IFERROR(IF('X(Calculs)X'!HM24="","",'X(Calculs)X'!HM24),"")</f>
        <v/>
      </c>
      <c r="M5" s="58" t="str">
        <f>IFERROR(IF('X(Calculs)X'!HN24="","",'X(Calculs)X'!HN24),"")</f>
        <v/>
      </c>
      <c r="N5" s="58" t="str">
        <f>IFERROR(IF('X(Calculs)X'!HO24="","",'X(Calculs)X'!HO24),"")</f>
        <v/>
      </c>
      <c r="O5" s="58" t="str">
        <f>IFERROR(IF('X(Calculs)X'!HP24="","",'X(Calculs)X'!HP24),"")</f>
        <v/>
      </c>
      <c r="P5" s="58" t="str">
        <f>IFERROR(IF('X(Calculs)X'!HQ24="","",'X(Calculs)X'!HQ24),"")</f>
        <v/>
      </c>
      <c r="Q5" s="58" t="str">
        <f>IFERROR(IF('X(Calculs)X'!HR24="","",'X(Calculs)X'!HR24),"")</f>
        <v/>
      </c>
      <c r="R5" s="58" t="str">
        <f>IFERROR(IF('X(Calculs)X'!HS24="","",'X(Calculs)X'!HS24),"")</f>
        <v/>
      </c>
      <c r="S5" s="58" t="str">
        <f>IFERROR(IF('X(Calculs)X'!HT24="","",'X(Calculs)X'!HT24),"")</f>
        <v/>
      </c>
      <c r="T5" s="58" t="str">
        <f>IFERROR(IF('X(Calculs)X'!HU24="","",'X(Calculs)X'!HU24),"")</f>
        <v/>
      </c>
      <c r="U5" s="58" t="str">
        <f>IFERROR(IF('X(Calculs)X'!HV24="","",'X(Calculs)X'!HV24),"")</f>
        <v/>
      </c>
      <c r="V5" s="58" t="str">
        <f>IFERROR(IF('X(Calculs)X'!HW24="","",'X(Calculs)X'!HW24),"")</f>
        <v/>
      </c>
      <c r="W5" s="58" t="str">
        <f>IFERROR(IF('X(Calculs)X'!HX24="","",'X(Calculs)X'!HX24),"")</f>
        <v/>
      </c>
      <c r="X5" s="58" t="str">
        <f>IFERROR(IF('X(Calculs)X'!HY24="","",'X(Calculs)X'!HY24),"")</f>
        <v/>
      </c>
      <c r="Y5" s="58" t="str">
        <f>IFERROR(IF('X(Calculs)X'!HZ24="","",'X(Calculs)X'!HZ24),"")</f>
        <v/>
      </c>
      <c r="Z5" s="58" t="str">
        <f>IFERROR(IF('X(Calculs)X'!IA24="","",'X(Calculs)X'!IA24),"")</f>
        <v/>
      </c>
      <c r="AA5" s="58" t="str">
        <f>IFERROR(IF('X(Calculs)X'!IB24="","",'X(Calculs)X'!IB24),"")</f>
        <v/>
      </c>
      <c r="AB5" s="58" t="str">
        <f>IFERROR(IF('X(Calculs)X'!IC24="","",'X(Calculs)X'!IC24),"")</f>
        <v/>
      </c>
      <c r="AC5" s="58" t="str">
        <f>IFERROR(IF('X(Calculs)X'!ID24="","",'X(Calculs)X'!ID24),"")</f>
        <v/>
      </c>
      <c r="AD5" s="58" t="str">
        <f>IFERROR(IF('X(Calculs)X'!IE24="","",'X(Calculs)X'!IE24),"")</f>
        <v/>
      </c>
      <c r="AE5" s="58" t="str">
        <f>IFERROR(IF('X(Calculs)X'!IF24="","",'X(Calculs)X'!IF24),"")</f>
        <v/>
      </c>
      <c r="AF5" s="58" t="str">
        <f>IFERROR(IF('X(Calculs)X'!IG24="","",'X(Calculs)X'!IG24),"")</f>
        <v/>
      </c>
      <c r="AG5" s="58" t="str">
        <f>IFERROR(IF('X(Calculs)X'!IH24="","",'X(Calculs)X'!IH24),"")</f>
        <v/>
      </c>
      <c r="AH5" s="58" t="str">
        <f>IFERROR(IF('X(Calculs)X'!II24="","",'X(Calculs)X'!II24),"")</f>
        <v/>
      </c>
      <c r="AI5" s="58" t="str">
        <f>IFERROR(IF('X(Calculs)X'!IJ24="","",'X(Calculs)X'!IJ24),"")</f>
        <v/>
      </c>
      <c r="AJ5" s="58" t="str">
        <f>IFERROR(IF('X(Calculs)X'!IK24="","",'X(Calculs)X'!IK24),"")</f>
        <v/>
      </c>
      <c r="AK5" s="58" t="str">
        <f>IFERROR(IF('X(Calculs)X'!IL24="","",'X(Calculs)X'!IL24),"")</f>
        <v/>
      </c>
      <c r="AL5" s="58" t="str">
        <f>IFERROR(IF('X(Calculs)X'!IM24="","",'X(Calculs)X'!IM24),"")</f>
        <v/>
      </c>
      <c r="AM5" s="58" t="str">
        <f>IFERROR(IF('X(Calculs)X'!IN24="","",'X(Calculs)X'!IN24),"")</f>
        <v/>
      </c>
    </row>
    <row r="6" spans="1:126" ht="39.9" customHeight="1" x14ac:dyDescent="0.3">
      <c r="A6" s="116" t="str">
        <f>I6</f>
        <v/>
      </c>
      <c r="B6" s="274" t="str">
        <f>H6</f>
        <v/>
      </c>
      <c r="C6" s="275" t="str">
        <f>IFERROR(IF('X(Calculs)X'!EE25&lt;='2. Saisie'!AE$3,'X(Calculs)X'!FM25,""),"")</f>
        <v/>
      </c>
      <c r="D6" s="276" t="str">
        <f>IFERROR(IF(C6="","",C6/'X(Calculs)X'!B$8),"")</f>
        <v/>
      </c>
      <c r="E6" s="284" t="str">
        <f>IFERROR(IF('X(Calculs)X'!FL25="","",'X(Calculs)X'!FL25),"")</f>
        <v/>
      </c>
      <c r="H6" s="267" t="str">
        <f>IFERROR(IF('X(Calculs)X'!HH25="","",'X(Calculs)X'!HH25),"")</f>
        <v/>
      </c>
      <c r="I6" s="58" t="str">
        <f>IFERROR(IF('X(Calculs)X'!HJ25="","",'X(Calculs)X'!HJ25),"")</f>
        <v/>
      </c>
      <c r="J6" s="36" t="str">
        <f>IFERROR(IF('X(Calculs)X'!HK25="","",'X(Calculs)X'!HK25),"")</f>
        <v/>
      </c>
      <c r="K6" s="36" t="str">
        <f>IFERROR(IF('X(Calculs)X'!HL25="","",'X(Calculs)X'!HL25),"")</f>
        <v/>
      </c>
      <c r="L6" s="36" t="str">
        <f>IFERROR(IF('X(Calculs)X'!HM25="","",'X(Calculs)X'!HM25),"")</f>
        <v/>
      </c>
      <c r="M6" s="36" t="str">
        <f>IFERROR(IF('X(Calculs)X'!HN25="","",'X(Calculs)X'!HN25),"")</f>
        <v/>
      </c>
      <c r="N6" s="36" t="str">
        <f>IFERROR(IF('X(Calculs)X'!HO25="","",'X(Calculs)X'!HO25),"")</f>
        <v/>
      </c>
      <c r="O6" s="36" t="str">
        <f>IFERROR(IF('X(Calculs)X'!HP25="","",'X(Calculs)X'!HP25),"")</f>
        <v/>
      </c>
      <c r="P6" s="36" t="str">
        <f>IFERROR(IF('X(Calculs)X'!HQ25="","",'X(Calculs)X'!HQ25),"")</f>
        <v/>
      </c>
      <c r="Q6" s="36" t="str">
        <f>IFERROR(IF('X(Calculs)X'!HR25="","",'X(Calculs)X'!HR25),"")</f>
        <v/>
      </c>
      <c r="R6" s="36" t="str">
        <f>IFERROR(IF('X(Calculs)X'!HS25="","",'X(Calculs)X'!HS25),"")</f>
        <v/>
      </c>
      <c r="S6" s="36" t="str">
        <f>IFERROR(IF('X(Calculs)X'!HT25="","",'X(Calculs)X'!HT25),"")</f>
        <v/>
      </c>
      <c r="T6" s="36" t="str">
        <f>IFERROR(IF('X(Calculs)X'!HU25="","",'X(Calculs)X'!HU25),"")</f>
        <v/>
      </c>
      <c r="U6" s="36" t="str">
        <f>IFERROR(IF('X(Calculs)X'!HV25="","",'X(Calculs)X'!HV25),"")</f>
        <v/>
      </c>
      <c r="V6" s="36" t="str">
        <f>IFERROR(IF('X(Calculs)X'!HW25="","",'X(Calculs)X'!HW25),"")</f>
        <v/>
      </c>
      <c r="W6" s="36" t="str">
        <f>IFERROR(IF('X(Calculs)X'!HX25="","",'X(Calculs)X'!HX25),"")</f>
        <v/>
      </c>
      <c r="X6" s="36" t="str">
        <f>IFERROR(IF('X(Calculs)X'!HY25="","",'X(Calculs)X'!HY25),"")</f>
        <v/>
      </c>
      <c r="Y6" s="36" t="str">
        <f>IFERROR(IF('X(Calculs)X'!HZ25="","",'X(Calculs)X'!HZ25),"")</f>
        <v/>
      </c>
      <c r="Z6" s="36" t="str">
        <f>IFERROR(IF('X(Calculs)X'!IA25="","",'X(Calculs)X'!IA25),"")</f>
        <v/>
      </c>
      <c r="AA6" s="36" t="str">
        <f>IFERROR(IF('X(Calculs)X'!IB25="","",'X(Calculs)X'!IB25),"")</f>
        <v/>
      </c>
      <c r="AB6" s="36" t="str">
        <f>IFERROR(IF('X(Calculs)X'!IC25="","",'X(Calculs)X'!IC25),"")</f>
        <v/>
      </c>
      <c r="AC6" s="36" t="str">
        <f>IFERROR(IF('X(Calculs)X'!ID25="","",'X(Calculs)X'!ID25),"")</f>
        <v/>
      </c>
      <c r="AD6" s="36" t="str">
        <f>IFERROR(IF('X(Calculs)X'!IE25="","",'X(Calculs)X'!IE25),"")</f>
        <v/>
      </c>
      <c r="AE6" s="36" t="str">
        <f>IFERROR(IF('X(Calculs)X'!IF25="","",'X(Calculs)X'!IF25),"")</f>
        <v/>
      </c>
      <c r="AF6" s="36" t="str">
        <f>IFERROR(IF('X(Calculs)X'!IG25="","",'X(Calculs)X'!IG25),"")</f>
        <v/>
      </c>
      <c r="AG6" s="36" t="str">
        <f>IFERROR(IF('X(Calculs)X'!IH25="","",'X(Calculs)X'!IH25),"")</f>
        <v/>
      </c>
      <c r="AH6" s="36" t="str">
        <f>IFERROR(IF('X(Calculs)X'!II25="","",'X(Calculs)X'!II25),"")</f>
        <v/>
      </c>
      <c r="AI6" s="36" t="str">
        <f>IFERROR(IF('X(Calculs)X'!IJ25="","",'X(Calculs)X'!IJ25),"")</f>
        <v/>
      </c>
      <c r="AJ6" s="36" t="str">
        <f>IFERROR(IF('X(Calculs)X'!IK25="","",'X(Calculs)X'!IK25),"")</f>
        <v/>
      </c>
      <c r="AK6" s="36" t="str">
        <f>IFERROR(IF('X(Calculs)X'!IL25="","",'X(Calculs)X'!IL25),"")</f>
        <v/>
      </c>
      <c r="AL6" s="36" t="str">
        <f>IFERROR(IF('X(Calculs)X'!IM25="","",'X(Calculs)X'!IM25),"")</f>
        <v/>
      </c>
      <c r="AM6" s="269" t="str">
        <f>IFERROR(IF('X(Calculs)X'!IN25="","",'X(Calculs)X'!IN25),"")</f>
        <v/>
      </c>
    </row>
    <row r="7" spans="1:126" ht="39.9" customHeight="1" x14ac:dyDescent="0.3">
      <c r="A7" s="117" t="str">
        <f t="shared" ref="A7:A70" si="0">I7</f>
        <v/>
      </c>
      <c r="B7" s="277" t="str">
        <f t="shared" ref="B7:B70" si="1">H7</f>
        <v/>
      </c>
      <c r="C7" s="278" t="str">
        <f>IFERROR(IF('X(Calculs)X'!EE26&lt;='2. Saisie'!AE$3,'X(Calculs)X'!FM26,""),"")</f>
        <v/>
      </c>
      <c r="D7" s="279" t="str">
        <f>IFERROR(IF(C7="","",C7/'X(Calculs)X'!B$8),"")</f>
        <v/>
      </c>
      <c r="E7" s="285" t="str">
        <f>IFERROR(IF('X(Calculs)X'!FL26="","",'X(Calculs)X'!FL26),"")</f>
        <v/>
      </c>
      <c r="H7" s="267" t="str">
        <f>IFERROR(IF('X(Calculs)X'!HH26="","",'X(Calculs)X'!HH26),"")</f>
        <v/>
      </c>
      <c r="I7" s="58" t="str">
        <f>IFERROR(IF('X(Calculs)X'!HJ26="","",'X(Calculs)X'!HJ26),"")</f>
        <v/>
      </c>
      <c r="J7" s="36" t="str">
        <f>IFERROR(IF('X(Calculs)X'!HK26="","",'X(Calculs)X'!HK26),"")</f>
        <v/>
      </c>
      <c r="K7" s="36" t="str">
        <f>IFERROR(IF('X(Calculs)X'!HL26="","",'X(Calculs)X'!HL26),"")</f>
        <v/>
      </c>
      <c r="L7" s="36" t="str">
        <f>IFERROR(IF('X(Calculs)X'!HM26="","",'X(Calculs)X'!HM26),"")</f>
        <v/>
      </c>
      <c r="M7" s="36" t="str">
        <f>IFERROR(IF('X(Calculs)X'!HN26="","",'X(Calculs)X'!HN26),"")</f>
        <v/>
      </c>
      <c r="N7" s="36" t="str">
        <f>IFERROR(IF('X(Calculs)X'!HO26="","",'X(Calculs)X'!HO26),"")</f>
        <v/>
      </c>
      <c r="O7" s="36" t="str">
        <f>IFERROR(IF('X(Calculs)X'!HP26="","",'X(Calculs)X'!HP26),"")</f>
        <v/>
      </c>
      <c r="P7" s="36" t="str">
        <f>IFERROR(IF('X(Calculs)X'!HQ26="","",'X(Calculs)X'!HQ26),"")</f>
        <v/>
      </c>
      <c r="Q7" s="36" t="str">
        <f>IFERROR(IF('X(Calculs)X'!HR26="","",'X(Calculs)X'!HR26),"")</f>
        <v/>
      </c>
      <c r="R7" s="36" t="str">
        <f>IFERROR(IF('X(Calculs)X'!HS26="","",'X(Calculs)X'!HS26),"")</f>
        <v/>
      </c>
      <c r="S7" s="36" t="str">
        <f>IFERROR(IF('X(Calculs)X'!HT26="","",'X(Calculs)X'!HT26),"")</f>
        <v/>
      </c>
      <c r="T7" s="36" t="str">
        <f>IFERROR(IF('X(Calculs)X'!HU26="","",'X(Calculs)X'!HU26),"")</f>
        <v/>
      </c>
      <c r="U7" s="36" t="str">
        <f>IFERROR(IF('X(Calculs)X'!HV26="","",'X(Calculs)X'!HV26),"")</f>
        <v/>
      </c>
      <c r="V7" s="36" t="str">
        <f>IFERROR(IF('X(Calculs)X'!HW26="","",'X(Calculs)X'!HW26),"")</f>
        <v/>
      </c>
      <c r="W7" s="36" t="str">
        <f>IFERROR(IF('X(Calculs)X'!HX26="","",'X(Calculs)X'!HX26),"")</f>
        <v/>
      </c>
      <c r="X7" s="36" t="str">
        <f>IFERROR(IF('X(Calculs)X'!HY26="","",'X(Calculs)X'!HY26),"")</f>
        <v/>
      </c>
      <c r="Y7" s="36" t="str">
        <f>IFERROR(IF('X(Calculs)X'!HZ26="","",'X(Calculs)X'!HZ26),"")</f>
        <v/>
      </c>
      <c r="Z7" s="36" t="str">
        <f>IFERROR(IF('X(Calculs)X'!IA26="","",'X(Calculs)X'!IA26),"")</f>
        <v/>
      </c>
      <c r="AA7" s="36" t="str">
        <f>IFERROR(IF('X(Calculs)X'!IB26="","",'X(Calculs)X'!IB26),"")</f>
        <v/>
      </c>
      <c r="AB7" s="36" t="str">
        <f>IFERROR(IF('X(Calculs)X'!IC26="","",'X(Calculs)X'!IC26),"")</f>
        <v/>
      </c>
      <c r="AC7" s="36" t="str">
        <f>IFERROR(IF('X(Calculs)X'!ID26="","",'X(Calculs)X'!ID26),"")</f>
        <v/>
      </c>
      <c r="AD7" s="36" t="str">
        <f>IFERROR(IF('X(Calculs)X'!IE26="","",'X(Calculs)X'!IE26),"")</f>
        <v/>
      </c>
      <c r="AE7" s="36" t="str">
        <f>IFERROR(IF('X(Calculs)X'!IF26="","",'X(Calculs)X'!IF26),"")</f>
        <v/>
      </c>
      <c r="AF7" s="36" t="str">
        <f>IFERROR(IF('X(Calculs)X'!IG26="","",'X(Calculs)X'!IG26),"")</f>
        <v/>
      </c>
      <c r="AG7" s="36" t="str">
        <f>IFERROR(IF('X(Calculs)X'!IH26="","",'X(Calculs)X'!IH26),"")</f>
        <v/>
      </c>
      <c r="AH7" s="36" t="str">
        <f>IFERROR(IF('X(Calculs)X'!II26="","",'X(Calculs)X'!II26),"")</f>
        <v/>
      </c>
      <c r="AI7" s="36" t="str">
        <f>IFERROR(IF('X(Calculs)X'!IJ26="","",'X(Calculs)X'!IJ26),"")</f>
        <v/>
      </c>
      <c r="AJ7" s="36" t="str">
        <f>IFERROR(IF('X(Calculs)X'!IK26="","",'X(Calculs)X'!IK26),"")</f>
        <v/>
      </c>
      <c r="AK7" s="36" t="str">
        <f>IFERROR(IF('X(Calculs)X'!IL26="","",'X(Calculs)X'!IL26),"")</f>
        <v/>
      </c>
      <c r="AL7" s="36" t="str">
        <f>IFERROR(IF('X(Calculs)X'!IM26="","",'X(Calculs)X'!IM26),"")</f>
        <v/>
      </c>
      <c r="AM7" s="270" t="str">
        <f>IFERROR(IF('X(Calculs)X'!IN26="","",'X(Calculs)X'!IN26),"")</f>
        <v/>
      </c>
    </row>
    <row r="8" spans="1:126" ht="39.9" customHeight="1" x14ac:dyDescent="0.3">
      <c r="A8" s="117" t="str">
        <f t="shared" si="0"/>
        <v/>
      </c>
      <c r="B8" s="277" t="str">
        <f t="shared" si="1"/>
        <v/>
      </c>
      <c r="C8" s="278" t="str">
        <f>IFERROR(IF('X(Calculs)X'!EE27&lt;='2. Saisie'!AE$3,'X(Calculs)X'!FM27,""),"")</f>
        <v/>
      </c>
      <c r="D8" s="279" t="str">
        <f>IFERROR(IF(C8="","",C8/'X(Calculs)X'!B$8),"")</f>
        <v/>
      </c>
      <c r="E8" s="285" t="str">
        <f>IFERROR(IF('X(Calculs)X'!FL27="","",'X(Calculs)X'!FL27),"")</f>
        <v/>
      </c>
      <c r="H8" s="267" t="str">
        <f>IFERROR(IF('X(Calculs)X'!HH27="","",'X(Calculs)X'!HH27),"")</f>
        <v/>
      </c>
      <c r="I8" s="58" t="str">
        <f>IFERROR(IF('X(Calculs)X'!HJ27="","",'X(Calculs)X'!HJ27),"")</f>
        <v/>
      </c>
      <c r="J8" s="36" t="str">
        <f>IFERROR(IF('X(Calculs)X'!HK27="","",'X(Calculs)X'!HK27),"")</f>
        <v/>
      </c>
      <c r="K8" s="36" t="str">
        <f>IFERROR(IF('X(Calculs)X'!HL27="","",'X(Calculs)X'!HL27),"")</f>
        <v/>
      </c>
      <c r="L8" s="36" t="str">
        <f>IFERROR(IF('X(Calculs)X'!HM27="","",'X(Calculs)X'!HM27),"")</f>
        <v/>
      </c>
      <c r="M8" s="36" t="str">
        <f>IFERROR(IF('X(Calculs)X'!HN27="","",'X(Calculs)X'!HN27),"")</f>
        <v/>
      </c>
      <c r="N8" s="36" t="str">
        <f>IFERROR(IF('X(Calculs)X'!HO27="","",'X(Calculs)X'!HO27),"")</f>
        <v/>
      </c>
      <c r="O8" s="36" t="str">
        <f>IFERROR(IF('X(Calculs)X'!HP27="","",'X(Calculs)X'!HP27),"")</f>
        <v/>
      </c>
      <c r="P8" s="36" t="str">
        <f>IFERROR(IF('X(Calculs)X'!HQ27="","",'X(Calculs)X'!HQ27),"")</f>
        <v/>
      </c>
      <c r="Q8" s="36" t="str">
        <f>IFERROR(IF('X(Calculs)X'!HR27="","",'X(Calculs)X'!HR27),"")</f>
        <v/>
      </c>
      <c r="R8" s="36" t="str">
        <f>IFERROR(IF('X(Calculs)X'!HS27="","",'X(Calculs)X'!HS27),"")</f>
        <v/>
      </c>
      <c r="S8" s="36" t="str">
        <f>IFERROR(IF('X(Calculs)X'!HT27="","",'X(Calculs)X'!HT27),"")</f>
        <v/>
      </c>
      <c r="T8" s="36" t="str">
        <f>IFERROR(IF('X(Calculs)X'!HU27="","",'X(Calculs)X'!HU27),"")</f>
        <v/>
      </c>
      <c r="U8" s="36" t="str">
        <f>IFERROR(IF('X(Calculs)X'!HV27="","",'X(Calculs)X'!HV27),"")</f>
        <v/>
      </c>
      <c r="V8" s="36" t="str">
        <f>IFERROR(IF('X(Calculs)X'!HW27="","",'X(Calculs)X'!HW27),"")</f>
        <v/>
      </c>
      <c r="W8" s="36" t="str">
        <f>IFERROR(IF('X(Calculs)X'!HX27="","",'X(Calculs)X'!HX27),"")</f>
        <v/>
      </c>
      <c r="X8" s="36" t="str">
        <f>IFERROR(IF('X(Calculs)X'!HY27="","",'X(Calculs)X'!HY27),"")</f>
        <v/>
      </c>
      <c r="Y8" s="36" t="str">
        <f>IFERROR(IF('X(Calculs)X'!HZ27="","",'X(Calculs)X'!HZ27),"")</f>
        <v/>
      </c>
      <c r="Z8" s="36" t="str">
        <f>IFERROR(IF('X(Calculs)X'!IA27="","",'X(Calculs)X'!IA27),"")</f>
        <v/>
      </c>
      <c r="AA8" s="36" t="str">
        <f>IFERROR(IF('X(Calculs)X'!IB27="","",'X(Calculs)X'!IB27),"")</f>
        <v/>
      </c>
      <c r="AB8" s="36" t="str">
        <f>IFERROR(IF('X(Calculs)X'!IC27="","",'X(Calculs)X'!IC27),"")</f>
        <v/>
      </c>
      <c r="AC8" s="36" t="str">
        <f>IFERROR(IF('X(Calculs)X'!ID27="","",'X(Calculs)X'!ID27),"")</f>
        <v/>
      </c>
      <c r="AD8" s="36" t="str">
        <f>IFERROR(IF('X(Calculs)X'!IE27="","",'X(Calculs)X'!IE27),"")</f>
        <v/>
      </c>
      <c r="AE8" s="36" t="str">
        <f>IFERROR(IF('X(Calculs)X'!IF27="","",'X(Calculs)X'!IF27),"")</f>
        <v/>
      </c>
      <c r="AF8" s="36" t="str">
        <f>IFERROR(IF('X(Calculs)X'!IG27="","",'X(Calculs)X'!IG27),"")</f>
        <v/>
      </c>
      <c r="AG8" s="36" t="str">
        <f>IFERROR(IF('X(Calculs)X'!IH27="","",'X(Calculs)X'!IH27),"")</f>
        <v/>
      </c>
      <c r="AH8" s="36" t="str">
        <f>IFERROR(IF('X(Calculs)X'!II27="","",'X(Calculs)X'!II27),"")</f>
        <v/>
      </c>
      <c r="AI8" s="36" t="str">
        <f>IFERROR(IF('X(Calculs)X'!IJ27="","",'X(Calculs)X'!IJ27),"")</f>
        <v/>
      </c>
      <c r="AJ8" s="36" t="str">
        <f>IFERROR(IF('X(Calculs)X'!IK27="","",'X(Calculs)X'!IK27),"")</f>
        <v/>
      </c>
      <c r="AK8" s="36" t="str">
        <f>IFERROR(IF('X(Calculs)X'!IL27="","",'X(Calculs)X'!IL27),"")</f>
        <v/>
      </c>
      <c r="AL8" s="36" t="str">
        <f>IFERROR(IF('X(Calculs)X'!IM27="","",'X(Calculs)X'!IM27),"")</f>
        <v/>
      </c>
      <c r="AM8" s="270" t="str">
        <f>IFERROR(IF('X(Calculs)X'!IN27="","",'X(Calculs)X'!IN27),"")</f>
        <v/>
      </c>
    </row>
    <row r="9" spans="1:126" ht="39.9" customHeight="1" x14ac:dyDescent="0.3">
      <c r="A9" s="117" t="str">
        <f t="shared" si="0"/>
        <v/>
      </c>
      <c r="B9" s="277" t="str">
        <f t="shared" si="1"/>
        <v/>
      </c>
      <c r="C9" s="278" t="str">
        <f>IFERROR(IF('X(Calculs)X'!EE28&lt;='2. Saisie'!AE$3,'X(Calculs)X'!FM28,""),"")</f>
        <v/>
      </c>
      <c r="D9" s="279" t="str">
        <f>IFERROR(IF(C9="","",C9/'X(Calculs)X'!B$8),"")</f>
        <v/>
      </c>
      <c r="E9" s="285" t="str">
        <f>IFERROR(IF('X(Calculs)X'!FL28="","",'X(Calculs)X'!FL28),"")</f>
        <v/>
      </c>
      <c r="H9" s="267" t="str">
        <f>IFERROR(IF('X(Calculs)X'!HH28="","",'X(Calculs)X'!HH28),"")</f>
        <v/>
      </c>
      <c r="I9" s="58" t="str">
        <f>IFERROR(IF('X(Calculs)X'!HJ28="","",'X(Calculs)X'!HJ28),"")</f>
        <v/>
      </c>
      <c r="J9" s="36" t="str">
        <f>IFERROR(IF('X(Calculs)X'!HK28="","",'X(Calculs)X'!HK28),"")</f>
        <v/>
      </c>
      <c r="K9" s="36" t="str">
        <f>IFERROR(IF('X(Calculs)X'!HL28="","",'X(Calculs)X'!HL28),"")</f>
        <v/>
      </c>
      <c r="L9" s="36" t="str">
        <f>IFERROR(IF('X(Calculs)X'!HM28="","",'X(Calculs)X'!HM28),"")</f>
        <v/>
      </c>
      <c r="M9" s="36" t="str">
        <f>IFERROR(IF('X(Calculs)X'!HN28="","",'X(Calculs)X'!HN28),"")</f>
        <v/>
      </c>
      <c r="N9" s="36" t="str">
        <f>IFERROR(IF('X(Calculs)X'!HO28="","",'X(Calculs)X'!HO28),"")</f>
        <v/>
      </c>
      <c r="O9" s="36" t="str">
        <f>IFERROR(IF('X(Calculs)X'!HP28="","",'X(Calculs)X'!HP28),"")</f>
        <v/>
      </c>
      <c r="P9" s="36" t="str">
        <f>IFERROR(IF('X(Calculs)X'!HQ28="","",'X(Calculs)X'!HQ28),"")</f>
        <v/>
      </c>
      <c r="Q9" s="36" t="str">
        <f>IFERROR(IF('X(Calculs)X'!HR28="","",'X(Calculs)X'!HR28),"")</f>
        <v/>
      </c>
      <c r="R9" s="36" t="str">
        <f>IFERROR(IF('X(Calculs)X'!HS28="","",'X(Calculs)X'!HS28),"")</f>
        <v/>
      </c>
      <c r="S9" s="36" t="str">
        <f>IFERROR(IF('X(Calculs)X'!HT28="","",'X(Calculs)X'!HT28),"")</f>
        <v/>
      </c>
      <c r="T9" s="36" t="str">
        <f>IFERROR(IF('X(Calculs)X'!HU28="","",'X(Calculs)X'!HU28),"")</f>
        <v/>
      </c>
      <c r="U9" s="36" t="str">
        <f>IFERROR(IF('X(Calculs)X'!HV28="","",'X(Calculs)X'!HV28),"")</f>
        <v/>
      </c>
      <c r="V9" s="36" t="str">
        <f>IFERROR(IF('X(Calculs)X'!HW28="","",'X(Calculs)X'!HW28),"")</f>
        <v/>
      </c>
      <c r="W9" s="36" t="str">
        <f>IFERROR(IF('X(Calculs)X'!HX28="","",'X(Calculs)X'!HX28),"")</f>
        <v/>
      </c>
      <c r="X9" s="36" t="str">
        <f>IFERROR(IF('X(Calculs)X'!HY28="","",'X(Calculs)X'!HY28),"")</f>
        <v/>
      </c>
      <c r="Y9" s="36" t="str">
        <f>IFERROR(IF('X(Calculs)X'!HZ28="","",'X(Calculs)X'!HZ28),"")</f>
        <v/>
      </c>
      <c r="Z9" s="36" t="str">
        <f>IFERROR(IF('X(Calculs)X'!IA28="","",'X(Calculs)X'!IA28),"")</f>
        <v/>
      </c>
      <c r="AA9" s="36" t="str">
        <f>IFERROR(IF('X(Calculs)X'!IB28="","",'X(Calculs)X'!IB28),"")</f>
        <v/>
      </c>
      <c r="AB9" s="36" t="str">
        <f>IFERROR(IF('X(Calculs)X'!IC28="","",'X(Calculs)X'!IC28),"")</f>
        <v/>
      </c>
      <c r="AC9" s="36" t="str">
        <f>IFERROR(IF('X(Calculs)X'!ID28="","",'X(Calculs)X'!ID28),"")</f>
        <v/>
      </c>
      <c r="AD9" s="36" t="str">
        <f>IFERROR(IF('X(Calculs)X'!IE28="","",'X(Calculs)X'!IE28),"")</f>
        <v/>
      </c>
      <c r="AE9" s="36" t="str">
        <f>IFERROR(IF('X(Calculs)X'!IF28="","",'X(Calculs)X'!IF28),"")</f>
        <v/>
      </c>
      <c r="AF9" s="36" t="str">
        <f>IFERROR(IF('X(Calculs)X'!IG28="","",'X(Calculs)X'!IG28),"")</f>
        <v/>
      </c>
      <c r="AG9" s="36" t="str">
        <f>IFERROR(IF('X(Calculs)X'!IH28="","",'X(Calculs)X'!IH28),"")</f>
        <v/>
      </c>
      <c r="AH9" s="36" t="str">
        <f>IFERROR(IF('X(Calculs)X'!II28="","",'X(Calculs)X'!II28),"")</f>
        <v/>
      </c>
      <c r="AI9" s="36" t="str">
        <f>IFERROR(IF('X(Calculs)X'!IJ28="","",'X(Calculs)X'!IJ28),"")</f>
        <v/>
      </c>
      <c r="AJ9" s="36" t="str">
        <f>IFERROR(IF('X(Calculs)X'!IK28="","",'X(Calculs)X'!IK28),"")</f>
        <v/>
      </c>
      <c r="AK9" s="36" t="str">
        <f>IFERROR(IF('X(Calculs)X'!IL28="","",'X(Calculs)X'!IL28),"")</f>
        <v/>
      </c>
      <c r="AL9" s="36" t="str">
        <f>IFERROR(IF('X(Calculs)X'!IM28="","",'X(Calculs)X'!IM28),"")</f>
        <v/>
      </c>
      <c r="AM9" s="270" t="str">
        <f>IFERROR(IF('X(Calculs)X'!IN28="","",'X(Calculs)X'!IN28),"")</f>
        <v/>
      </c>
    </row>
    <row r="10" spans="1:126" ht="39.9" customHeight="1" x14ac:dyDescent="0.3">
      <c r="A10" s="117" t="str">
        <f t="shared" si="0"/>
        <v/>
      </c>
      <c r="B10" s="277" t="str">
        <f t="shared" si="1"/>
        <v/>
      </c>
      <c r="C10" s="278" t="str">
        <f>IFERROR(IF('X(Calculs)X'!EE29&lt;='2. Saisie'!AE$3,'X(Calculs)X'!FM29,""),"")</f>
        <v/>
      </c>
      <c r="D10" s="279" t="str">
        <f>IFERROR(IF(C10="","",C10/'X(Calculs)X'!B$8),"")</f>
        <v/>
      </c>
      <c r="E10" s="285" t="str">
        <f>IFERROR(IF('X(Calculs)X'!FL29="","",'X(Calculs)X'!FL29),"")</f>
        <v/>
      </c>
      <c r="H10" s="267" t="str">
        <f>IFERROR(IF('X(Calculs)X'!HH29="","",'X(Calculs)X'!HH29),"")</f>
        <v/>
      </c>
      <c r="I10" s="58" t="str">
        <f>IFERROR(IF('X(Calculs)X'!HJ29="","",'X(Calculs)X'!HJ29),"")</f>
        <v/>
      </c>
      <c r="J10" s="36" t="str">
        <f>IFERROR(IF('X(Calculs)X'!HK29="","",'X(Calculs)X'!HK29),"")</f>
        <v/>
      </c>
      <c r="K10" s="36" t="str">
        <f>IFERROR(IF('X(Calculs)X'!HL29="","",'X(Calculs)X'!HL29),"")</f>
        <v/>
      </c>
      <c r="L10" s="36" t="str">
        <f>IFERROR(IF('X(Calculs)X'!HM29="","",'X(Calculs)X'!HM29),"")</f>
        <v/>
      </c>
      <c r="M10" s="36" t="str">
        <f>IFERROR(IF('X(Calculs)X'!HN29="","",'X(Calculs)X'!HN29),"")</f>
        <v/>
      </c>
      <c r="N10" s="36" t="str">
        <f>IFERROR(IF('X(Calculs)X'!HO29="","",'X(Calculs)X'!HO29),"")</f>
        <v/>
      </c>
      <c r="O10" s="36" t="str">
        <f>IFERROR(IF('X(Calculs)X'!HP29="","",'X(Calculs)X'!HP29),"")</f>
        <v/>
      </c>
      <c r="P10" s="36" t="str">
        <f>IFERROR(IF('X(Calculs)X'!HQ29="","",'X(Calculs)X'!HQ29),"")</f>
        <v/>
      </c>
      <c r="Q10" s="36" t="str">
        <f>IFERROR(IF('X(Calculs)X'!HR29="","",'X(Calculs)X'!HR29),"")</f>
        <v/>
      </c>
      <c r="R10" s="36" t="str">
        <f>IFERROR(IF('X(Calculs)X'!HS29="","",'X(Calculs)X'!HS29),"")</f>
        <v/>
      </c>
      <c r="S10" s="36" t="str">
        <f>IFERROR(IF('X(Calculs)X'!HT29="","",'X(Calculs)X'!HT29),"")</f>
        <v/>
      </c>
      <c r="T10" s="36" t="str">
        <f>IFERROR(IF('X(Calculs)X'!HU29="","",'X(Calculs)X'!HU29),"")</f>
        <v/>
      </c>
      <c r="U10" s="36" t="str">
        <f>IFERROR(IF('X(Calculs)X'!HV29="","",'X(Calculs)X'!HV29),"")</f>
        <v/>
      </c>
      <c r="V10" s="36" t="str">
        <f>IFERROR(IF('X(Calculs)X'!HW29="","",'X(Calculs)X'!HW29),"")</f>
        <v/>
      </c>
      <c r="W10" s="36" t="str">
        <f>IFERROR(IF('X(Calculs)X'!HX29="","",'X(Calculs)X'!HX29),"")</f>
        <v/>
      </c>
      <c r="X10" s="36" t="str">
        <f>IFERROR(IF('X(Calculs)X'!HY29="","",'X(Calculs)X'!HY29),"")</f>
        <v/>
      </c>
      <c r="Y10" s="36" t="str">
        <f>IFERROR(IF('X(Calculs)X'!HZ29="","",'X(Calculs)X'!HZ29),"")</f>
        <v/>
      </c>
      <c r="Z10" s="36" t="str">
        <f>IFERROR(IF('X(Calculs)X'!IA29="","",'X(Calculs)X'!IA29),"")</f>
        <v/>
      </c>
      <c r="AA10" s="36" t="str">
        <f>IFERROR(IF('X(Calculs)X'!IB29="","",'X(Calculs)X'!IB29),"")</f>
        <v/>
      </c>
      <c r="AB10" s="36" t="str">
        <f>IFERROR(IF('X(Calculs)X'!IC29="","",'X(Calculs)X'!IC29),"")</f>
        <v/>
      </c>
      <c r="AC10" s="36" t="str">
        <f>IFERROR(IF('X(Calculs)X'!ID29="","",'X(Calculs)X'!ID29),"")</f>
        <v/>
      </c>
      <c r="AD10" s="36" t="str">
        <f>IFERROR(IF('X(Calculs)X'!IE29="","",'X(Calculs)X'!IE29),"")</f>
        <v/>
      </c>
      <c r="AE10" s="36" t="str">
        <f>IFERROR(IF('X(Calculs)X'!IF29="","",'X(Calculs)X'!IF29),"")</f>
        <v/>
      </c>
      <c r="AF10" s="36" t="str">
        <f>IFERROR(IF('X(Calculs)X'!IG29="","",'X(Calculs)X'!IG29),"")</f>
        <v/>
      </c>
      <c r="AG10" s="36" t="str">
        <f>IFERROR(IF('X(Calculs)X'!IH29="","",'X(Calculs)X'!IH29),"")</f>
        <v/>
      </c>
      <c r="AH10" s="36" t="str">
        <f>IFERROR(IF('X(Calculs)X'!II29="","",'X(Calculs)X'!II29),"")</f>
        <v/>
      </c>
      <c r="AI10" s="36" t="str">
        <f>IFERROR(IF('X(Calculs)X'!IJ29="","",'X(Calculs)X'!IJ29),"")</f>
        <v/>
      </c>
      <c r="AJ10" s="36" t="str">
        <f>IFERROR(IF('X(Calculs)X'!IK29="","",'X(Calculs)X'!IK29),"")</f>
        <v/>
      </c>
      <c r="AK10" s="36" t="str">
        <f>IFERROR(IF('X(Calculs)X'!IL29="","",'X(Calculs)X'!IL29),"")</f>
        <v/>
      </c>
      <c r="AL10" s="36" t="str">
        <f>IFERROR(IF('X(Calculs)X'!IM29="","",'X(Calculs)X'!IM29),"")</f>
        <v/>
      </c>
      <c r="AM10" s="270" t="str">
        <f>IFERROR(IF('X(Calculs)X'!IN29="","",'X(Calculs)X'!IN29),"")</f>
        <v/>
      </c>
    </row>
    <row r="11" spans="1:126" ht="39.9" customHeight="1" x14ac:dyDescent="0.3">
      <c r="A11" s="117" t="str">
        <f t="shared" si="0"/>
        <v/>
      </c>
      <c r="B11" s="277" t="str">
        <f t="shared" si="1"/>
        <v/>
      </c>
      <c r="C11" s="278" t="str">
        <f>IFERROR(IF('X(Calculs)X'!EE30&lt;='2. Saisie'!AE$3,'X(Calculs)X'!FM30,""),"")</f>
        <v/>
      </c>
      <c r="D11" s="279" t="str">
        <f>IFERROR(IF(C11="","",C11/'X(Calculs)X'!B$8),"")</f>
        <v/>
      </c>
      <c r="E11" s="285" t="str">
        <f>IFERROR(IF('X(Calculs)X'!FL30="","",'X(Calculs)X'!FL30),"")</f>
        <v/>
      </c>
      <c r="H11" s="267" t="str">
        <f>IFERROR(IF('X(Calculs)X'!HH30="","",'X(Calculs)X'!HH30),"")</f>
        <v/>
      </c>
      <c r="I11" s="58" t="str">
        <f>IFERROR(IF('X(Calculs)X'!HJ30="","",'X(Calculs)X'!HJ30),"")</f>
        <v/>
      </c>
      <c r="J11" s="36" t="str">
        <f>IFERROR(IF('X(Calculs)X'!HK30="","",'X(Calculs)X'!HK30),"")</f>
        <v/>
      </c>
      <c r="K11" s="36" t="str">
        <f>IFERROR(IF('X(Calculs)X'!HL30="","",'X(Calculs)X'!HL30),"")</f>
        <v/>
      </c>
      <c r="L11" s="36" t="str">
        <f>IFERROR(IF('X(Calculs)X'!HM30="","",'X(Calculs)X'!HM30),"")</f>
        <v/>
      </c>
      <c r="M11" s="36" t="str">
        <f>IFERROR(IF('X(Calculs)X'!HN30="","",'X(Calculs)X'!HN30),"")</f>
        <v/>
      </c>
      <c r="N11" s="36" t="str">
        <f>IFERROR(IF('X(Calculs)X'!HO30="","",'X(Calculs)X'!HO30),"")</f>
        <v/>
      </c>
      <c r="O11" s="36" t="str">
        <f>IFERROR(IF('X(Calculs)X'!HP30="","",'X(Calculs)X'!HP30),"")</f>
        <v/>
      </c>
      <c r="P11" s="36" t="str">
        <f>IFERROR(IF('X(Calculs)X'!HQ30="","",'X(Calculs)X'!HQ30),"")</f>
        <v/>
      </c>
      <c r="Q11" s="36" t="str">
        <f>IFERROR(IF('X(Calculs)X'!HR30="","",'X(Calculs)X'!HR30),"")</f>
        <v/>
      </c>
      <c r="R11" s="36" t="str">
        <f>IFERROR(IF('X(Calculs)X'!HS30="","",'X(Calculs)X'!HS30),"")</f>
        <v/>
      </c>
      <c r="S11" s="36" t="str">
        <f>IFERROR(IF('X(Calculs)X'!HT30="","",'X(Calculs)X'!HT30),"")</f>
        <v/>
      </c>
      <c r="T11" s="36" t="str">
        <f>IFERROR(IF('X(Calculs)X'!HU30="","",'X(Calculs)X'!HU30),"")</f>
        <v/>
      </c>
      <c r="U11" s="36" t="str">
        <f>IFERROR(IF('X(Calculs)X'!HV30="","",'X(Calculs)X'!HV30),"")</f>
        <v/>
      </c>
      <c r="V11" s="36" t="str">
        <f>IFERROR(IF('X(Calculs)X'!HW30="","",'X(Calculs)X'!HW30),"")</f>
        <v/>
      </c>
      <c r="W11" s="36" t="str">
        <f>IFERROR(IF('X(Calculs)X'!HX30="","",'X(Calculs)X'!HX30),"")</f>
        <v/>
      </c>
      <c r="X11" s="36" t="str">
        <f>IFERROR(IF('X(Calculs)X'!HY30="","",'X(Calculs)X'!HY30),"")</f>
        <v/>
      </c>
      <c r="Y11" s="36" t="str">
        <f>IFERROR(IF('X(Calculs)X'!HZ30="","",'X(Calculs)X'!HZ30),"")</f>
        <v/>
      </c>
      <c r="Z11" s="36" t="str">
        <f>IFERROR(IF('X(Calculs)X'!IA30="","",'X(Calculs)X'!IA30),"")</f>
        <v/>
      </c>
      <c r="AA11" s="36" t="str">
        <f>IFERROR(IF('X(Calculs)X'!IB30="","",'X(Calculs)X'!IB30),"")</f>
        <v/>
      </c>
      <c r="AB11" s="36" t="str">
        <f>IFERROR(IF('X(Calculs)X'!IC30="","",'X(Calculs)X'!IC30),"")</f>
        <v/>
      </c>
      <c r="AC11" s="36" t="str">
        <f>IFERROR(IF('X(Calculs)X'!ID30="","",'X(Calculs)X'!ID30),"")</f>
        <v/>
      </c>
      <c r="AD11" s="36" t="str">
        <f>IFERROR(IF('X(Calculs)X'!IE30="","",'X(Calculs)X'!IE30),"")</f>
        <v/>
      </c>
      <c r="AE11" s="36" t="str">
        <f>IFERROR(IF('X(Calculs)X'!IF30="","",'X(Calculs)X'!IF30),"")</f>
        <v/>
      </c>
      <c r="AF11" s="36" t="str">
        <f>IFERROR(IF('X(Calculs)X'!IG30="","",'X(Calculs)X'!IG30),"")</f>
        <v/>
      </c>
      <c r="AG11" s="36" t="str">
        <f>IFERROR(IF('X(Calculs)X'!IH30="","",'X(Calculs)X'!IH30),"")</f>
        <v/>
      </c>
      <c r="AH11" s="36" t="str">
        <f>IFERROR(IF('X(Calculs)X'!II30="","",'X(Calculs)X'!II30),"")</f>
        <v/>
      </c>
      <c r="AI11" s="36" t="str">
        <f>IFERROR(IF('X(Calculs)X'!IJ30="","",'X(Calculs)X'!IJ30),"")</f>
        <v/>
      </c>
      <c r="AJ11" s="36" t="str">
        <f>IFERROR(IF('X(Calculs)X'!IK30="","",'X(Calculs)X'!IK30),"")</f>
        <v/>
      </c>
      <c r="AK11" s="36" t="str">
        <f>IFERROR(IF('X(Calculs)X'!IL30="","",'X(Calculs)X'!IL30),"")</f>
        <v/>
      </c>
      <c r="AL11" s="36" t="str">
        <f>IFERROR(IF('X(Calculs)X'!IM30="","",'X(Calculs)X'!IM30),"")</f>
        <v/>
      </c>
      <c r="AM11" s="270" t="str">
        <f>IFERROR(IF('X(Calculs)X'!IN30="","",'X(Calculs)X'!IN30),"")</f>
        <v/>
      </c>
    </row>
    <row r="12" spans="1:126" ht="39.9" customHeight="1" x14ac:dyDescent="0.3">
      <c r="A12" s="117" t="str">
        <f t="shared" si="0"/>
        <v/>
      </c>
      <c r="B12" s="277" t="str">
        <f t="shared" si="1"/>
        <v/>
      </c>
      <c r="C12" s="278" t="str">
        <f>IFERROR(IF('X(Calculs)X'!EE31&lt;='2. Saisie'!AE$3,'X(Calculs)X'!FM31,""),"")</f>
        <v/>
      </c>
      <c r="D12" s="279" t="str">
        <f>IFERROR(IF(C12="","",C12/'X(Calculs)X'!B$8),"")</f>
        <v/>
      </c>
      <c r="E12" s="285" t="str">
        <f>IFERROR(IF('X(Calculs)X'!FL31="","",'X(Calculs)X'!FL31),"")</f>
        <v/>
      </c>
      <c r="H12" s="267" t="str">
        <f>IFERROR(IF('X(Calculs)X'!HH31="","",'X(Calculs)X'!HH31),"")</f>
        <v/>
      </c>
      <c r="I12" s="58" t="str">
        <f>IFERROR(IF('X(Calculs)X'!HJ31="","",'X(Calculs)X'!HJ31),"")</f>
        <v/>
      </c>
      <c r="J12" s="36" t="str">
        <f>IFERROR(IF('X(Calculs)X'!HK31="","",'X(Calculs)X'!HK31),"")</f>
        <v/>
      </c>
      <c r="K12" s="36" t="str">
        <f>IFERROR(IF('X(Calculs)X'!HL31="","",'X(Calculs)X'!HL31),"")</f>
        <v/>
      </c>
      <c r="L12" s="36" t="str">
        <f>IFERROR(IF('X(Calculs)X'!HM31="","",'X(Calculs)X'!HM31),"")</f>
        <v/>
      </c>
      <c r="M12" s="36" t="str">
        <f>IFERROR(IF('X(Calculs)X'!HN31="","",'X(Calculs)X'!HN31),"")</f>
        <v/>
      </c>
      <c r="N12" s="36" t="str">
        <f>IFERROR(IF('X(Calculs)X'!HO31="","",'X(Calculs)X'!HO31),"")</f>
        <v/>
      </c>
      <c r="O12" s="36" t="str">
        <f>IFERROR(IF('X(Calculs)X'!HP31="","",'X(Calculs)X'!HP31),"")</f>
        <v/>
      </c>
      <c r="P12" s="36" t="str">
        <f>IFERROR(IF('X(Calculs)X'!HQ31="","",'X(Calculs)X'!HQ31),"")</f>
        <v/>
      </c>
      <c r="Q12" s="36" t="str">
        <f>IFERROR(IF('X(Calculs)X'!HR31="","",'X(Calculs)X'!HR31),"")</f>
        <v/>
      </c>
      <c r="R12" s="36" t="str">
        <f>IFERROR(IF('X(Calculs)X'!HS31="","",'X(Calculs)X'!HS31),"")</f>
        <v/>
      </c>
      <c r="S12" s="36" t="str">
        <f>IFERROR(IF('X(Calculs)X'!HT31="","",'X(Calculs)X'!HT31),"")</f>
        <v/>
      </c>
      <c r="T12" s="36" t="str">
        <f>IFERROR(IF('X(Calculs)X'!HU31="","",'X(Calculs)X'!HU31),"")</f>
        <v/>
      </c>
      <c r="U12" s="36" t="str">
        <f>IFERROR(IF('X(Calculs)X'!HV31="","",'X(Calculs)X'!HV31),"")</f>
        <v/>
      </c>
      <c r="V12" s="36" t="str">
        <f>IFERROR(IF('X(Calculs)X'!HW31="","",'X(Calculs)X'!HW31),"")</f>
        <v/>
      </c>
      <c r="W12" s="36" t="str">
        <f>IFERROR(IF('X(Calculs)X'!HX31="","",'X(Calculs)X'!HX31),"")</f>
        <v/>
      </c>
      <c r="X12" s="36" t="str">
        <f>IFERROR(IF('X(Calculs)X'!HY31="","",'X(Calculs)X'!HY31),"")</f>
        <v/>
      </c>
      <c r="Y12" s="36" t="str">
        <f>IFERROR(IF('X(Calculs)X'!HZ31="","",'X(Calculs)X'!HZ31),"")</f>
        <v/>
      </c>
      <c r="Z12" s="36" t="str">
        <f>IFERROR(IF('X(Calculs)X'!IA31="","",'X(Calculs)X'!IA31),"")</f>
        <v/>
      </c>
      <c r="AA12" s="36" t="str">
        <f>IFERROR(IF('X(Calculs)X'!IB31="","",'X(Calculs)X'!IB31),"")</f>
        <v/>
      </c>
      <c r="AB12" s="36" t="str">
        <f>IFERROR(IF('X(Calculs)X'!IC31="","",'X(Calculs)X'!IC31),"")</f>
        <v/>
      </c>
      <c r="AC12" s="36" t="str">
        <f>IFERROR(IF('X(Calculs)X'!ID31="","",'X(Calculs)X'!ID31),"")</f>
        <v/>
      </c>
      <c r="AD12" s="36" t="str">
        <f>IFERROR(IF('X(Calculs)X'!IE31="","",'X(Calculs)X'!IE31),"")</f>
        <v/>
      </c>
      <c r="AE12" s="36" t="str">
        <f>IFERROR(IF('X(Calculs)X'!IF31="","",'X(Calculs)X'!IF31),"")</f>
        <v/>
      </c>
      <c r="AF12" s="36" t="str">
        <f>IFERROR(IF('X(Calculs)X'!IG31="","",'X(Calculs)X'!IG31),"")</f>
        <v/>
      </c>
      <c r="AG12" s="36" t="str">
        <f>IFERROR(IF('X(Calculs)X'!IH31="","",'X(Calculs)X'!IH31),"")</f>
        <v/>
      </c>
      <c r="AH12" s="36" t="str">
        <f>IFERROR(IF('X(Calculs)X'!II31="","",'X(Calculs)X'!II31),"")</f>
        <v/>
      </c>
      <c r="AI12" s="36" t="str">
        <f>IFERROR(IF('X(Calculs)X'!IJ31="","",'X(Calculs)X'!IJ31),"")</f>
        <v/>
      </c>
      <c r="AJ12" s="36" t="str">
        <f>IFERROR(IF('X(Calculs)X'!IK31="","",'X(Calculs)X'!IK31),"")</f>
        <v/>
      </c>
      <c r="AK12" s="36" t="str">
        <f>IFERROR(IF('X(Calculs)X'!IL31="","",'X(Calculs)X'!IL31),"")</f>
        <v/>
      </c>
      <c r="AL12" s="36" t="str">
        <f>IFERROR(IF('X(Calculs)X'!IM31="","",'X(Calculs)X'!IM31),"")</f>
        <v/>
      </c>
      <c r="AM12" s="270" t="str">
        <f>IFERROR(IF('X(Calculs)X'!IN31="","",'X(Calculs)X'!IN31),"")</f>
        <v/>
      </c>
    </row>
    <row r="13" spans="1:126" ht="39.9" customHeight="1" x14ac:dyDescent="0.3">
      <c r="A13" s="117" t="str">
        <f t="shared" si="0"/>
        <v/>
      </c>
      <c r="B13" s="277" t="str">
        <f t="shared" si="1"/>
        <v/>
      </c>
      <c r="C13" s="278" t="str">
        <f>IFERROR(IF('X(Calculs)X'!EE32&lt;='2. Saisie'!AE$3,'X(Calculs)X'!FM32,""),"")</f>
        <v/>
      </c>
      <c r="D13" s="279" t="str">
        <f>IFERROR(IF(C13="","",C13/'X(Calculs)X'!B$8),"")</f>
        <v/>
      </c>
      <c r="E13" s="285" t="str">
        <f>IFERROR(IF('X(Calculs)X'!FL32="","",'X(Calculs)X'!FL32),"")</f>
        <v/>
      </c>
      <c r="H13" s="267" t="str">
        <f>IFERROR(IF('X(Calculs)X'!HH32="","",'X(Calculs)X'!HH32),"")</f>
        <v/>
      </c>
      <c r="I13" s="58" t="str">
        <f>IFERROR(IF('X(Calculs)X'!HJ32="","",'X(Calculs)X'!HJ32),"")</f>
        <v/>
      </c>
      <c r="J13" s="36" t="str">
        <f>IFERROR(IF('X(Calculs)X'!HK32="","",'X(Calculs)X'!HK32),"")</f>
        <v/>
      </c>
      <c r="K13" s="36" t="str">
        <f>IFERROR(IF('X(Calculs)X'!HL32="","",'X(Calculs)X'!HL32),"")</f>
        <v/>
      </c>
      <c r="L13" s="36" t="str">
        <f>IFERROR(IF('X(Calculs)X'!HM32="","",'X(Calculs)X'!HM32),"")</f>
        <v/>
      </c>
      <c r="M13" s="36" t="str">
        <f>IFERROR(IF('X(Calculs)X'!HN32="","",'X(Calculs)X'!HN32),"")</f>
        <v/>
      </c>
      <c r="N13" s="36" t="str">
        <f>IFERROR(IF('X(Calculs)X'!HO32="","",'X(Calculs)X'!HO32),"")</f>
        <v/>
      </c>
      <c r="O13" s="36" t="str">
        <f>IFERROR(IF('X(Calculs)X'!HP32="","",'X(Calculs)X'!HP32),"")</f>
        <v/>
      </c>
      <c r="P13" s="36" t="str">
        <f>IFERROR(IF('X(Calculs)X'!HQ32="","",'X(Calculs)X'!HQ32),"")</f>
        <v/>
      </c>
      <c r="Q13" s="36" t="str">
        <f>IFERROR(IF('X(Calculs)X'!HR32="","",'X(Calculs)X'!HR32),"")</f>
        <v/>
      </c>
      <c r="R13" s="36" t="str">
        <f>IFERROR(IF('X(Calculs)X'!HS32="","",'X(Calculs)X'!HS32),"")</f>
        <v/>
      </c>
      <c r="S13" s="36" t="str">
        <f>IFERROR(IF('X(Calculs)X'!HT32="","",'X(Calculs)X'!HT32),"")</f>
        <v/>
      </c>
      <c r="T13" s="36" t="str">
        <f>IFERROR(IF('X(Calculs)X'!HU32="","",'X(Calculs)X'!HU32),"")</f>
        <v/>
      </c>
      <c r="U13" s="36" t="str">
        <f>IFERROR(IF('X(Calculs)X'!HV32="","",'X(Calculs)X'!HV32),"")</f>
        <v/>
      </c>
      <c r="V13" s="36" t="str">
        <f>IFERROR(IF('X(Calculs)X'!HW32="","",'X(Calculs)X'!HW32),"")</f>
        <v/>
      </c>
      <c r="W13" s="36" t="str">
        <f>IFERROR(IF('X(Calculs)X'!HX32="","",'X(Calculs)X'!HX32),"")</f>
        <v/>
      </c>
      <c r="X13" s="36" t="str">
        <f>IFERROR(IF('X(Calculs)X'!HY32="","",'X(Calculs)X'!HY32),"")</f>
        <v/>
      </c>
      <c r="Y13" s="36" t="str">
        <f>IFERROR(IF('X(Calculs)X'!HZ32="","",'X(Calculs)X'!HZ32),"")</f>
        <v/>
      </c>
      <c r="Z13" s="36" t="str">
        <f>IFERROR(IF('X(Calculs)X'!IA32="","",'X(Calculs)X'!IA32),"")</f>
        <v/>
      </c>
      <c r="AA13" s="36" t="str">
        <f>IFERROR(IF('X(Calculs)X'!IB32="","",'X(Calculs)X'!IB32),"")</f>
        <v/>
      </c>
      <c r="AB13" s="36" t="str">
        <f>IFERROR(IF('X(Calculs)X'!IC32="","",'X(Calculs)X'!IC32),"")</f>
        <v/>
      </c>
      <c r="AC13" s="36" t="str">
        <f>IFERROR(IF('X(Calculs)X'!ID32="","",'X(Calculs)X'!ID32),"")</f>
        <v/>
      </c>
      <c r="AD13" s="36" t="str">
        <f>IFERROR(IF('X(Calculs)X'!IE32="","",'X(Calculs)X'!IE32),"")</f>
        <v/>
      </c>
      <c r="AE13" s="36" t="str">
        <f>IFERROR(IF('X(Calculs)X'!IF32="","",'X(Calculs)X'!IF32),"")</f>
        <v/>
      </c>
      <c r="AF13" s="36" t="str">
        <f>IFERROR(IF('X(Calculs)X'!IG32="","",'X(Calculs)X'!IG32),"")</f>
        <v/>
      </c>
      <c r="AG13" s="36" t="str">
        <f>IFERROR(IF('X(Calculs)X'!IH32="","",'X(Calculs)X'!IH32),"")</f>
        <v/>
      </c>
      <c r="AH13" s="36" t="str">
        <f>IFERROR(IF('X(Calculs)X'!II32="","",'X(Calculs)X'!II32),"")</f>
        <v/>
      </c>
      <c r="AI13" s="36" t="str">
        <f>IFERROR(IF('X(Calculs)X'!IJ32="","",'X(Calculs)X'!IJ32),"")</f>
        <v/>
      </c>
      <c r="AJ13" s="36" t="str">
        <f>IFERROR(IF('X(Calculs)X'!IK32="","",'X(Calculs)X'!IK32),"")</f>
        <v/>
      </c>
      <c r="AK13" s="36" t="str">
        <f>IFERROR(IF('X(Calculs)X'!IL32="","",'X(Calculs)X'!IL32),"")</f>
        <v/>
      </c>
      <c r="AL13" s="36" t="str">
        <f>IFERROR(IF('X(Calculs)X'!IM32="","",'X(Calculs)X'!IM32),"")</f>
        <v/>
      </c>
      <c r="AM13" s="270" t="str">
        <f>IFERROR(IF('X(Calculs)X'!IN32="","",'X(Calculs)X'!IN32),"")</f>
        <v/>
      </c>
    </row>
    <row r="14" spans="1:126" ht="39.9" customHeight="1" x14ac:dyDescent="0.3">
      <c r="A14" s="117" t="str">
        <f t="shared" si="0"/>
        <v/>
      </c>
      <c r="B14" s="277" t="str">
        <f t="shared" si="1"/>
        <v/>
      </c>
      <c r="C14" s="278" t="str">
        <f>IFERROR(IF('X(Calculs)X'!EE33&lt;='2. Saisie'!AE$3,'X(Calculs)X'!FM33,""),"")</f>
        <v/>
      </c>
      <c r="D14" s="279" t="str">
        <f>IFERROR(IF(C14="","",C14/'X(Calculs)X'!B$8),"")</f>
        <v/>
      </c>
      <c r="E14" s="285" t="str">
        <f>IFERROR(IF('X(Calculs)X'!FL33="","",'X(Calculs)X'!FL33),"")</f>
        <v/>
      </c>
      <c r="H14" s="267" t="str">
        <f>IFERROR(IF('X(Calculs)X'!HH33="","",'X(Calculs)X'!HH33),"")</f>
        <v/>
      </c>
      <c r="I14" s="58" t="str">
        <f>IFERROR(IF('X(Calculs)X'!HJ33="","",'X(Calculs)X'!HJ33),"")</f>
        <v/>
      </c>
      <c r="J14" s="36" t="str">
        <f>IFERROR(IF('X(Calculs)X'!HK33="","",'X(Calculs)X'!HK33),"")</f>
        <v/>
      </c>
      <c r="K14" s="36" t="str">
        <f>IFERROR(IF('X(Calculs)X'!HL33="","",'X(Calculs)X'!HL33),"")</f>
        <v/>
      </c>
      <c r="L14" s="36" t="str">
        <f>IFERROR(IF('X(Calculs)X'!HM33="","",'X(Calculs)X'!HM33),"")</f>
        <v/>
      </c>
      <c r="M14" s="36" t="str">
        <f>IFERROR(IF('X(Calculs)X'!HN33="","",'X(Calculs)X'!HN33),"")</f>
        <v/>
      </c>
      <c r="N14" s="36" t="str">
        <f>IFERROR(IF('X(Calculs)X'!HO33="","",'X(Calculs)X'!HO33),"")</f>
        <v/>
      </c>
      <c r="O14" s="36" t="str">
        <f>IFERROR(IF('X(Calculs)X'!HP33="","",'X(Calculs)X'!HP33),"")</f>
        <v/>
      </c>
      <c r="P14" s="36" t="str">
        <f>IFERROR(IF('X(Calculs)X'!HQ33="","",'X(Calculs)X'!HQ33),"")</f>
        <v/>
      </c>
      <c r="Q14" s="36" t="str">
        <f>IFERROR(IF('X(Calculs)X'!HR33="","",'X(Calculs)X'!HR33),"")</f>
        <v/>
      </c>
      <c r="R14" s="36" t="str">
        <f>IFERROR(IF('X(Calculs)X'!HS33="","",'X(Calculs)X'!HS33),"")</f>
        <v/>
      </c>
      <c r="S14" s="36" t="str">
        <f>IFERROR(IF('X(Calculs)X'!HT33="","",'X(Calculs)X'!HT33),"")</f>
        <v/>
      </c>
      <c r="T14" s="36" t="str">
        <f>IFERROR(IF('X(Calculs)X'!HU33="","",'X(Calculs)X'!HU33),"")</f>
        <v/>
      </c>
      <c r="U14" s="36" t="str">
        <f>IFERROR(IF('X(Calculs)X'!HV33="","",'X(Calculs)X'!HV33),"")</f>
        <v/>
      </c>
      <c r="V14" s="36" t="str">
        <f>IFERROR(IF('X(Calculs)X'!HW33="","",'X(Calculs)X'!HW33),"")</f>
        <v/>
      </c>
      <c r="W14" s="36" t="str">
        <f>IFERROR(IF('X(Calculs)X'!HX33="","",'X(Calculs)X'!HX33),"")</f>
        <v/>
      </c>
      <c r="X14" s="36" t="str">
        <f>IFERROR(IF('X(Calculs)X'!HY33="","",'X(Calculs)X'!HY33),"")</f>
        <v/>
      </c>
      <c r="Y14" s="36" t="str">
        <f>IFERROR(IF('X(Calculs)X'!HZ33="","",'X(Calculs)X'!HZ33),"")</f>
        <v/>
      </c>
      <c r="Z14" s="36" t="str">
        <f>IFERROR(IF('X(Calculs)X'!IA33="","",'X(Calculs)X'!IA33),"")</f>
        <v/>
      </c>
      <c r="AA14" s="36" t="str">
        <f>IFERROR(IF('X(Calculs)X'!IB33="","",'X(Calculs)X'!IB33),"")</f>
        <v/>
      </c>
      <c r="AB14" s="36" t="str">
        <f>IFERROR(IF('X(Calculs)X'!IC33="","",'X(Calculs)X'!IC33),"")</f>
        <v/>
      </c>
      <c r="AC14" s="36" t="str">
        <f>IFERROR(IF('X(Calculs)X'!ID33="","",'X(Calculs)X'!ID33),"")</f>
        <v/>
      </c>
      <c r="AD14" s="36" t="str">
        <f>IFERROR(IF('X(Calculs)X'!IE33="","",'X(Calculs)X'!IE33),"")</f>
        <v/>
      </c>
      <c r="AE14" s="36" t="str">
        <f>IFERROR(IF('X(Calculs)X'!IF33="","",'X(Calculs)X'!IF33),"")</f>
        <v/>
      </c>
      <c r="AF14" s="36" t="str">
        <f>IFERROR(IF('X(Calculs)X'!IG33="","",'X(Calculs)X'!IG33),"")</f>
        <v/>
      </c>
      <c r="AG14" s="36" t="str">
        <f>IFERROR(IF('X(Calculs)X'!IH33="","",'X(Calculs)X'!IH33),"")</f>
        <v/>
      </c>
      <c r="AH14" s="36" t="str">
        <f>IFERROR(IF('X(Calculs)X'!II33="","",'X(Calculs)X'!II33),"")</f>
        <v/>
      </c>
      <c r="AI14" s="36" t="str">
        <f>IFERROR(IF('X(Calculs)X'!IJ33="","",'X(Calculs)X'!IJ33),"")</f>
        <v/>
      </c>
      <c r="AJ14" s="36" t="str">
        <f>IFERROR(IF('X(Calculs)X'!IK33="","",'X(Calculs)X'!IK33),"")</f>
        <v/>
      </c>
      <c r="AK14" s="36" t="str">
        <f>IFERROR(IF('X(Calculs)X'!IL33="","",'X(Calculs)X'!IL33),"")</f>
        <v/>
      </c>
      <c r="AL14" s="36" t="str">
        <f>IFERROR(IF('X(Calculs)X'!IM33="","",'X(Calculs)X'!IM33),"")</f>
        <v/>
      </c>
      <c r="AM14" s="270" t="str">
        <f>IFERROR(IF('X(Calculs)X'!IN33="","",'X(Calculs)X'!IN33),"")</f>
        <v/>
      </c>
    </row>
    <row r="15" spans="1:126" ht="39.9" customHeight="1" x14ac:dyDescent="0.3">
      <c r="A15" s="117" t="str">
        <f t="shared" si="0"/>
        <v/>
      </c>
      <c r="B15" s="277" t="str">
        <f t="shared" si="1"/>
        <v/>
      </c>
      <c r="C15" s="278" t="str">
        <f>IFERROR(IF('X(Calculs)X'!EE34&lt;='2. Saisie'!AE$3,'X(Calculs)X'!FM34,""),"")</f>
        <v/>
      </c>
      <c r="D15" s="279" t="str">
        <f>IFERROR(IF(C15="","",C15/'X(Calculs)X'!B$8),"")</f>
        <v/>
      </c>
      <c r="E15" s="285" t="str">
        <f>IFERROR(IF('X(Calculs)X'!FL34="","",'X(Calculs)X'!FL34),"")</f>
        <v/>
      </c>
      <c r="H15" s="267" t="str">
        <f>IFERROR(IF('X(Calculs)X'!HH34="","",'X(Calculs)X'!HH34),"")</f>
        <v/>
      </c>
      <c r="I15" s="58" t="str">
        <f>IFERROR(IF('X(Calculs)X'!HJ34="","",'X(Calculs)X'!HJ34),"")</f>
        <v/>
      </c>
      <c r="J15" s="36" t="str">
        <f>IFERROR(IF('X(Calculs)X'!HK34="","",'X(Calculs)X'!HK34),"")</f>
        <v/>
      </c>
      <c r="K15" s="36" t="str">
        <f>IFERROR(IF('X(Calculs)X'!HL34="","",'X(Calculs)X'!HL34),"")</f>
        <v/>
      </c>
      <c r="L15" s="36" t="str">
        <f>IFERROR(IF('X(Calculs)X'!HM34="","",'X(Calculs)X'!HM34),"")</f>
        <v/>
      </c>
      <c r="M15" s="36" t="str">
        <f>IFERROR(IF('X(Calculs)X'!HN34="","",'X(Calculs)X'!HN34),"")</f>
        <v/>
      </c>
      <c r="N15" s="36" t="str">
        <f>IFERROR(IF('X(Calculs)X'!HO34="","",'X(Calculs)X'!HO34),"")</f>
        <v/>
      </c>
      <c r="O15" s="36" t="str">
        <f>IFERROR(IF('X(Calculs)X'!HP34="","",'X(Calculs)X'!HP34),"")</f>
        <v/>
      </c>
      <c r="P15" s="36" t="str">
        <f>IFERROR(IF('X(Calculs)X'!HQ34="","",'X(Calculs)X'!HQ34),"")</f>
        <v/>
      </c>
      <c r="Q15" s="36" t="str">
        <f>IFERROR(IF('X(Calculs)X'!HR34="","",'X(Calculs)X'!HR34),"")</f>
        <v/>
      </c>
      <c r="R15" s="36" t="str">
        <f>IFERROR(IF('X(Calculs)X'!HS34="","",'X(Calculs)X'!HS34),"")</f>
        <v/>
      </c>
      <c r="S15" s="36" t="str">
        <f>IFERROR(IF('X(Calculs)X'!HT34="","",'X(Calculs)X'!HT34),"")</f>
        <v/>
      </c>
      <c r="T15" s="36" t="str">
        <f>IFERROR(IF('X(Calculs)X'!HU34="","",'X(Calculs)X'!HU34),"")</f>
        <v/>
      </c>
      <c r="U15" s="36" t="str">
        <f>IFERROR(IF('X(Calculs)X'!HV34="","",'X(Calculs)X'!HV34),"")</f>
        <v/>
      </c>
      <c r="V15" s="36" t="str">
        <f>IFERROR(IF('X(Calculs)X'!HW34="","",'X(Calculs)X'!HW34),"")</f>
        <v/>
      </c>
      <c r="W15" s="36" t="str">
        <f>IFERROR(IF('X(Calculs)X'!HX34="","",'X(Calculs)X'!HX34),"")</f>
        <v/>
      </c>
      <c r="X15" s="36" t="str">
        <f>IFERROR(IF('X(Calculs)X'!HY34="","",'X(Calculs)X'!HY34),"")</f>
        <v/>
      </c>
      <c r="Y15" s="36" t="str">
        <f>IFERROR(IF('X(Calculs)X'!HZ34="","",'X(Calculs)X'!HZ34),"")</f>
        <v/>
      </c>
      <c r="Z15" s="36" t="str">
        <f>IFERROR(IF('X(Calculs)X'!IA34="","",'X(Calculs)X'!IA34),"")</f>
        <v/>
      </c>
      <c r="AA15" s="36" t="str">
        <f>IFERROR(IF('X(Calculs)X'!IB34="","",'X(Calculs)X'!IB34),"")</f>
        <v/>
      </c>
      <c r="AB15" s="36" t="str">
        <f>IFERROR(IF('X(Calculs)X'!IC34="","",'X(Calculs)X'!IC34),"")</f>
        <v/>
      </c>
      <c r="AC15" s="36" t="str">
        <f>IFERROR(IF('X(Calculs)X'!ID34="","",'X(Calculs)X'!ID34),"")</f>
        <v/>
      </c>
      <c r="AD15" s="36" t="str">
        <f>IFERROR(IF('X(Calculs)X'!IE34="","",'X(Calculs)X'!IE34),"")</f>
        <v/>
      </c>
      <c r="AE15" s="36" t="str">
        <f>IFERROR(IF('X(Calculs)X'!IF34="","",'X(Calculs)X'!IF34),"")</f>
        <v/>
      </c>
      <c r="AF15" s="36" t="str">
        <f>IFERROR(IF('X(Calculs)X'!IG34="","",'X(Calculs)X'!IG34),"")</f>
        <v/>
      </c>
      <c r="AG15" s="36" t="str">
        <f>IFERROR(IF('X(Calculs)X'!IH34="","",'X(Calculs)X'!IH34),"")</f>
        <v/>
      </c>
      <c r="AH15" s="36" t="str">
        <f>IFERROR(IF('X(Calculs)X'!II34="","",'X(Calculs)X'!II34),"")</f>
        <v/>
      </c>
      <c r="AI15" s="36" t="str">
        <f>IFERROR(IF('X(Calculs)X'!IJ34="","",'X(Calculs)X'!IJ34),"")</f>
        <v/>
      </c>
      <c r="AJ15" s="36" t="str">
        <f>IFERROR(IF('X(Calculs)X'!IK34="","",'X(Calculs)X'!IK34),"")</f>
        <v/>
      </c>
      <c r="AK15" s="36" t="str">
        <f>IFERROR(IF('X(Calculs)X'!IL34="","",'X(Calculs)X'!IL34),"")</f>
        <v/>
      </c>
      <c r="AL15" s="36" t="str">
        <f>IFERROR(IF('X(Calculs)X'!IM34="","",'X(Calculs)X'!IM34),"")</f>
        <v/>
      </c>
      <c r="AM15" s="270" t="str">
        <f>IFERROR(IF('X(Calculs)X'!IN34="","",'X(Calculs)X'!IN34),"")</f>
        <v/>
      </c>
    </row>
    <row r="16" spans="1:126" ht="39.9" customHeight="1" x14ac:dyDescent="0.3">
      <c r="A16" s="117" t="str">
        <f t="shared" si="0"/>
        <v/>
      </c>
      <c r="B16" s="277" t="str">
        <f t="shared" si="1"/>
        <v/>
      </c>
      <c r="C16" s="278" t="str">
        <f>IFERROR(IF('X(Calculs)X'!EE35&lt;='2. Saisie'!AE$3,'X(Calculs)X'!FM35,""),"")</f>
        <v/>
      </c>
      <c r="D16" s="279" t="str">
        <f>IFERROR(IF(C16="","",C16/'X(Calculs)X'!B$8),"")</f>
        <v/>
      </c>
      <c r="E16" s="285" t="str">
        <f>IFERROR(IF('X(Calculs)X'!FL35="","",'X(Calculs)X'!FL35),"")</f>
        <v/>
      </c>
      <c r="H16" s="267" t="str">
        <f>IFERROR(IF('X(Calculs)X'!HH35="","",'X(Calculs)X'!HH35),"")</f>
        <v/>
      </c>
      <c r="I16" s="58" t="str">
        <f>IFERROR(IF('X(Calculs)X'!HJ35="","",'X(Calculs)X'!HJ35),"")</f>
        <v/>
      </c>
      <c r="J16" s="36" t="str">
        <f>IFERROR(IF('X(Calculs)X'!HK35="","",'X(Calculs)X'!HK35),"")</f>
        <v/>
      </c>
      <c r="K16" s="36" t="str">
        <f>IFERROR(IF('X(Calculs)X'!HL35="","",'X(Calculs)X'!HL35),"")</f>
        <v/>
      </c>
      <c r="L16" s="36" t="str">
        <f>IFERROR(IF('X(Calculs)X'!HM35="","",'X(Calculs)X'!HM35),"")</f>
        <v/>
      </c>
      <c r="M16" s="36" t="str">
        <f>IFERROR(IF('X(Calculs)X'!HN35="","",'X(Calculs)X'!HN35),"")</f>
        <v/>
      </c>
      <c r="N16" s="36" t="str">
        <f>IFERROR(IF('X(Calculs)X'!HO35="","",'X(Calculs)X'!HO35),"")</f>
        <v/>
      </c>
      <c r="O16" s="36" t="str">
        <f>IFERROR(IF('X(Calculs)X'!HP35="","",'X(Calculs)X'!HP35),"")</f>
        <v/>
      </c>
      <c r="P16" s="36" t="str">
        <f>IFERROR(IF('X(Calculs)X'!HQ35="","",'X(Calculs)X'!HQ35),"")</f>
        <v/>
      </c>
      <c r="Q16" s="36" t="str">
        <f>IFERROR(IF('X(Calculs)X'!HR35="","",'X(Calculs)X'!HR35),"")</f>
        <v/>
      </c>
      <c r="R16" s="36" t="str">
        <f>IFERROR(IF('X(Calculs)X'!HS35="","",'X(Calculs)X'!HS35),"")</f>
        <v/>
      </c>
      <c r="S16" s="36" t="str">
        <f>IFERROR(IF('X(Calculs)X'!HT35="","",'X(Calculs)X'!HT35),"")</f>
        <v/>
      </c>
      <c r="T16" s="36" t="str">
        <f>IFERROR(IF('X(Calculs)X'!HU35="","",'X(Calculs)X'!HU35),"")</f>
        <v/>
      </c>
      <c r="U16" s="36" t="str">
        <f>IFERROR(IF('X(Calculs)X'!HV35="","",'X(Calculs)X'!HV35),"")</f>
        <v/>
      </c>
      <c r="V16" s="36" t="str">
        <f>IFERROR(IF('X(Calculs)X'!HW35="","",'X(Calculs)X'!HW35),"")</f>
        <v/>
      </c>
      <c r="W16" s="36" t="str">
        <f>IFERROR(IF('X(Calculs)X'!HX35="","",'X(Calculs)X'!HX35),"")</f>
        <v/>
      </c>
      <c r="X16" s="36" t="str">
        <f>IFERROR(IF('X(Calculs)X'!HY35="","",'X(Calculs)X'!HY35),"")</f>
        <v/>
      </c>
      <c r="Y16" s="36" t="str">
        <f>IFERROR(IF('X(Calculs)X'!HZ35="","",'X(Calculs)X'!HZ35),"")</f>
        <v/>
      </c>
      <c r="Z16" s="36" t="str">
        <f>IFERROR(IF('X(Calculs)X'!IA35="","",'X(Calculs)X'!IA35),"")</f>
        <v/>
      </c>
      <c r="AA16" s="36" t="str">
        <f>IFERROR(IF('X(Calculs)X'!IB35="","",'X(Calculs)X'!IB35),"")</f>
        <v/>
      </c>
      <c r="AB16" s="36" t="str">
        <f>IFERROR(IF('X(Calculs)X'!IC35="","",'X(Calculs)X'!IC35),"")</f>
        <v/>
      </c>
      <c r="AC16" s="36" t="str">
        <f>IFERROR(IF('X(Calculs)X'!ID35="","",'X(Calculs)X'!ID35),"")</f>
        <v/>
      </c>
      <c r="AD16" s="36" t="str">
        <f>IFERROR(IF('X(Calculs)X'!IE35="","",'X(Calculs)X'!IE35),"")</f>
        <v/>
      </c>
      <c r="AE16" s="36" t="str">
        <f>IFERROR(IF('X(Calculs)X'!IF35="","",'X(Calculs)X'!IF35),"")</f>
        <v/>
      </c>
      <c r="AF16" s="36" t="str">
        <f>IFERROR(IF('X(Calculs)X'!IG35="","",'X(Calculs)X'!IG35),"")</f>
        <v/>
      </c>
      <c r="AG16" s="36" t="str">
        <f>IFERROR(IF('X(Calculs)X'!IH35="","",'X(Calculs)X'!IH35),"")</f>
        <v/>
      </c>
      <c r="AH16" s="36" t="str">
        <f>IFERROR(IF('X(Calculs)X'!II35="","",'X(Calculs)X'!II35),"")</f>
        <v/>
      </c>
      <c r="AI16" s="36" t="str">
        <f>IFERROR(IF('X(Calculs)X'!IJ35="","",'X(Calculs)X'!IJ35),"")</f>
        <v/>
      </c>
      <c r="AJ16" s="36" t="str">
        <f>IFERROR(IF('X(Calculs)X'!IK35="","",'X(Calculs)X'!IK35),"")</f>
        <v/>
      </c>
      <c r="AK16" s="36" t="str">
        <f>IFERROR(IF('X(Calculs)X'!IL35="","",'X(Calculs)X'!IL35),"")</f>
        <v/>
      </c>
      <c r="AL16" s="36" t="str">
        <f>IFERROR(IF('X(Calculs)X'!IM35="","",'X(Calculs)X'!IM35),"")</f>
        <v/>
      </c>
      <c r="AM16" s="270" t="str">
        <f>IFERROR(IF('X(Calculs)X'!IN35="","",'X(Calculs)X'!IN35),"")</f>
        <v/>
      </c>
    </row>
    <row r="17" spans="1:39" ht="39.9" customHeight="1" x14ac:dyDescent="0.3">
      <c r="A17" s="117" t="str">
        <f t="shared" si="0"/>
        <v/>
      </c>
      <c r="B17" s="277" t="str">
        <f t="shared" si="1"/>
        <v/>
      </c>
      <c r="C17" s="278" t="str">
        <f>IFERROR(IF('X(Calculs)X'!EE36&lt;='2. Saisie'!AE$3,'X(Calculs)X'!FM36,""),"")</f>
        <v/>
      </c>
      <c r="D17" s="279" t="str">
        <f>IFERROR(IF(C17="","",C17/'X(Calculs)X'!B$8),"")</f>
        <v/>
      </c>
      <c r="E17" s="285" t="str">
        <f>IFERROR(IF('X(Calculs)X'!FL36="","",'X(Calculs)X'!FL36),"")</f>
        <v/>
      </c>
      <c r="H17" s="267" t="str">
        <f>IFERROR(IF('X(Calculs)X'!HH36="","",'X(Calculs)X'!HH36),"")</f>
        <v/>
      </c>
      <c r="I17" s="58" t="str">
        <f>IFERROR(IF('X(Calculs)X'!HJ36="","",'X(Calculs)X'!HJ36),"")</f>
        <v/>
      </c>
      <c r="J17" s="36" t="str">
        <f>IFERROR(IF('X(Calculs)X'!HK36="","",'X(Calculs)X'!HK36),"")</f>
        <v/>
      </c>
      <c r="K17" s="36" t="str">
        <f>IFERROR(IF('X(Calculs)X'!HL36="","",'X(Calculs)X'!HL36),"")</f>
        <v/>
      </c>
      <c r="L17" s="36" t="str">
        <f>IFERROR(IF('X(Calculs)X'!HM36="","",'X(Calculs)X'!HM36),"")</f>
        <v/>
      </c>
      <c r="M17" s="36" t="str">
        <f>IFERROR(IF('X(Calculs)X'!HN36="","",'X(Calculs)X'!HN36),"")</f>
        <v/>
      </c>
      <c r="N17" s="36" t="str">
        <f>IFERROR(IF('X(Calculs)X'!HO36="","",'X(Calculs)X'!HO36),"")</f>
        <v/>
      </c>
      <c r="O17" s="36" t="str">
        <f>IFERROR(IF('X(Calculs)X'!HP36="","",'X(Calculs)X'!HP36),"")</f>
        <v/>
      </c>
      <c r="P17" s="36" t="str">
        <f>IFERROR(IF('X(Calculs)X'!HQ36="","",'X(Calculs)X'!HQ36),"")</f>
        <v/>
      </c>
      <c r="Q17" s="36" t="str">
        <f>IFERROR(IF('X(Calculs)X'!HR36="","",'X(Calculs)X'!HR36),"")</f>
        <v/>
      </c>
      <c r="R17" s="36" t="str">
        <f>IFERROR(IF('X(Calculs)X'!HS36="","",'X(Calculs)X'!HS36),"")</f>
        <v/>
      </c>
      <c r="S17" s="36" t="str">
        <f>IFERROR(IF('X(Calculs)X'!HT36="","",'X(Calculs)X'!HT36),"")</f>
        <v/>
      </c>
      <c r="T17" s="36" t="str">
        <f>IFERROR(IF('X(Calculs)X'!HU36="","",'X(Calculs)X'!HU36),"")</f>
        <v/>
      </c>
      <c r="U17" s="36" t="str">
        <f>IFERROR(IF('X(Calculs)X'!HV36="","",'X(Calculs)X'!HV36),"")</f>
        <v/>
      </c>
      <c r="V17" s="36" t="str">
        <f>IFERROR(IF('X(Calculs)X'!HW36="","",'X(Calculs)X'!HW36),"")</f>
        <v/>
      </c>
      <c r="W17" s="36" t="str">
        <f>IFERROR(IF('X(Calculs)X'!HX36="","",'X(Calculs)X'!HX36),"")</f>
        <v/>
      </c>
      <c r="X17" s="36" t="str">
        <f>IFERROR(IF('X(Calculs)X'!HY36="","",'X(Calculs)X'!HY36),"")</f>
        <v/>
      </c>
      <c r="Y17" s="36" t="str">
        <f>IFERROR(IF('X(Calculs)X'!HZ36="","",'X(Calculs)X'!HZ36),"")</f>
        <v/>
      </c>
      <c r="Z17" s="36" t="str">
        <f>IFERROR(IF('X(Calculs)X'!IA36="","",'X(Calculs)X'!IA36),"")</f>
        <v/>
      </c>
      <c r="AA17" s="36" t="str">
        <f>IFERROR(IF('X(Calculs)X'!IB36="","",'X(Calculs)X'!IB36),"")</f>
        <v/>
      </c>
      <c r="AB17" s="36" t="str">
        <f>IFERROR(IF('X(Calculs)X'!IC36="","",'X(Calculs)X'!IC36),"")</f>
        <v/>
      </c>
      <c r="AC17" s="36" t="str">
        <f>IFERROR(IF('X(Calculs)X'!ID36="","",'X(Calculs)X'!ID36),"")</f>
        <v/>
      </c>
      <c r="AD17" s="36" t="str">
        <f>IFERROR(IF('X(Calculs)X'!IE36="","",'X(Calculs)X'!IE36),"")</f>
        <v/>
      </c>
      <c r="AE17" s="36" t="str">
        <f>IFERROR(IF('X(Calculs)X'!IF36="","",'X(Calculs)X'!IF36),"")</f>
        <v/>
      </c>
      <c r="AF17" s="36" t="str">
        <f>IFERROR(IF('X(Calculs)X'!IG36="","",'X(Calculs)X'!IG36),"")</f>
        <v/>
      </c>
      <c r="AG17" s="36" t="str">
        <f>IFERROR(IF('X(Calculs)X'!IH36="","",'X(Calculs)X'!IH36),"")</f>
        <v/>
      </c>
      <c r="AH17" s="36" t="str">
        <f>IFERROR(IF('X(Calculs)X'!II36="","",'X(Calculs)X'!II36),"")</f>
        <v/>
      </c>
      <c r="AI17" s="36" t="str">
        <f>IFERROR(IF('X(Calculs)X'!IJ36="","",'X(Calculs)X'!IJ36),"")</f>
        <v/>
      </c>
      <c r="AJ17" s="36" t="str">
        <f>IFERROR(IF('X(Calculs)X'!IK36="","",'X(Calculs)X'!IK36),"")</f>
        <v/>
      </c>
      <c r="AK17" s="36" t="str">
        <f>IFERROR(IF('X(Calculs)X'!IL36="","",'X(Calculs)X'!IL36),"")</f>
        <v/>
      </c>
      <c r="AL17" s="36" t="str">
        <f>IFERROR(IF('X(Calculs)X'!IM36="","",'X(Calculs)X'!IM36),"")</f>
        <v/>
      </c>
      <c r="AM17" s="270" t="str">
        <f>IFERROR(IF('X(Calculs)X'!IN36="","",'X(Calculs)X'!IN36),"")</f>
        <v/>
      </c>
    </row>
    <row r="18" spans="1:39" ht="39.9" customHeight="1" x14ac:dyDescent="0.3">
      <c r="A18" s="117" t="str">
        <f t="shared" si="0"/>
        <v/>
      </c>
      <c r="B18" s="277" t="str">
        <f t="shared" si="1"/>
        <v/>
      </c>
      <c r="C18" s="278" t="str">
        <f>IFERROR(IF('X(Calculs)X'!EE37&lt;='2. Saisie'!AE$3,'X(Calculs)X'!FM37,""),"")</f>
        <v/>
      </c>
      <c r="D18" s="279" t="str">
        <f>IFERROR(IF(C18="","",C18/'X(Calculs)X'!B$8),"")</f>
        <v/>
      </c>
      <c r="E18" s="285" t="str">
        <f>IFERROR(IF('X(Calculs)X'!FL37="","",'X(Calculs)X'!FL37),"")</f>
        <v/>
      </c>
      <c r="H18" s="267" t="str">
        <f>IFERROR(IF('X(Calculs)X'!HH37="","",'X(Calculs)X'!HH37),"")</f>
        <v/>
      </c>
      <c r="I18" s="58" t="str">
        <f>IFERROR(IF('X(Calculs)X'!HJ37="","",'X(Calculs)X'!HJ37),"")</f>
        <v/>
      </c>
      <c r="J18" s="36" t="str">
        <f>IFERROR(IF('X(Calculs)X'!HK37="","",'X(Calculs)X'!HK37),"")</f>
        <v/>
      </c>
      <c r="K18" s="36" t="str">
        <f>IFERROR(IF('X(Calculs)X'!HL37="","",'X(Calculs)X'!HL37),"")</f>
        <v/>
      </c>
      <c r="L18" s="36" t="str">
        <f>IFERROR(IF('X(Calculs)X'!HM37="","",'X(Calculs)X'!HM37),"")</f>
        <v/>
      </c>
      <c r="M18" s="36" t="str">
        <f>IFERROR(IF('X(Calculs)X'!HN37="","",'X(Calculs)X'!HN37),"")</f>
        <v/>
      </c>
      <c r="N18" s="36" t="str">
        <f>IFERROR(IF('X(Calculs)X'!HO37="","",'X(Calculs)X'!HO37),"")</f>
        <v/>
      </c>
      <c r="O18" s="36" t="str">
        <f>IFERROR(IF('X(Calculs)X'!HP37="","",'X(Calculs)X'!HP37),"")</f>
        <v/>
      </c>
      <c r="P18" s="36" t="str">
        <f>IFERROR(IF('X(Calculs)X'!HQ37="","",'X(Calculs)X'!HQ37),"")</f>
        <v/>
      </c>
      <c r="Q18" s="36" t="str">
        <f>IFERROR(IF('X(Calculs)X'!HR37="","",'X(Calculs)X'!HR37),"")</f>
        <v/>
      </c>
      <c r="R18" s="36" t="str">
        <f>IFERROR(IF('X(Calculs)X'!HS37="","",'X(Calculs)X'!HS37),"")</f>
        <v/>
      </c>
      <c r="S18" s="36" t="str">
        <f>IFERROR(IF('X(Calculs)X'!HT37="","",'X(Calculs)X'!HT37),"")</f>
        <v/>
      </c>
      <c r="T18" s="36" t="str">
        <f>IFERROR(IF('X(Calculs)X'!HU37="","",'X(Calculs)X'!HU37),"")</f>
        <v/>
      </c>
      <c r="U18" s="36" t="str">
        <f>IFERROR(IF('X(Calculs)X'!HV37="","",'X(Calculs)X'!HV37),"")</f>
        <v/>
      </c>
      <c r="V18" s="36" t="str">
        <f>IFERROR(IF('X(Calculs)X'!HW37="","",'X(Calculs)X'!HW37),"")</f>
        <v/>
      </c>
      <c r="W18" s="36" t="str">
        <f>IFERROR(IF('X(Calculs)X'!HX37="","",'X(Calculs)X'!HX37),"")</f>
        <v/>
      </c>
      <c r="X18" s="36" t="str">
        <f>IFERROR(IF('X(Calculs)X'!HY37="","",'X(Calculs)X'!HY37),"")</f>
        <v/>
      </c>
      <c r="Y18" s="36" t="str">
        <f>IFERROR(IF('X(Calculs)X'!HZ37="","",'X(Calculs)X'!HZ37),"")</f>
        <v/>
      </c>
      <c r="Z18" s="36" t="str">
        <f>IFERROR(IF('X(Calculs)X'!IA37="","",'X(Calculs)X'!IA37),"")</f>
        <v/>
      </c>
      <c r="AA18" s="36" t="str">
        <f>IFERROR(IF('X(Calculs)X'!IB37="","",'X(Calculs)X'!IB37),"")</f>
        <v/>
      </c>
      <c r="AB18" s="36" t="str">
        <f>IFERROR(IF('X(Calculs)X'!IC37="","",'X(Calculs)X'!IC37),"")</f>
        <v/>
      </c>
      <c r="AC18" s="36" t="str">
        <f>IFERROR(IF('X(Calculs)X'!ID37="","",'X(Calculs)X'!ID37),"")</f>
        <v/>
      </c>
      <c r="AD18" s="36" t="str">
        <f>IFERROR(IF('X(Calculs)X'!IE37="","",'X(Calculs)X'!IE37),"")</f>
        <v/>
      </c>
      <c r="AE18" s="36" t="str">
        <f>IFERROR(IF('X(Calculs)X'!IF37="","",'X(Calculs)X'!IF37),"")</f>
        <v/>
      </c>
      <c r="AF18" s="36" t="str">
        <f>IFERROR(IF('X(Calculs)X'!IG37="","",'X(Calculs)X'!IG37),"")</f>
        <v/>
      </c>
      <c r="AG18" s="36" t="str">
        <f>IFERROR(IF('X(Calculs)X'!IH37="","",'X(Calculs)X'!IH37),"")</f>
        <v/>
      </c>
      <c r="AH18" s="36" t="str">
        <f>IFERROR(IF('X(Calculs)X'!II37="","",'X(Calculs)X'!II37),"")</f>
        <v/>
      </c>
      <c r="AI18" s="36" t="str">
        <f>IFERROR(IF('X(Calculs)X'!IJ37="","",'X(Calculs)X'!IJ37),"")</f>
        <v/>
      </c>
      <c r="AJ18" s="36" t="str">
        <f>IFERROR(IF('X(Calculs)X'!IK37="","",'X(Calculs)X'!IK37),"")</f>
        <v/>
      </c>
      <c r="AK18" s="36" t="str">
        <f>IFERROR(IF('X(Calculs)X'!IL37="","",'X(Calculs)X'!IL37),"")</f>
        <v/>
      </c>
      <c r="AL18" s="36" t="str">
        <f>IFERROR(IF('X(Calculs)X'!IM37="","",'X(Calculs)X'!IM37),"")</f>
        <v/>
      </c>
      <c r="AM18" s="270" t="str">
        <f>IFERROR(IF('X(Calculs)X'!IN37="","",'X(Calculs)X'!IN37),"")</f>
        <v/>
      </c>
    </row>
    <row r="19" spans="1:39" ht="39.9" customHeight="1" x14ac:dyDescent="0.3">
      <c r="A19" s="117" t="str">
        <f t="shared" si="0"/>
        <v/>
      </c>
      <c r="B19" s="277" t="str">
        <f t="shared" si="1"/>
        <v/>
      </c>
      <c r="C19" s="278" t="str">
        <f>IFERROR(IF('X(Calculs)X'!EE38&lt;='2. Saisie'!AE$3,'X(Calculs)X'!FM38,""),"")</f>
        <v/>
      </c>
      <c r="D19" s="279" t="str">
        <f>IFERROR(IF(C19="","",C19/'X(Calculs)X'!B$8),"")</f>
        <v/>
      </c>
      <c r="E19" s="285" t="str">
        <f>IFERROR(IF('X(Calculs)X'!FL38="","",'X(Calculs)X'!FL38),"")</f>
        <v/>
      </c>
      <c r="H19" s="267" t="str">
        <f>IFERROR(IF('X(Calculs)X'!HH38="","",'X(Calculs)X'!HH38),"")</f>
        <v/>
      </c>
      <c r="I19" s="58" t="str">
        <f>IFERROR(IF('X(Calculs)X'!HJ38="","",'X(Calculs)X'!HJ38),"")</f>
        <v/>
      </c>
      <c r="J19" s="36" t="str">
        <f>IFERROR(IF('X(Calculs)X'!HK38="","",'X(Calculs)X'!HK38),"")</f>
        <v/>
      </c>
      <c r="K19" s="36" t="str">
        <f>IFERROR(IF('X(Calculs)X'!HL38="","",'X(Calculs)X'!HL38),"")</f>
        <v/>
      </c>
      <c r="L19" s="36" t="str">
        <f>IFERROR(IF('X(Calculs)X'!HM38="","",'X(Calculs)X'!HM38),"")</f>
        <v/>
      </c>
      <c r="M19" s="36" t="str">
        <f>IFERROR(IF('X(Calculs)X'!HN38="","",'X(Calculs)X'!HN38),"")</f>
        <v/>
      </c>
      <c r="N19" s="36" t="str">
        <f>IFERROR(IF('X(Calculs)X'!HO38="","",'X(Calculs)X'!HO38),"")</f>
        <v/>
      </c>
      <c r="O19" s="36" t="str">
        <f>IFERROR(IF('X(Calculs)X'!HP38="","",'X(Calculs)X'!HP38),"")</f>
        <v/>
      </c>
      <c r="P19" s="36" t="str">
        <f>IFERROR(IF('X(Calculs)X'!HQ38="","",'X(Calculs)X'!HQ38),"")</f>
        <v/>
      </c>
      <c r="Q19" s="36" t="str">
        <f>IFERROR(IF('X(Calculs)X'!HR38="","",'X(Calculs)X'!HR38),"")</f>
        <v/>
      </c>
      <c r="R19" s="36" t="str">
        <f>IFERROR(IF('X(Calculs)X'!HS38="","",'X(Calculs)X'!HS38),"")</f>
        <v/>
      </c>
      <c r="S19" s="36" t="str">
        <f>IFERROR(IF('X(Calculs)X'!HT38="","",'X(Calculs)X'!HT38),"")</f>
        <v/>
      </c>
      <c r="T19" s="36" t="str">
        <f>IFERROR(IF('X(Calculs)X'!HU38="","",'X(Calculs)X'!HU38),"")</f>
        <v/>
      </c>
      <c r="U19" s="36" t="str">
        <f>IFERROR(IF('X(Calculs)X'!HV38="","",'X(Calculs)X'!HV38),"")</f>
        <v/>
      </c>
      <c r="V19" s="36" t="str">
        <f>IFERROR(IF('X(Calculs)X'!HW38="","",'X(Calculs)X'!HW38),"")</f>
        <v/>
      </c>
      <c r="W19" s="36" t="str">
        <f>IFERROR(IF('X(Calculs)X'!HX38="","",'X(Calculs)X'!HX38),"")</f>
        <v/>
      </c>
      <c r="X19" s="36" t="str">
        <f>IFERROR(IF('X(Calculs)X'!HY38="","",'X(Calculs)X'!HY38),"")</f>
        <v/>
      </c>
      <c r="Y19" s="36" t="str">
        <f>IFERROR(IF('X(Calculs)X'!HZ38="","",'X(Calculs)X'!HZ38),"")</f>
        <v/>
      </c>
      <c r="Z19" s="36" t="str">
        <f>IFERROR(IF('X(Calculs)X'!IA38="","",'X(Calculs)X'!IA38),"")</f>
        <v/>
      </c>
      <c r="AA19" s="36" t="str">
        <f>IFERROR(IF('X(Calculs)X'!IB38="","",'X(Calculs)X'!IB38),"")</f>
        <v/>
      </c>
      <c r="AB19" s="36" t="str">
        <f>IFERROR(IF('X(Calculs)X'!IC38="","",'X(Calculs)X'!IC38),"")</f>
        <v/>
      </c>
      <c r="AC19" s="36" t="str">
        <f>IFERROR(IF('X(Calculs)X'!ID38="","",'X(Calculs)X'!ID38),"")</f>
        <v/>
      </c>
      <c r="AD19" s="36" t="str">
        <f>IFERROR(IF('X(Calculs)X'!IE38="","",'X(Calculs)X'!IE38),"")</f>
        <v/>
      </c>
      <c r="AE19" s="36" t="str">
        <f>IFERROR(IF('X(Calculs)X'!IF38="","",'X(Calculs)X'!IF38),"")</f>
        <v/>
      </c>
      <c r="AF19" s="36" t="str">
        <f>IFERROR(IF('X(Calculs)X'!IG38="","",'X(Calculs)X'!IG38),"")</f>
        <v/>
      </c>
      <c r="AG19" s="36" t="str">
        <f>IFERROR(IF('X(Calculs)X'!IH38="","",'X(Calculs)X'!IH38),"")</f>
        <v/>
      </c>
      <c r="AH19" s="36" t="str">
        <f>IFERROR(IF('X(Calculs)X'!II38="","",'X(Calculs)X'!II38),"")</f>
        <v/>
      </c>
      <c r="AI19" s="36" t="str">
        <f>IFERROR(IF('X(Calculs)X'!IJ38="","",'X(Calculs)X'!IJ38),"")</f>
        <v/>
      </c>
      <c r="AJ19" s="36" t="str">
        <f>IFERROR(IF('X(Calculs)X'!IK38="","",'X(Calculs)X'!IK38),"")</f>
        <v/>
      </c>
      <c r="AK19" s="36" t="str">
        <f>IFERROR(IF('X(Calculs)X'!IL38="","",'X(Calculs)X'!IL38),"")</f>
        <v/>
      </c>
      <c r="AL19" s="36" t="str">
        <f>IFERROR(IF('X(Calculs)X'!IM38="","",'X(Calculs)X'!IM38),"")</f>
        <v/>
      </c>
      <c r="AM19" s="270" t="str">
        <f>IFERROR(IF('X(Calculs)X'!IN38="","",'X(Calculs)X'!IN38),"")</f>
        <v/>
      </c>
    </row>
    <row r="20" spans="1:39" ht="39.9" customHeight="1" x14ac:dyDescent="0.3">
      <c r="A20" s="117" t="str">
        <f t="shared" si="0"/>
        <v/>
      </c>
      <c r="B20" s="277" t="str">
        <f t="shared" si="1"/>
        <v/>
      </c>
      <c r="C20" s="278" t="str">
        <f>IFERROR(IF('X(Calculs)X'!EE39&lt;='2. Saisie'!AE$3,'X(Calculs)X'!FM39,""),"")</f>
        <v/>
      </c>
      <c r="D20" s="279" t="str">
        <f>IFERROR(IF(C20="","",C20/'X(Calculs)X'!B$8),"")</f>
        <v/>
      </c>
      <c r="E20" s="285" t="str">
        <f>IFERROR(IF('X(Calculs)X'!FL39="","",'X(Calculs)X'!FL39),"")</f>
        <v/>
      </c>
      <c r="H20" s="267" t="str">
        <f>IFERROR(IF('X(Calculs)X'!HH39="","",'X(Calculs)X'!HH39),"")</f>
        <v/>
      </c>
      <c r="I20" s="58" t="str">
        <f>IFERROR(IF('X(Calculs)X'!HJ39="","",'X(Calculs)X'!HJ39),"")</f>
        <v/>
      </c>
      <c r="J20" s="36" t="str">
        <f>IFERROR(IF('X(Calculs)X'!HK39="","",'X(Calculs)X'!HK39),"")</f>
        <v/>
      </c>
      <c r="K20" s="36" t="str">
        <f>IFERROR(IF('X(Calculs)X'!HL39="","",'X(Calculs)X'!HL39),"")</f>
        <v/>
      </c>
      <c r="L20" s="36" t="str">
        <f>IFERROR(IF('X(Calculs)X'!HM39="","",'X(Calculs)X'!HM39),"")</f>
        <v/>
      </c>
      <c r="M20" s="36" t="str">
        <f>IFERROR(IF('X(Calculs)X'!HN39="","",'X(Calculs)X'!HN39),"")</f>
        <v/>
      </c>
      <c r="N20" s="36" t="str">
        <f>IFERROR(IF('X(Calculs)X'!HO39="","",'X(Calculs)X'!HO39),"")</f>
        <v/>
      </c>
      <c r="O20" s="36" t="str">
        <f>IFERROR(IF('X(Calculs)X'!HP39="","",'X(Calculs)X'!HP39),"")</f>
        <v/>
      </c>
      <c r="P20" s="36" t="str">
        <f>IFERROR(IF('X(Calculs)X'!HQ39="","",'X(Calculs)X'!HQ39),"")</f>
        <v/>
      </c>
      <c r="Q20" s="36" t="str">
        <f>IFERROR(IF('X(Calculs)X'!HR39="","",'X(Calculs)X'!HR39),"")</f>
        <v/>
      </c>
      <c r="R20" s="36" t="str">
        <f>IFERROR(IF('X(Calculs)X'!HS39="","",'X(Calculs)X'!HS39),"")</f>
        <v/>
      </c>
      <c r="S20" s="36" t="str">
        <f>IFERROR(IF('X(Calculs)X'!HT39="","",'X(Calculs)X'!HT39),"")</f>
        <v/>
      </c>
      <c r="T20" s="36" t="str">
        <f>IFERROR(IF('X(Calculs)X'!HU39="","",'X(Calculs)X'!HU39),"")</f>
        <v/>
      </c>
      <c r="U20" s="36" t="str">
        <f>IFERROR(IF('X(Calculs)X'!HV39="","",'X(Calculs)X'!HV39),"")</f>
        <v/>
      </c>
      <c r="V20" s="36" t="str">
        <f>IFERROR(IF('X(Calculs)X'!HW39="","",'X(Calculs)X'!HW39),"")</f>
        <v/>
      </c>
      <c r="W20" s="36" t="str">
        <f>IFERROR(IF('X(Calculs)X'!HX39="","",'X(Calculs)X'!HX39),"")</f>
        <v/>
      </c>
      <c r="X20" s="36" t="str">
        <f>IFERROR(IF('X(Calculs)X'!HY39="","",'X(Calculs)X'!HY39),"")</f>
        <v/>
      </c>
      <c r="Y20" s="36" t="str">
        <f>IFERROR(IF('X(Calculs)X'!HZ39="","",'X(Calculs)X'!HZ39),"")</f>
        <v/>
      </c>
      <c r="Z20" s="36" t="str">
        <f>IFERROR(IF('X(Calculs)X'!IA39="","",'X(Calculs)X'!IA39),"")</f>
        <v/>
      </c>
      <c r="AA20" s="36" t="str">
        <f>IFERROR(IF('X(Calculs)X'!IB39="","",'X(Calculs)X'!IB39),"")</f>
        <v/>
      </c>
      <c r="AB20" s="36" t="str">
        <f>IFERROR(IF('X(Calculs)X'!IC39="","",'X(Calculs)X'!IC39),"")</f>
        <v/>
      </c>
      <c r="AC20" s="36" t="str">
        <f>IFERROR(IF('X(Calculs)X'!ID39="","",'X(Calculs)X'!ID39),"")</f>
        <v/>
      </c>
      <c r="AD20" s="36" t="str">
        <f>IFERROR(IF('X(Calculs)X'!IE39="","",'X(Calculs)X'!IE39),"")</f>
        <v/>
      </c>
      <c r="AE20" s="36" t="str">
        <f>IFERROR(IF('X(Calculs)X'!IF39="","",'X(Calculs)X'!IF39),"")</f>
        <v/>
      </c>
      <c r="AF20" s="36" t="str">
        <f>IFERROR(IF('X(Calculs)X'!IG39="","",'X(Calculs)X'!IG39),"")</f>
        <v/>
      </c>
      <c r="AG20" s="36" t="str">
        <f>IFERROR(IF('X(Calculs)X'!IH39="","",'X(Calculs)X'!IH39),"")</f>
        <v/>
      </c>
      <c r="AH20" s="36" t="str">
        <f>IFERROR(IF('X(Calculs)X'!II39="","",'X(Calculs)X'!II39),"")</f>
        <v/>
      </c>
      <c r="AI20" s="36" t="str">
        <f>IFERROR(IF('X(Calculs)X'!IJ39="","",'X(Calculs)X'!IJ39),"")</f>
        <v/>
      </c>
      <c r="AJ20" s="36" t="str">
        <f>IFERROR(IF('X(Calculs)X'!IK39="","",'X(Calculs)X'!IK39),"")</f>
        <v/>
      </c>
      <c r="AK20" s="36" t="str">
        <f>IFERROR(IF('X(Calculs)X'!IL39="","",'X(Calculs)X'!IL39),"")</f>
        <v/>
      </c>
      <c r="AL20" s="36" t="str">
        <f>IFERROR(IF('X(Calculs)X'!IM39="","",'X(Calculs)X'!IM39),"")</f>
        <v/>
      </c>
      <c r="AM20" s="270" t="str">
        <f>IFERROR(IF('X(Calculs)X'!IN39="","",'X(Calculs)X'!IN39),"")</f>
        <v/>
      </c>
    </row>
    <row r="21" spans="1:39" ht="39.9" customHeight="1" x14ac:dyDescent="0.3">
      <c r="A21" s="117" t="str">
        <f t="shared" si="0"/>
        <v/>
      </c>
      <c r="B21" s="277" t="str">
        <f t="shared" si="1"/>
        <v/>
      </c>
      <c r="C21" s="278" t="str">
        <f>IFERROR(IF('X(Calculs)X'!EE40&lt;='2. Saisie'!AE$3,'X(Calculs)X'!FM40,""),"")</f>
        <v/>
      </c>
      <c r="D21" s="279" t="str">
        <f>IFERROR(IF(C21="","",C21/'X(Calculs)X'!B$8),"")</f>
        <v/>
      </c>
      <c r="E21" s="285" t="str">
        <f>IFERROR(IF('X(Calculs)X'!FL40="","",'X(Calculs)X'!FL40),"")</f>
        <v/>
      </c>
      <c r="H21" s="267" t="str">
        <f>IFERROR(IF('X(Calculs)X'!HH40="","",'X(Calculs)X'!HH40),"")</f>
        <v/>
      </c>
      <c r="I21" s="58" t="str">
        <f>IFERROR(IF('X(Calculs)X'!HJ40="","",'X(Calculs)X'!HJ40),"")</f>
        <v/>
      </c>
      <c r="J21" s="36" t="str">
        <f>IFERROR(IF('X(Calculs)X'!HK40="","",'X(Calculs)X'!HK40),"")</f>
        <v/>
      </c>
      <c r="K21" s="36" t="str">
        <f>IFERROR(IF('X(Calculs)X'!HL40="","",'X(Calculs)X'!HL40),"")</f>
        <v/>
      </c>
      <c r="L21" s="36" t="str">
        <f>IFERROR(IF('X(Calculs)X'!HM40="","",'X(Calculs)X'!HM40),"")</f>
        <v/>
      </c>
      <c r="M21" s="36" t="str">
        <f>IFERROR(IF('X(Calculs)X'!HN40="","",'X(Calculs)X'!HN40),"")</f>
        <v/>
      </c>
      <c r="N21" s="36" t="str">
        <f>IFERROR(IF('X(Calculs)X'!HO40="","",'X(Calculs)X'!HO40),"")</f>
        <v/>
      </c>
      <c r="O21" s="36" t="str">
        <f>IFERROR(IF('X(Calculs)X'!HP40="","",'X(Calculs)X'!HP40),"")</f>
        <v/>
      </c>
      <c r="P21" s="36" t="str">
        <f>IFERROR(IF('X(Calculs)X'!HQ40="","",'X(Calculs)X'!HQ40),"")</f>
        <v/>
      </c>
      <c r="Q21" s="36" t="str">
        <f>IFERROR(IF('X(Calculs)X'!HR40="","",'X(Calculs)X'!HR40),"")</f>
        <v/>
      </c>
      <c r="R21" s="36" t="str">
        <f>IFERROR(IF('X(Calculs)X'!HS40="","",'X(Calculs)X'!HS40),"")</f>
        <v/>
      </c>
      <c r="S21" s="36" t="str">
        <f>IFERROR(IF('X(Calculs)X'!HT40="","",'X(Calculs)X'!HT40),"")</f>
        <v/>
      </c>
      <c r="T21" s="36" t="str">
        <f>IFERROR(IF('X(Calculs)X'!HU40="","",'X(Calculs)X'!HU40),"")</f>
        <v/>
      </c>
      <c r="U21" s="36" t="str">
        <f>IFERROR(IF('X(Calculs)X'!HV40="","",'X(Calculs)X'!HV40),"")</f>
        <v/>
      </c>
      <c r="V21" s="36" t="str">
        <f>IFERROR(IF('X(Calculs)X'!HW40="","",'X(Calculs)X'!HW40),"")</f>
        <v/>
      </c>
      <c r="W21" s="36" t="str">
        <f>IFERROR(IF('X(Calculs)X'!HX40="","",'X(Calculs)X'!HX40),"")</f>
        <v/>
      </c>
      <c r="X21" s="36" t="str">
        <f>IFERROR(IF('X(Calculs)X'!HY40="","",'X(Calculs)X'!HY40),"")</f>
        <v/>
      </c>
      <c r="Y21" s="36" t="str">
        <f>IFERROR(IF('X(Calculs)X'!HZ40="","",'X(Calculs)X'!HZ40),"")</f>
        <v/>
      </c>
      <c r="Z21" s="36" t="str">
        <f>IFERROR(IF('X(Calculs)X'!IA40="","",'X(Calculs)X'!IA40),"")</f>
        <v/>
      </c>
      <c r="AA21" s="36" t="str">
        <f>IFERROR(IF('X(Calculs)X'!IB40="","",'X(Calculs)X'!IB40),"")</f>
        <v/>
      </c>
      <c r="AB21" s="36" t="str">
        <f>IFERROR(IF('X(Calculs)X'!IC40="","",'X(Calculs)X'!IC40),"")</f>
        <v/>
      </c>
      <c r="AC21" s="36" t="str">
        <f>IFERROR(IF('X(Calculs)X'!ID40="","",'X(Calculs)X'!ID40),"")</f>
        <v/>
      </c>
      <c r="AD21" s="36" t="str">
        <f>IFERROR(IF('X(Calculs)X'!IE40="","",'X(Calculs)X'!IE40),"")</f>
        <v/>
      </c>
      <c r="AE21" s="36" t="str">
        <f>IFERROR(IF('X(Calculs)X'!IF40="","",'X(Calculs)X'!IF40),"")</f>
        <v/>
      </c>
      <c r="AF21" s="36" t="str">
        <f>IFERROR(IF('X(Calculs)X'!IG40="","",'X(Calculs)X'!IG40),"")</f>
        <v/>
      </c>
      <c r="AG21" s="36" t="str">
        <f>IFERROR(IF('X(Calculs)X'!IH40="","",'X(Calculs)X'!IH40),"")</f>
        <v/>
      </c>
      <c r="AH21" s="36" t="str">
        <f>IFERROR(IF('X(Calculs)X'!II40="","",'X(Calculs)X'!II40),"")</f>
        <v/>
      </c>
      <c r="AI21" s="36" t="str">
        <f>IFERROR(IF('X(Calculs)X'!IJ40="","",'X(Calculs)X'!IJ40),"")</f>
        <v/>
      </c>
      <c r="AJ21" s="36" t="str">
        <f>IFERROR(IF('X(Calculs)X'!IK40="","",'X(Calculs)X'!IK40),"")</f>
        <v/>
      </c>
      <c r="AK21" s="36" t="str">
        <f>IFERROR(IF('X(Calculs)X'!IL40="","",'X(Calculs)X'!IL40),"")</f>
        <v/>
      </c>
      <c r="AL21" s="36" t="str">
        <f>IFERROR(IF('X(Calculs)X'!IM40="","",'X(Calculs)X'!IM40),"")</f>
        <v/>
      </c>
      <c r="AM21" s="270" t="str">
        <f>IFERROR(IF('X(Calculs)X'!IN40="","",'X(Calculs)X'!IN40),"")</f>
        <v/>
      </c>
    </row>
    <row r="22" spans="1:39" ht="39.9" customHeight="1" x14ac:dyDescent="0.3">
      <c r="A22" s="117" t="str">
        <f t="shared" si="0"/>
        <v/>
      </c>
      <c r="B22" s="277" t="str">
        <f t="shared" si="1"/>
        <v/>
      </c>
      <c r="C22" s="278" t="str">
        <f>IFERROR(IF('X(Calculs)X'!EE41&lt;='2. Saisie'!AE$3,'X(Calculs)X'!FM41,""),"")</f>
        <v/>
      </c>
      <c r="D22" s="279" t="str">
        <f>IFERROR(IF(C22="","",C22/'X(Calculs)X'!B$8),"")</f>
        <v/>
      </c>
      <c r="E22" s="285" t="str">
        <f>IFERROR(IF('X(Calculs)X'!FL41="","",'X(Calculs)X'!FL41),"")</f>
        <v/>
      </c>
      <c r="H22" s="267" t="str">
        <f>IFERROR(IF('X(Calculs)X'!HH41="","",'X(Calculs)X'!HH41),"")</f>
        <v/>
      </c>
      <c r="I22" s="58" t="str">
        <f>IFERROR(IF('X(Calculs)X'!HJ41="","",'X(Calculs)X'!HJ41),"")</f>
        <v/>
      </c>
      <c r="J22" s="36" t="str">
        <f>IFERROR(IF('X(Calculs)X'!HK41="","",'X(Calculs)X'!HK41),"")</f>
        <v/>
      </c>
      <c r="K22" s="36" t="str">
        <f>IFERROR(IF('X(Calculs)X'!HL41="","",'X(Calculs)X'!HL41),"")</f>
        <v/>
      </c>
      <c r="L22" s="36" t="str">
        <f>IFERROR(IF('X(Calculs)X'!HM41="","",'X(Calculs)X'!HM41),"")</f>
        <v/>
      </c>
      <c r="M22" s="36" t="str">
        <f>IFERROR(IF('X(Calculs)X'!HN41="","",'X(Calculs)X'!HN41),"")</f>
        <v/>
      </c>
      <c r="N22" s="36" t="str">
        <f>IFERROR(IF('X(Calculs)X'!HO41="","",'X(Calculs)X'!HO41),"")</f>
        <v/>
      </c>
      <c r="O22" s="36" t="str">
        <f>IFERROR(IF('X(Calculs)X'!HP41="","",'X(Calculs)X'!HP41),"")</f>
        <v/>
      </c>
      <c r="P22" s="36" t="str">
        <f>IFERROR(IF('X(Calculs)X'!HQ41="","",'X(Calculs)X'!HQ41),"")</f>
        <v/>
      </c>
      <c r="Q22" s="36" t="str">
        <f>IFERROR(IF('X(Calculs)X'!HR41="","",'X(Calculs)X'!HR41),"")</f>
        <v/>
      </c>
      <c r="R22" s="36" t="str">
        <f>IFERROR(IF('X(Calculs)X'!HS41="","",'X(Calculs)X'!HS41),"")</f>
        <v/>
      </c>
      <c r="S22" s="36" t="str">
        <f>IFERROR(IF('X(Calculs)X'!HT41="","",'X(Calculs)X'!HT41),"")</f>
        <v/>
      </c>
      <c r="T22" s="36" t="str">
        <f>IFERROR(IF('X(Calculs)X'!HU41="","",'X(Calculs)X'!HU41),"")</f>
        <v/>
      </c>
      <c r="U22" s="36" t="str">
        <f>IFERROR(IF('X(Calculs)X'!HV41="","",'X(Calculs)X'!HV41),"")</f>
        <v/>
      </c>
      <c r="V22" s="36" t="str">
        <f>IFERROR(IF('X(Calculs)X'!HW41="","",'X(Calculs)X'!HW41),"")</f>
        <v/>
      </c>
      <c r="W22" s="36" t="str">
        <f>IFERROR(IF('X(Calculs)X'!HX41="","",'X(Calculs)X'!HX41),"")</f>
        <v/>
      </c>
      <c r="X22" s="36" t="str">
        <f>IFERROR(IF('X(Calculs)X'!HY41="","",'X(Calculs)X'!HY41),"")</f>
        <v/>
      </c>
      <c r="Y22" s="36" t="str">
        <f>IFERROR(IF('X(Calculs)X'!HZ41="","",'X(Calculs)X'!HZ41),"")</f>
        <v/>
      </c>
      <c r="Z22" s="36" t="str">
        <f>IFERROR(IF('X(Calculs)X'!IA41="","",'X(Calculs)X'!IA41),"")</f>
        <v/>
      </c>
      <c r="AA22" s="36" t="str">
        <f>IFERROR(IF('X(Calculs)X'!IB41="","",'X(Calculs)X'!IB41),"")</f>
        <v/>
      </c>
      <c r="AB22" s="36" t="str">
        <f>IFERROR(IF('X(Calculs)X'!IC41="","",'X(Calculs)X'!IC41),"")</f>
        <v/>
      </c>
      <c r="AC22" s="36" t="str">
        <f>IFERROR(IF('X(Calculs)X'!ID41="","",'X(Calculs)X'!ID41),"")</f>
        <v/>
      </c>
      <c r="AD22" s="36" t="str">
        <f>IFERROR(IF('X(Calculs)X'!IE41="","",'X(Calculs)X'!IE41),"")</f>
        <v/>
      </c>
      <c r="AE22" s="36" t="str">
        <f>IFERROR(IF('X(Calculs)X'!IF41="","",'X(Calculs)X'!IF41),"")</f>
        <v/>
      </c>
      <c r="AF22" s="36" t="str">
        <f>IFERROR(IF('X(Calculs)X'!IG41="","",'X(Calculs)X'!IG41),"")</f>
        <v/>
      </c>
      <c r="AG22" s="36" t="str">
        <f>IFERROR(IF('X(Calculs)X'!IH41="","",'X(Calculs)X'!IH41),"")</f>
        <v/>
      </c>
      <c r="AH22" s="36" t="str">
        <f>IFERROR(IF('X(Calculs)X'!II41="","",'X(Calculs)X'!II41),"")</f>
        <v/>
      </c>
      <c r="AI22" s="36" t="str">
        <f>IFERROR(IF('X(Calculs)X'!IJ41="","",'X(Calculs)X'!IJ41),"")</f>
        <v/>
      </c>
      <c r="AJ22" s="36" t="str">
        <f>IFERROR(IF('X(Calculs)X'!IK41="","",'X(Calculs)X'!IK41),"")</f>
        <v/>
      </c>
      <c r="AK22" s="36" t="str">
        <f>IFERROR(IF('X(Calculs)X'!IL41="","",'X(Calculs)X'!IL41),"")</f>
        <v/>
      </c>
      <c r="AL22" s="36" t="str">
        <f>IFERROR(IF('X(Calculs)X'!IM41="","",'X(Calculs)X'!IM41),"")</f>
        <v/>
      </c>
      <c r="AM22" s="270" t="str">
        <f>IFERROR(IF('X(Calculs)X'!IN41="","",'X(Calculs)X'!IN41),"")</f>
        <v/>
      </c>
    </row>
    <row r="23" spans="1:39" ht="39.9" customHeight="1" x14ac:dyDescent="0.3">
      <c r="A23" s="117" t="str">
        <f t="shared" si="0"/>
        <v/>
      </c>
      <c r="B23" s="277" t="str">
        <f t="shared" si="1"/>
        <v/>
      </c>
      <c r="C23" s="278" t="str">
        <f>IFERROR(IF('X(Calculs)X'!EE42&lt;='2. Saisie'!AE$3,'X(Calculs)X'!FM42,""),"")</f>
        <v/>
      </c>
      <c r="D23" s="279" t="str">
        <f>IFERROR(IF(C23="","",C23/'X(Calculs)X'!B$8),"")</f>
        <v/>
      </c>
      <c r="E23" s="285" t="str">
        <f>IFERROR(IF('X(Calculs)X'!FL42="","",'X(Calculs)X'!FL42),"")</f>
        <v/>
      </c>
      <c r="H23" s="267" t="str">
        <f>IFERROR(IF('X(Calculs)X'!HH42="","",'X(Calculs)X'!HH42),"")</f>
        <v/>
      </c>
      <c r="I23" s="58" t="str">
        <f>IFERROR(IF('X(Calculs)X'!HJ42="","",'X(Calculs)X'!HJ42),"")</f>
        <v/>
      </c>
      <c r="J23" s="36" t="str">
        <f>IFERROR(IF('X(Calculs)X'!HK42="","",'X(Calculs)X'!HK42),"")</f>
        <v/>
      </c>
      <c r="K23" s="36" t="str">
        <f>IFERROR(IF('X(Calculs)X'!HL42="","",'X(Calculs)X'!HL42),"")</f>
        <v/>
      </c>
      <c r="L23" s="36" t="str">
        <f>IFERROR(IF('X(Calculs)X'!HM42="","",'X(Calculs)X'!HM42),"")</f>
        <v/>
      </c>
      <c r="M23" s="36" t="str">
        <f>IFERROR(IF('X(Calculs)X'!HN42="","",'X(Calculs)X'!HN42),"")</f>
        <v/>
      </c>
      <c r="N23" s="36" t="str">
        <f>IFERROR(IF('X(Calculs)X'!HO42="","",'X(Calculs)X'!HO42),"")</f>
        <v/>
      </c>
      <c r="O23" s="36" t="str">
        <f>IFERROR(IF('X(Calculs)X'!HP42="","",'X(Calculs)X'!HP42),"")</f>
        <v/>
      </c>
      <c r="P23" s="36" t="str">
        <f>IFERROR(IF('X(Calculs)X'!HQ42="","",'X(Calculs)X'!HQ42),"")</f>
        <v/>
      </c>
      <c r="Q23" s="36" t="str">
        <f>IFERROR(IF('X(Calculs)X'!HR42="","",'X(Calculs)X'!HR42),"")</f>
        <v/>
      </c>
      <c r="R23" s="36" t="str">
        <f>IFERROR(IF('X(Calculs)X'!HS42="","",'X(Calculs)X'!HS42),"")</f>
        <v/>
      </c>
      <c r="S23" s="36" t="str">
        <f>IFERROR(IF('X(Calculs)X'!HT42="","",'X(Calculs)X'!HT42),"")</f>
        <v/>
      </c>
      <c r="T23" s="36" t="str">
        <f>IFERROR(IF('X(Calculs)X'!HU42="","",'X(Calculs)X'!HU42),"")</f>
        <v/>
      </c>
      <c r="U23" s="36" t="str">
        <f>IFERROR(IF('X(Calculs)X'!HV42="","",'X(Calculs)X'!HV42),"")</f>
        <v/>
      </c>
      <c r="V23" s="36" t="str">
        <f>IFERROR(IF('X(Calculs)X'!HW42="","",'X(Calculs)X'!HW42),"")</f>
        <v/>
      </c>
      <c r="W23" s="36" t="str">
        <f>IFERROR(IF('X(Calculs)X'!HX42="","",'X(Calculs)X'!HX42),"")</f>
        <v/>
      </c>
      <c r="X23" s="36" t="str">
        <f>IFERROR(IF('X(Calculs)X'!HY42="","",'X(Calculs)X'!HY42),"")</f>
        <v/>
      </c>
      <c r="Y23" s="36" t="str">
        <f>IFERROR(IF('X(Calculs)X'!HZ42="","",'X(Calculs)X'!HZ42),"")</f>
        <v/>
      </c>
      <c r="Z23" s="36" t="str">
        <f>IFERROR(IF('X(Calculs)X'!IA42="","",'X(Calculs)X'!IA42),"")</f>
        <v/>
      </c>
      <c r="AA23" s="36" t="str">
        <f>IFERROR(IF('X(Calculs)X'!IB42="","",'X(Calculs)X'!IB42),"")</f>
        <v/>
      </c>
      <c r="AB23" s="36" t="str">
        <f>IFERROR(IF('X(Calculs)X'!IC42="","",'X(Calculs)X'!IC42),"")</f>
        <v/>
      </c>
      <c r="AC23" s="36" t="str">
        <f>IFERROR(IF('X(Calculs)X'!ID42="","",'X(Calculs)X'!ID42),"")</f>
        <v/>
      </c>
      <c r="AD23" s="36" t="str">
        <f>IFERROR(IF('X(Calculs)X'!IE42="","",'X(Calculs)X'!IE42),"")</f>
        <v/>
      </c>
      <c r="AE23" s="36" t="str">
        <f>IFERROR(IF('X(Calculs)X'!IF42="","",'X(Calculs)X'!IF42),"")</f>
        <v/>
      </c>
      <c r="AF23" s="36" t="str">
        <f>IFERROR(IF('X(Calculs)X'!IG42="","",'X(Calculs)X'!IG42),"")</f>
        <v/>
      </c>
      <c r="AG23" s="36" t="str">
        <f>IFERROR(IF('X(Calculs)X'!IH42="","",'X(Calculs)X'!IH42),"")</f>
        <v/>
      </c>
      <c r="AH23" s="36" t="str">
        <f>IFERROR(IF('X(Calculs)X'!II42="","",'X(Calculs)X'!II42),"")</f>
        <v/>
      </c>
      <c r="AI23" s="36" t="str">
        <f>IFERROR(IF('X(Calculs)X'!IJ42="","",'X(Calculs)X'!IJ42),"")</f>
        <v/>
      </c>
      <c r="AJ23" s="36" t="str">
        <f>IFERROR(IF('X(Calculs)X'!IK42="","",'X(Calculs)X'!IK42),"")</f>
        <v/>
      </c>
      <c r="AK23" s="36" t="str">
        <f>IFERROR(IF('X(Calculs)X'!IL42="","",'X(Calculs)X'!IL42),"")</f>
        <v/>
      </c>
      <c r="AL23" s="36" t="str">
        <f>IFERROR(IF('X(Calculs)X'!IM42="","",'X(Calculs)X'!IM42),"")</f>
        <v/>
      </c>
      <c r="AM23" s="270" t="str">
        <f>IFERROR(IF('X(Calculs)X'!IN42="","",'X(Calculs)X'!IN42),"")</f>
        <v/>
      </c>
    </row>
    <row r="24" spans="1:39" ht="39.9" customHeight="1" x14ac:dyDescent="0.3">
      <c r="A24" s="117" t="str">
        <f t="shared" si="0"/>
        <v/>
      </c>
      <c r="B24" s="277" t="str">
        <f t="shared" si="1"/>
        <v/>
      </c>
      <c r="C24" s="278" t="str">
        <f>IFERROR(IF('X(Calculs)X'!EE43&lt;='2. Saisie'!AE$3,'X(Calculs)X'!FM43,""),"")</f>
        <v/>
      </c>
      <c r="D24" s="279" t="str">
        <f>IFERROR(IF(C24="","",C24/'X(Calculs)X'!B$8),"")</f>
        <v/>
      </c>
      <c r="E24" s="285" t="str">
        <f>IFERROR(IF('X(Calculs)X'!FL43="","",'X(Calculs)X'!FL43),"")</f>
        <v/>
      </c>
      <c r="H24" s="267" t="str">
        <f>IFERROR(IF('X(Calculs)X'!HH43="","",'X(Calculs)X'!HH43),"")</f>
        <v/>
      </c>
      <c r="I24" s="58" t="str">
        <f>IFERROR(IF('X(Calculs)X'!HJ43="","",'X(Calculs)X'!HJ43),"")</f>
        <v/>
      </c>
      <c r="J24" s="36" t="str">
        <f>IFERROR(IF('X(Calculs)X'!HK43="","",'X(Calculs)X'!HK43),"")</f>
        <v/>
      </c>
      <c r="K24" s="36" t="str">
        <f>IFERROR(IF('X(Calculs)X'!HL43="","",'X(Calculs)X'!HL43),"")</f>
        <v/>
      </c>
      <c r="L24" s="36" t="str">
        <f>IFERROR(IF('X(Calculs)X'!HM43="","",'X(Calculs)X'!HM43),"")</f>
        <v/>
      </c>
      <c r="M24" s="36" t="str">
        <f>IFERROR(IF('X(Calculs)X'!HN43="","",'X(Calculs)X'!HN43),"")</f>
        <v/>
      </c>
      <c r="N24" s="36" t="str">
        <f>IFERROR(IF('X(Calculs)X'!HO43="","",'X(Calculs)X'!HO43),"")</f>
        <v/>
      </c>
      <c r="O24" s="36" t="str">
        <f>IFERROR(IF('X(Calculs)X'!HP43="","",'X(Calculs)X'!HP43),"")</f>
        <v/>
      </c>
      <c r="P24" s="36" t="str">
        <f>IFERROR(IF('X(Calculs)X'!HQ43="","",'X(Calculs)X'!HQ43),"")</f>
        <v/>
      </c>
      <c r="Q24" s="36" t="str">
        <f>IFERROR(IF('X(Calculs)X'!HR43="","",'X(Calculs)X'!HR43),"")</f>
        <v/>
      </c>
      <c r="R24" s="36" t="str">
        <f>IFERROR(IF('X(Calculs)X'!HS43="","",'X(Calculs)X'!HS43),"")</f>
        <v/>
      </c>
      <c r="S24" s="36" t="str">
        <f>IFERROR(IF('X(Calculs)X'!HT43="","",'X(Calculs)X'!HT43),"")</f>
        <v/>
      </c>
      <c r="T24" s="36" t="str">
        <f>IFERROR(IF('X(Calculs)X'!HU43="","",'X(Calculs)X'!HU43),"")</f>
        <v/>
      </c>
      <c r="U24" s="36" t="str">
        <f>IFERROR(IF('X(Calculs)X'!HV43="","",'X(Calculs)X'!HV43),"")</f>
        <v/>
      </c>
      <c r="V24" s="36" t="str">
        <f>IFERROR(IF('X(Calculs)X'!HW43="","",'X(Calculs)X'!HW43),"")</f>
        <v/>
      </c>
      <c r="W24" s="36" t="str">
        <f>IFERROR(IF('X(Calculs)X'!HX43="","",'X(Calculs)X'!HX43),"")</f>
        <v/>
      </c>
      <c r="X24" s="36" t="str">
        <f>IFERROR(IF('X(Calculs)X'!HY43="","",'X(Calculs)X'!HY43),"")</f>
        <v/>
      </c>
      <c r="Y24" s="36" t="str">
        <f>IFERROR(IF('X(Calculs)X'!HZ43="","",'X(Calculs)X'!HZ43),"")</f>
        <v/>
      </c>
      <c r="Z24" s="36" t="str">
        <f>IFERROR(IF('X(Calculs)X'!IA43="","",'X(Calculs)X'!IA43),"")</f>
        <v/>
      </c>
      <c r="AA24" s="36" t="str">
        <f>IFERROR(IF('X(Calculs)X'!IB43="","",'X(Calculs)X'!IB43),"")</f>
        <v/>
      </c>
      <c r="AB24" s="36" t="str">
        <f>IFERROR(IF('X(Calculs)X'!IC43="","",'X(Calculs)X'!IC43),"")</f>
        <v/>
      </c>
      <c r="AC24" s="36" t="str">
        <f>IFERROR(IF('X(Calculs)X'!ID43="","",'X(Calculs)X'!ID43),"")</f>
        <v/>
      </c>
      <c r="AD24" s="36" t="str">
        <f>IFERROR(IF('X(Calculs)X'!IE43="","",'X(Calculs)X'!IE43),"")</f>
        <v/>
      </c>
      <c r="AE24" s="36" t="str">
        <f>IFERROR(IF('X(Calculs)X'!IF43="","",'X(Calculs)X'!IF43),"")</f>
        <v/>
      </c>
      <c r="AF24" s="36" t="str">
        <f>IFERROR(IF('X(Calculs)X'!IG43="","",'X(Calculs)X'!IG43),"")</f>
        <v/>
      </c>
      <c r="AG24" s="36" t="str">
        <f>IFERROR(IF('X(Calculs)X'!IH43="","",'X(Calculs)X'!IH43),"")</f>
        <v/>
      </c>
      <c r="AH24" s="36" t="str">
        <f>IFERROR(IF('X(Calculs)X'!II43="","",'X(Calculs)X'!II43),"")</f>
        <v/>
      </c>
      <c r="AI24" s="36" t="str">
        <f>IFERROR(IF('X(Calculs)X'!IJ43="","",'X(Calculs)X'!IJ43),"")</f>
        <v/>
      </c>
      <c r="AJ24" s="36" t="str">
        <f>IFERROR(IF('X(Calculs)X'!IK43="","",'X(Calculs)X'!IK43),"")</f>
        <v/>
      </c>
      <c r="AK24" s="36" t="str">
        <f>IFERROR(IF('X(Calculs)X'!IL43="","",'X(Calculs)X'!IL43),"")</f>
        <v/>
      </c>
      <c r="AL24" s="36" t="str">
        <f>IFERROR(IF('X(Calculs)X'!IM43="","",'X(Calculs)X'!IM43),"")</f>
        <v/>
      </c>
      <c r="AM24" s="270" t="str">
        <f>IFERROR(IF('X(Calculs)X'!IN43="","",'X(Calculs)X'!IN43),"")</f>
        <v/>
      </c>
    </row>
    <row r="25" spans="1:39" ht="39.9" customHeight="1" x14ac:dyDescent="0.3">
      <c r="A25" s="117" t="str">
        <f t="shared" si="0"/>
        <v/>
      </c>
      <c r="B25" s="277" t="str">
        <f t="shared" si="1"/>
        <v/>
      </c>
      <c r="C25" s="278" t="str">
        <f>IFERROR(IF('X(Calculs)X'!EE44&lt;='2. Saisie'!AE$3,'X(Calculs)X'!FM44,""),"")</f>
        <v/>
      </c>
      <c r="D25" s="279" t="str">
        <f>IFERROR(IF(C25="","",C25/'X(Calculs)X'!B$8),"")</f>
        <v/>
      </c>
      <c r="E25" s="285" t="str">
        <f>IFERROR(IF('X(Calculs)X'!FL44="","",'X(Calculs)X'!FL44),"")</f>
        <v/>
      </c>
      <c r="H25" s="267" t="str">
        <f>IFERROR(IF('X(Calculs)X'!HH44="","",'X(Calculs)X'!HH44),"")</f>
        <v/>
      </c>
      <c r="I25" s="58" t="str">
        <f>IFERROR(IF('X(Calculs)X'!HJ44="","",'X(Calculs)X'!HJ44),"")</f>
        <v/>
      </c>
      <c r="J25" s="36" t="str">
        <f>IFERROR(IF('X(Calculs)X'!HK44="","",'X(Calculs)X'!HK44),"")</f>
        <v/>
      </c>
      <c r="K25" s="36" t="str">
        <f>IFERROR(IF('X(Calculs)X'!HL44="","",'X(Calculs)X'!HL44),"")</f>
        <v/>
      </c>
      <c r="L25" s="36" t="str">
        <f>IFERROR(IF('X(Calculs)X'!HM44="","",'X(Calculs)X'!HM44),"")</f>
        <v/>
      </c>
      <c r="M25" s="36" t="str">
        <f>IFERROR(IF('X(Calculs)X'!HN44="","",'X(Calculs)X'!HN44),"")</f>
        <v/>
      </c>
      <c r="N25" s="36" t="str">
        <f>IFERROR(IF('X(Calculs)X'!HO44="","",'X(Calculs)X'!HO44),"")</f>
        <v/>
      </c>
      <c r="O25" s="36" t="str">
        <f>IFERROR(IF('X(Calculs)X'!HP44="","",'X(Calculs)X'!HP44),"")</f>
        <v/>
      </c>
      <c r="P25" s="36" t="str">
        <f>IFERROR(IF('X(Calculs)X'!HQ44="","",'X(Calculs)X'!HQ44),"")</f>
        <v/>
      </c>
      <c r="Q25" s="36" t="str">
        <f>IFERROR(IF('X(Calculs)X'!HR44="","",'X(Calculs)X'!HR44),"")</f>
        <v/>
      </c>
      <c r="R25" s="36" t="str">
        <f>IFERROR(IF('X(Calculs)X'!HS44="","",'X(Calculs)X'!HS44),"")</f>
        <v/>
      </c>
      <c r="S25" s="36" t="str">
        <f>IFERROR(IF('X(Calculs)X'!HT44="","",'X(Calculs)X'!HT44),"")</f>
        <v/>
      </c>
      <c r="T25" s="36" t="str">
        <f>IFERROR(IF('X(Calculs)X'!HU44="","",'X(Calculs)X'!HU44),"")</f>
        <v/>
      </c>
      <c r="U25" s="36" t="str">
        <f>IFERROR(IF('X(Calculs)X'!HV44="","",'X(Calculs)X'!HV44),"")</f>
        <v/>
      </c>
      <c r="V25" s="36" t="str">
        <f>IFERROR(IF('X(Calculs)X'!HW44="","",'X(Calculs)X'!HW44),"")</f>
        <v/>
      </c>
      <c r="W25" s="36" t="str">
        <f>IFERROR(IF('X(Calculs)X'!HX44="","",'X(Calculs)X'!HX44),"")</f>
        <v/>
      </c>
      <c r="X25" s="36" t="str">
        <f>IFERROR(IF('X(Calculs)X'!HY44="","",'X(Calculs)X'!HY44),"")</f>
        <v/>
      </c>
      <c r="Y25" s="36" t="str">
        <f>IFERROR(IF('X(Calculs)X'!HZ44="","",'X(Calculs)X'!HZ44),"")</f>
        <v/>
      </c>
      <c r="Z25" s="36" t="str">
        <f>IFERROR(IF('X(Calculs)X'!IA44="","",'X(Calculs)X'!IA44),"")</f>
        <v/>
      </c>
      <c r="AA25" s="36" t="str">
        <f>IFERROR(IF('X(Calculs)X'!IB44="","",'X(Calculs)X'!IB44),"")</f>
        <v/>
      </c>
      <c r="AB25" s="36" t="str">
        <f>IFERROR(IF('X(Calculs)X'!IC44="","",'X(Calculs)X'!IC44),"")</f>
        <v/>
      </c>
      <c r="AC25" s="36" t="str">
        <f>IFERROR(IF('X(Calculs)X'!ID44="","",'X(Calculs)X'!ID44),"")</f>
        <v/>
      </c>
      <c r="AD25" s="36" t="str">
        <f>IFERROR(IF('X(Calculs)X'!IE44="","",'X(Calculs)X'!IE44),"")</f>
        <v/>
      </c>
      <c r="AE25" s="36" t="str">
        <f>IFERROR(IF('X(Calculs)X'!IF44="","",'X(Calculs)X'!IF44),"")</f>
        <v/>
      </c>
      <c r="AF25" s="36" t="str">
        <f>IFERROR(IF('X(Calculs)X'!IG44="","",'X(Calculs)X'!IG44),"")</f>
        <v/>
      </c>
      <c r="AG25" s="36" t="str">
        <f>IFERROR(IF('X(Calculs)X'!IH44="","",'X(Calculs)X'!IH44),"")</f>
        <v/>
      </c>
      <c r="AH25" s="36" t="str">
        <f>IFERROR(IF('X(Calculs)X'!II44="","",'X(Calculs)X'!II44),"")</f>
        <v/>
      </c>
      <c r="AI25" s="36" t="str">
        <f>IFERROR(IF('X(Calculs)X'!IJ44="","",'X(Calculs)X'!IJ44),"")</f>
        <v/>
      </c>
      <c r="AJ25" s="36" t="str">
        <f>IFERROR(IF('X(Calculs)X'!IK44="","",'X(Calculs)X'!IK44),"")</f>
        <v/>
      </c>
      <c r="AK25" s="36" t="str">
        <f>IFERROR(IF('X(Calculs)X'!IL44="","",'X(Calculs)X'!IL44),"")</f>
        <v/>
      </c>
      <c r="AL25" s="36" t="str">
        <f>IFERROR(IF('X(Calculs)X'!IM44="","",'X(Calculs)X'!IM44),"")</f>
        <v/>
      </c>
      <c r="AM25" s="270" t="str">
        <f>IFERROR(IF('X(Calculs)X'!IN44="","",'X(Calculs)X'!IN44),"")</f>
        <v/>
      </c>
    </row>
    <row r="26" spans="1:39" ht="39.9" customHeight="1" x14ac:dyDescent="0.3">
      <c r="A26" s="117" t="str">
        <f t="shared" si="0"/>
        <v/>
      </c>
      <c r="B26" s="277" t="str">
        <f t="shared" si="1"/>
        <v/>
      </c>
      <c r="C26" s="278" t="str">
        <f>IFERROR(IF('X(Calculs)X'!EE45&lt;='2. Saisie'!AE$3,'X(Calculs)X'!FM45,""),"")</f>
        <v/>
      </c>
      <c r="D26" s="279" t="str">
        <f>IFERROR(IF(C26="","",C26/'X(Calculs)X'!B$8),"")</f>
        <v/>
      </c>
      <c r="E26" s="285" t="str">
        <f>IFERROR(IF('X(Calculs)X'!FL45="","",'X(Calculs)X'!FL45),"")</f>
        <v/>
      </c>
      <c r="H26" s="267" t="str">
        <f>IFERROR(IF('X(Calculs)X'!HH45="","",'X(Calculs)X'!HH45),"")</f>
        <v/>
      </c>
      <c r="I26" s="58" t="str">
        <f>IFERROR(IF('X(Calculs)X'!HJ45="","",'X(Calculs)X'!HJ45),"")</f>
        <v/>
      </c>
      <c r="J26" s="36" t="str">
        <f>IFERROR(IF('X(Calculs)X'!HK45="","",'X(Calculs)X'!HK45),"")</f>
        <v/>
      </c>
      <c r="K26" s="36" t="str">
        <f>IFERROR(IF('X(Calculs)X'!HL45="","",'X(Calculs)X'!HL45),"")</f>
        <v/>
      </c>
      <c r="L26" s="36" t="str">
        <f>IFERROR(IF('X(Calculs)X'!HM45="","",'X(Calculs)X'!HM45),"")</f>
        <v/>
      </c>
      <c r="M26" s="36" t="str">
        <f>IFERROR(IF('X(Calculs)X'!HN45="","",'X(Calculs)X'!HN45),"")</f>
        <v/>
      </c>
      <c r="N26" s="36" t="str">
        <f>IFERROR(IF('X(Calculs)X'!HO45="","",'X(Calculs)X'!HO45),"")</f>
        <v/>
      </c>
      <c r="O26" s="36" t="str">
        <f>IFERROR(IF('X(Calculs)X'!HP45="","",'X(Calculs)X'!HP45),"")</f>
        <v/>
      </c>
      <c r="P26" s="36" t="str">
        <f>IFERROR(IF('X(Calculs)X'!HQ45="","",'X(Calculs)X'!HQ45),"")</f>
        <v/>
      </c>
      <c r="Q26" s="36" t="str">
        <f>IFERROR(IF('X(Calculs)X'!HR45="","",'X(Calculs)X'!HR45),"")</f>
        <v/>
      </c>
      <c r="R26" s="36" t="str">
        <f>IFERROR(IF('X(Calculs)X'!HS45="","",'X(Calculs)X'!HS45),"")</f>
        <v/>
      </c>
      <c r="S26" s="36" t="str">
        <f>IFERROR(IF('X(Calculs)X'!HT45="","",'X(Calculs)X'!HT45),"")</f>
        <v/>
      </c>
      <c r="T26" s="36" t="str">
        <f>IFERROR(IF('X(Calculs)X'!HU45="","",'X(Calculs)X'!HU45),"")</f>
        <v/>
      </c>
      <c r="U26" s="36" t="str">
        <f>IFERROR(IF('X(Calculs)X'!HV45="","",'X(Calculs)X'!HV45),"")</f>
        <v/>
      </c>
      <c r="V26" s="36" t="str">
        <f>IFERROR(IF('X(Calculs)X'!HW45="","",'X(Calculs)X'!HW45),"")</f>
        <v/>
      </c>
      <c r="W26" s="36" t="str">
        <f>IFERROR(IF('X(Calculs)X'!HX45="","",'X(Calculs)X'!HX45),"")</f>
        <v/>
      </c>
      <c r="X26" s="36" t="str">
        <f>IFERROR(IF('X(Calculs)X'!HY45="","",'X(Calculs)X'!HY45),"")</f>
        <v/>
      </c>
      <c r="Y26" s="36" t="str">
        <f>IFERROR(IF('X(Calculs)X'!HZ45="","",'X(Calculs)X'!HZ45),"")</f>
        <v/>
      </c>
      <c r="Z26" s="36" t="str">
        <f>IFERROR(IF('X(Calculs)X'!IA45="","",'X(Calculs)X'!IA45),"")</f>
        <v/>
      </c>
      <c r="AA26" s="36" t="str">
        <f>IFERROR(IF('X(Calculs)X'!IB45="","",'X(Calculs)X'!IB45),"")</f>
        <v/>
      </c>
      <c r="AB26" s="36" t="str">
        <f>IFERROR(IF('X(Calculs)X'!IC45="","",'X(Calculs)X'!IC45),"")</f>
        <v/>
      </c>
      <c r="AC26" s="36" t="str">
        <f>IFERROR(IF('X(Calculs)X'!ID45="","",'X(Calculs)X'!ID45),"")</f>
        <v/>
      </c>
      <c r="AD26" s="36" t="str">
        <f>IFERROR(IF('X(Calculs)X'!IE45="","",'X(Calculs)X'!IE45),"")</f>
        <v/>
      </c>
      <c r="AE26" s="36" t="str">
        <f>IFERROR(IF('X(Calculs)X'!IF45="","",'X(Calculs)X'!IF45),"")</f>
        <v/>
      </c>
      <c r="AF26" s="36" t="str">
        <f>IFERROR(IF('X(Calculs)X'!IG45="","",'X(Calculs)X'!IG45),"")</f>
        <v/>
      </c>
      <c r="AG26" s="36" t="str">
        <f>IFERROR(IF('X(Calculs)X'!IH45="","",'X(Calculs)X'!IH45),"")</f>
        <v/>
      </c>
      <c r="AH26" s="36" t="str">
        <f>IFERROR(IF('X(Calculs)X'!II45="","",'X(Calculs)X'!II45),"")</f>
        <v/>
      </c>
      <c r="AI26" s="36" t="str">
        <f>IFERROR(IF('X(Calculs)X'!IJ45="","",'X(Calculs)X'!IJ45),"")</f>
        <v/>
      </c>
      <c r="AJ26" s="36" t="str">
        <f>IFERROR(IF('X(Calculs)X'!IK45="","",'X(Calculs)X'!IK45),"")</f>
        <v/>
      </c>
      <c r="AK26" s="36" t="str">
        <f>IFERROR(IF('X(Calculs)X'!IL45="","",'X(Calculs)X'!IL45),"")</f>
        <v/>
      </c>
      <c r="AL26" s="36" t="str">
        <f>IFERROR(IF('X(Calculs)X'!IM45="","",'X(Calculs)X'!IM45),"")</f>
        <v/>
      </c>
      <c r="AM26" s="270" t="str">
        <f>IFERROR(IF('X(Calculs)X'!IN45="","",'X(Calculs)X'!IN45),"")</f>
        <v/>
      </c>
    </row>
    <row r="27" spans="1:39" ht="39.9" customHeight="1" x14ac:dyDescent="0.3">
      <c r="A27" s="117" t="str">
        <f t="shared" si="0"/>
        <v/>
      </c>
      <c r="B27" s="277" t="str">
        <f t="shared" si="1"/>
        <v/>
      </c>
      <c r="C27" s="278" t="str">
        <f>IFERROR(IF('X(Calculs)X'!EE46&lt;='2. Saisie'!AE$3,'X(Calculs)X'!FM46,""),"")</f>
        <v/>
      </c>
      <c r="D27" s="279" t="str">
        <f>IFERROR(IF(C27="","",C27/'X(Calculs)X'!B$8),"")</f>
        <v/>
      </c>
      <c r="E27" s="285" t="str">
        <f>IFERROR(IF('X(Calculs)X'!FL46="","",'X(Calculs)X'!FL46),"")</f>
        <v/>
      </c>
      <c r="H27" s="267" t="str">
        <f>IFERROR(IF('X(Calculs)X'!HH46="","",'X(Calculs)X'!HH46),"")</f>
        <v/>
      </c>
      <c r="I27" s="58" t="str">
        <f>IFERROR(IF('X(Calculs)X'!HJ46="","",'X(Calculs)X'!HJ46),"")</f>
        <v/>
      </c>
      <c r="J27" s="36" t="str">
        <f>IFERROR(IF('X(Calculs)X'!HK46="","",'X(Calculs)X'!HK46),"")</f>
        <v/>
      </c>
      <c r="K27" s="36" t="str">
        <f>IFERROR(IF('X(Calculs)X'!HL46="","",'X(Calculs)X'!HL46),"")</f>
        <v/>
      </c>
      <c r="L27" s="36" t="str">
        <f>IFERROR(IF('X(Calculs)X'!HM46="","",'X(Calculs)X'!HM46),"")</f>
        <v/>
      </c>
      <c r="M27" s="36" t="str">
        <f>IFERROR(IF('X(Calculs)X'!HN46="","",'X(Calculs)X'!HN46),"")</f>
        <v/>
      </c>
      <c r="N27" s="36" t="str">
        <f>IFERROR(IF('X(Calculs)X'!HO46="","",'X(Calculs)X'!HO46),"")</f>
        <v/>
      </c>
      <c r="O27" s="36" t="str">
        <f>IFERROR(IF('X(Calculs)X'!HP46="","",'X(Calculs)X'!HP46),"")</f>
        <v/>
      </c>
      <c r="P27" s="36" t="str">
        <f>IFERROR(IF('X(Calculs)X'!HQ46="","",'X(Calculs)X'!HQ46),"")</f>
        <v/>
      </c>
      <c r="Q27" s="36" t="str">
        <f>IFERROR(IF('X(Calculs)X'!HR46="","",'X(Calculs)X'!HR46),"")</f>
        <v/>
      </c>
      <c r="R27" s="36" t="str">
        <f>IFERROR(IF('X(Calculs)X'!HS46="","",'X(Calculs)X'!HS46),"")</f>
        <v/>
      </c>
      <c r="S27" s="36" t="str">
        <f>IFERROR(IF('X(Calculs)X'!HT46="","",'X(Calculs)X'!HT46),"")</f>
        <v/>
      </c>
      <c r="T27" s="36" t="str">
        <f>IFERROR(IF('X(Calculs)X'!HU46="","",'X(Calculs)X'!HU46),"")</f>
        <v/>
      </c>
      <c r="U27" s="36" t="str">
        <f>IFERROR(IF('X(Calculs)X'!HV46="","",'X(Calculs)X'!HV46),"")</f>
        <v/>
      </c>
      <c r="V27" s="36" t="str">
        <f>IFERROR(IF('X(Calculs)X'!HW46="","",'X(Calculs)X'!HW46),"")</f>
        <v/>
      </c>
      <c r="W27" s="36" t="str">
        <f>IFERROR(IF('X(Calculs)X'!HX46="","",'X(Calculs)X'!HX46),"")</f>
        <v/>
      </c>
      <c r="X27" s="36" t="str">
        <f>IFERROR(IF('X(Calculs)X'!HY46="","",'X(Calculs)X'!HY46),"")</f>
        <v/>
      </c>
      <c r="Y27" s="36" t="str">
        <f>IFERROR(IF('X(Calculs)X'!HZ46="","",'X(Calculs)X'!HZ46),"")</f>
        <v/>
      </c>
      <c r="Z27" s="36" t="str">
        <f>IFERROR(IF('X(Calculs)X'!IA46="","",'X(Calculs)X'!IA46),"")</f>
        <v/>
      </c>
      <c r="AA27" s="36" t="str">
        <f>IFERROR(IF('X(Calculs)X'!IB46="","",'X(Calculs)X'!IB46),"")</f>
        <v/>
      </c>
      <c r="AB27" s="36" t="str">
        <f>IFERROR(IF('X(Calculs)X'!IC46="","",'X(Calculs)X'!IC46),"")</f>
        <v/>
      </c>
      <c r="AC27" s="36" t="str">
        <f>IFERROR(IF('X(Calculs)X'!ID46="","",'X(Calculs)X'!ID46),"")</f>
        <v/>
      </c>
      <c r="AD27" s="36" t="str">
        <f>IFERROR(IF('X(Calculs)X'!IE46="","",'X(Calculs)X'!IE46),"")</f>
        <v/>
      </c>
      <c r="AE27" s="36" t="str">
        <f>IFERROR(IF('X(Calculs)X'!IF46="","",'X(Calculs)X'!IF46),"")</f>
        <v/>
      </c>
      <c r="AF27" s="36" t="str">
        <f>IFERROR(IF('X(Calculs)X'!IG46="","",'X(Calculs)X'!IG46),"")</f>
        <v/>
      </c>
      <c r="AG27" s="36" t="str">
        <f>IFERROR(IF('X(Calculs)X'!IH46="","",'X(Calculs)X'!IH46),"")</f>
        <v/>
      </c>
      <c r="AH27" s="36" t="str">
        <f>IFERROR(IF('X(Calculs)X'!II46="","",'X(Calculs)X'!II46),"")</f>
        <v/>
      </c>
      <c r="AI27" s="36" t="str">
        <f>IFERROR(IF('X(Calculs)X'!IJ46="","",'X(Calculs)X'!IJ46),"")</f>
        <v/>
      </c>
      <c r="AJ27" s="36" t="str">
        <f>IFERROR(IF('X(Calculs)X'!IK46="","",'X(Calculs)X'!IK46),"")</f>
        <v/>
      </c>
      <c r="AK27" s="36" t="str">
        <f>IFERROR(IF('X(Calculs)X'!IL46="","",'X(Calculs)X'!IL46),"")</f>
        <v/>
      </c>
      <c r="AL27" s="36" t="str">
        <f>IFERROR(IF('X(Calculs)X'!IM46="","",'X(Calculs)X'!IM46),"")</f>
        <v/>
      </c>
      <c r="AM27" s="270" t="str">
        <f>IFERROR(IF('X(Calculs)X'!IN46="","",'X(Calculs)X'!IN46),"")</f>
        <v/>
      </c>
    </row>
    <row r="28" spans="1:39" ht="39.9" customHeight="1" x14ac:dyDescent="0.3">
      <c r="A28" s="117" t="str">
        <f t="shared" si="0"/>
        <v/>
      </c>
      <c r="B28" s="277" t="str">
        <f t="shared" si="1"/>
        <v/>
      </c>
      <c r="C28" s="278" t="str">
        <f>IFERROR(IF('X(Calculs)X'!EE47&lt;='2. Saisie'!AE$3,'X(Calculs)X'!FM47,""),"")</f>
        <v/>
      </c>
      <c r="D28" s="279" t="str">
        <f>IFERROR(IF(C28="","",C28/'X(Calculs)X'!B$8),"")</f>
        <v/>
      </c>
      <c r="E28" s="285" t="str">
        <f>IFERROR(IF('X(Calculs)X'!FL47="","",'X(Calculs)X'!FL47),"")</f>
        <v/>
      </c>
      <c r="H28" s="267" t="str">
        <f>IFERROR(IF('X(Calculs)X'!HH47="","",'X(Calculs)X'!HH47),"")</f>
        <v/>
      </c>
      <c r="I28" s="58" t="str">
        <f>IFERROR(IF('X(Calculs)X'!HJ47="","",'X(Calculs)X'!HJ47),"")</f>
        <v/>
      </c>
      <c r="J28" s="36" t="str">
        <f>IFERROR(IF('X(Calculs)X'!HK47="","",'X(Calculs)X'!HK47),"")</f>
        <v/>
      </c>
      <c r="K28" s="36" t="str">
        <f>IFERROR(IF('X(Calculs)X'!HL47="","",'X(Calculs)X'!HL47),"")</f>
        <v/>
      </c>
      <c r="L28" s="36" t="str">
        <f>IFERROR(IF('X(Calculs)X'!HM47="","",'X(Calculs)X'!HM47),"")</f>
        <v/>
      </c>
      <c r="M28" s="36" t="str">
        <f>IFERROR(IF('X(Calculs)X'!HN47="","",'X(Calculs)X'!HN47),"")</f>
        <v/>
      </c>
      <c r="N28" s="36" t="str">
        <f>IFERROR(IF('X(Calculs)X'!HO47="","",'X(Calculs)X'!HO47),"")</f>
        <v/>
      </c>
      <c r="O28" s="36" t="str">
        <f>IFERROR(IF('X(Calculs)X'!HP47="","",'X(Calculs)X'!HP47),"")</f>
        <v/>
      </c>
      <c r="P28" s="36" t="str">
        <f>IFERROR(IF('X(Calculs)X'!HQ47="","",'X(Calculs)X'!HQ47),"")</f>
        <v/>
      </c>
      <c r="Q28" s="36" t="str">
        <f>IFERROR(IF('X(Calculs)X'!HR47="","",'X(Calculs)X'!HR47),"")</f>
        <v/>
      </c>
      <c r="R28" s="36" t="str">
        <f>IFERROR(IF('X(Calculs)X'!HS47="","",'X(Calculs)X'!HS47),"")</f>
        <v/>
      </c>
      <c r="S28" s="36" t="str">
        <f>IFERROR(IF('X(Calculs)X'!HT47="","",'X(Calculs)X'!HT47),"")</f>
        <v/>
      </c>
      <c r="T28" s="36" t="str">
        <f>IFERROR(IF('X(Calculs)X'!HU47="","",'X(Calculs)X'!HU47),"")</f>
        <v/>
      </c>
      <c r="U28" s="36" t="str">
        <f>IFERROR(IF('X(Calculs)X'!HV47="","",'X(Calculs)X'!HV47),"")</f>
        <v/>
      </c>
      <c r="V28" s="36" t="str">
        <f>IFERROR(IF('X(Calculs)X'!HW47="","",'X(Calculs)X'!HW47),"")</f>
        <v/>
      </c>
      <c r="W28" s="36" t="str">
        <f>IFERROR(IF('X(Calculs)X'!HX47="","",'X(Calculs)X'!HX47),"")</f>
        <v/>
      </c>
      <c r="X28" s="36" t="str">
        <f>IFERROR(IF('X(Calculs)X'!HY47="","",'X(Calculs)X'!HY47),"")</f>
        <v/>
      </c>
      <c r="Y28" s="36" t="str">
        <f>IFERROR(IF('X(Calculs)X'!HZ47="","",'X(Calculs)X'!HZ47),"")</f>
        <v/>
      </c>
      <c r="Z28" s="36" t="str">
        <f>IFERROR(IF('X(Calculs)X'!IA47="","",'X(Calculs)X'!IA47),"")</f>
        <v/>
      </c>
      <c r="AA28" s="36" t="str">
        <f>IFERROR(IF('X(Calculs)X'!IB47="","",'X(Calculs)X'!IB47),"")</f>
        <v/>
      </c>
      <c r="AB28" s="36" t="str">
        <f>IFERROR(IF('X(Calculs)X'!IC47="","",'X(Calculs)X'!IC47),"")</f>
        <v/>
      </c>
      <c r="AC28" s="36" t="str">
        <f>IFERROR(IF('X(Calculs)X'!ID47="","",'X(Calculs)X'!ID47),"")</f>
        <v/>
      </c>
      <c r="AD28" s="36" t="str">
        <f>IFERROR(IF('X(Calculs)X'!IE47="","",'X(Calculs)X'!IE47),"")</f>
        <v/>
      </c>
      <c r="AE28" s="36" t="str">
        <f>IFERROR(IF('X(Calculs)X'!IF47="","",'X(Calculs)X'!IF47),"")</f>
        <v/>
      </c>
      <c r="AF28" s="36" t="str">
        <f>IFERROR(IF('X(Calculs)X'!IG47="","",'X(Calculs)X'!IG47),"")</f>
        <v/>
      </c>
      <c r="AG28" s="36" t="str">
        <f>IFERROR(IF('X(Calculs)X'!IH47="","",'X(Calculs)X'!IH47),"")</f>
        <v/>
      </c>
      <c r="AH28" s="36" t="str">
        <f>IFERROR(IF('X(Calculs)X'!II47="","",'X(Calculs)X'!II47),"")</f>
        <v/>
      </c>
      <c r="AI28" s="36" t="str">
        <f>IFERROR(IF('X(Calculs)X'!IJ47="","",'X(Calculs)X'!IJ47),"")</f>
        <v/>
      </c>
      <c r="AJ28" s="36" t="str">
        <f>IFERROR(IF('X(Calculs)X'!IK47="","",'X(Calculs)X'!IK47),"")</f>
        <v/>
      </c>
      <c r="AK28" s="36" t="str">
        <f>IFERROR(IF('X(Calculs)X'!IL47="","",'X(Calculs)X'!IL47),"")</f>
        <v/>
      </c>
      <c r="AL28" s="36" t="str">
        <f>IFERROR(IF('X(Calculs)X'!IM47="","",'X(Calculs)X'!IM47),"")</f>
        <v/>
      </c>
      <c r="AM28" s="270" t="str">
        <f>IFERROR(IF('X(Calculs)X'!IN47="","",'X(Calculs)X'!IN47),"")</f>
        <v/>
      </c>
    </row>
    <row r="29" spans="1:39" ht="39.9" customHeight="1" x14ac:dyDescent="0.3">
      <c r="A29" s="117" t="str">
        <f t="shared" si="0"/>
        <v/>
      </c>
      <c r="B29" s="277" t="str">
        <f t="shared" si="1"/>
        <v/>
      </c>
      <c r="C29" s="278" t="str">
        <f>IFERROR(IF('X(Calculs)X'!EE48&lt;='2. Saisie'!AE$3,'X(Calculs)X'!FM48,""),"")</f>
        <v/>
      </c>
      <c r="D29" s="279" t="str">
        <f>IFERROR(IF(C29="","",C29/'X(Calculs)X'!B$8),"")</f>
        <v/>
      </c>
      <c r="E29" s="285" t="str">
        <f>IFERROR(IF('X(Calculs)X'!FL48="","",'X(Calculs)X'!FL48),"")</f>
        <v/>
      </c>
      <c r="H29" s="267" t="str">
        <f>IFERROR(IF('X(Calculs)X'!HH48="","",'X(Calculs)X'!HH48),"")</f>
        <v/>
      </c>
      <c r="I29" s="58" t="str">
        <f>IFERROR(IF('X(Calculs)X'!HJ48="","",'X(Calculs)X'!HJ48),"")</f>
        <v/>
      </c>
      <c r="J29" s="36" t="str">
        <f>IFERROR(IF('X(Calculs)X'!HK48="","",'X(Calculs)X'!HK48),"")</f>
        <v/>
      </c>
      <c r="K29" s="36" t="str">
        <f>IFERROR(IF('X(Calculs)X'!HL48="","",'X(Calculs)X'!HL48),"")</f>
        <v/>
      </c>
      <c r="L29" s="36" t="str">
        <f>IFERROR(IF('X(Calculs)X'!HM48="","",'X(Calculs)X'!HM48),"")</f>
        <v/>
      </c>
      <c r="M29" s="36" t="str">
        <f>IFERROR(IF('X(Calculs)X'!HN48="","",'X(Calculs)X'!HN48),"")</f>
        <v/>
      </c>
      <c r="N29" s="36" t="str">
        <f>IFERROR(IF('X(Calculs)X'!HO48="","",'X(Calculs)X'!HO48),"")</f>
        <v/>
      </c>
      <c r="O29" s="36" t="str">
        <f>IFERROR(IF('X(Calculs)X'!HP48="","",'X(Calculs)X'!HP48),"")</f>
        <v/>
      </c>
      <c r="P29" s="36" t="str">
        <f>IFERROR(IF('X(Calculs)X'!HQ48="","",'X(Calculs)X'!HQ48),"")</f>
        <v/>
      </c>
      <c r="Q29" s="36" t="str">
        <f>IFERROR(IF('X(Calculs)X'!HR48="","",'X(Calculs)X'!HR48),"")</f>
        <v/>
      </c>
      <c r="R29" s="36" t="str">
        <f>IFERROR(IF('X(Calculs)X'!HS48="","",'X(Calculs)X'!HS48),"")</f>
        <v/>
      </c>
      <c r="S29" s="36" t="str">
        <f>IFERROR(IF('X(Calculs)X'!HT48="","",'X(Calculs)X'!HT48),"")</f>
        <v/>
      </c>
      <c r="T29" s="36" t="str">
        <f>IFERROR(IF('X(Calculs)X'!HU48="","",'X(Calculs)X'!HU48),"")</f>
        <v/>
      </c>
      <c r="U29" s="36" t="str">
        <f>IFERROR(IF('X(Calculs)X'!HV48="","",'X(Calculs)X'!HV48),"")</f>
        <v/>
      </c>
      <c r="V29" s="36" t="str">
        <f>IFERROR(IF('X(Calculs)X'!HW48="","",'X(Calculs)X'!HW48),"")</f>
        <v/>
      </c>
      <c r="W29" s="36" t="str">
        <f>IFERROR(IF('X(Calculs)X'!HX48="","",'X(Calculs)X'!HX48),"")</f>
        <v/>
      </c>
      <c r="X29" s="36" t="str">
        <f>IFERROR(IF('X(Calculs)X'!HY48="","",'X(Calculs)X'!HY48),"")</f>
        <v/>
      </c>
      <c r="Y29" s="36" t="str">
        <f>IFERROR(IF('X(Calculs)X'!HZ48="","",'X(Calculs)X'!HZ48),"")</f>
        <v/>
      </c>
      <c r="Z29" s="36" t="str">
        <f>IFERROR(IF('X(Calculs)X'!IA48="","",'X(Calculs)X'!IA48),"")</f>
        <v/>
      </c>
      <c r="AA29" s="36" t="str">
        <f>IFERROR(IF('X(Calculs)X'!IB48="","",'X(Calculs)X'!IB48),"")</f>
        <v/>
      </c>
      <c r="AB29" s="36" t="str">
        <f>IFERROR(IF('X(Calculs)X'!IC48="","",'X(Calculs)X'!IC48),"")</f>
        <v/>
      </c>
      <c r="AC29" s="36" t="str">
        <f>IFERROR(IF('X(Calculs)X'!ID48="","",'X(Calculs)X'!ID48),"")</f>
        <v/>
      </c>
      <c r="AD29" s="36" t="str">
        <f>IFERROR(IF('X(Calculs)X'!IE48="","",'X(Calculs)X'!IE48),"")</f>
        <v/>
      </c>
      <c r="AE29" s="36" t="str">
        <f>IFERROR(IF('X(Calculs)X'!IF48="","",'X(Calculs)X'!IF48),"")</f>
        <v/>
      </c>
      <c r="AF29" s="36" t="str">
        <f>IFERROR(IF('X(Calculs)X'!IG48="","",'X(Calculs)X'!IG48),"")</f>
        <v/>
      </c>
      <c r="AG29" s="36" t="str">
        <f>IFERROR(IF('X(Calculs)X'!IH48="","",'X(Calculs)X'!IH48),"")</f>
        <v/>
      </c>
      <c r="AH29" s="36" t="str">
        <f>IFERROR(IF('X(Calculs)X'!II48="","",'X(Calculs)X'!II48),"")</f>
        <v/>
      </c>
      <c r="AI29" s="36" t="str">
        <f>IFERROR(IF('X(Calculs)X'!IJ48="","",'X(Calculs)X'!IJ48),"")</f>
        <v/>
      </c>
      <c r="AJ29" s="36" t="str">
        <f>IFERROR(IF('X(Calculs)X'!IK48="","",'X(Calculs)X'!IK48),"")</f>
        <v/>
      </c>
      <c r="AK29" s="36" t="str">
        <f>IFERROR(IF('X(Calculs)X'!IL48="","",'X(Calculs)X'!IL48),"")</f>
        <v/>
      </c>
      <c r="AL29" s="36" t="str">
        <f>IFERROR(IF('X(Calculs)X'!IM48="","",'X(Calculs)X'!IM48),"")</f>
        <v/>
      </c>
      <c r="AM29" s="270" t="str">
        <f>IFERROR(IF('X(Calculs)X'!IN48="","",'X(Calculs)X'!IN48),"")</f>
        <v/>
      </c>
    </row>
    <row r="30" spans="1:39" ht="39.9" customHeight="1" x14ac:dyDescent="0.3">
      <c r="A30" s="117" t="str">
        <f t="shared" si="0"/>
        <v/>
      </c>
      <c r="B30" s="277" t="str">
        <f t="shared" si="1"/>
        <v/>
      </c>
      <c r="C30" s="278" t="str">
        <f>IFERROR(IF('X(Calculs)X'!EE49&lt;='2. Saisie'!AE$3,'X(Calculs)X'!FM49,""),"")</f>
        <v/>
      </c>
      <c r="D30" s="279" t="str">
        <f>IFERROR(IF(C30="","",C30/'X(Calculs)X'!B$8),"")</f>
        <v/>
      </c>
      <c r="E30" s="285" t="str">
        <f>IFERROR(IF('X(Calculs)X'!FL49="","",'X(Calculs)X'!FL49),"")</f>
        <v/>
      </c>
      <c r="H30" s="267" t="str">
        <f>IFERROR(IF('X(Calculs)X'!HH49="","",'X(Calculs)X'!HH49),"")</f>
        <v/>
      </c>
      <c r="I30" s="58" t="str">
        <f>IFERROR(IF('X(Calculs)X'!HJ49="","",'X(Calculs)X'!HJ49),"")</f>
        <v/>
      </c>
      <c r="J30" s="36" t="str">
        <f>IFERROR(IF('X(Calculs)X'!HK49="","",'X(Calculs)X'!HK49),"")</f>
        <v/>
      </c>
      <c r="K30" s="36" t="str">
        <f>IFERROR(IF('X(Calculs)X'!HL49="","",'X(Calculs)X'!HL49),"")</f>
        <v/>
      </c>
      <c r="L30" s="36" t="str">
        <f>IFERROR(IF('X(Calculs)X'!HM49="","",'X(Calculs)X'!HM49),"")</f>
        <v/>
      </c>
      <c r="M30" s="36" t="str">
        <f>IFERROR(IF('X(Calculs)X'!HN49="","",'X(Calculs)X'!HN49),"")</f>
        <v/>
      </c>
      <c r="N30" s="36" t="str">
        <f>IFERROR(IF('X(Calculs)X'!HO49="","",'X(Calculs)X'!HO49),"")</f>
        <v/>
      </c>
      <c r="O30" s="36" t="str">
        <f>IFERROR(IF('X(Calculs)X'!HP49="","",'X(Calculs)X'!HP49),"")</f>
        <v/>
      </c>
      <c r="P30" s="36" t="str">
        <f>IFERROR(IF('X(Calculs)X'!HQ49="","",'X(Calculs)X'!HQ49),"")</f>
        <v/>
      </c>
      <c r="Q30" s="36" t="str">
        <f>IFERROR(IF('X(Calculs)X'!HR49="","",'X(Calculs)X'!HR49),"")</f>
        <v/>
      </c>
      <c r="R30" s="36" t="str">
        <f>IFERROR(IF('X(Calculs)X'!HS49="","",'X(Calculs)X'!HS49),"")</f>
        <v/>
      </c>
      <c r="S30" s="36" t="str">
        <f>IFERROR(IF('X(Calculs)X'!HT49="","",'X(Calculs)X'!HT49),"")</f>
        <v/>
      </c>
      <c r="T30" s="36" t="str">
        <f>IFERROR(IF('X(Calculs)X'!HU49="","",'X(Calculs)X'!HU49),"")</f>
        <v/>
      </c>
      <c r="U30" s="36" t="str">
        <f>IFERROR(IF('X(Calculs)X'!HV49="","",'X(Calculs)X'!HV49),"")</f>
        <v/>
      </c>
      <c r="V30" s="36" t="str">
        <f>IFERROR(IF('X(Calculs)X'!HW49="","",'X(Calculs)X'!HW49),"")</f>
        <v/>
      </c>
      <c r="W30" s="36" t="str">
        <f>IFERROR(IF('X(Calculs)X'!HX49="","",'X(Calculs)X'!HX49),"")</f>
        <v/>
      </c>
      <c r="X30" s="36" t="str">
        <f>IFERROR(IF('X(Calculs)X'!HY49="","",'X(Calculs)X'!HY49),"")</f>
        <v/>
      </c>
      <c r="Y30" s="36" t="str">
        <f>IFERROR(IF('X(Calculs)X'!HZ49="","",'X(Calculs)X'!HZ49),"")</f>
        <v/>
      </c>
      <c r="Z30" s="36" t="str">
        <f>IFERROR(IF('X(Calculs)X'!IA49="","",'X(Calculs)X'!IA49),"")</f>
        <v/>
      </c>
      <c r="AA30" s="36" t="str">
        <f>IFERROR(IF('X(Calculs)X'!IB49="","",'X(Calculs)X'!IB49),"")</f>
        <v/>
      </c>
      <c r="AB30" s="36" t="str">
        <f>IFERROR(IF('X(Calculs)X'!IC49="","",'X(Calculs)X'!IC49),"")</f>
        <v/>
      </c>
      <c r="AC30" s="36" t="str">
        <f>IFERROR(IF('X(Calculs)X'!ID49="","",'X(Calculs)X'!ID49),"")</f>
        <v/>
      </c>
      <c r="AD30" s="36" t="str">
        <f>IFERROR(IF('X(Calculs)X'!IE49="","",'X(Calculs)X'!IE49),"")</f>
        <v/>
      </c>
      <c r="AE30" s="36" t="str">
        <f>IFERROR(IF('X(Calculs)X'!IF49="","",'X(Calculs)X'!IF49),"")</f>
        <v/>
      </c>
      <c r="AF30" s="36" t="str">
        <f>IFERROR(IF('X(Calculs)X'!IG49="","",'X(Calculs)X'!IG49),"")</f>
        <v/>
      </c>
      <c r="AG30" s="36" t="str">
        <f>IFERROR(IF('X(Calculs)X'!IH49="","",'X(Calculs)X'!IH49),"")</f>
        <v/>
      </c>
      <c r="AH30" s="36" t="str">
        <f>IFERROR(IF('X(Calculs)X'!II49="","",'X(Calculs)X'!II49),"")</f>
        <v/>
      </c>
      <c r="AI30" s="36" t="str">
        <f>IFERROR(IF('X(Calculs)X'!IJ49="","",'X(Calculs)X'!IJ49),"")</f>
        <v/>
      </c>
      <c r="AJ30" s="36" t="str">
        <f>IFERROR(IF('X(Calculs)X'!IK49="","",'X(Calculs)X'!IK49),"")</f>
        <v/>
      </c>
      <c r="AK30" s="36" t="str">
        <f>IFERROR(IF('X(Calculs)X'!IL49="","",'X(Calculs)X'!IL49),"")</f>
        <v/>
      </c>
      <c r="AL30" s="36" t="str">
        <f>IFERROR(IF('X(Calculs)X'!IM49="","",'X(Calculs)X'!IM49),"")</f>
        <v/>
      </c>
      <c r="AM30" s="270" t="str">
        <f>IFERROR(IF('X(Calculs)X'!IN49="","",'X(Calculs)X'!IN49),"")</f>
        <v/>
      </c>
    </row>
    <row r="31" spans="1:39" ht="39.9" customHeight="1" x14ac:dyDescent="0.3">
      <c r="A31" s="117" t="str">
        <f t="shared" si="0"/>
        <v/>
      </c>
      <c r="B31" s="277" t="str">
        <f t="shared" si="1"/>
        <v/>
      </c>
      <c r="C31" s="278" t="str">
        <f>IFERROR(IF('X(Calculs)X'!EE50&lt;='2. Saisie'!AE$3,'X(Calculs)X'!FM50,""),"")</f>
        <v/>
      </c>
      <c r="D31" s="279" t="str">
        <f>IFERROR(IF(C31="","",C31/'X(Calculs)X'!B$8),"")</f>
        <v/>
      </c>
      <c r="E31" s="285" t="str">
        <f>IFERROR(IF('X(Calculs)X'!FL50="","",'X(Calculs)X'!FL50),"")</f>
        <v/>
      </c>
      <c r="H31" s="267" t="str">
        <f>IFERROR(IF('X(Calculs)X'!HH50="","",'X(Calculs)X'!HH50),"")</f>
        <v/>
      </c>
      <c r="I31" s="58" t="str">
        <f>IFERROR(IF('X(Calculs)X'!HJ50="","",'X(Calculs)X'!HJ50),"")</f>
        <v/>
      </c>
      <c r="J31" s="36" t="str">
        <f>IFERROR(IF('X(Calculs)X'!HK50="","",'X(Calculs)X'!HK50),"")</f>
        <v/>
      </c>
      <c r="K31" s="36" t="str">
        <f>IFERROR(IF('X(Calculs)X'!HL50="","",'X(Calculs)X'!HL50),"")</f>
        <v/>
      </c>
      <c r="L31" s="36" t="str">
        <f>IFERROR(IF('X(Calculs)X'!HM50="","",'X(Calculs)X'!HM50),"")</f>
        <v/>
      </c>
      <c r="M31" s="36" t="str">
        <f>IFERROR(IF('X(Calculs)X'!HN50="","",'X(Calculs)X'!HN50),"")</f>
        <v/>
      </c>
      <c r="N31" s="36" t="str">
        <f>IFERROR(IF('X(Calculs)X'!HO50="","",'X(Calculs)X'!HO50),"")</f>
        <v/>
      </c>
      <c r="O31" s="36" t="str">
        <f>IFERROR(IF('X(Calculs)X'!HP50="","",'X(Calculs)X'!HP50),"")</f>
        <v/>
      </c>
      <c r="P31" s="36" t="str">
        <f>IFERROR(IF('X(Calculs)X'!HQ50="","",'X(Calculs)X'!HQ50),"")</f>
        <v/>
      </c>
      <c r="Q31" s="36" t="str">
        <f>IFERROR(IF('X(Calculs)X'!HR50="","",'X(Calculs)X'!HR50),"")</f>
        <v/>
      </c>
      <c r="R31" s="36" t="str">
        <f>IFERROR(IF('X(Calculs)X'!HS50="","",'X(Calculs)X'!HS50),"")</f>
        <v/>
      </c>
      <c r="S31" s="36" t="str">
        <f>IFERROR(IF('X(Calculs)X'!HT50="","",'X(Calculs)X'!HT50),"")</f>
        <v/>
      </c>
      <c r="T31" s="36" t="str">
        <f>IFERROR(IF('X(Calculs)X'!HU50="","",'X(Calculs)X'!HU50),"")</f>
        <v/>
      </c>
      <c r="U31" s="36" t="str">
        <f>IFERROR(IF('X(Calculs)X'!HV50="","",'X(Calculs)X'!HV50),"")</f>
        <v/>
      </c>
      <c r="V31" s="36" t="str">
        <f>IFERROR(IF('X(Calculs)X'!HW50="","",'X(Calculs)X'!HW50),"")</f>
        <v/>
      </c>
      <c r="W31" s="36" t="str">
        <f>IFERROR(IF('X(Calculs)X'!HX50="","",'X(Calculs)X'!HX50),"")</f>
        <v/>
      </c>
      <c r="X31" s="36" t="str">
        <f>IFERROR(IF('X(Calculs)X'!HY50="","",'X(Calculs)X'!HY50),"")</f>
        <v/>
      </c>
      <c r="Y31" s="36" t="str">
        <f>IFERROR(IF('X(Calculs)X'!HZ50="","",'X(Calculs)X'!HZ50),"")</f>
        <v/>
      </c>
      <c r="Z31" s="36" t="str">
        <f>IFERROR(IF('X(Calculs)X'!IA50="","",'X(Calculs)X'!IA50),"")</f>
        <v/>
      </c>
      <c r="AA31" s="36" t="str">
        <f>IFERROR(IF('X(Calculs)X'!IB50="","",'X(Calculs)X'!IB50),"")</f>
        <v/>
      </c>
      <c r="AB31" s="36" t="str">
        <f>IFERROR(IF('X(Calculs)X'!IC50="","",'X(Calculs)X'!IC50),"")</f>
        <v/>
      </c>
      <c r="AC31" s="36" t="str">
        <f>IFERROR(IF('X(Calculs)X'!ID50="","",'X(Calculs)X'!ID50),"")</f>
        <v/>
      </c>
      <c r="AD31" s="36" t="str">
        <f>IFERROR(IF('X(Calculs)X'!IE50="","",'X(Calculs)X'!IE50),"")</f>
        <v/>
      </c>
      <c r="AE31" s="36" t="str">
        <f>IFERROR(IF('X(Calculs)X'!IF50="","",'X(Calculs)X'!IF50),"")</f>
        <v/>
      </c>
      <c r="AF31" s="36" t="str">
        <f>IFERROR(IF('X(Calculs)X'!IG50="","",'X(Calculs)X'!IG50),"")</f>
        <v/>
      </c>
      <c r="AG31" s="36" t="str">
        <f>IFERROR(IF('X(Calculs)X'!IH50="","",'X(Calculs)X'!IH50),"")</f>
        <v/>
      </c>
      <c r="AH31" s="36" t="str">
        <f>IFERROR(IF('X(Calculs)X'!II50="","",'X(Calculs)X'!II50),"")</f>
        <v/>
      </c>
      <c r="AI31" s="36" t="str">
        <f>IFERROR(IF('X(Calculs)X'!IJ50="","",'X(Calculs)X'!IJ50),"")</f>
        <v/>
      </c>
      <c r="AJ31" s="36" t="str">
        <f>IFERROR(IF('X(Calculs)X'!IK50="","",'X(Calculs)X'!IK50),"")</f>
        <v/>
      </c>
      <c r="AK31" s="36" t="str">
        <f>IFERROR(IF('X(Calculs)X'!IL50="","",'X(Calculs)X'!IL50),"")</f>
        <v/>
      </c>
      <c r="AL31" s="36" t="str">
        <f>IFERROR(IF('X(Calculs)X'!IM50="","",'X(Calculs)X'!IM50),"")</f>
        <v/>
      </c>
      <c r="AM31" s="270" t="str">
        <f>IFERROR(IF('X(Calculs)X'!IN50="","",'X(Calculs)X'!IN50),"")</f>
        <v/>
      </c>
    </row>
    <row r="32" spans="1:39" ht="39.9" customHeight="1" x14ac:dyDescent="0.3">
      <c r="A32" s="117" t="str">
        <f t="shared" si="0"/>
        <v/>
      </c>
      <c r="B32" s="277" t="str">
        <f t="shared" si="1"/>
        <v/>
      </c>
      <c r="C32" s="278" t="str">
        <f>IFERROR(IF('X(Calculs)X'!EE51&lt;='2. Saisie'!AE$3,'X(Calculs)X'!FM51,""),"")</f>
        <v/>
      </c>
      <c r="D32" s="279" t="str">
        <f>IFERROR(IF(C32="","",C32/'X(Calculs)X'!B$8),"")</f>
        <v/>
      </c>
      <c r="E32" s="285" t="str">
        <f>IFERROR(IF('X(Calculs)X'!FL51="","",'X(Calculs)X'!FL51),"")</f>
        <v/>
      </c>
      <c r="H32" s="267" t="str">
        <f>IFERROR(IF('X(Calculs)X'!HH51="","",'X(Calculs)X'!HH51),"")</f>
        <v/>
      </c>
      <c r="I32" s="58" t="str">
        <f>IFERROR(IF('X(Calculs)X'!HJ51="","",'X(Calculs)X'!HJ51),"")</f>
        <v/>
      </c>
      <c r="J32" s="36" t="str">
        <f>IFERROR(IF('X(Calculs)X'!HK51="","",'X(Calculs)X'!HK51),"")</f>
        <v/>
      </c>
      <c r="K32" s="36" t="str">
        <f>IFERROR(IF('X(Calculs)X'!HL51="","",'X(Calculs)X'!HL51),"")</f>
        <v/>
      </c>
      <c r="L32" s="36" t="str">
        <f>IFERROR(IF('X(Calculs)X'!HM51="","",'X(Calculs)X'!HM51),"")</f>
        <v/>
      </c>
      <c r="M32" s="36" t="str">
        <f>IFERROR(IF('X(Calculs)X'!HN51="","",'X(Calculs)X'!HN51),"")</f>
        <v/>
      </c>
      <c r="N32" s="36" t="str">
        <f>IFERROR(IF('X(Calculs)X'!HO51="","",'X(Calculs)X'!HO51),"")</f>
        <v/>
      </c>
      <c r="O32" s="36" t="str">
        <f>IFERROR(IF('X(Calculs)X'!HP51="","",'X(Calculs)X'!HP51),"")</f>
        <v/>
      </c>
      <c r="P32" s="36" t="str">
        <f>IFERROR(IF('X(Calculs)X'!HQ51="","",'X(Calculs)X'!HQ51),"")</f>
        <v/>
      </c>
      <c r="Q32" s="36" t="str">
        <f>IFERROR(IF('X(Calculs)X'!HR51="","",'X(Calculs)X'!HR51),"")</f>
        <v/>
      </c>
      <c r="R32" s="36" t="str">
        <f>IFERROR(IF('X(Calculs)X'!HS51="","",'X(Calculs)X'!HS51),"")</f>
        <v/>
      </c>
      <c r="S32" s="36" t="str">
        <f>IFERROR(IF('X(Calculs)X'!HT51="","",'X(Calculs)X'!HT51),"")</f>
        <v/>
      </c>
      <c r="T32" s="36" t="str">
        <f>IFERROR(IF('X(Calculs)X'!HU51="","",'X(Calculs)X'!HU51),"")</f>
        <v/>
      </c>
      <c r="U32" s="36" t="str">
        <f>IFERROR(IF('X(Calculs)X'!HV51="","",'X(Calculs)X'!HV51),"")</f>
        <v/>
      </c>
      <c r="V32" s="36" t="str">
        <f>IFERROR(IF('X(Calculs)X'!HW51="","",'X(Calculs)X'!HW51),"")</f>
        <v/>
      </c>
      <c r="W32" s="36" t="str">
        <f>IFERROR(IF('X(Calculs)X'!HX51="","",'X(Calculs)X'!HX51),"")</f>
        <v/>
      </c>
      <c r="X32" s="36" t="str">
        <f>IFERROR(IF('X(Calculs)X'!HY51="","",'X(Calculs)X'!HY51),"")</f>
        <v/>
      </c>
      <c r="Y32" s="36" t="str">
        <f>IFERROR(IF('X(Calculs)X'!HZ51="","",'X(Calculs)X'!HZ51),"")</f>
        <v/>
      </c>
      <c r="Z32" s="36" t="str">
        <f>IFERROR(IF('X(Calculs)X'!IA51="","",'X(Calculs)X'!IA51),"")</f>
        <v/>
      </c>
      <c r="AA32" s="36" t="str">
        <f>IFERROR(IF('X(Calculs)X'!IB51="","",'X(Calculs)X'!IB51),"")</f>
        <v/>
      </c>
      <c r="AB32" s="36" t="str">
        <f>IFERROR(IF('X(Calculs)X'!IC51="","",'X(Calculs)X'!IC51),"")</f>
        <v/>
      </c>
      <c r="AC32" s="36" t="str">
        <f>IFERROR(IF('X(Calculs)X'!ID51="","",'X(Calculs)X'!ID51),"")</f>
        <v/>
      </c>
      <c r="AD32" s="36" t="str">
        <f>IFERROR(IF('X(Calculs)X'!IE51="","",'X(Calculs)X'!IE51),"")</f>
        <v/>
      </c>
      <c r="AE32" s="36" t="str">
        <f>IFERROR(IF('X(Calculs)X'!IF51="","",'X(Calculs)X'!IF51),"")</f>
        <v/>
      </c>
      <c r="AF32" s="36" t="str">
        <f>IFERROR(IF('X(Calculs)X'!IG51="","",'X(Calculs)X'!IG51),"")</f>
        <v/>
      </c>
      <c r="AG32" s="36" t="str">
        <f>IFERROR(IF('X(Calculs)X'!IH51="","",'X(Calculs)X'!IH51),"")</f>
        <v/>
      </c>
      <c r="AH32" s="36" t="str">
        <f>IFERROR(IF('X(Calculs)X'!II51="","",'X(Calculs)X'!II51),"")</f>
        <v/>
      </c>
      <c r="AI32" s="36" t="str">
        <f>IFERROR(IF('X(Calculs)X'!IJ51="","",'X(Calculs)X'!IJ51),"")</f>
        <v/>
      </c>
      <c r="AJ32" s="36" t="str">
        <f>IFERROR(IF('X(Calculs)X'!IK51="","",'X(Calculs)X'!IK51),"")</f>
        <v/>
      </c>
      <c r="AK32" s="36" t="str">
        <f>IFERROR(IF('X(Calculs)X'!IL51="","",'X(Calculs)X'!IL51),"")</f>
        <v/>
      </c>
      <c r="AL32" s="36" t="str">
        <f>IFERROR(IF('X(Calculs)X'!IM51="","",'X(Calculs)X'!IM51),"")</f>
        <v/>
      </c>
      <c r="AM32" s="270" t="str">
        <f>IFERROR(IF('X(Calculs)X'!IN51="","",'X(Calculs)X'!IN51),"")</f>
        <v/>
      </c>
    </row>
    <row r="33" spans="1:39" ht="39.9" customHeight="1" x14ac:dyDescent="0.3">
      <c r="A33" s="117" t="str">
        <f t="shared" si="0"/>
        <v/>
      </c>
      <c r="B33" s="277" t="str">
        <f t="shared" si="1"/>
        <v/>
      </c>
      <c r="C33" s="278" t="str">
        <f>IFERROR(IF('X(Calculs)X'!EE52&lt;='2. Saisie'!AE$3,'X(Calculs)X'!FM52,""),"")</f>
        <v/>
      </c>
      <c r="D33" s="279" t="str">
        <f>IFERROR(IF(C33="","",C33/'X(Calculs)X'!B$8),"")</f>
        <v/>
      </c>
      <c r="E33" s="285" t="str">
        <f>IFERROR(IF('X(Calculs)X'!FL52="","",'X(Calculs)X'!FL52),"")</f>
        <v/>
      </c>
      <c r="H33" s="267" t="str">
        <f>IFERROR(IF('X(Calculs)X'!HH52="","",'X(Calculs)X'!HH52),"")</f>
        <v/>
      </c>
      <c r="I33" s="58" t="str">
        <f>IFERROR(IF('X(Calculs)X'!HJ52="","",'X(Calculs)X'!HJ52),"")</f>
        <v/>
      </c>
      <c r="J33" s="36" t="str">
        <f>IFERROR(IF('X(Calculs)X'!HK52="","",'X(Calculs)X'!HK52),"")</f>
        <v/>
      </c>
      <c r="K33" s="36" t="str">
        <f>IFERROR(IF('X(Calculs)X'!HL52="","",'X(Calculs)X'!HL52),"")</f>
        <v/>
      </c>
      <c r="L33" s="36" t="str">
        <f>IFERROR(IF('X(Calculs)X'!HM52="","",'X(Calculs)X'!HM52),"")</f>
        <v/>
      </c>
      <c r="M33" s="36" t="str">
        <f>IFERROR(IF('X(Calculs)X'!HN52="","",'X(Calculs)X'!HN52),"")</f>
        <v/>
      </c>
      <c r="N33" s="36" t="str">
        <f>IFERROR(IF('X(Calculs)X'!HO52="","",'X(Calculs)X'!HO52),"")</f>
        <v/>
      </c>
      <c r="O33" s="36" t="str">
        <f>IFERROR(IF('X(Calculs)X'!HP52="","",'X(Calculs)X'!HP52),"")</f>
        <v/>
      </c>
      <c r="P33" s="36" t="str">
        <f>IFERROR(IF('X(Calculs)X'!HQ52="","",'X(Calculs)X'!HQ52),"")</f>
        <v/>
      </c>
      <c r="Q33" s="36" t="str">
        <f>IFERROR(IF('X(Calculs)X'!HR52="","",'X(Calculs)X'!HR52),"")</f>
        <v/>
      </c>
      <c r="R33" s="36" t="str">
        <f>IFERROR(IF('X(Calculs)X'!HS52="","",'X(Calculs)X'!HS52),"")</f>
        <v/>
      </c>
      <c r="S33" s="36" t="str">
        <f>IFERROR(IF('X(Calculs)X'!HT52="","",'X(Calculs)X'!HT52),"")</f>
        <v/>
      </c>
      <c r="T33" s="36" t="str">
        <f>IFERROR(IF('X(Calculs)X'!HU52="","",'X(Calculs)X'!HU52),"")</f>
        <v/>
      </c>
      <c r="U33" s="36" t="str">
        <f>IFERROR(IF('X(Calculs)X'!HV52="","",'X(Calculs)X'!HV52),"")</f>
        <v/>
      </c>
      <c r="V33" s="36" t="str">
        <f>IFERROR(IF('X(Calculs)X'!HW52="","",'X(Calculs)X'!HW52),"")</f>
        <v/>
      </c>
      <c r="W33" s="36" t="str">
        <f>IFERROR(IF('X(Calculs)X'!HX52="","",'X(Calculs)X'!HX52),"")</f>
        <v/>
      </c>
      <c r="X33" s="36" t="str">
        <f>IFERROR(IF('X(Calculs)X'!HY52="","",'X(Calculs)X'!HY52),"")</f>
        <v/>
      </c>
      <c r="Y33" s="36" t="str">
        <f>IFERROR(IF('X(Calculs)X'!HZ52="","",'X(Calculs)X'!HZ52),"")</f>
        <v/>
      </c>
      <c r="Z33" s="36" t="str">
        <f>IFERROR(IF('X(Calculs)X'!IA52="","",'X(Calculs)X'!IA52),"")</f>
        <v/>
      </c>
      <c r="AA33" s="36" t="str">
        <f>IFERROR(IF('X(Calculs)X'!IB52="","",'X(Calculs)X'!IB52),"")</f>
        <v/>
      </c>
      <c r="AB33" s="36" t="str">
        <f>IFERROR(IF('X(Calculs)X'!IC52="","",'X(Calculs)X'!IC52),"")</f>
        <v/>
      </c>
      <c r="AC33" s="36" t="str">
        <f>IFERROR(IF('X(Calculs)X'!ID52="","",'X(Calculs)X'!ID52),"")</f>
        <v/>
      </c>
      <c r="AD33" s="36" t="str">
        <f>IFERROR(IF('X(Calculs)X'!IE52="","",'X(Calculs)X'!IE52),"")</f>
        <v/>
      </c>
      <c r="AE33" s="36" t="str">
        <f>IFERROR(IF('X(Calculs)X'!IF52="","",'X(Calculs)X'!IF52),"")</f>
        <v/>
      </c>
      <c r="AF33" s="36" t="str">
        <f>IFERROR(IF('X(Calculs)X'!IG52="","",'X(Calculs)X'!IG52),"")</f>
        <v/>
      </c>
      <c r="AG33" s="36" t="str">
        <f>IFERROR(IF('X(Calculs)X'!IH52="","",'X(Calculs)X'!IH52),"")</f>
        <v/>
      </c>
      <c r="AH33" s="36" t="str">
        <f>IFERROR(IF('X(Calculs)X'!II52="","",'X(Calculs)X'!II52),"")</f>
        <v/>
      </c>
      <c r="AI33" s="36" t="str">
        <f>IFERROR(IF('X(Calculs)X'!IJ52="","",'X(Calculs)X'!IJ52),"")</f>
        <v/>
      </c>
      <c r="AJ33" s="36" t="str">
        <f>IFERROR(IF('X(Calculs)X'!IK52="","",'X(Calculs)X'!IK52),"")</f>
        <v/>
      </c>
      <c r="AK33" s="36" t="str">
        <f>IFERROR(IF('X(Calculs)X'!IL52="","",'X(Calculs)X'!IL52),"")</f>
        <v/>
      </c>
      <c r="AL33" s="36" t="str">
        <f>IFERROR(IF('X(Calculs)X'!IM52="","",'X(Calculs)X'!IM52),"")</f>
        <v/>
      </c>
      <c r="AM33" s="270" t="str">
        <f>IFERROR(IF('X(Calculs)X'!IN52="","",'X(Calculs)X'!IN52),"")</f>
        <v/>
      </c>
    </row>
    <row r="34" spans="1:39" ht="39.9" customHeight="1" x14ac:dyDescent="0.3">
      <c r="A34" s="117" t="str">
        <f t="shared" si="0"/>
        <v/>
      </c>
      <c r="B34" s="277" t="str">
        <f t="shared" si="1"/>
        <v/>
      </c>
      <c r="C34" s="278" t="str">
        <f>IFERROR(IF('X(Calculs)X'!EE53&lt;='2. Saisie'!AE$3,'X(Calculs)X'!FM53,""),"")</f>
        <v/>
      </c>
      <c r="D34" s="279" t="str">
        <f>IFERROR(IF(C34="","",C34/'X(Calculs)X'!B$8),"")</f>
        <v/>
      </c>
      <c r="E34" s="285" t="str">
        <f>IFERROR(IF('X(Calculs)X'!FL53="","",'X(Calculs)X'!FL53),"")</f>
        <v/>
      </c>
      <c r="H34" s="267" t="str">
        <f>IFERROR(IF('X(Calculs)X'!HH53="","",'X(Calculs)X'!HH53),"")</f>
        <v/>
      </c>
      <c r="I34" s="58" t="str">
        <f>IFERROR(IF('X(Calculs)X'!HJ53="","",'X(Calculs)X'!HJ53),"")</f>
        <v/>
      </c>
      <c r="J34" s="36" t="str">
        <f>IFERROR(IF('X(Calculs)X'!HK53="","",'X(Calculs)X'!HK53),"")</f>
        <v/>
      </c>
      <c r="K34" s="36" t="str">
        <f>IFERROR(IF('X(Calculs)X'!HL53="","",'X(Calculs)X'!HL53),"")</f>
        <v/>
      </c>
      <c r="L34" s="36" t="str">
        <f>IFERROR(IF('X(Calculs)X'!HM53="","",'X(Calculs)X'!HM53),"")</f>
        <v/>
      </c>
      <c r="M34" s="36" t="str">
        <f>IFERROR(IF('X(Calculs)X'!HN53="","",'X(Calculs)X'!HN53),"")</f>
        <v/>
      </c>
      <c r="N34" s="36" t="str">
        <f>IFERROR(IF('X(Calculs)X'!HO53="","",'X(Calculs)X'!HO53),"")</f>
        <v/>
      </c>
      <c r="O34" s="36" t="str">
        <f>IFERROR(IF('X(Calculs)X'!HP53="","",'X(Calculs)X'!HP53),"")</f>
        <v/>
      </c>
      <c r="P34" s="36" t="str">
        <f>IFERROR(IF('X(Calculs)X'!HQ53="","",'X(Calculs)X'!HQ53),"")</f>
        <v/>
      </c>
      <c r="Q34" s="36" t="str">
        <f>IFERROR(IF('X(Calculs)X'!HR53="","",'X(Calculs)X'!HR53),"")</f>
        <v/>
      </c>
      <c r="R34" s="36" t="str">
        <f>IFERROR(IF('X(Calculs)X'!HS53="","",'X(Calculs)X'!HS53),"")</f>
        <v/>
      </c>
      <c r="S34" s="36" t="str">
        <f>IFERROR(IF('X(Calculs)X'!HT53="","",'X(Calculs)X'!HT53),"")</f>
        <v/>
      </c>
      <c r="T34" s="36" t="str">
        <f>IFERROR(IF('X(Calculs)X'!HU53="","",'X(Calculs)X'!HU53),"")</f>
        <v/>
      </c>
      <c r="U34" s="36" t="str">
        <f>IFERROR(IF('X(Calculs)X'!HV53="","",'X(Calculs)X'!HV53),"")</f>
        <v/>
      </c>
      <c r="V34" s="36" t="str">
        <f>IFERROR(IF('X(Calculs)X'!HW53="","",'X(Calculs)X'!HW53),"")</f>
        <v/>
      </c>
      <c r="W34" s="36" t="str">
        <f>IFERROR(IF('X(Calculs)X'!HX53="","",'X(Calculs)X'!HX53),"")</f>
        <v/>
      </c>
      <c r="X34" s="36" t="str">
        <f>IFERROR(IF('X(Calculs)X'!HY53="","",'X(Calculs)X'!HY53),"")</f>
        <v/>
      </c>
      <c r="Y34" s="36" t="str">
        <f>IFERROR(IF('X(Calculs)X'!HZ53="","",'X(Calculs)X'!HZ53),"")</f>
        <v/>
      </c>
      <c r="Z34" s="36" t="str">
        <f>IFERROR(IF('X(Calculs)X'!IA53="","",'X(Calculs)X'!IA53),"")</f>
        <v/>
      </c>
      <c r="AA34" s="36" t="str">
        <f>IFERROR(IF('X(Calculs)X'!IB53="","",'X(Calculs)X'!IB53),"")</f>
        <v/>
      </c>
      <c r="AB34" s="36" t="str">
        <f>IFERROR(IF('X(Calculs)X'!IC53="","",'X(Calculs)X'!IC53),"")</f>
        <v/>
      </c>
      <c r="AC34" s="36" t="str">
        <f>IFERROR(IF('X(Calculs)X'!ID53="","",'X(Calculs)X'!ID53),"")</f>
        <v/>
      </c>
      <c r="AD34" s="36" t="str">
        <f>IFERROR(IF('X(Calculs)X'!IE53="","",'X(Calculs)X'!IE53),"")</f>
        <v/>
      </c>
      <c r="AE34" s="36" t="str">
        <f>IFERROR(IF('X(Calculs)X'!IF53="","",'X(Calculs)X'!IF53),"")</f>
        <v/>
      </c>
      <c r="AF34" s="36" t="str">
        <f>IFERROR(IF('X(Calculs)X'!IG53="","",'X(Calculs)X'!IG53),"")</f>
        <v/>
      </c>
      <c r="AG34" s="36" t="str">
        <f>IFERROR(IF('X(Calculs)X'!IH53="","",'X(Calculs)X'!IH53),"")</f>
        <v/>
      </c>
      <c r="AH34" s="36" t="str">
        <f>IFERROR(IF('X(Calculs)X'!II53="","",'X(Calculs)X'!II53),"")</f>
        <v/>
      </c>
      <c r="AI34" s="36" t="str">
        <f>IFERROR(IF('X(Calculs)X'!IJ53="","",'X(Calculs)X'!IJ53),"")</f>
        <v/>
      </c>
      <c r="AJ34" s="36" t="str">
        <f>IFERROR(IF('X(Calculs)X'!IK53="","",'X(Calculs)X'!IK53),"")</f>
        <v/>
      </c>
      <c r="AK34" s="36" t="str">
        <f>IFERROR(IF('X(Calculs)X'!IL53="","",'X(Calculs)X'!IL53),"")</f>
        <v/>
      </c>
      <c r="AL34" s="36" t="str">
        <f>IFERROR(IF('X(Calculs)X'!IM53="","",'X(Calculs)X'!IM53),"")</f>
        <v/>
      </c>
      <c r="AM34" s="270" t="str">
        <f>IFERROR(IF('X(Calculs)X'!IN53="","",'X(Calculs)X'!IN53),"")</f>
        <v/>
      </c>
    </row>
    <row r="35" spans="1:39" ht="39.9" customHeight="1" x14ac:dyDescent="0.3">
      <c r="A35" s="165" t="str">
        <f t="shared" si="0"/>
        <v/>
      </c>
      <c r="B35" s="277" t="str">
        <f t="shared" si="1"/>
        <v/>
      </c>
      <c r="C35" s="278" t="str">
        <f>IFERROR(IF('X(Calculs)X'!EE54&lt;='2. Saisie'!AE$3,'X(Calculs)X'!FM54,""),"")</f>
        <v/>
      </c>
      <c r="D35" s="279" t="str">
        <f>IFERROR(IF(C35="","",C35/'X(Calculs)X'!B$8),"")</f>
        <v/>
      </c>
      <c r="E35" s="285" t="str">
        <f>IFERROR(IF('X(Calculs)X'!FL54="","",'X(Calculs)X'!FL54),"")</f>
        <v/>
      </c>
      <c r="H35" s="267" t="str">
        <f>IFERROR(IF('X(Calculs)X'!HH54="","",'X(Calculs)X'!HH54),"")</f>
        <v/>
      </c>
      <c r="I35" s="58" t="str">
        <f>IFERROR(IF('X(Calculs)X'!HJ54="","",'X(Calculs)X'!HJ54),"")</f>
        <v/>
      </c>
      <c r="J35" s="36" t="str">
        <f>IFERROR(IF('X(Calculs)X'!HK54="","",'X(Calculs)X'!HK54),"")</f>
        <v/>
      </c>
      <c r="K35" s="36" t="str">
        <f>IFERROR(IF('X(Calculs)X'!HL54="","",'X(Calculs)X'!HL54),"")</f>
        <v/>
      </c>
      <c r="L35" s="36" t="str">
        <f>IFERROR(IF('X(Calculs)X'!HM54="","",'X(Calculs)X'!HM54),"")</f>
        <v/>
      </c>
      <c r="M35" s="36" t="str">
        <f>IFERROR(IF('X(Calculs)X'!HN54="","",'X(Calculs)X'!HN54),"")</f>
        <v/>
      </c>
      <c r="N35" s="36" t="str">
        <f>IFERROR(IF('X(Calculs)X'!HO54="","",'X(Calculs)X'!HO54),"")</f>
        <v/>
      </c>
      <c r="O35" s="36" t="str">
        <f>IFERROR(IF('X(Calculs)X'!HP54="","",'X(Calculs)X'!HP54),"")</f>
        <v/>
      </c>
      <c r="P35" s="36" t="str">
        <f>IFERROR(IF('X(Calculs)X'!HQ54="","",'X(Calculs)X'!HQ54),"")</f>
        <v/>
      </c>
      <c r="Q35" s="36" t="str">
        <f>IFERROR(IF('X(Calculs)X'!HR54="","",'X(Calculs)X'!HR54),"")</f>
        <v/>
      </c>
      <c r="R35" s="36" t="str">
        <f>IFERROR(IF('X(Calculs)X'!HS54="","",'X(Calculs)X'!HS54),"")</f>
        <v/>
      </c>
      <c r="S35" s="36" t="str">
        <f>IFERROR(IF('X(Calculs)X'!HT54="","",'X(Calculs)X'!HT54),"")</f>
        <v/>
      </c>
      <c r="T35" s="36" t="str">
        <f>IFERROR(IF('X(Calculs)X'!HU54="","",'X(Calculs)X'!HU54),"")</f>
        <v/>
      </c>
      <c r="U35" s="36" t="str">
        <f>IFERROR(IF('X(Calculs)X'!HV54="","",'X(Calculs)X'!HV54),"")</f>
        <v/>
      </c>
      <c r="V35" s="36" t="str">
        <f>IFERROR(IF('X(Calculs)X'!HW54="","",'X(Calculs)X'!HW54),"")</f>
        <v/>
      </c>
      <c r="W35" s="36" t="str">
        <f>IFERROR(IF('X(Calculs)X'!HX54="","",'X(Calculs)X'!HX54),"")</f>
        <v/>
      </c>
      <c r="X35" s="36" t="str">
        <f>IFERROR(IF('X(Calculs)X'!HY54="","",'X(Calculs)X'!HY54),"")</f>
        <v/>
      </c>
      <c r="Y35" s="36" t="str">
        <f>IFERROR(IF('X(Calculs)X'!HZ54="","",'X(Calculs)X'!HZ54),"")</f>
        <v/>
      </c>
      <c r="Z35" s="36" t="str">
        <f>IFERROR(IF('X(Calculs)X'!IA54="","",'X(Calculs)X'!IA54),"")</f>
        <v/>
      </c>
      <c r="AA35" s="36" t="str">
        <f>IFERROR(IF('X(Calculs)X'!IB54="","",'X(Calculs)X'!IB54),"")</f>
        <v/>
      </c>
      <c r="AB35" s="36" t="str">
        <f>IFERROR(IF('X(Calculs)X'!IC54="","",'X(Calculs)X'!IC54),"")</f>
        <v/>
      </c>
      <c r="AC35" s="36" t="str">
        <f>IFERROR(IF('X(Calculs)X'!ID54="","",'X(Calculs)X'!ID54),"")</f>
        <v/>
      </c>
      <c r="AD35" s="36" t="str">
        <f>IFERROR(IF('X(Calculs)X'!IE54="","",'X(Calculs)X'!IE54),"")</f>
        <v/>
      </c>
      <c r="AE35" s="36" t="str">
        <f>IFERROR(IF('X(Calculs)X'!IF54="","",'X(Calculs)X'!IF54),"")</f>
        <v/>
      </c>
      <c r="AF35" s="36" t="str">
        <f>IFERROR(IF('X(Calculs)X'!IG54="","",'X(Calculs)X'!IG54),"")</f>
        <v/>
      </c>
      <c r="AG35" s="36" t="str">
        <f>IFERROR(IF('X(Calculs)X'!IH54="","",'X(Calculs)X'!IH54),"")</f>
        <v/>
      </c>
      <c r="AH35" s="36" t="str">
        <f>IFERROR(IF('X(Calculs)X'!II54="","",'X(Calculs)X'!II54),"")</f>
        <v/>
      </c>
      <c r="AI35" s="36" t="str">
        <f>IFERROR(IF('X(Calculs)X'!IJ54="","",'X(Calculs)X'!IJ54),"")</f>
        <v/>
      </c>
      <c r="AJ35" s="36" t="str">
        <f>IFERROR(IF('X(Calculs)X'!IK54="","",'X(Calculs)X'!IK54),"")</f>
        <v/>
      </c>
      <c r="AK35" s="36" t="str">
        <f>IFERROR(IF('X(Calculs)X'!IL54="","",'X(Calculs)X'!IL54),"")</f>
        <v/>
      </c>
      <c r="AL35" s="36" t="str">
        <f>IFERROR(IF('X(Calculs)X'!IM54="","",'X(Calculs)X'!IM54),"")</f>
        <v/>
      </c>
      <c r="AM35" s="270" t="str">
        <f>IFERROR(IF('X(Calculs)X'!IN54="","",'X(Calculs)X'!IN54),"")</f>
        <v/>
      </c>
    </row>
    <row r="36" spans="1:39" ht="39.9" customHeight="1" x14ac:dyDescent="0.3">
      <c r="A36" s="165" t="str">
        <f t="shared" si="0"/>
        <v/>
      </c>
      <c r="B36" s="277" t="str">
        <f t="shared" si="1"/>
        <v/>
      </c>
      <c r="C36" s="278" t="str">
        <f>IFERROR(IF('X(Calculs)X'!EE55&lt;='2. Saisie'!AE$3,'X(Calculs)X'!FM55,""),"")</f>
        <v/>
      </c>
      <c r="D36" s="279" t="str">
        <f>IFERROR(IF(C36="","",C36/'X(Calculs)X'!B$8),"")</f>
        <v/>
      </c>
      <c r="E36" s="285" t="str">
        <f>IFERROR(IF('X(Calculs)X'!FL55="","",'X(Calculs)X'!FL55),"")</f>
        <v/>
      </c>
      <c r="H36" s="267" t="str">
        <f>IFERROR(IF('X(Calculs)X'!HH55="","",'X(Calculs)X'!HH55),"")</f>
        <v/>
      </c>
      <c r="I36" s="58" t="str">
        <f>IFERROR(IF('X(Calculs)X'!HJ55="","",'X(Calculs)X'!HJ55),"")</f>
        <v/>
      </c>
      <c r="J36" s="36" t="str">
        <f>IFERROR(IF('X(Calculs)X'!HK55="","",'X(Calculs)X'!HK55),"")</f>
        <v/>
      </c>
      <c r="K36" s="36" t="str">
        <f>IFERROR(IF('X(Calculs)X'!HL55="","",'X(Calculs)X'!HL55),"")</f>
        <v/>
      </c>
      <c r="L36" s="36" t="str">
        <f>IFERROR(IF('X(Calculs)X'!HM55="","",'X(Calculs)X'!HM55),"")</f>
        <v/>
      </c>
      <c r="M36" s="36" t="str">
        <f>IFERROR(IF('X(Calculs)X'!HN55="","",'X(Calculs)X'!HN55),"")</f>
        <v/>
      </c>
      <c r="N36" s="36" t="str">
        <f>IFERROR(IF('X(Calculs)X'!HO55="","",'X(Calculs)X'!HO55),"")</f>
        <v/>
      </c>
      <c r="O36" s="36" t="str">
        <f>IFERROR(IF('X(Calculs)X'!HP55="","",'X(Calculs)X'!HP55),"")</f>
        <v/>
      </c>
      <c r="P36" s="36" t="str">
        <f>IFERROR(IF('X(Calculs)X'!HQ55="","",'X(Calculs)X'!HQ55),"")</f>
        <v/>
      </c>
      <c r="Q36" s="36" t="str">
        <f>IFERROR(IF('X(Calculs)X'!HR55="","",'X(Calculs)X'!HR55),"")</f>
        <v/>
      </c>
      <c r="R36" s="36" t="str">
        <f>IFERROR(IF('X(Calculs)X'!HS55="","",'X(Calculs)X'!HS55),"")</f>
        <v/>
      </c>
      <c r="S36" s="36" t="str">
        <f>IFERROR(IF('X(Calculs)X'!HT55="","",'X(Calculs)X'!HT55),"")</f>
        <v/>
      </c>
      <c r="T36" s="36" t="str">
        <f>IFERROR(IF('X(Calculs)X'!HU55="","",'X(Calculs)X'!HU55),"")</f>
        <v/>
      </c>
      <c r="U36" s="36" t="str">
        <f>IFERROR(IF('X(Calculs)X'!HV55="","",'X(Calculs)X'!HV55),"")</f>
        <v/>
      </c>
      <c r="V36" s="36" t="str">
        <f>IFERROR(IF('X(Calculs)X'!HW55="","",'X(Calculs)X'!HW55),"")</f>
        <v/>
      </c>
      <c r="W36" s="36" t="str">
        <f>IFERROR(IF('X(Calculs)X'!HX55="","",'X(Calculs)X'!HX55),"")</f>
        <v/>
      </c>
      <c r="X36" s="36" t="str">
        <f>IFERROR(IF('X(Calculs)X'!HY55="","",'X(Calculs)X'!HY55),"")</f>
        <v/>
      </c>
      <c r="Y36" s="36" t="str">
        <f>IFERROR(IF('X(Calculs)X'!HZ55="","",'X(Calculs)X'!HZ55),"")</f>
        <v/>
      </c>
      <c r="Z36" s="36" t="str">
        <f>IFERROR(IF('X(Calculs)X'!IA55="","",'X(Calculs)X'!IA55),"")</f>
        <v/>
      </c>
      <c r="AA36" s="36" t="str">
        <f>IFERROR(IF('X(Calculs)X'!IB55="","",'X(Calculs)X'!IB55),"")</f>
        <v/>
      </c>
      <c r="AB36" s="36" t="str">
        <f>IFERROR(IF('X(Calculs)X'!IC55="","",'X(Calculs)X'!IC55),"")</f>
        <v/>
      </c>
      <c r="AC36" s="36" t="str">
        <f>IFERROR(IF('X(Calculs)X'!ID55="","",'X(Calculs)X'!ID55),"")</f>
        <v/>
      </c>
      <c r="AD36" s="36" t="str">
        <f>IFERROR(IF('X(Calculs)X'!IE55="","",'X(Calculs)X'!IE55),"")</f>
        <v/>
      </c>
      <c r="AE36" s="36" t="str">
        <f>IFERROR(IF('X(Calculs)X'!IF55="","",'X(Calculs)X'!IF55),"")</f>
        <v/>
      </c>
      <c r="AF36" s="36" t="str">
        <f>IFERROR(IF('X(Calculs)X'!IG55="","",'X(Calculs)X'!IG55),"")</f>
        <v/>
      </c>
      <c r="AG36" s="36" t="str">
        <f>IFERROR(IF('X(Calculs)X'!IH55="","",'X(Calculs)X'!IH55),"")</f>
        <v/>
      </c>
      <c r="AH36" s="36" t="str">
        <f>IFERROR(IF('X(Calculs)X'!II55="","",'X(Calculs)X'!II55),"")</f>
        <v/>
      </c>
      <c r="AI36" s="36" t="str">
        <f>IFERROR(IF('X(Calculs)X'!IJ55="","",'X(Calculs)X'!IJ55),"")</f>
        <v/>
      </c>
      <c r="AJ36" s="36" t="str">
        <f>IFERROR(IF('X(Calculs)X'!IK55="","",'X(Calculs)X'!IK55),"")</f>
        <v/>
      </c>
      <c r="AK36" s="36" t="str">
        <f>IFERROR(IF('X(Calculs)X'!IL55="","",'X(Calculs)X'!IL55),"")</f>
        <v/>
      </c>
      <c r="AL36" s="36" t="str">
        <f>IFERROR(IF('X(Calculs)X'!IM55="","",'X(Calculs)X'!IM55),"")</f>
        <v/>
      </c>
      <c r="AM36" s="270" t="str">
        <f>IFERROR(IF('X(Calculs)X'!IN55="","",'X(Calculs)X'!IN55),"")</f>
        <v/>
      </c>
    </row>
    <row r="37" spans="1:39" ht="39.9" customHeight="1" x14ac:dyDescent="0.3">
      <c r="A37" s="165" t="str">
        <f t="shared" si="0"/>
        <v/>
      </c>
      <c r="B37" s="277" t="str">
        <f t="shared" si="1"/>
        <v/>
      </c>
      <c r="C37" s="278" t="str">
        <f>IFERROR(IF('X(Calculs)X'!EE56&lt;='2. Saisie'!AE$3,'X(Calculs)X'!FM56,""),"")</f>
        <v/>
      </c>
      <c r="D37" s="279" t="str">
        <f>IFERROR(IF(C37="","",C37/'X(Calculs)X'!B$8),"")</f>
        <v/>
      </c>
      <c r="E37" s="285" t="str">
        <f>IFERROR(IF('X(Calculs)X'!FL56="","",'X(Calculs)X'!FL56),"")</f>
        <v/>
      </c>
      <c r="H37" s="267" t="str">
        <f>IFERROR(IF('X(Calculs)X'!HH56="","",'X(Calculs)X'!HH56),"")</f>
        <v/>
      </c>
      <c r="I37" s="58" t="str">
        <f>IFERROR(IF('X(Calculs)X'!HJ56="","",'X(Calculs)X'!HJ56),"")</f>
        <v/>
      </c>
      <c r="J37" s="36" t="str">
        <f>IFERROR(IF('X(Calculs)X'!HK56="","",'X(Calculs)X'!HK56),"")</f>
        <v/>
      </c>
      <c r="K37" s="36" t="str">
        <f>IFERROR(IF('X(Calculs)X'!HL56="","",'X(Calculs)X'!HL56),"")</f>
        <v/>
      </c>
      <c r="L37" s="36" t="str">
        <f>IFERROR(IF('X(Calculs)X'!HM56="","",'X(Calculs)X'!HM56),"")</f>
        <v/>
      </c>
      <c r="M37" s="36" t="str">
        <f>IFERROR(IF('X(Calculs)X'!HN56="","",'X(Calculs)X'!HN56),"")</f>
        <v/>
      </c>
      <c r="N37" s="36" t="str">
        <f>IFERROR(IF('X(Calculs)X'!HO56="","",'X(Calculs)X'!HO56),"")</f>
        <v/>
      </c>
      <c r="O37" s="36" t="str">
        <f>IFERROR(IF('X(Calculs)X'!HP56="","",'X(Calculs)X'!HP56),"")</f>
        <v/>
      </c>
      <c r="P37" s="36" t="str">
        <f>IFERROR(IF('X(Calculs)X'!HQ56="","",'X(Calculs)X'!HQ56),"")</f>
        <v/>
      </c>
      <c r="Q37" s="36" t="str">
        <f>IFERROR(IF('X(Calculs)X'!HR56="","",'X(Calculs)X'!HR56),"")</f>
        <v/>
      </c>
      <c r="R37" s="36" t="str">
        <f>IFERROR(IF('X(Calculs)X'!HS56="","",'X(Calculs)X'!HS56),"")</f>
        <v/>
      </c>
      <c r="S37" s="36" t="str">
        <f>IFERROR(IF('X(Calculs)X'!HT56="","",'X(Calculs)X'!HT56),"")</f>
        <v/>
      </c>
      <c r="T37" s="36" t="str">
        <f>IFERROR(IF('X(Calculs)X'!HU56="","",'X(Calculs)X'!HU56),"")</f>
        <v/>
      </c>
      <c r="U37" s="36" t="str">
        <f>IFERROR(IF('X(Calculs)X'!HV56="","",'X(Calculs)X'!HV56),"")</f>
        <v/>
      </c>
      <c r="V37" s="36" t="str">
        <f>IFERROR(IF('X(Calculs)X'!HW56="","",'X(Calculs)X'!HW56),"")</f>
        <v/>
      </c>
      <c r="W37" s="36" t="str">
        <f>IFERROR(IF('X(Calculs)X'!HX56="","",'X(Calculs)X'!HX56),"")</f>
        <v/>
      </c>
      <c r="X37" s="36" t="str">
        <f>IFERROR(IF('X(Calculs)X'!HY56="","",'X(Calculs)X'!HY56),"")</f>
        <v/>
      </c>
      <c r="Y37" s="36" t="str">
        <f>IFERROR(IF('X(Calculs)X'!HZ56="","",'X(Calculs)X'!HZ56),"")</f>
        <v/>
      </c>
      <c r="Z37" s="36" t="str">
        <f>IFERROR(IF('X(Calculs)X'!IA56="","",'X(Calculs)X'!IA56),"")</f>
        <v/>
      </c>
      <c r="AA37" s="36" t="str">
        <f>IFERROR(IF('X(Calculs)X'!IB56="","",'X(Calculs)X'!IB56),"")</f>
        <v/>
      </c>
      <c r="AB37" s="36" t="str">
        <f>IFERROR(IF('X(Calculs)X'!IC56="","",'X(Calculs)X'!IC56),"")</f>
        <v/>
      </c>
      <c r="AC37" s="36" t="str">
        <f>IFERROR(IF('X(Calculs)X'!ID56="","",'X(Calculs)X'!ID56),"")</f>
        <v/>
      </c>
      <c r="AD37" s="36" t="str">
        <f>IFERROR(IF('X(Calculs)X'!IE56="","",'X(Calculs)X'!IE56),"")</f>
        <v/>
      </c>
      <c r="AE37" s="36" t="str">
        <f>IFERROR(IF('X(Calculs)X'!IF56="","",'X(Calculs)X'!IF56),"")</f>
        <v/>
      </c>
      <c r="AF37" s="36" t="str">
        <f>IFERROR(IF('X(Calculs)X'!IG56="","",'X(Calculs)X'!IG56),"")</f>
        <v/>
      </c>
      <c r="AG37" s="36" t="str">
        <f>IFERROR(IF('X(Calculs)X'!IH56="","",'X(Calculs)X'!IH56),"")</f>
        <v/>
      </c>
      <c r="AH37" s="36" t="str">
        <f>IFERROR(IF('X(Calculs)X'!II56="","",'X(Calculs)X'!II56),"")</f>
        <v/>
      </c>
      <c r="AI37" s="36" t="str">
        <f>IFERROR(IF('X(Calculs)X'!IJ56="","",'X(Calculs)X'!IJ56),"")</f>
        <v/>
      </c>
      <c r="AJ37" s="36" t="str">
        <f>IFERROR(IF('X(Calculs)X'!IK56="","",'X(Calculs)X'!IK56),"")</f>
        <v/>
      </c>
      <c r="AK37" s="36" t="str">
        <f>IFERROR(IF('X(Calculs)X'!IL56="","",'X(Calculs)X'!IL56),"")</f>
        <v/>
      </c>
      <c r="AL37" s="36" t="str">
        <f>IFERROR(IF('X(Calculs)X'!IM56="","",'X(Calculs)X'!IM56),"")</f>
        <v/>
      </c>
      <c r="AM37" s="270" t="str">
        <f>IFERROR(IF('X(Calculs)X'!IN56="","",'X(Calculs)X'!IN56),"")</f>
        <v/>
      </c>
    </row>
    <row r="38" spans="1:39" ht="39.9" customHeight="1" x14ac:dyDescent="0.3">
      <c r="A38" s="165" t="str">
        <f t="shared" si="0"/>
        <v/>
      </c>
      <c r="B38" s="277" t="str">
        <f t="shared" si="1"/>
        <v/>
      </c>
      <c r="C38" s="278" t="str">
        <f>IFERROR(IF('X(Calculs)X'!EE57&lt;='2. Saisie'!AE$3,'X(Calculs)X'!FM57,""),"")</f>
        <v/>
      </c>
      <c r="D38" s="279" t="str">
        <f>IFERROR(IF(C38="","",C38/'X(Calculs)X'!B$8),"")</f>
        <v/>
      </c>
      <c r="E38" s="285" t="str">
        <f>IFERROR(IF('X(Calculs)X'!FL57="","",'X(Calculs)X'!FL57),"")</f>
        <v/>
      </c>
      <c r="H38" s="267" t="str">
        <f>IFERROR(IF('X(Calculs)X'!HH57="","",'X(Calculs)X'!HH57),"")</f>
        <v/>
      </c>
      <c r="I38" s="58" t="str">
        <f>IFERROR(IF('X(Calculs)X'!HJ57="","",'X(Calculs)X'!HJ57),"")</f>
        <v/>
      </c>
      <c r="J38" s="36" t="str">
        <f>IFERROR(IF('X(Calculs)X'!HK57="","",'X(Calculs)X'!HK57),"")</f>
        <v/>
      </c>
      <c r="K38" s="36" t="str">
        <f>IFERROR(IF('X(Calculs)X'!HL57="","",'X(Calculs)X'!HL57),"")</f>
        <v/>
      </c>
      <c r="L38" s="36" t="str">
        <f>IFERROR(IF('X(Calculs)X'!HM57="","",'X(Calculs)X'!HM57),"")</f>
        <v/>
      </c>
      <c r="M38" s="36" t="str">
        <f>IFERROR(IF('X(Calculs)X'!HN57="","",'X(Calculs)X'!HN57),"")</f>
        <v/>
      </c>
      <c r="N38" s="36" t="str">
        <f>IFERROR(IF('X(Calculs)X'!HO57="","",'X(Calculs)X'!HO57),"")</f>
        <v/>
      </c>
      <c r="O38" s="36" t="str">
        <f>IFERROR(IF('X(Calculs)X'!HP57="","",'X(Calculs)X'!HP57),"")</f>
        <v/>
      </c>
      <c r="P38" s="36" t="str">
        <f>IFERROR(IF('X(Calculs)X'!HQ57="","",'X(Calculs)X'!HQ57),"")</f>
        <v/>
      </c>
      <c r="Q38" s="36" t="str">
        <f>IFERROR(IF('X(Calculs)X'!HR57="","",'X(Calculs)X'!HR57),"")</f>
        <v/>
      </c>
      <c r="R38" s="36" t="str">
        <f>IFERROR(IF('X(Calculs)X'!HS57="","",'X(Calculs)X'!HS57),"")</f>
        <v/>
      </c>
      <c r="S38" s="36" t="str">
        <f>IFERROR(IF('X(Calculs)X'!HT57="","",'X(Calculs)X'!HT57),"")</f>
        <v/>
      </c>
      <c r="T38" s="36" t="str">
        <f>IFERROR(IF('X(Calculs)X'!HU57="","",'X(Calculs)X'!HU57),"")</f>
        <v/>
      </c>
      <c r="U38" s="36" t="str">
        <f>IFERROR(IF('X(Calculs)X'!HV57="","",'X(Calculs)X'!HV57),"")</f>
        <v/>
      </c>
      <c r="V38" s="36" t="str">
        <f>IFERROR(IF('X(Calculs)X'!HW57="","",'X(Calculs)X'!HW57),"")</f>
        <v/>
      </c>
      <c r="W38" s="36" t="str">
        <f>IFERROR(IF('X(Calculs)X'!HX57="","",'X(Calculs)X'!HX57),"")</f>
        <v/>
      </c>
      <c r="X38" s="36" t="str">
        <f>IFERROR(IF('X(Calculs)X'!HY57="","",'X(Calculs)X'!HY57),"")</f>
        <v/>
      </c>
      <c r="Y38" s="36" t="str">
        <f>IFERROR(IF('X(Calculs)X'!HZ57="","",'X(Calculs)X'!HZ57),"")</f>
        <v/>
      </c>
      <c r="Z38" s="36" t="str">
        <f>IFERROR(IF('X(Calculs)X'!IA57="","",'X(Calculs)X'!IA57),"")</f>
        <v/>
      </c>
      <c r="AA38" s="36" t="str">
        <f>IFERROR(IF('X(Calculs)X'!IB57="","",'X(Calculs)X'!IB57),"")</f>
        <v/>
      </c>
      <c r="AB38" s="36" t="str">
        <f>IFERROR(IF('X(Calculs)X'!IC57="","",'X(Calculs)X'!IC57),"")</f>
        <v/>
      </c>
      <c r="AC38" s="36" t="str">
        <f>IFERROR(IF('X(Calculs)X'!ID57="","",'X(Calculs)X'!ID57),"")</f>
        <v/>
      </c>
      <c r="AD38" s="36" t="str">
        <f>IFERROR(IF('X(Calculs)X'!IE57="","",'X(Calculs)X'!IE57),"")</f>
        <v/>
      </c>
      <c r="AE38" s="36" t="str">
        <f>IFERROR(IF('X(Calculs)X'!IF57="","",'X(Calculs)X'!IF57),"")</f>
        <v/>
      </c>
      <c r="AF38" s="36" t="str">
        <f>IFERROR(IF('X(Calculs)X'!IG57="","",'X(Calculs)X'!IG57),"")</f>
        <v/>
      </c>
      <c r="AG38" s="36" t="str">
        <f>IFERROR(IF('X(Calculs)X'!IH57="","",'X(Calculs)X'!IH57),"")</f>
        <v/>
      </c>
      <c r="AH38" s="36" t="str">
        <f>IFERROR(IF('X(Calculs)X'!II57="","",'X(Calculs)X'!II57),"")</f>
        <v/>
      </c>
      <c r="AI38" s="36" t="str">
        <f>IFERROR(IF('X(Calculs)X'!IJ57="","",'X(Calculs)X'!IJ57),"")</f>
        <v/>
      </c>
      <c r="AJ38" s="36" t="str">
        <f>IFERROR(IF('X(Calculs)X'!IK57="","",'X(Calculs)X'!IK57),"")</f>
        <v/>
      </c>
      <c r="AK38" s="36" t="str">
        <f>IFERROR(IF('X(Calculs)X'!IL57="","",'X(Calculs)X'!IL57),"")</f>
        <v/>
      </c>
      <c r="AL38" s="36" t="str">
        <f>IFERROR(IF('X(Calculs)X'!IM57="","",'X(Calculs)X'!IM57),"")</f>
        <v/>
      </c>
      <c r="AM38" s="270" t="str">
        <f>IFERROR(IF('X(Calculs)X'!IN57="","",'X(Calculs)X'!IN57),"")</f>
        <v/>
      </c>
    </row>
    <row r="39" spans="1:39" ht="39.9" customHeight="1" x14ac:dyDescent="0.3">
      <c r="A39" s="165" t="str">
        <f t="shared" si="0"/>
        <v/>
      </c>
      <c r="B39" s="277" t="str">
        <f t="shared" si="1"/>
        <v/>
      </c>
      <c r="C39" s="278" t="str">
        <f>IFERROR(IF('X(Calculs)X'!EE58&lt;='2. Saisie'!AE$3,'X(Calculs)X'!FM58,""),"")</f>
        <v/>
      </c>
      <c r="D39" s="279" t="str">
        <f>IFERROR(IF(C39="","",C39/'X(Calculs)X'!B$8),"")</f>
        <v/>
      </c>
      <c r="E39" s="285" t="str">
        <f>IFERROR(IF('X(Calculs)X'!FL58="","",'X(Calculs)X'!FL58),"")</f>
        <v/>
      </c>
      <c r="H39" s="267" t="str">
        <f>IFERROR(IF('X(Calculs)X'!HH58="","",'X(Calculs)X'!HH58),"")</f>
        <v/>
      </c>
      <c r="I39" s="58" t="str">
        <f>IFERROR(IF('X(Calculs)X'!HJ58="","",'X(Calculs)X'!HJ58),"")</f>
        <v/>
      </c>
      <c r="J39" s="36" t="str">
        <f>IFERROR(IF('X(Calculs)X'!HK58="","",'X(Calculs)X'!HK58),"")</f>
        <v/>
      </c>
      <c r="K39" s="36" t="str">
        <f>IFERROR(IF('X(Calculs)X'!HL58="","",'X(Calculs)X'!HL58),"")</f>
        <v/>
      </c>
      <c r="L39" s="36" t="str">
        <f>IFERROR(IF('X(Calculs)X'!HM58="","",'X(Calculs)X'!HM58),"")</f>
        <v/>
      </c>
      <c r="M39" s="36" t="str">
        <f>IFERROR(IF('X(Calculs)X'!HN58="","",'X(Calculs)X'!HN58),"")</f>
        <v/>
      </c>
      <c r="N39" s="36" t="str">
        <f>IFERROR(IF('X(Calculs)X'!HO58="","",'X(Calculs)X'!HO58),"")</f>
        <v/>
      </c>
      <c r="O39" s="36" t="str">
        <f>IFERROR(IF('X(Calculs)X'!HP58="","",'X(Calculs)X'!HP58),"")</f>
        <v/>
      </c>
      <c r="P39" s="36" t="str">
        <f>IFERROR(IF('X(Calculs)X'!HQ58="","",'X(Calculs)X'!HQ58),"")</f>
        <v/>
      </c>
      <c r="Q39" s="36" t="str">
        <f>IFERROR(IF('X(Calculs)X'!HR58="","",'X(Calculs)X'!HR58),"")</f>
        <v/>
      </c>
      <c r="R39" s="36" t="str">
        <f>IFERROR(IF('X(Calculs)X'!HS58="","",'X(Calculs)X'!HS58),"")</f>
        <v/>
      </c>
      <c r="S39" s="36" t="str">
        <f>IFERROR(IF('X(Calculs)X'!HT58="","",'X(Calculs)X'!HT58),"")</f>
        <v/>
      </c>
      <c r="T39" s="36" t="str">
        <f>IFERROR(IF('X(Calculs)X'!HU58="","",'X(Calculs)X'!HU58),"")</f>
        <v/>
      </c>
      <c r="U39" s="36" t="str">
        <f>IFERROR(IF('X(Calculs)X'!HV58="","",'X(Calculs)X'!HV58),"")</f>
        <v/>
      </c>
      <c r="V39" s="36" t="str">
        <f>IFERROR(IF('X(Calculs)X'!HW58="","",'X(Calculs)X'!HW58),"")</f>
        <v/>
      </c>
      <c r="W39" s="36" t="str">
        <f>IFERROR(IF('X(Calculs)X'!HX58="","",'X(Calculs)X'!HX58),"")</f>
        <v/>
      </c>
      <c r="X39" s="36" t="str">
        <f>IFERROR(IF('X(Calculs)X'!HY58="","",'X(Calculs)X'!HY58),"")</f>
        <v/>
      </c>
      <c r="Y39" s="36" t="str">
        <f>IFERROR(IF('X(Calculs)X'!HZ58="","",'X(Calculs)X'!HZ58),"")</f>
        <v/>
      </c>
      <c r="Z39" s="36" t="str">
        <f>IFERROR(IF('X(Calculs)X'!IA58="","",'X(Calculs)X'!IA58),"")</f>
        <v/>
      </c>
      <c r="AA39" s="36" t="str">
        <f>IFERROR(IF('X(Calculs)X'!IB58="","",'X(Calculs)X'!IB58),"")</f>
        <v/>
      </c>
      <c r="AB39" s="36" t="str">
        <f>IFERROR(IF('X(Calculs)X'!IC58="","",'X(Calculs)X'!IC58),"")</f>
        <v/>
      </c>
      <c r="AC39" s="36" t="str">
        <f>IFERROR(IF('X(Calculs)X'!ID58="","",'X(Calculs)X'!ID58),"")</f>
        <v/>
      </c>
      <c r="AD39" s="36" t="str">
        <f>IFERROR(IF('X(Calculs)X'!IE58="","",'X(Calculs)X'!IE58),"")</f>
        <v/>
      </c>
      <c r="AE39" s="36" t="str">
        <f>IFERROR(IF('X(Calculs)X'!IF58="","",'X(Calculs)X'!IF58),"")</f>
        <v/>
      </c>
      <c r="AF39" s="36" t="str">
        <f>IFERROR(IF('X(Calculs)X'!IG58="","",'X(Calculs)X'!IG58),"")</f>
        <v/>
      </c>
      <c r="AG39" s="36" t="str">
        <f>IFERROR(IF('X(Calculs)X'!IH58="","",'X(Calculs)X'!IH58),"")</f>
        <v/>
      </c>
      <c r="AH39" s="36" t="str">
        <f>IFERROR(IF('X(Calculs)X'!II58="","",'X(Calculs)X'!II58),"")</f>
        <v/>
      </c>
      <c r="AI39" s="36" t="str">
        <f>IFERROR(IF('X(Calculs)X'!IJ58="","",'X(Calculs)X'!IJ58),"")</f>
        <v/>
      </c>
      <c r="AJ39" s="36" t="str">
        <f>IFERROR(IF('X(Calculs)X'!IK58="","",'X(Calculs)X'!IK58),"")</f>
        <v/>
      </c>
      <c r="AK39" s="36" t="str">
        <f>IFERROR(IF('X(Calculs)X'!IL58="","",'X(Calculs)X'!IL58),"")</f>
        <v/>
      </c>
      <c r="AL39" s="36" t="str">
        <f>IFERROR(IF('X(Calculs)X'!IM58="","",'X(Calculs)X'!IM58),"")</f>
        <v/>
      </c>
      <c r="AM39" s="270" t="str">
        <f>IFERROR(IF('X(Calculs)X'!IN58="","",'X(Calculs)X'!IN58),"")</f>
        <v/>
      </c>
    </row>
    <row r="40" spans="1:39" ht="39.9" customHeight="1" x14ac:dyDescent="0.3">
      <c r="A40" s="165" t="str">
        <f t="shared" si="0"/>
        <v/>
      </c>
      <c r="B40" s="277" t="str">
        <f t="shared" si="1"/>
        <v/>
      </c>
      <c r="C40" s="278" t="str">
        <f>IFERROR(IF('X(Calculs)X'!EE59&lt;='2. Saisie'!AE$3,'X(Calculs)X'!FM59,""),"")</f>
        <v/>
      </c>
      <c r="D40" s="279" t="str">
        <f>IFERROR(IF(C40="","",C40/'X(Calculs)X'!B$8),"")</f>
        <v/>
      </c>
      <c r="E40" s="285" t="str">
        <f>IFERROR(IF('X(Calculs)X'!FL59="","",'X(Calculs)X'!FL59),"")</f>
        <v/>
      </c>
      <c r="H40" s="267" t="str">
        <f>IFERROR(IF('X(Calculs)X'!HH59="","",'X(Calculs)X'!HH59),"")</f>
        <v/>
      </c>
      <c r="I40" s="58" t="str">
        <f>IFERROR(IF('X(Calculs)X'!HJ59="","",'X(Calculs)X'!HJ59),"")</f>
        <v/>
      </c>
      <c r="J40" s="36" t="str">
        <f>IFERROR(IF('X(Calculs)X'!HK59="","",'X(Calculs)X'!HK59),"")</f>
        <v/>
      </c>
      <c r="K40" s="36" t="str">
        <f>IFERROR(IF('X(Calculs)X'!HL59="","",'X(Calculs)X'!HL59),"")</f>
        <v/>
      </c>
      <c r="L40" s="36" t="str">
        <f>IFERROR(IF('X(Calculs)X'!HM59="","",'X(Calculs)X'!HM59),"")</f>
        <v/>
      </c>
      <c r="M40" s="36" t="str">
        <f>IFERROR(IF('X(Calculs)X'!HN59="","",'X(Calculs)X'!HN59),"")</f>
        <v/>
      </c>
      <c r="N40" s="36" t="str">
        <f>IFERROR(IF('X(Calculs)X'!HO59="","",'X(Calculs)X'!HO59),"")</f>
        <v/>
      </c>
      <c r="O40" s="36" t="str">
        <f>IFERROR(IF('X(Calculs)X'!HP59="","",'X(Calculs)X'!HP59),"")</f>
        <v/>
      </c>
      <c r="P40" s="36" t="str">
        <f>IFERROR(IF('X(Calculs)X'!HQ59="","",'X(Calculs)X'!HQ59),"")</f>
        <v/>
      </c>
      <c r="Q40" s="36" t="str">
        <f>IFERROR(IF('X(Calculs)X'!HR59="","",'X(Calculs)X'!HR59),"")</f>
        <v/>
      </c>
      <c r="R40" s="36" t="str">
        <f>IFERROR(IF('X(Calculs)X'!HS59="","",'X(Calculs)X'!HS59),"")</f>
        <v/>
      </c>
      <c r="S40" s="36" t="str">
        <f>IFERROR(IF('X(Calculs)X'!HT59="","",'X(Calculs)X'!HT59),"")</f>
        <v/>
      </c>
      <c r="T40" s="36" t="str">
        <f>IFERROR(IF('X(Calculs)X'!HU59="","",'X(Calculs)X'!HU59),"")</f>
        <v/>
      </c>
      <c r="U40" s="36" t="str">
        <f>IFERROR(IF('X(Calculs)X'!HV59="","",'X(Calculs)X'!HV59),"")</f>
        <v/>
      </c>
      <c r="V40" s="36" t="str">
        <f>IFERROR(IF('X(Calculs)X'!HW59="","",'X(Calculs)X'!HW59),"")</f>
        <v/>
      </c>
      <c r="W40" s="36" t="str">
        <f>IFERROR(IF('X(Calculs)X'!HX59="","",'X(Calculs)X'!HX59),"")</f>
        <v/>
      </c>
      <c r="X40" s="36" t="str">
        <f>IFERROR(IF('X(Calculs)X'!HY59="","",'X(Calculs)X'!HY59),"")</f>
        <v/>
      </c>
      <c r="Y40" s="36" t="str">
        <f>IFERROR(IF('X(Calculs)X'!HZ59="","",'X(Calculs)X'!HZ59),"")</f>
        <v/>
      </c>
      <c r="Z40" s="36" t="str">
        <f>IFERROR(IF('X(Calculs)X'!IA59="","",'X(Calculs)X'!IA59),"")</f>
        <v/>
      </c>
      <c r="AA40" s="36" t="str">
        <f>IFERROR(IF('X(Calculs)X'!IB59="","",'X(Calculs)X'!IB59),"")</f>
        <v/>
      </c>
      <c r="AB40" s="36" t="str">
        <f>IFERROR(IF('X(Calculs)X'!IC59="","",'X(Calculs)X'!IC59),"")</f>
        <v/>
      </c>
      <c r="AC40" s="36" t="str">
        <f>IFERROR(IF('X(Calculs)X'!ID59="","",'X(Calculs)X'!ID59),"")</f>
        <v/>
      </c>
      <c r="AD40" s="36" t="str">
        <f>IFERROR(IF('X(Calculs)X'!IE59="","",'X(Calculs)X'!IE59),"")</f>
        <v/>
      </c>
      <c r="AE40" s="36" t="str">
        <f>IFERROR(IF('X(Calculs)X'!IF59="","",'X(Calculs)X'!IF59),"")</f>
        <v/>
      </c>
      <c r="AF40" s="36" t="str">
        <f>IFERROR(IF('X(Calculs)X'!IG59="","",'X(Calculs)X'!IG59),"")</f>
        <v/>
      </c>
      <c r="AG40" s="36" t="str">
        <f>IFERROR(IF('X(Calculs)X'!IH59="","",'X(Calculs)X'!IH59),"")</f>
        <v/>
      </c>
      <c r="AH40" s="36" t="str">
        <f>IFERROR(IF('X(Calculs)X'!II59="","",'X(Calculs)X'!II59),"")</f>
        <v/>
      </c>
      <c r="AI40" s="36" t="str">
        <f>IFERROR(IF('X(Calculs)X'!IJ59="","",'X(Calculs)X'!IJ59),"")</f>
        <v/>
      </c>
      <c r="AJ40" s="36" t="str">
        <f>IFERROR(IF('X(Calculs)X'!IK59="","",'X(Calculs)X'!IK59),"")</f>
        <v/>
      </c>
      <c r="AK40" s="36" t="str">
        <f>IFERROR(IF('X(Calculs)X'!IL59="","",'X(Calculs)X'!IL59),"")</f>
        <v/>
      </c>
      <c r="AL40" s="36" t="str">
        <f>IFERROR(IF('X(Calculs)X'!IM59="","",'X(Calculs)X'!IM59),"")</f>
        <v/>
      </c>
      <c r="AM40" s="270" t="str">
        <f>IFERROR(IF('X(Calculs)X'!IN59="","",'X(Calculs)X'!IN59),"")</f>
        <v/>
      </c>
    </row>
    <row r="41" spans="1:39" ht="39.9" customHeight="1" x14ac:dyDescent="0.3">
      <c r="A41" s="165" t="str">
        <f t="shared" si="0"/>
        <v/>
      </c>
      <c r="B41" s="277" t="str">
        <f t="shared" si="1"/>
        <v/>
      </c>
      <c r="C41" s="278" t="str">
        <f>IFERROR(IF('X(Calculs)X'!EE60&lt;='2. Saisie'!AE$3,'X(Calculs)X'!FM60,""),"")</f>
        <v/>
      </c>
      <c r="D41" s="279" t="str">
        <f>IFERROR(IF(C41="","",C41/'X(Calculs)X'!B$8),"")</f>
        <v/>
      </c>
      <c r="E41" s="285" t="str">
        <f>IFERROR(IF('X(Calculs)X'!FL60="","",'X(Calculs)X'!FL60),"")</f>
        <v/>
      </c>
      <c r="H41" s="267" t="str">
        <f>IFERROR(IF('X(Calculs)X'!HH60="","",'X(Calculs)X'!HH60),"")</f>
        <v/>
      </c>
      <c r="I41" s="58" t="str">
        <f>IFERROR(IF('X(Calculs)X'!HJ60="","",'X(Calculs)X'!HJ60),"")</f>
        <v/>
      </c>
      <c r="J41" s="36" t="str">
        <f>IFERROR(IF('X(Calculs)X'!HK60="","",'X(Calculs)X'!HK60),"")</f>
        <v/>
      </c>
      <c r="K41" s="36" t="str">
        <f>IFERROR(IF('X(Calculs)X'!HL60="","",'X(Calculs)X'!HL60),"")</f>
        <v/>
      </c>
      <c r="L41" s="36" t="str">
        <f>IFERROR(IF('X(Calculs)X'!HM60="","",'X(Calculs)X'!HM60),"")</f>
        <v/>
      </c>
      <c r="M41" s="36" t="str">
        <f>IFERROR(IF('X(Calculs)X'!HN60="","",'X(Calculs)X'!HN60),"")</f>
        <v/>
      </c>
      <c r="N41" s="36" t="str">
        <f>IFERROR(IF('X(Calculs)X'!HO60="","",'X(Calculs)X'!HO60),"")</f>
        <v/>
      </c>
      <c r="O41" s="36" t="str">
        <f>IFERROR(IF('X(Calculs)X'!HP60="","",'X(Calculs)X'!HP60),"")</f>
        <v/>
      </c>
      <c r="P41" s="36" t="str">
        <f>IFERROR(IF('X(Calculs)X'!HQ60="","",'X(Calculs)X'!HQ60),"")</f>
        <v/>
      </c>
      <c r="Q41" s="36" t="str">
        <f>IFERROR(IF('X(Calculs)X'!HR60="","",'X(Calculs)X'!HR60),"")</f>
        <v/>
      </c>
      <c r="R41" s="36" t="str">
        <f>IFERROR(IF('X(Calculs)X'!HS60="","",'X(Calculs)X'!HS60),"")</f>
        <v/>
      </c>
      <c r="S41" s="36" t="str">
        <f>IFERROR(IF('X(Calculs)X'!HT60="","",'X(Calculs)X'!HT60),"")</f>
        <v/>
      </c>
      <c r="T41" s="36" t="str">
        <f>IFERROR(IF('X(Calculs)X'!HU60="","",'X(Calculs)X'!HU60),"")</f>
        <v/>
      </c>
      <c r="U41" s="36" t="str">
        <f>IFERROR(IF('X(Calculs)X'!HV60="","",'X(Calculs)X'!HV60),"")</f>
        <v/>
      </c>
      <c r="V41" s="36" t="str">
        <f>IFERROR(IF('X(Calculs)X'!HW60="","",'X(Calculs)X'!HW60),"")</f>
        <v/>
      </c>
      <c r="W41" s="36" t="str">
        <f>IFERROR(IF('X(Calculs)X'!HX60="","",'X(Calculs)X'!HX60),"")</f>
        <v/>
      </c>
      <c r="X41" s="36" t="str">
        <f>IFERROR(IF('X(Calculs)X'!HY60="","",'X(Calculs)X'!HY60),"")</f>
        <v/>
      </c>
      <c r="Y41" s="36" t="str">
        <f>IFERROR(IF('X(Calculs)X'!HZ60="","",'X(Calculs)X'!HZ60),"")</f>
        <v/>
      </c>
      <c r="Z41" s="36" t="str">
        <f>IFERROR(IF('X(Calculs)X'!IA60="","",'X(Calculs)X'!IA60),"")</f>
        <v/>
      </c>
      <c r="AA41" s="36" t="str">
        <f>IFERROR(IF('X(Calculs)X'!IB60="","",'X(Calculs)X'!IB60),"")</f>
        <v/>
      </c>
      <c r="AB41" s="36" t="str">
        <f>IFERROR(IF('X(Calculs)X'!IC60="","",'X(Calculs)X'!IC60),"")</f>
        <v/>
      </c>
      <c r="AC41" s="36" t="str">
        <f>IFERROR(IF('X(Calculs)X'!ID60="","",'X(Calculs)X'!ID60),"")</f>
        <v/>
      </c>
      <c r="AD41" s="36" t="str">
        <f>IFERROR(IF('X(Calculs)X'!IE60="","",'X(Calculs)X'!IE60),"")</f>
        <v/>
      </c>
      <c r="AE41" s="36" t="str">
        <f>IFERROR(IF('X(Calculs)X'!IF60="","",'X(Calculs)X'!IF60),"")</f>
        <v/>
      </c>
      <c r="AF41" s="36" t="str">
        <f>IFERROR(IF('X(Calculs)X'!IG60="","",'X(Calculs)X'!IG60),"")</f>
        <v/>
      </c>
      <c r="AG41" s="36" t="str">
        <f>IFERROR(IF('X(Calculs)X'!IH60="","",'X(Calculs)X'!IH60),"")</f>
        <v/>
      </c>
      <c r="AH41" s="36" t="str">
        <f>IFERROR(IF('X(Calculs)X'!II60="","",'X(Calculs)X'!II60),"")</f>
        <v/>
      </c>
      <c r="AI41" s="36" t="str">
        <f>IFERROR(IF('X(Calculs)X'!IJ60="","",'X(Calculs)X'!IJ60),"")</f>
        <v/>
      </c>
      <c r="AJ41" s="36" t="str">
        <f>IFERROR(IF('X(Calculs)X'!IK60="","",'X(Calculs)X'!IK60),"")</f>
        <v/>
      </c>
      <c r="AK41" s="36" t="str">
        <f>IFERROR(IF('X(Calculs)X'!IL60="","",'X(Calculs)X'!IL60),"")</f>
        <v/>
      </c>
      <c r="AL41" s="36" t="str">
        <f>IFERROR(IF('X(Calculs)X'!IM60="","",'X(Calculs)X'!IM60),"")</f>
        <v/>
      </c>
      <c r="AM41" s="270" t="str">
        <f>IFERROR(IF('X(Calculs)X'!IN60="","",'X(Calculs)X'!IN60),"")</f>
        <v/>
      </c>
    </row>
    <row r="42" spans="1:39" ht="39.9" customHeight="1" x14ac:dyDescent="0.3">
      <c r="A42" s="165" t="str">
        <f t="shared" si="0"/>
        <v/>
      </c>
      <c r="B42" s="277" t="str">
        <f t="shared" si="1"/>
        <v/>
      </c>
      <c r="C42" s="278" t="str">
        <f>IFERROR(IF('X(Calculs)X'!EE61&lt;='2. Saisie'!AE$3,'X(Calculs)X'!FM61,""),"")</f>
        <v/>
      </c>
      <c r="D42" s="279" t="str">
        <f>IFERROR(IF(C42="","",C42/'X(Calculs)X'!B$8),"")</f>
        <v/>
      </c>
      <c r="E42" s="285" t="str">
        <f>IFERROR(IF('X(Calculs)X'!FL61="","",'X(Calculs)X'!FL61),"")</f>
        <v/>
      </c>
      <c r="H42" s="267" t="str">
        <f>IFERROR(IF('X(Calculs)X'!HH61="","",'X(Calculs)X'!HH61),"")</f>
        <v/>
      </c>
      <c r="I42" s="58" t="str">
        <f>IFERROR(IF('X(Calculs)X'!HJ61="","",'X(Calculs)X'!HJ61),"")</f>
        <v/>
      </c>
      <c r="J42" s="36" t="str">
        <f>IFERROR(IF('X(Calculs)X'!HK61="","",'X(Calculs)X'!HK61),"")</f>
        <v/>
      </c>
      <c r="K42" s="36" t="str">
        <f>IFERROR(IF('X(Calculs)X'!HL61="","",'X(Calculs)X'!HL61),"")</f>
        <v/>
      </c>
      <c r="L42" s="36" t="str">
        <f>IFERROR(IF('X(Calculs)X'!HM61="","",'X(Calculs)X'!HM61),"")</f>
        <v/>
      </c>
      <c r="M42" s="36" t="str">
        <f>IFERROR(IF('X(Calculs)X'!HN61="","",'X(Calculs)X'!HN61),"")</f>
        <v/>
      </c>
      <c r="N42" s="36" t="str">
        <f>IFERROR(IF('X(Calculs)X'!HO61="","",'X(Calculs)X'!HO61),"")</f>
        <v/>
      </c>
      <c r="O42" s="36" t="str">
        <f>IFERROR(IF('X(Calculs)X'!HP61="","",'X(Calculs)X'!HP61),"")</f>
        <v/>
      </c>
      <c r="P42" s="36" t="str">
        <f>IFERROR(IF('X(Calculs)X'!HQ61="","",'X(Calculs)X'!HQ61),"")</f>
        <v/>
      </c>
      <c r="Q42" s="36" t="str">
        <f>IFERROR(IF('X(Calculs)X'!HR61="","",'X(Calculs)X'!HR61),"")</f>
        <v/>
      </c>
      <c r="R42" s="36" t="str">
        <f>IFERROR(IF('X(Calculs)X'!HS61="","",'X(Calculs)X'!HS61),"")</f>
        <v/>
      </c>
      <c r="S42" s="36" t="str">
        <f>IFERROR(IF('X(Calculs)X'!HT61="","",'X(Calculs)X'!HT61),"")</f>
        <v/>
      </c>
      <c r="T42" s="36" t="str">
        <f>IFERROR(IF('X(Calculs)X'!HU61="","",'X(Calculs)X'!HU61),"")</f>
        <v/>
      </c>
      <c r="U42" s="36" t="str">
        <f>IFERROR(IF('X(Calculs)X'!HV61="","",'X(Calculs)X'!HV61),"")</f>
        <v/>
      </c>
      <c r="V42" s="36" t="str">
        <f>IFERROR(IF('X(Calculs)X'!HW61="","",'X(Calculs)X'!HW61),"")</f>
        <v/>
      </c>
      <c r="W42" s="36" t="str">
        <f>IFERROR(IF('X(Calculs)X'!HX61="","",'X(Calculs)X'!HX61),"")</f>
        <v/>
      </c>
      <c r="X42" s="36" t="str">
        <f>IFERROR(IF('X(Calculs)X'!HY61="","",'X(Calculs)X'!HY61),"")</f>
        <v/>
      </c>
      <c r="Y42" s="36" t="str">
        <f>IFERROR(IF('X(Calculs)X'!HZ61="","",'X(Calculs)X'!HZ61),"")</f>
        <v/>
      </c>
      <c r="Z42" s="36" t="str">
        <f>IFERROR(IF('X(Calculs)X'!IA61="","",'X(Calculs)X'!IA61),"")</f>
        <v/>
      </c>
      <c r="AA42" s="36" t="str">
        <f>IFERROR(IF('X(Calculs)X'!IB61="","",'X(Calculs)X'!IB61),"")</f>
        <v/>
      </c>
      <c r="AB42" s="36" t="str">
        <f>IFERROR(IF('X(Calculs)X'!IC61="","",'X(Calculs)X'!IC61),"")</f>
        <v/>
      </c>
      <c r="AC42" s="36" t="str">
        <f>IFERROR(IF('X(Calculs)X'!ID61="","",'X(Calculs)X'!ID61),"")</f>
        <v/>
      </c>
      <c r="AD42" s="36" t="str">
        <f>IFERROR(IF('X(Calculs)X'!IE61="","",'X(Calculs)X'!IE61),"")</f>
        <v/>
      </c>
      <c r="AE42" s="36" t="str">
        <f>IFERROR(IF('X(Calculs)X'!IF61="","",'X(Calculs)X'!IF61),"")</f>
        <v/>
      </c>
      <c r="AF42" s="36" t="str">
        <f>IFERROR(IF('X(Calculs)X'!IG61="","",'X(Calculs)X'!IG61),"")</f>
        <v/>
      </c>
      <c r="AG42" s="36" t="str">
        <f>IFERROR(IF('X(Calculs)X'!IH61="","",'X(Calculs)X'!IH61),"")</f>
        <v/>
      </c>
      <c r="AH42" s="36" t="str">
        <f>IFERROR(IF('X(Calculs)X'!II61="","",'X(Calculs)X'!II61),"")</f>
        <v/>
      </c>
      <c r="AI42" s="36" t="str">
        <f>IFERROR(IF('X(Calculs)X'!IJ61="","",'X(Calculs)X'!IJ61),"")</f>
        <v/>
      </c>
      <c r="AJ42" s="36" t="str">
        <f>IFERROR(IF('X(Calculs)X'!IK61="","",'X(Calculs)X'!IK61),"")</f>
        <v/>
      </c>
      <c r="AK42" s="36" t="str">
        <f>IFERROR(IF('X(Calculs)X'!IL61="","",'X(Calculs)X'!IL61),"")</f>
        <v/>
      </c>
      <c r="AL42" s="36" t="str">
        <f>IFERROR(IF('X(Calculs)X'!IM61="","",'X(Calculs)X'!IM61),"")</f>
        <v/>
      </c>
      <c r="AM42" s="270" t="str">
        <f>IFERROR(IF('X(Calculs)X'!IN61="","",'X(Calculs)X'!IN61),"")</f>
        <v/>
      </c>
    </row>
    <row r="43" spans="1:39" ht="39.9" customHeight="1" x14ac:dyDescent="0.3">
      <c r="A43" s="165" t="str">
        <f t="shared" si="0"/>
        <v/>
      </c>
      <c r="B43" s="277" t="str">
        <f t="shared" si="1"/>
        <v/>
      </c>
      <c r="C43" s="278" t="str">
        <f>IFERROR(IF('X(Calculs)X'!EE62&lt;='2. Saisie'!AE$3,'X(Calculs)X'!FM62,""),"")</f>
        <v/>
      </c>
      <c r="D43" s="279" t="str">
        <f>IFERROR(IF(C43="","",C43/'X(Calculs)X'!B$8),"")</f>
        <v/>
      </c>
      <c r="E43" s="285" t="str">
        <f>IFERROR(IF('X(Calculs)X'!FL62="","",'X(Calculs)X'!FL62),"")</f>
        <v/>
      </c>
      <c r="H43" s="267" t="str">
        <f>IFERROR(IF('X(Calculs)X'!HH62="","",'X(Calculs)X'!HH62),"")</f>
        <v/>
      </c>
      <c r="I43" s="58" t="str">
        <f>IFERROR(IF('X(Calculs)X'!HJ62="","",'X(Calculs)X'!HJ62),"")</f>
        <v/>
      </c>
      <c r="J43" s="36" t="str">
        <f>IFERROR(IF('X(Calculs)X'!HK62="","",'X(Calculs)X'!HK62),"")</f>
        <v/>
      </c>
      <c r="K43" s="36" t="str">
        <f>IFERROR(IF('X(Calculs)X'!HL62="","",'X(Calculs)X'!HL62),"")</f>
        <v/>
      </c>
      <c r="L43" s="36" t="str">
        <f>IFERROR(IF('X(Calculs)X'!HM62="","",'X(Calculs)X'!HM62),"")</f>
        <v/>
      </c>
      <c r="M43" s="36" t="str">
        <f>IFERROR(IF('X(Calculs)X'!HN62="","",'X(Calculs)X'!HN62),"")</f>
        <v/>
      </c>
      <c r="N43" s="36" t="str">
        <f>IFERROR(IF('X(Calculs)X'!HO62="","",'X(Calculs)X'!HO62),"")</f>
        <v/>
      </c>
      <c r="O43" s="36" t="str">
        <f>IFERROR(IF('X(Calculs)X'!HP62="","",'X(Calculs)X'!HP62),"")</f>
        <v/>
      </c>
      <c r="P43" s="36" t="str">
        <f>IFERROR(IF('X(Calculs)X'!HQ62="","",'X(Calculs)X'!HQ62),"")</f>
        <v/>
      </c>
      <c r="Q43" s="36" t="str">
        <f>IFERROR(IF('X(Calculs)X'!HR62="","",'X(Calculs)X'!HR62),"")</f>
        <v/>
      </c>
      <c r="R43" s="36" t="str">
        <f>IFERROR(IF('X(Calculs)X'!HS62="","",'X(Calculs)X'!HS62),"")</f>
        <v/>
      </c>
      <c r="S43" s="36" t="str">
        <f>IFERROR(IF('X(Calculs)X'!HT62="","",'X(Calculs)X'!HT62),"")</f>
        <v/>
      </c>
      <c r="T43" s="36" t="str">
        <f>IFERROR(IF('X(Calculs)X'!HU62="","",'X(Calculs)X'!HU62),"")</f>
        <v/>
      </c>
      <c r="U43" s="36" t="str">
        <f>IFERROR(IF('X(Calculs)X'!HV62="","",'X(Calculs)X'!HV62),"")</f>
        <v/>
      </c>
      <c r="V43" s="36" t="str">
        <f>IFERROR(IF('X(Calculs)X'!HW62="","",'X(Calculs)X'!HW62),"")</f>
        <v/>
      </c>
      <c r="W43" s="36" t="str">
        <f>IFERROR(IF('X(Calculs)X'!HX62="","",'X(Calculs)X'!HX62),"")</f>
        <v/>
      </c>
      <c r="X43" s="36" t="str">
        <f>IFERROR(IF('X(Calculs)X'!HY62="","",'X(Calculs)X'!HY62),"")</f>
        <v/>
      </c>
      <c r="Y43" s="36" t="str">
        <f>IFERROR(IF('X(Calculs)X'!HZ62="","",'X(Calculs)X'!HZ62),"")</f>
        <v/>
      </c>
      <c r="Z43" s="36" t="str">
        <f>IFERROR(IF('X(Calculs)X'!IA62="","",'X(Calculs)X'!IA62),"")</f>
        <v/>
      </c>
      <c r="AA43" s="36" t="str">
        <f>IFERROR(IF('X(Calculs)X'!IB62="","",'X(Calculs)X'!IB62),"")</f>
        <v/>
      </c>
      <c r="AB43" s="36" t="str">
        <f>IFERROR(IF('X(Calculs)X'!IC62="","",'X(Calculs)X'!IC62),"")</f>
        <v/>
      </c>
      <c r="AC43" s="36" t="str">
        <f>IFERROR(IF('X(Calculs)X'!ID62="","",'X(Calculs)X'!ID62),"")</f>
        <v/>
      </c>
      <c r="AD43" s="36" t="str">
        <f>IFERROR(IF('X(Calculs)X'!IE62="","",'X(Calculs)X'!IE62),"")</f>
        <v/>
      </c>
      <c r="AE43" s="36" t="str">
        <f>IFERROR(IF('X(Calculs)X'!IF62="","",'X(Calculs)X'!IF62),"")</f>
        <v/>
      </c>
      <c r="AF43" s="36" t="str">
        <f>IFERROR(IF('X(Calculs)X'!IG62="","",'X(Calculs)X'!IG62),"")</f>
        <v/>
      </c>
      <c r="AG43" s="36" t="str">
        <f>IFERROR(IF('X(Calculs)X'!IH62="","",'X(Calculs)X'!IH62),"")</f>
        <v/>
      </c>
      <c r="AH43" s="36" t="str">
        <f>IFERROR(IF('X(Calculs)X'!II62="","",'X(Calculs)X'!II62),"")</f>
        <v/>
      </c>
      <c r="AI43" s="36" t="str">
        <f>IFERROR(IF('X(Calculs)X'!IJ62="","",'X(Calculs)X'!IJ62),"")</f>
        <v/>
      </c>
      <c r="AJ43" s="36" t="str">
        <f>IFERROR(IF('X(Calculs)X'!IK62="","",'X(Calculs)X'!IK62),"")</f>
        <v/>
      </c>
      <c r="AK43" s="36" t="str">
        <f>IFERROR(IF('X(Calculs)X'!IL62="","",'X(Calculs)X'!IL62),"")</f>
        <v/>
      </c>
      <c r="AL43" s="36" t="str">
        <f>IFERROR(IF('X(Calculs)X'!IM62="","",'X(Calculs)X'!IM62),"")</f>
        <v/>
      </c>
      <c r="AM43" s="270" t="str">
        <f>IFERROR(IF('X(Calculs)X'!IN62="","",'X(Calculs)X'!IN62),"")</f>
        <v/>
      </c>
    </row>
    <row r="44" spans="1:39" ht="39.9" customHeight="1" x14ac:dyDescent="0.3">
      <c r="A44" s="165" t="str">
        <f t="shared" si="0"/>
        <v/>
      </c>
      <c r="B44" s="277" t="str">
        <f t="shared" si="1"/>
        <v/>
      </c>
      <c r="C44" s="278" t="str">
        <f>IFERROR(IF('X(Calculs)X'!EE63&lt;='2. Saisie'!AE$3,'X(Calculs)X'!FM63,""),"")</f>
        <v/>
      </c>
      <c r="D44" s="279" t="str">
        <f>IFERROR(IF(C44="","",C44/'X(Calculs)X'!B$8),"")</f>
        <v/>
      </c>
      <c r="E44" s="285" t="str">
        <f>IFERROR(IF('X(Calculs)X'!FL63="","",'X(Calculs)X'!FL63),"")</f>
        <v/>
      </c>
      <c r="H44" s="267" t="str">
        <f>IFERROR(IF('X(Calculs)X'!HH63="","",'X(Calculs)X'!HH63),"")</f>
        <v/>
      </c>
      <c r="I44" s="58" t="str">
        <f>IFERROR(IF('X(Calculs)X'!HJ63="","",'X(Calculs)X'!HJ63),"")</f>
        <v/>
      </c>
      <c r="J44" s="36" t="str">
        <f>IFERROR(IF('X(Calculs)X'!HK63="","",'X(Calculs)X'!HK63),"")</f>
        <v/>
      </c>
      <c r="K44" s="36" t="str">
        <f>IFERROR(IF('X(Calculs)X'!HL63="","",'X(Calculs)X'!HL63),"")</f>
        <v/>
      </c>
      <c r="L44" s="36" t="str">
        <f>IFERROR(IF('X(Calculs)X'!HM63="","",'X(Calculs)X'!HM63),"")</f>
        <v/>
      </c>
      <c r="M44" s="36" t="str">
        <f>IFERROR(IF('X(Calculs)X'!HN63="","",'X(Calculs)X'!HN63),"")</f>
        <v/>
      </c>
      <c r="N44" s="36" t="str">
        <f>IFERROR(IF('X(Calculs)X'!HO63="","",'X(Calculs)X'!HO63),"")</f>
        <v/>
      </c>
      <c r="O44" s="36" t="str">
        <f>IFERROR(IF('X(Calculs)X'!HP63="","",'X(Calculs)X'!HP63),"")</f>
        <v/>
      </c>
      <c r="P44" s="36" t="str">
        <f>IFERROR(IF('X(Calculs)X'!HQ63="","",'X(Calculs)X'!HQ63),"")</f>
        <v/>
      </c>
      <c r="Q44" s="36" t="str">
        <f>IFERROR(IF('X(Calculs)X'!HR63="","",'X(Calculs)X'!HR63),"")</f>
        <v/>
      </c>
      <c r="R44" s="36" t="str">
        <f>IFERROR(IF('X(Calculs)X'!HS63="","",'X(Calculs)X'!HS63),"")</f>
        <v/>
      </c>
      <c r="S44" s="36" t="str">
        <f>IFERROR(IF('X(Calculs)X'!HT63="","",'X(Calculs)X'!HT63),"")</f>
        <v/>
      </c>
      <c r="T44" s="36" t="str">
        <f>IFERROR(IF('X(Calculs)X'!HU63="","",'X(Calculs)X'!HU63),"")</f>
        <v/>
      </c>
      <c r="U44" s="36" t="str">
        <f>IFERROR(IF('X(Calculs)X'!HV63="","",'X(Calculs)X'!HV63),"")</f>
        <v/>
      </c>
      <c r="V44" s="36" t="str">
        <f>IFERROR(IF('X(Calculs)X'!HW63="","",'X(Calculs)X'!HW63),"")</f>
        <v/>
      </c>
      <c r="W44" s="36" t="str">
        <f>IFERROR(IF('X(Calculs)X'!HX63="","",'X(Calculs)X'!HX63),"")</f>
        <v/>
      </c>
      <c r="X44" s="36" t="str">
        <f>IFERROR(IF('X(Calculs)X'!HY63="","",'X(Calculs)X'!HY63),"")</f>
        <v/>
      </c>
      <c r="Y44" s="36" t="str">
        <f>IFERROR(IF('X(Calculs)X'!HZ63="","",'X(Calculs)X'!HZ63),"")</f>
        <v/>
      </c>
      <c r="Z44" s="36" t="str">
        <f>IFERROR(IF('X(Calculs)X'!IA63="","",'X(Calculs)X'!IA63),"")</f>
        <v/>
      </c>
      <c r="AA44" s="36" t="str">
        <f>IFERROR(IF('X(Calculs)X'!IB63="","",'X(Calculs)X'!IB63),"")</f>
        <v/>
      </c>
      <c r="AB44" s="36" t="str">
        <f>IFERROR(IF('X(Calculs)X'!IC63="","",'X(Calculs)X'!IC63),"")</f>
        <v/>
      </c>
      <c r="AC44" s="36" t="str">
        <f>IFERROR(IF('X(Calculs)X'!ID63="","",'X(Calculs)X'!ID63),"")</f>
        <v/>
      </c>
      <c r="AD44" s="36" t="str">
        <f>IFERROR(IF('X(Calculs)X'!IE63="","",'X(Calculs)X'!IE63),"")</f>
        <v/>
      </c>
      <c r="AE44" s="36" t="str">
        <f>IFERROR(IF('X(Calculs)X'!IF63="","",'X(Calculs)X'!IF63),"")</f>
        <v/>
      </c>
      <c r="AF44" s="36" t="str">
        <f>IFERROR(IF('X(Calculs)X'!IG63="","",'X(Calculs)X'!IG63),"")</f>
        <v/>
      </c>
      <c r="AG44" s="36" t="str">
        <f>IFERROR(IF('X(Calculs)X'!IH63="","",'X(Calculs)X'!IH63),"")</f>
        <v/>
      </c>
      <c r="AH44" s="36" t="str">
        <f>IFERROR(IF('X(Calculs)X'!II63="","",'X(Calculs)X'!II63),"")</f>
        <v/>
      </c>
      <c r="AI44" s="36" t="str">
        <f>IFERROR(IF('X(Calculs)X'!IJ63="","",'X(Calculs)X'!IJ63),"")</f>
        <v/>
      </c>
      <c r="AJ44" s="36" t="str">
        <f>IFERROR(IF('X(Calculs)X'!IK63="","",'X(Calculs)X'!IK63),"")</f>
        <v/>
      </c>
      <c r="AK44" s="36" t="str">
        <f>IFERROR(IF('X(Calculs)X'!IL63="","",'X(Calculs)X'!IL63),"")</f>
        <v/>
      </c>
      <c r="AL44" s="36" t="str">
        <f>IFERROR(IF('X(Calculs)X'!IM63="","",'X(Calculs)X'!IM63),"")</f>
        <v/>
      </c>
      <c r="AM44" s="270" t="str">
        <f>IFERROR(IF('X(Calculs)X'!IN63="","",'X(Calculs)X'!IN63),"")</f>
        <v/>
      </c>
    </row>
    <row r="45" spans="1:39" ht="39.9" customHeight="1" x14ac:dyDescent="0.3">
      <c r="A45" s="165" t="str">
        <f t="shared" si="0"/>
        <v/>
      </c>
      <c r="B45" s="277" t="str">
        <f t="shared" si="1"/>
        <v/>
      </c>
      <c r="C45" s="278" t="str">
        <f>IFERROR(IF('X(Calculs)X'!EE64&lt;='2. Saisie'!AE$3,'X(Calculs)X'!FM64,""),"")</f>
        <v/>
      </c>
      <c r="D45" s="279" t="str">
        <f>IFERROR(IF(C45="","",C45/'X(Calculs)X'!B$8),"")</f>
        <v/>
      </c>
      <c r="E45" s="285" t="str">
        <f>IFERROR(IF('X(Calculs)X'!FL64="","",'X(Calculs)X'!FL64),"")</f>
        <v/>
      </c>
      <c r="H45" s="267" t="str">
        <f>IFERROR(IF('X(Calculs)X'!HH64="","",'X(Calculs)X'!HH64),"")</f>
        <v/>
      </c>
      <c r="I45" s="58" t="str">
        <f>IFERROR(IF('X(Calculs)X'!HJ64="","",'X(Calculs)X'!HJ64),"")</f>
        <v/>
      </c>
      <c r="J45" s="36" t="str">
        <f>IFERROR(IF('X(Calculs)X'!HK64="","",'X(Calculs)X'!HK64),"")</f>
        <v/>
      </c>
      <c r="K45" s="36" t="str">
        <f>IFERROR(IF('X(Calculs)X'!HL64="","",'X(Calculs)X'!HL64),"")</f>
        <v/>
      </c>
      <c r="L45" s="36" t="str">
        <f>IFERROR(IF('X(Calculs)X'!HM64="","",'X(Calculs)X'!HM64),"")</f>
        <v/>
      </c>
      <c r="M45" s="36" t="str">
        <f>IFERROR(IF('X(Calculs)X'!HN64="","",'X(Calculs)X'!HN64),"")</f>
        <v/>
      </c>
      <c r="N45" s="36" t="str">
        <f>IFERROR(IF('X(Calculs)X'!HO64="","",'X(Calculs)X'!HO64),"")</f>
        <v/>
      </c>
      <c r="O45" s="36" t="str">
        <f>IFERROR(IF('X(Calculs)X'!HP64="","",'X(Calculs)X'!HP64),"")</f>
        <v/>
      </c>
      <c r="P45" s="36" t="str">
        <f>IFERROR(IF('X(Calculs)X'!HQ64="","",'X(Calculs)X'!HQ64),"")</f>
        <v/>
      </c>
      <c r="Q45" s="36" t="str">
        <f>IFERROR(IF('X(Calculs)X'!HR64="","",'X(Calculs)X'!HR64),"")</f>
        <v/>
      </c>
      <c r="R45" s="36" t="str">
        <f>IFERROR(IF('X(Calculs)X'!HS64="","",'X(Calculs)X'!HS64),"")</f>
        <v/>
      </c>
      <c r="S45" s="36" t="str">
        <f>IFERROR(IF('X(Calculs)X'!HT64="","",'X(Calculs)X'!HT64),"")</f>
        <v/>
      </c>
      <c r="T45" s="36" t="str">
        <f>IFERROR(IF('X(Calculs)X'!HU64="","",'X(Calculs)X'!HU64),"")</f>
        <v/>
      </c>
      <c r="U45" s="36" t="str">
        <f>IFERROR(IF('X(Calculs)X'!HV64="","",'X(Calculs)X'!HV64),"")</f>
        <v/>
      </c>
      <c r="V45" s="36" t="str">
        <f>IFERROR(IF('X(Calculs)X'!HW64="","",'X(Calculs)X'!HW64),"")</f>
        <v/>
      </c>
      <c r="W45" s="36" t="str">
        <f>IFERROR(IF('X(Calculs)X'!HX64="","",'X(Calculs)X'!HX64),"")</f>
        <v/>
      </c>
      <c r="X45" s="36" t="str">
        <f>IFERROR(IF('X(Calculs)X'!HY64="","",'X(Calculs)X'!HY64),"")</f>
        <v/>
      </c>
      <c r="Y45" s="36" t="str">
        <f>IFERROR(IF('X(Calculs)X'!HZ64="","",'X(Calculs)X'!HZ64),"")</f>
        <v/>
      </c>
      <c r="Z45" s="36" t="str">
        <f>IFERROR(IF('X(Calculs)X'!IA64="","",'X(Calculs)X'!IA64),"")</f>
        <v/>
      </c>
      <c r="AA45" s="36" t="str">
        <f>IFERROR(IF('X(Calculs)X'!IB64="","",'X(Calculs)X'!IB64),"")</f>
        <v/>
      </c>
      <c r="AB45" s="36" t="str">
        <f>IFERROR(IF('X(Calculs)X'!IC64="","",'X(Calculs)X'!IC64),"")</f>
        <v/>
      </c>
      <c r="AC45" s="36" t="str">
        <f>IFERROR(IF('X(Calculs)X'!ID64="","",'X(Calculs)X'!ID64),"")</f>
        <v/>
      </c>
      <c r="AD45" s="36" t="str">
        <f>IFERROR(IF('X(Calculs)X'!IE64="","",'X(Calculs)X'!IE64),"")</f>
        <v/>
      </c>
      <c r="AE45" s="36" t="str">
        <f>IFERROR(IF('X(Calculs)X'!IF64="","",'X(Calculs)X'!IF64),"")</f>
        <v/>
      </c>
      <c r="AF45" s="36" t="str">
        <f>IFERROR(IF('X(Calculs)X'!IG64="","",'X(Calculs)X'!IG64),"")</f>
        <v/>
      </c>
      <c r="AG45" s="36" t="str">
        <f>IFERROR(IF('X(Calculs)X'!IH64="","",'X(Calculs)X'!IH64),"")</f>
        <v/>
      </c>
      <c r="AH45" s="36" t="str">
        <f>IFERROR(IF('X(Calculs)X'!II64="","",'X(Calculs)X'!II64),"")</f>
        <v/>
      </c>
      <c r="AI45" s="36" t="str">
        <f>IFERROR(IF('X(Calculs)X'!IJ64="","",'X(Calculs)X'!IJ64),"")</f>
        <v/>
      </c>
      <c r="AJ45" s="36" t="str">
        <f>IFERROR(IF('X(Calculs)X'!IK64="","",'X(Calculs)X'!IK64),"")</f>
        <v/>
      </c>
      <c r="AK45" s="36" t="str">
        <f>IFERROR(IF('X(Calculs)X'!IL64="","",'X(Calculs)X'!IL64),"")</f>
        <v/>
      </c>
      <c r="AL45" s="36" t="str">
        <f>IFERROR(IF('X(Calculs)X'!IM64="","",'X(Calculs)X'!IM64),"")</f>
        <v/>
      </c>
      <c r="AM45" s="270" t="str">
        <f>IFERROR(IF('X(Calculs)X'!IN64="","",'X(Calculs)X'!IN64),"")</f>
        <v/>
      </c>
    </row>
    <row r="46" spans="1:39" ht="39.9" customHeight="1" x14ac:dyDescent="0.3">
      <c r="A46" s="165" t="str">
        <f t="shared" si="0"/>
        <v/>
      </c>
      <c r="B46" s="277" t="str">
        <f t="shared" si="1"/>
        <v/>
      </c>
      <c r="C46" s="278" t="str">
        <f>IFERROR(IF('X(Calculs)X'!EE65&lt;='2. Saisie'!AE$3,'X(Calculs)X'!FM65,""),"")</f>
        <v/>
      </c>
      <c r="D46" s="279" t="str">
        <f>IFERROR(IF(C46="","",C46/'X(Calculs)X'!B$8),"")</f>
        <v/>
      </c>
      <c r="E46" s="285" t="str">
        <f>IFERROR(IF('X(Calculs)X'!FL65="","",'X(Calculs)X'!FL65),"")</f>
        <v/>
      </c>
      <c r="H46" s="267" t="str">
        <f>IFERROR(IF('X(Calculs)X'!HH65="","",'X(Calculs)X'!HH65),"")</f>
        <v/>
      </c>
      <c r="I46" s="58" t="str">
        <f>IFERROR(IF('X(Calculs)X'!HJ65="","",'X(Calculs)X'!HJ65),"")</f>
        <v/>
      </c>
      <c r="J46" s="36" t="str">
        <f>IFERROR(IF('X(Calculs)X'!HK65="","",'X(Calculs)X'!HK65),"")</f>
        <v/>
      </c>
      <c r="K46" s="36" t="str">
        <f>IFERROR(IF('X(Calculs)X'!HL65="","",'X(Calculs)X'!HL65),"")</f>
        <v/>
      </c>
      <c r="L46" s="36" t="str">
        <f>IFERROR(IF('X(Calculs)X'!HM65="","",'X(Calculs)X'!HM65),"")</f>
        <v/>
      </c>
      <c r="M46" s="36" t="str">
        <f>IFERROR(IF('X(Calculs)X'!HN65="","",'X(Calculs)X'!HN65),"")</f>
        <v/>
      </c>
      <c r="N46" s="36" t="str">
        <f>IFERROR(IF('X(Calculs)X'!HO65="","",'X(Calculs)X'!HO65),"")</f>
        <v/>
      </c>
      <c r="O46" s="36" t="str">
        <f>IFERROR(IF('X(Calculs)X'!HP65="","",'X(Calculs)X'!HP65),"")</f>
        <v/>
      </c>
      <c r="P46" s="36" t="str">
        <f>IFERROR(IF('X(Calculs)X'!HQ65="","",'X(Calculs)X'!HQ65),"")</f>
        <v/>
      </c>
      <c r="Q46" s="36" t="str">
        <f>IFERROR(IF('X(Calculs)X'!HR65="","",'X(Calculs)X'!HR65),"")</f>
        <v/>
      </c>
      <c r="R46" s="36" t="str">
        <f>IFERROR(IF('X(Calculs)X'!HS65="","",'X(Calculs)X'!HS65),"")</f>
        <v/>
      </c>
      <c r="S46" s="36" t="str">
        <f>IFERROR(IF('X(Calculs)X'!HT65="","",'X(Calculs)X'!HT65),"")</f>
        <v/>
      </c>
      <c r="T46" s="36" t="str">
        <f>IFERROR(IF('X(Calculs)X'!HU65="","",'X(Calculs)X'!HU65),"")</f>
        <v/>
      </c>
      <c r="U46" s="36" t="str">
        <f>IFERROR(IF('X(Calculs)X'!HV65="","",'X(Calculs)X'!HV65),"")</f>
        <v/>
      </c>
      <c r="V46" s="36" t="str">
        <f>IFERROR(IF('X(Calculs)X'!HW65="","",'X(Calculs)X'!HW65),"")</f>
        <v/>
      </c>
      <c r="W46" s="36" t="str">
        <f>IFERROR(IF('X(Calculs)X'!HX65="","",'X(Calculs)X'!HX65),"")</f>
        <v/>
      </c>
      <c r="X46" s="36" t="str">
        <f>IFERROR(IF('X(Calculs)X'!HY65="","",'X(Calculs)X'!HY65),"")</f>
        <v/>
      </c>
      <c r="Y46" s="36" t="str">
        <f>IFERROR(IF('X(Calculs)X'!HZ65="","",'X(Calculs)X'!HZ65),"")</f>
        <v/>
      </c>
      <c r="Z46" s="36" t="str">
        <f>IFERROR(IF('X(Calculs)X'!IA65="","",'X(Calculs)X'!IA65),"")</f>
        <v/>
      </c>
      <c r="AA46" s="36" t="str">
        <f>IFERROR(IF('X(Calculs)X'!IB65="","",'X(Calculs)X'!IB65),"")</f>
        <v/>
      </c>
      <c r="AB46" s="36" t="str">
        <f>IFERROR(IF('X(Calculs)X'!IC65="","",'X(Calculs)X'!IC65),"")</f>
        <v/>
      </c>
      <c r="AC46" s="36" t="str">
        <f>IFERROR(IF('X(Calculs)X'!ID65="","",'X(Calculs)X'!ID65),"")</f>
        <v/>
      </c>
      <c r="AD46" s="36" t="str">
        <f>IFERROR(IF('X(Calculs)X'!IE65="","",'X(Calculs)X'!IE65),"")</f>
        <v/>
      </c>
      <c r="AE46" s="36" t="str">
        <f>IFERROR(IF('X(Calculs)X'!IF65="","",'X(Calculs)X'!IF65),"")</f>
        <v/>
      </c>
      <c r="AF46" s="36" t="str">
        <f>IFERROR(IF('X(Calculs)X'!IG65="","",'X(Calculs)X'!IG65),"")</f>
        <v/>
      </c>
      <c r="AG46" s="36" t="str">
        <f>IFERROR(IF('X(Calculs)X'!IH65="","",'X(Calculs)X'!IH65),"")</f>
        <v/>
      </c>
      <c r="AH46" s="36" t="str">
        <f>IFERROR(IF('X(Calculs)X'!II65="","",'X(Calculs)X'!II65),"")</f>
        <v/>
      </c>
      <c r="AI46" s="36" t="str">
        <f>IFERROR(IF('X(Calculs)X'!IJ65="","",'X(Calculs)X'!IJ65),"")</f>
        <v/>
      </c>
      <c r="AJ46" s="36" t="str">
        <f>IFERROR(IF('X(Calculs)X'!IK65="","",'X(Calculs)X'!IK65),"")</f>
        <v/>
      </c>
      <c r="AK46" s="36" t="str">
        <f>IFERROR(IF('X(Calculs)X'!IL65="","",'X(Calculs)X'!IL65),"")</f>
        <v/>
      </c>
      <c r="AL46" s="36" t="str">
        <f>IFERROR(IF('X(Calculs)X'!IM65="","",'X(Calculs)X'!IM65),"")</f>
        <v/>
      </c>
      <c r="AM46" s="270" t="str">
        <f>IFERROR(IF('X(Calculs)X'!IN65="","",'X(Calculs)X'!IN65),"")</f>
        <v/>
      </c>
    </row>
    <row r="47" spans="1:39" ht="39.9" customHeight="1" x14ac:dyDescent="0.3">
      <c r="A47" s="165" t="str">
        <f t="shared" si="0"/>
        <v/>
      </c>
      <c r="B47" s="277" t="str">
        <f t="shared" si="1"/>
        <v/>
      </c>
      <c r="C47" s="278" t="str">
        <f>IFERROR(IF('X(Calculs)X'!EE66&lt;='2. Saisie'!AE$3,'X(Calculs)X'!FM66,""),"")</f>
        <v/>
      </c>
      <c r="D47" s="279" t="str">
        <f>IFERROR(IF(C47="","",C47/'X(Calculs)X'!B$8),"")</f>
        <v/>
      </c>
      <c r="E47" s="285" t="str">
        <f>IFERROR(IF('X(Calculs)X'!FL66="","",'X(Calculs)X'!FL66),"")</f>
        <v/>
      </c>
      <c r="H47" s="267" t="str">
        <f>IFERROR(IF('X(Calculs)X'!HH66="","",'X(Calculs)X'!HH66),"")</f>
        <v/>
      </c>
      <c r="I47" s="58" t="str">
        <f>IFERROR(IF('X(Calculs)X'!HJ66="","",'X(Calculs)X'!HJ66),"")</f>
        <v/>
      </c>
      <c r="J47" s="36" t="str">
        <f>IFERROR(IF('X(Calculs)X'!HK66="","",'X(Calculs)X'!HK66),"")</f>
        <v/>
      </c>
      <c r="K47" s="36" t="str">
        <f>IFERROR(IF('X(Calculs)X'!HL66="","",'X(Calculs)X'!HL66),"")</f>
        <v/>
      </c>
      <c r="L47" s="36" t="str">
        <f>IFERROR(IF('X(Calculs)X'!HM66="","",'X(Calculs)X'!HM66),"")</f>
        <v/>
      </c>
      <c r="M47" s="36" t="str">
        <f>IFERROR(IF('X(Calculs)X'!HN66="","",'X(Calculs)X'!HN66),"")</f>
        <v/>
      </c>
      <c r="N47" s="36" t="str">
        <f>IFERROR(IF('X(Calculs)X'!HO66="","",'X(Calculs)X'!HO66),"")</f>
        <v/>
      </c>
      <c r="O47" s="36" t="str">
        <f>IFERROR(IF('X(Calculs)X'!HP66="","",'X(Calculs)X'!HP66),"")</f>
        <v/>
      </c>
      <c r="P47" s="36" t="str">
        <f>IFERROR(IF('X(Calculs)X'!HQ66="","",'X(Calculs)X'!HQ66),"")</f>
        <v/>
      </c>
      <c r="Q47" s="36" t="str">
        <f>IFERROR(IF('X(Calculs)X'!HR66="","",'X(Calculs)X'!HR66),"")</f>
        <v/>
      </c>
      <c r="R47" s="36" t="str">
        <f>IFERROR(IF('X(Calculs)X'!HS66="","",'X(Calculs)X'!HS66),"")</f>
        <v/>
      </c>
      <c r="S47" s="36" t="str">
        <f>IFERROR(IF('X(Calculs)X'!HT66="","",'X(Calculs)X'!HT66),"")</f>
        <v/>
      </c>
      <c r="T47" s="36" t="str">
        <f>IFERROR(IF('X(Calculs)X'!HU66="","",'X(Calculs)X'!HU66),"")</f>
        <v/>
      </c>
      <c r="U47" s="36" t="str">
        <f>IFERROR(IF('X(Calculs)X'!HV66="","",'X(Calculs)X'!HV66),"")</f>
        <v/>
      </c>
      <c r="V47" s="36" t="str">
        <f>IFERROR(IF('X(Calculs)X'!HW66="","",'X(Calculs)X'!HW66),"")</f>
        <v/>
      </c>
      <c r="W47" s="36" t="str">
        <f>IFERROR(IF('X(Calculs)X'!HX66="","",'X(Calculs)X'!HX66),"")</f>
        <v/>
      </c>
      <c r="X47" s="36" t="str">
        <f>IFERROR(IF('X(Calculs)X'!HY66="","",'X(Calculs)X'!HY66),"")</f>
        <v/>
      </c>
      <c r="Y47" s="36" t="str">
        <f>IFERROR(IF('X(Calculs)X'!HZ66="","",'X(Calculs)X'!HZ66),"")</f>
        <v/>
      </c>
      <c r="Z47" s="36" t="str">
        <f>IFERROR(IF('X(Calculs)X'!IA66="","",'X(Calculs)X'!IA66),"")</f>
        <v/>
      </c>
      <c r="AA47" s="36" t="str">
        <f>IFERROR(IF('X(Calculs)X'!IB66="","",'X(Calculs)X'!IB66),"")</f>
        <v/>
      </c>
      <c r="AB47" s="36" t="str">
        <f>IFERROR(IF('X(Calculs)X'!IC66="","",'X(Calculs)X'!IC66),"")</f>
        <v/>
      </c>
      <c r="AC47" s="36" t="str">
        <f>IFERROR(IF('X(Calculs)X'!ID66="","",'X(Calculs)X'!ID66),"")</f>
        <v/>
      </c>
      <c r="AD47" s="36" t="str">
        <f>IFERROR(IF('X(Calculs)X'!IE66="","",'X(Calculs)X'!IE66),"")</f>
        <v/>
      </c>
      <c r="AE47" s="36" t="str">
        <f>IFERROR(IF('X(Calculs)X'!IF66="","",'X(Calculs)X'!IF66),"")</f>
        <v/>
      </c>
      <c r="AF47" s="36" t="str">
        <f>IFERROR(IF('X(Calculs)X'!IG66="","",'X(Calculs)X'!IG66),"")</f>
        <v/>
      </c>
      <c r="AG47" s="36" t="str">
        <f>IFERROR(IF('X(Calculs)X'!IH66="","",'X(Calculs)X'!IH66),"")</f>
        <v/>
      </c>
      <c r="AH47" s="36" t="str">
        <f>IFERROR(IF('X(Calculs)X'!II66="","",'X(Calculs)X'!II66),"")</f>
        <v/>
      </c>
      <c r="AI47" s="36" t="str">
        <f>IFERROR(IF('X(Calculs)X'!IJ66="","",'X(Calculs)X'!IJ66),"")</f>
        <v/>
      </c>
      <c r="AJ47" s="36" t="str">
        <f>IFERROR(IF('X(Calculs)X'!IK66="","",'X(Calculs)X'!IK66),"")</f>
        <v/>
      </c>
      <c r="AK47" s="36" t="str">
        <f>IFERROR(IF('X(Calculs)X'!IL66="","",'X(Calculs)X'!IL66),"")</f>
        <v/>
      </c>
      <c r="AL47" s="36" t="str">
        <f>IFERROR(IF('X(Calculs)X'!IM66="","",'X(Calculs)X'!IM66),"")</f>
        <v/>
      </c>
      <c r="AM47" s="270" t="str">
        <f>IFERROR(IF('X(Calculs)X'!IN66="","",'X(Calculs)X'!IN66),"")</f>
        <v/>
      </c>
    </row>
    <row r="48" spans="1:39" ht="39.9" customHeight="1" x14ac:dyDescent="0.3">
      <c r="A48" s="165" t="str">
        <f t="shared" si="0"/>
        <v/>
      </c>
      <c r="B48" s="277" t="str">
        <f t="shared" si="1"/>
        <v/>
      </c>
      <c r="C48" s="278" t="str">
        <f>IFERROR(IF('X(Calculs)X'!EE67&lt;='2. Saisie'!AE$3,'X(Calculs)X'!FM67,""),"")</f>
        <v/>
      </c>
      <c r="D48" s="279" t="str">
        <f>IFERROR(IF(C48="","",C48/'X(Calculs)X'!B$8),"")</f>
        <v/>
      </c>
      <c r="E48" s="285" t="str">
        <f>IFERROR(IF('X(Calculs)X'!FL67="","",'X(Calculs)X'!FL67),"")</f>
        <v/>
      </c>
      <c r="H48" s="267" t="str">
        <f>IFERROR(IF('X(Calculs)X'!HH67="","",'X(Calculs)X'!HH67),"")</f>
        <v/>
      </c>
      <c r="I48" s="58" t="str">
        <f>IFERROR(IF('X(Calculs)X'!HJ67="","",'X(Calculs)X'!HJ67),"")</f>
        <v/>
      </c>
      <c r="J48" s="36" t="str">
        <f>IFERROR(IF('X(Calculs)X'!HK67="","",'X(Calculs)X'!HK67),"")</f>
        <v/>
      </c>
      <c r="K48" s="36" t="str">
        <f>IFERROR(IF('X(Calculs)X'!HL67="","",'X(Calculs)X'!HL67),"")</f>
        <v/>
      </c>
      <c r="L48" s="36" t="str">
        <f>IFERROR(IF('X(Calculs)X'!HM67="","",'X(Calculs)X'!HM67),"")</f>
        <v/>
      </c>
      <c r="M48" s="36" t="str">
        <f>IFERROR(IF('X(Calculs)X'!HN67="","",'X(Calculs)X'!HN67),"")</f>
        <v/>
      </c>
      <c r="N48" s="36" t="str">
        <f>IFERROR(IF('X(Calculs)X'!HO67="","",'X(Calculs)X'!HO67),"")</f>
        <v/>
      </c>
      <c r="O48" s="36" t="str">
        <f>IFERROR(IF('X(Calculs)X'!HP67="","",'X(Calculs)X'!HP67),"")</f>
        <v/>
      </c>
      <c r="P48" s="36" t="str">
        <f>IFERROR(IF('X(Calculs)X'!HQ67="","",'X(Calculs)X'!HQ67),"")</f>
        <v/>
      </c>
      <c r="Q48" s="36" t="str">
        <f>IFERROR(IF('X(Calculs)X'!HR67="","",'X(Calculs)X'!HR67),"")</f>
        <v/>
      </c>
      <c r="R48" s="36" t="str">
        <f>IFERROR(IF('X(Calculs)X'!HS67="","",'X(Calculs)X'!HS67),"")</f>
        <v/>
      </c>
      <c r="S48" s="36" t="str">
        <f>IFERROR(IF('X(Calculs)X'!HT67="","",'X(Calculs)X'!HT67),"")</f>
        <v/>
      </c>
      <c r="T48" s="36" t="str">
        <f>IFERROR(IF('X(Calculs)X'!HU67="","",'X(Calculs)X'!HU67),"")</f>
        <v/>
      </c>
      <c r="U48" s="36" t="str">
        <f>IFERROR(IF('X(Calculs)X'!HV67="","",'X(Calculs)X'!HV67),"")</f>
        <v/>
      </c>
      <c r="V48" s="36" t="str">
        <f>IFERROR(IF('X(Calculs)X'!HW67="","",'X(Calculs)X'!HW67),"")</f>
        <v/>
      </c>
      <c r="W48" s="36" t="str">
        <f>IFERROR(IF('X(Calculs)X'!HX67="","",'X(Calculs)X'!HX67),"")</f>
        <v/>
      </c>
      <c r="X48" s="36" t="str">
        <f>IFERROR(IF('X(Calculs)X'!HY67="","",'X(Calculs)X'!HY67),"")</f>
        <v/>
      </c>
      <c r="Y48" s="36" t="str">
        <f>IFERROR(IF('X(Calculs)X'!HZ67="","",'X(Calculs)X'!HZ67),"")</f>
        <v/>
      </c>
      <c r="Z48" s="36" t="str">
        <f>IFERROR(IF('X(Calculs)X'!IA67="","",'X(Calculs)X'!IA67),"")</f>
        <v/>
      </c>
      <c r="AA48" s="36" t="str">
        <f>IFERROR(IF('X(Calculs)X'!IB67="","",'X(Calculs)X'!IB67),"")</f>
        <v/>
      </c>
      <c r="AB48" s="36" t="str">
        <f>IFERROR(IF('X(Calculs)X'!IC67="","",'X(Calculs)X'!IC67),"")</f>
        <v/>
      </c>
      <c r="AC48" s="36" t="str">
        <f>IFERROR(IF('X(Calculs)X'!ID67="","",'X(Calculs)X'!ID67),"")</f>
        <v/>
      </c>
      <c r="AD48" s="36" t="str">
        <f>IFERROR(IF('X(Calculs)X'!IE67="","",'X(Calculs)X'!IE67),"")</f>
        <v/>
      </c>
      <c r="AE48" s="36" t="str">
        <f>IFERROR(IF('X(Calculs)X'!IF67="","",'X(Calculs)X'!IF67),"")</f>
        <v/>
      </c>
      <c r="AF48" s="36" t="str">
        <f>IFERROR(IF('X(Calculs)X'!IG67="","",'X(Calculs)X'!IG67),"")</f>
        <v/>
      </c>
      <c r="AG48" s="36" t="str">
        <f>IFERROR(IF('X(Calculs)X'!IH67="","",'X(Calculs)X'!IH67),"")</f>
        <v/>
      </c>
      <c r="AH48" s="36" t="str">
        <f>IFERROR(IF('X(Calculs)X'!II67="","",'X(Calculs)X'!II67),"")</f>
        <v/>
      </c>
      <c r="AI48" s="36" t="str">
        <f>IFERROR(IF('X(Calculs)X'!IJ67="","",'X(Calculs)X'!IJ67),"")</f>
        <v/>
      </c>
      <c r="AJ48" s="36" t="str">
        <f>IFERROR(IF('X(Calculs)X'!IK67="","",'X(Calculs)X'!IK67),"")</f>
        <v/>
      </c>
      <c r="AK48" s="36" t="str">
        <f>IFERROR(IF('X(Calculs)X'!IL67="","",'X(Calculs)X'!IL67),"")</f>
        <v/>
      </c>
      <c r="AL48" s="36" t="str">
        <f>IFERROR(IF('X(Calculs)X'!IM67="","",'X(Calculs)X'!IM67),"")</f>
        <v/>
      </c>
      <c r="AM48" s="270" t="str">
        <f>IFERROR(IF('X(Calculs)X'!IN67="","",'X(Calculs)X'!IN67),"")</f>
        <v/>
      </c>
    </row>
    <row r="49" spans="1:39" ht="39.9" customHeight="1" x14ac:dyDescent="0.3">
      <c r="A49" s="165" t="str">
        <f t="shared" si="0"/>
        <v/>
      </c>
      <c r="B49" s="277" t="str">
        <f t="shared" si="1"/>
        <v/>
      </c>
      <c r="C49" s="278" t="str">
        <f>IFERROR(IF('X(Calculs)X'!EE68&lt;='2. Saisie'!AE$3,'X(Calculs)X'!FM68,""),"")</f>
        <v/>
      </c>
      <c r="D49" s="279" t="str">
        <f>IFERROR(IF(C49="","",C49/'X(Calculs)X'!B$8),"")</f>
        <v/>
      </c>
      <c r="E49" s="285" t="str">
        <f>IFERROR(IF('X(Calculs)X'!FL68="","",'X(Calculs)X'!FL68),"")</f>
        <v/>
      </c>
      <c r="H49" s="267" t="str">
        <f>IFERROR(IF('X(Calculs)X'!HH68="","",'X(Calculs)X'!HH68),"")</f>
        <v/>
      </c>
      <c r="I49" s="58" t="str">
        <f>IFERROR(IF('X(Calculs)X'!HJ68="","",'X(Calculs)X'!HJ68),"")</f>
        <v/>
      </c>
      <c r="J49" s="36" t="str">
        <f>IFERROR(IF('X(Calculs)X'!HK68="","",'X(Calculs)X'!HK68),"")</f>
        <v/>
      </c>
      <c r="K49" s="36" t="str">
        <f>IFERROR(IF('X(Calculs)X'!HL68="","",'X(Calculs)X'!HL68),"")</f>
        <v/>
      </c>
      <c r="L49" s="36" t="str">
        <f>IFERROR(IF('X(Calculs)X'!HM68="","",'X(Calculs)X'!HM68),"")</f>
        <v/>
      </c>
      <c r="M49" s="36" t="str">
        <f>IFERROR(IF('X(Calculs)X'!HN68="","",'X(Calculs)X'!HN68),"")</f>
        <v/>
      </c>
      <c r="N49" s="36" t="str">
        <f>IFERROR(IF('X(Calculs)X'!HO68="","",'X(Calculs)X'!HO68),"")</f>
        <v/>
      </c>
      <c r="O49" s="36" t="str">
        <f>IFERROR(IF('X(Calculs)X'!HP68="","",'X(Calculs)X'!HP68),"")</f>
        <v/>
      </c>
      <c r="P49" s="36" t="str">
        <f>IFERROR(IF('X(Calculs)X'!HQ68="","",'X(Calculs)X'!HQ68),"")</f>
        <v/>
      </c>
      <c r="Q49" s="36" t="str">
        <f>IFERROR(IF('X(Calculs)X'!HR68="","",'X(Calculs)X'!HR68),"")</f>
        <v/>
      </c>
      <c r="R49" s="36" t="str">
        <f>IFERROR(IF('X(Calculs)X'!HS68="","",'X(Calculs)X'!HS68),"")</f>
        <v/>
      </c>
      <c r="S49" s="36" t="str">
        <f>IFERROR(IF('X(Calculs)X'!HT68="","",'X(Calculs)X'!HT68),"")</f>
        <v/>
      </c>
      <c r="T49" s="36" t="str">
        <f>IFERROR(IF('X(Calculs)X'!HU68="","",'X(Calculs)X'!HU68),"")</f>
        <v/>
      </c>
      <c r="U49" s="36" t="str">
        <f>IFERROR(IF('X(Calculs)X'!HV68="","",'X(Calculs)X'!HV68),"")</f>
        <v/>
      </c>
      <c r="V49" s="36" t="str">
        <f>IFERROR(IF('X(Calculs)X'!HW68="","",'X(Calculs)X'!HW68),"")</f>
        <v/>
      </c>
      <c r="W49" s="36" t="str">
        <f>IFERROR(IF('X(Calculs)X'!HX68="","",'X(Calculs)X'!HX68),"")</f>
        <v/>
      </c>
      <c r="X49" s="36" t="str">
        <f>IFERROR(IF('X(Calculs)X'!HY68="","",'X(Calculs)X'!HY68),"")</f>
        <v/>
      </c>
      <c r="Y49" s="36" t="str">
        <f>IFERROR(IF('X(Calculs)X'!HZ68="","",'X(Calculs)X'!HZ68),"")</f>
        <v/>
      </c>
      <c r="Z49" s="36" t="str">
        <f>IFERROR(IF('X(Calculs)X'!IA68="","",'X(Calculs)X'!IA68),"")</f>
        <v/>
      </c>
      <c r="AA49" s="36" t="str">
        <f>IFERROR(IF('X(Calculs)X'!IB68="","",'X(Calculs)X'!IB68),"")</f>
        <v/>
      </c>
      <c r="AB49" s="36" t="str">
        <f>IFERROR(IF('X(Calculs)X'!IC68="","",'X(Calculs)X'!IC68),"")</f>
        <v/>
      </c>
      <c r="AC49" s="36" t="str">
        <f>IFERROR(IF('X(Calculs)X'!ID68="","",'X(Calculs)X'!ID68),"")</f>
        <v/>
      </c>
      <c r="AD49" s="36" t="str">
        <f>IFERROR(IF('X(Calculs)X'!IE68="","",'X(Calculs)X'!IE68),"")</f>
        <v/>
      </c>
      <c r="AE49" s="36" t="str">
        <f>IFERROR(IF('X(Calculs)X'!IF68="","",'X(Calculs)X'!IF68),"")</f>
        <v/>
      </c>
      <c r="AF49" s="36" t="str">
        <f>IFERROR(IF('X(Calculs)X'!IG68="","",'X(Calculs)X'!IG68),"")</f>
        <v/>
      </c>
      <c r="AG49" s="36" t="str">
        <f>IFERROR(IF('X(Calculs)X'!IH68="","",'X(Calculs)X'!IH68),"")</f>
        <v/>
      </c>
      <c r="AH49" s="36" t="str">
        <f>IFERROR(IF('X(Calculs)X'!II68="","",'X(Calculs)X'!II68),"")</f>
        <v/>
      </c>
      <c r="AI49" s="36" t="str">
        <f>IFERROR(IF('X(Calculs)X'!IJ68="","",'X(Calculs)X'!IJ68),"")</f>
        <v/>
      </c>
      <c r="AJ49" s="36" t="str">
        <f>IFERROR(IF('X(Calculs)X'!IK68="","",'X(Calculs)X'!IK68),"")</f>
        <v/>
      </c>
      <c r="AK49" s="36" t="str">
        <f>IFERROR(IF('X(Calculs)X'!IL68="","",'X(Calculs)X'!IL68),"")</f>
        <v/>
      </c>
      <c r="AL49" s="36" t="str">
        <f>IFERROR(IF('X(Calculs)X'!IM68="","",'X(Calculs)X'!IM68),"")</f>
        <v/>
      </c>
      <c r="AM49" s="270" t="str">
        <f>IFERROR(IF('X(Calculs)X'!IN68="","",'X(Calculs)X'!IN68),"")</f>
        <v/>
      </c>
    </row>
    <row r="50" spans="1:39" ht="39.9" customHeight="1" x14ac:dyDescent="0.3">
      <c r="A50" s="165" t="str">
        <f t="shared" si="0"/>
        <v/>
      </c>
      <c r="B50" s="277" t="str">
        <f t="shared" si="1"/>
        <v/>
      </c>
      <c r="C50" s="278" t="str">
        <f>IFERROR(IF('X(Calculs)X'!EE69&lt;='2. Saisie'!AE$3,'X(Calculs)X'!FM69,""),"")</f>
        <v/>
      </c>
      <c r="D50" s="279" t="str">
        <f>IFERROR(IF(C50="","",C50/'X(Calculs)X'!B$8),"")</f>
        <v/>
      </c>
      <c r="E50" s="285" t="str">
        <f>IFERROR(IF('X(Calculs)X'!FL69="","",'X(Calculs)X'!FL69),"")</f>
        <v/>
      </c>
      <c r="H50" s="267" t="str">
        <f>IFERROR(IF('X(Calculs)X'!HH69="","",'X(Calculs)X'!HH69),"")</f>
        <v/>
      </c>
      <c r="I50" s="58" t="str">
        <f>IFERROR(IF('X(Calculs)X'!HJ69="","",'X(Calculs)X'!HJ69),"")</f>
        <v/>
      </c>
      <c r="J50" s="36" t="str">
        <f>IFERROR(IF('X(Calculs)X'!HK69="","",'X(Calculs)X'!HK69),"")</f>
        <v/>
      </c>
      <c r="K50" s="36" t="str">
        <f>IFERROR(IF('X(Calculs)X'!HL69="","",'X(Calculs)X'!HL69),"")</f>
        <v/>
      </c>
      <c r="L50" s="36" t="str">
        <f>IFERROR(IF('X(Calculs)X'!HM69="","",'X(Calculs)X'!HM69),"")</f>
        <v/>
      </c>
      <c r="M50" s="36" t="str">
        <f>IFERROR(IF('X(Calculs)X'!HN69="","",'X(Calculs)X'!HN69),"")</f>
        <v/>
      </c>
      <c r="N50" s="36" t="str">
        <f>IFERROR(IF('X(Calculs)X'!HO69="","",'X(Calculs)X'!HO69),"")</f>
        <v/>
      </c>
      <c r="O50" s="36" t="str">
        <f>IFERROR(IF('X(Calculs)X'!HP69="","",'X(Calculs)X'!HP69),"")</f>
        <v/>
      </c>
      <c r="P50" s="36" t="str">
        <f>IFERROR(IF('X(Calculs)X'!HQ69="","",'X(Calculs)X'!HQ69),"")</f>
        <v/>
      </c>
      <c r="Q50" s="36" t="str">
        <f>IFERROR(IF('X(Calculs)X'!HR69="","",'X(Calculs)X'!HR69),"")</f>
        <v/>
      </c>
      <c r="R50" s="36" t="str">
        <f>IFERROR(IF('X(Calculs)X'!HS69="","",'X(Calculs)X'!HS69),"")</f>
        <v/>
      </c>
      <c r="S50" s="36" t="str">
        <f>IFERROR(IF('X(Calculs)X'!HT69="","",'X(Calculs)X'!HT69),"")</f>
        <v/>
      </c>
      <c r="T50" s="36" t="str">
        <f>IFERROR(IF('X(Calculs)X'!HU69="","",'X(Calculs)X'!HU69),"")</f>
        <v/>
      </c>
      <c r="U50" s="36" t="str">
        <f>IFERROR(IF('X(Calculs)X'!HV69="","",'X(Calculs)X'!HV69),"")</f>
        <v/>
      </c>
      <c r="V50" s="36" t="str">
        <f>IFERROR(IF('X(Calculs)X'!HW69="","",'X(Calculs)X'!HW69),"")</f>
        <v/>
      </c>
      <c r="W50" s="36" t="str">
        <f>IFERROR(IF('X(Calculs)X'!HX69="","",'X(Calculs)X'!HX69),"")</f>
        <v/>
      </c>
      <c r="X50" s="36" t="str">
        <f>IFERROR(IF('X(Calculs)X'!HY69="","",'X(Calculs)X'!HY69),"")</f>
        <v/>
      </c>
      <c r="Y50" s="36" t="str">
        <f>IFERROR(IF('X(Calculs)X'!HZ69="","",'X(Calculs)X'!HZ69),"")</f>
        <v/>
      </c>
      <c r="Z50" s="36" t="str">
        <f>IFERROR(IF('X(Calculs)X'!IA69="","",'X(Calculs)X'!IA69),"")</f>
        <v/>
      </c>
      <c r="AA50" s="36" t="str">
        <f>IFERROR(IF('X(Calculs)X'!IB69="","",'X(Calculs)X'!IB69),"")</f>
        <v/>
      </c>
      <c r="AB50" s="36" t="str">
        <f>IFERROR(IF('X(Calculs)X'!IC69="","",'X(Calculs)X'!IC69),"")</f>
        <v/>
      </c>
      <c r="AC50" s="36" t="str">
        <f>IFERROR(IF('X(Calculs)X'!ID69="","",'X(Calculs)X'!ID69),"")</f>
        <v/>
      </c>
      <c r="AD50" s="36" t="str">
        <f>IFERROR(IF('X(Calculs)X'!IE69="","",'X(Calculs)X'!IE69),"")</f>
        <v/>
      </c>
      <c r="AE50" s="36" t="str">
        <f>IFERROR(IF('X(Calculs)X'!IF69="","",'X(Calculs)X'!IF69),"")</f>
        <v/>
      </c>
      <c r="AF50" s="36" t="str">
        <f>IFERROR(IF('X(Calculs)X'!IG69="","",'X(Calculs)X'!IG69),"")</f>
        <v/>
      </c>
      <c r="AG50" s="36" t="str">
        <f>IFERROR(IF('X(Calculs)X'!IH69="","",'X(Calculs)X'!IH69),"")</f>
        <v/>
      </c>
      <c r="AH50" s="36" t="str">
        <f>IFERROR(IF('X(Calculs)X'!II69="","",'X(Calculs)X'!II69),"")</f>
        <v/>
      </c>
      <c r="AI50" s="36" t="str">
        <f>IFERROR(IF('X(Calculs)X'!IJ69="","",'X(Calculs)X'!IJ69),"")</f>
        <v/>
      </c>
      <c r="AJ50" s="36" t="str">
        <f>IFERROR(IF('X(Calculs)X'!IK69="","",'X(Calculs)X'!IK69),"")</f>
        <v/>
      </c>
      <c r="AK50" s="36" t="str">
        <f>IFERROR(IF('X(Calculs)X'!IL69="","",'X(Calculs)X'!IL69),"")</f>
        <v/>
      </c>
      <c r="AL50" s="36" t="str">
        <f>IFERROR(IF('X(Calculs)X'!IM69="","",'X(Calculs)X'!IM69),"")</f>
        <v/>
      </c>
      <c r="AM50" s="270" t="str">
        <f>IFERROR(IF('X(Calculs)X'!IN69="","",'X(Calculs)X'!IN69),"")</f>
        <v/>
      </c>
    </row>
    <row r="51" spans="1:39" ht="39.9" customHeight="1" x14ac:dyDescent="0.3">
      <c r="A51" s="165" t="str">
        <f t="shared" si="0"/>
        <v/>
      </c>
      <c r="B51" s="277" t="str">
        <f t="shared" si="1"/>
        <v/>
      </c>
      <c r="C51" s="278" t="str">
        <f>IFERROR(IF('X(Calculs)X'!EE70&lt;='2. Saisie'!AE$3,'X(Calculs)X'!FM70,""),"")</f>
        <v/>
      </c>
      <c r="D51" s="279" t="str">
        <f>IFERROR(IF(C51="","",C51/'X(Calculs)X'!B$8),"")</f>
        <v/>
      </c>
      <c r="E51" s="285" t="str">
        <f>IFERROR(IF('X(Calculs)X'!FL70="","",'X(Calculs)X'!FL70),"")</f>
        <v/>
      </c>
      <c r="H51" s="267" t="str">
        <f>IFERROR(IF('X(Calculs)X'!HH70="","",'X(Calculs)X'!HH70),"")</f>
        <v/>
      </c>
      <c r="I51" s="58" t="str">
        <f>IFERROR(IF('X(Calculs)X'!HJ70="","",'X(Calculs)X'!HJ70),"")</f>
        <v/>
      </c>
      <c r="J51" s="36" t="str">
        <f>IFERROR(IF('X(Calculs)X'!HK70="","",'X(Calculs)X'!HK70),"")</f>
        <v/>
      </c>
      <c r="K51" s="36" t="str">
        <f>IFERROR(IF('X(Calculs)X'!HL70="","",'X(Calculs)X'!HL70),"")</f>
        <v/>
      </c>
      <c r="L51" s="36" t="str">
        <f>IFERROR(IF('X(Calculs)X'!HM70="","",'X(Calculs)X'!HM70),"")</f>
        <v/>
      </c>
      <c r="M51" s="36" t="str">
        <f>IFERROR(IF('X(Calculs)X'!HN70="","",'X(Calculs)X'!HN70),"")</f>
        <v/>
      </c>
      <c r="N51" s="36" t="str">
        <f>IFERROR(IF('X(Calculs)X'!HO70="","",'X(Calculs)X'!HO70),"")</f>
        <v/>
      </c>
      <c r="O51" s="36" t="str">
        <f>IFERROR(IF('X(Calculs)X'!HP70="","",'X(Calculs)X'!HP70),"")</f>
        <v/>
      </c>
      <c r="P51" s="36" t="str">
        <f>IFERROR(IF('X(Calculs)X'!HQ70="","",'X(Calculs)X'!HQ70),"")</f>
        <v/>
      </c>
      <c r="Q51" s="36" t="str">
        <f>IFERROR(IF('X(Calculs)X'!HR70="","",'X(Calculs)X'!HR70),"")</f>
        <v/>
      </c>
      <c r="R51" s="36" t="str">
        <f>IFERROR(IF('X(Calculs)X'!HS70="","",'X(Calculs)X'!HS70),"")</f>
        <v/>
      </c>
      <c r="S51" s="36" t="str">
        <f>IFERROR(IF('X(Calculs)X'!HT70="","",'X(Calculs)X'!HT70),"")</f>
        <v/>
      </c>
      <c r="T51" s="36" t="str">
        <f>IFERROR(IF('X(Calculs)X'!HU70="","",'X(Calculs)X'!HU70),"")</f>
        <v/>
      </c>
      <c r="U51" s="36" t="str">
        <f>IFERROR(IF('X(Calculs)X'!HV70="","",'X(Calculs)X'!HV70),"")</f>
        <v/>
      </c>
      <c r="V51" s="36" t="str">
        <f>IFERROR(IF('X(Calculs)X'!HW70="","",'X(Calculs)X'!HW70),"")</f>
        <v/>
      </c>
      <c r="W51" s="36" t="str">
        <f>IFERROR(IF('X(Calculs)X'!HX70="","",'X(Calculs)X'!HX70),"")</f>
        <v/>
      </c>
      <c r="X51" s="36" t="str">
        <f>IFERROR(IF('X(Calculs)X'!HY70="","",'X(Calculs)X'!HY70),"")</f>
        <v/>
      </c>
      <c r="Y51" s="36" t="str">
        <f>IFERROR(IF('X(Calculs)X'!HZ70="","",'X(Calculs)X'!HZ70),"")</f>
        <v/>
      </c>
      <c r="Z51" s="36" t="str">
        <f>IFERROR(IF('X(Calculs)X'!IA70="","",'X(Calculs)X'!IA70),"")</f>
        <v/>
      </c>
      <c r="AA51" s="36" t="str">
        <f>IFERROR(IF('X(Calculs)X'!IB70="","",'X(Calculs)X'!IB70),"")</f>
        <v/>
      </c>
      <c r="AB51" s="36" t="str">
        <f>IFERROR(IF('X(Calculs)X'!IC70="","",'X(Calculs)X'!IC70),"")</f>
        <v/>
      </c>
      <c r="AC51" s="36" t="str">
        <f>IFERROR(IF('X(Calculs)X'!ID70="","",'X(Calculs)X'!ID70),"")</f>
        <v/>
      </c>
      <c r="AD51" s="36" t="str">
        <f>IFERROR(IF('X(Calculs)X'!IE70="","",'X(Calculs)X'!IE70),"")</f>
        <v/>
      </c>
      <c r="AE51" s="36" t="str">
        <f>IFERROR(IF('X(Calculs)X'!IF70="","",'X(Calculs)X'!IF70),"")</f>
        <v/>
      </c>
      <c r="AF51" s="36" t="str">
        <f>IFERROR(IF('X(Calculs)X'!IG70="","",'X(Calculs)X'!IG70),"")</f>
        <v/>
      </c>
      <c r="AG51" s="36" t="str">
        <f>IFERROR(IF('X(Calculs)X'!IH70="","",'X(Calculs)X'!IH70),"")</f>
        <v/>
      </c>
      <c r="AH51" s="36" t="str">
        <f>IFERROR(IF('X(Calculs)X'!II70="","",'X(Calculs)X'!II70),"")</f>
        <v/>
      </c>
      <c r="AI51" s="36" t="str">
        <f>IFERROR(IF('X(Calculs)X'!IJ70="","",'X(Calculs)X'!IJ70),"")</f>
        <v/>
      </c>
      <c r="AJ51" s="36" t="str">
        <f>IFERROR(IF('X(Calculs)X'!IK70="","",'X(Calculs)X'!IK70),"")</f>
        <v/>
      </c>
      <c r="AK51" s="36" t="str">
        <f>IFERROR(IF('X(Calculs)X'!IL70="","",'X(Calculs)X'!IL70),"")</f>
        <v/>
      </c>
      <c r="AL51" s="36" t="str">
        <f>IFERROR(IF('X(Calculs)X'!IM70="","",'X(Calculs)X'!IM70),"")</f>
        <v/>
      </c>
      <c r="AM51" s="270" t="str">
        <f>IFERROR(IF('X(Calculs)X'!IN70="","",'X(Calculs)X'!IN70),"")</f>
        <v/>
      </c>
    </row>
    <row r="52" spans="1:39" ht="39.9" customHeight="1" x14ac:dyDescent="0.3">
      <c r="A52" s="165" t="str">
        <f t="shared" si="0"/>
        <v/>
      </c>
      <c r="B52" s="277" t="str">
        <f t="shared" si="1"/>
        <v/>
      </c>
      <c r="C52" s="278" t="str">
        <f>IFERROR(IF('X(Calculs)X'!EE71&lt;='2. Saisie'!AE$3,'X(Calculs)X'!FM71,""),"")</f>
        <v/>
      </c>
      <c r="D52" s="279" t="str">
        <f>IFERROR(IF(C52="","",C52/'X(Calculs)X'!B$8),"")</f>
        <v/>
      </c>
      <c r="E52" s="285" t="str">
        <f>IFERROR(IF('X(Calculs)X'!FL71="","",'X(Calculs)X'!FL71),"")</f>
        <v/>
      </c>
      <c r="H52" s="267" t="str">
        <f>IFERROR(IF('X(Calculs)X'!HH71="","",'X(Calculs)X'!HH71),"")</f>
        <v/>
      </c>
      <c r="I52" s="58" t="str">
        <f>IFERROR(IF('X(Calculs)X'!HJ71="","",'X(Calculs)X'!HJ71),"")</f>
        <v/>
      </c>
      <c r="J52" s="36" t="str">
        <f>IFERROR(IF('X(Calculs)X'!HK71="","",'X(Calculs)X'!HK71),"")</f>
        <v/>
      </c>
      <c r="K52" s="36" t="str">
        <f>IFERROR(IF('X(Calculs)X'!HL71="","",'X(Calculs)X'!HL71),"")</f>
        <v/>
      </c>
      <c r="L52" s="36" t="str">
        <f>IFERROR(IF('X(Calculs)X'!HM71="","",'X(Calculs)X'!HM71),"")</f>
        <v/>
      </c>
      <c r="M52" s="36" t="str">
        <f>IFERROR(IF('X(Calculs)X'!HN71="","",'X(Calculs)X'!HN71),"")</f>
        <v/>
      </c>
      <c r="N52" s="36" t="str">
        <f>IFERROR(IF('X(Calculs)X'!HO71="","",'X(Calculs)X'!HO71),"")</f>
        <v/>
      </c>
      <c r="O52" s="36" t="str">
        <f>IFERROR(IF('X(Calculs)X'!HP71="","",'X(Calculs)X'!HP71),"")</f>
        <v/>
      </c>
      <c r="P52" s="36" t="str">
        <f>IFERROR(IF('X(Calculs)X'!HQ71="","",'X(Calculs)X'!HQ71),"")</f>
        <v/>
      </c>
      <c r="Q52" s="36" t="str">
        <f>IFERROR(IF('X(Calculs)X'!HR71="","",'X(Calculs)X'!HR71),"")</f>
        <v/>
      </c>
      <c r="R52" s="36" t="str">
        <f>IFERROR(IF('X(Calculs)X'!HS71="","",'X(Calculs)X'!HS71),"")</f>
        <v/>
      </c>
      <c r="S52" s="36" t="str">
        <f>IFERROR(IF('X(Calculs)X'!HT71="","",'X(Calculs)X'!HT71),"")</f>
        <v/>
      </c>
      <c r="T52" s="36" t="str">
        <f>IFERROR(IF('X(Calculs)X'!HU71="","",'X(Calculs)X'!HU71),"")</f>
        <v/>
      </c>
      <c r="U52" s="36" t="str">
        <f>IFERROR(IF('X(Calculs)X'!HV71="","",'X(Calculs)X'!HV71),"")</f>
        <v/>
      </c>
      <c r="V52" s="36" t="str">
        <f>IFERROR(IF('X(Calculs)X'!HW71="","",'X(Calculs)X'!HW71),"")</f>
        <v/>
      </c>
      <c r="W52" s="36" t="str">
        <f>IFERROR(IF('X(Calculs)X'!HX71="","",'X(Calculs)X'!HX71),"")</f>
        <v/>
      </c>
      <c r="X52" s="36" t="str">
        <f>IFERROR(IF('X(Calculs)X'!HY71="","",'X(Calculs)X'!HY71),"")</f>
        <v/>
      </c>
      <c r="Y52" s="36" t="str">
        <f>IFERROR(IF('X(Calculs)X'!HZ71="","",'X(Calculs)X'!HZ71),"")</f>
        <v/>
      </c>
      <c r="Z52" s="36" t="str">
        <f>IFERROR(IF('X(Calculs)X'!IA71="","",'X(Calculs)X'!IA71),"")</f>
        <v/>
      </c>
      <c r="AA52" s="36" t="str">
        <f>IFERROR(IF('X(Calculs)X'!IB71="","",'X(Calculs)X'!IB71),"")</f>
        <v/>
      </c>
      <c r="AB52" s="36" t="str">
        <f>IFERROR(IF('X(Calculs)X'!IC71="","",'X(Calculs)X'!IC71),"")</f>
        <v/>
      </c>
      <c r="AC52" s="36" t="str">
        <f>IFERROR(IF('X(Calculs)X'!ID71="","",'X(Calculs)X'!ID71),"")</f>
        <v/>
      </c>
      <c r="AD52" s="36" t="str">
        <f>IFERROR(IF('X(Calculs)X'!IE71="","",'X(Calculs)X'!IE71),"")</f>
        <v/>
      </c>
      <c r="AE52" s="36" t="str">
        <f>IFERROR(IF('X(Calculs)X'!IF71="","",'X(Calculs)X'!IF71),"")</f>
        <v/>
      </c>
      <c r="AF52" s="36" t="str">
        <f>IFERROR(IF('X(Calculs)X'!IG71="","",'X(Calculs)X'!IG71),"")</f>
        <v/>
      </c>
      <c r="AG52" s="36" t="str">
        <f>IFERROR(IF('X(Calculs)X'!IH71="","",'X(Calculs)X'!IH71),"")</f>
        <v/>
      </c>
      <c r="AH52" s="36" t="str">
        <f>IFERROR(IF('X(Calculs)X'!II71="","",'X(Calculs)X'!II71),"")</f>
        <v/>
      </c>
      <c r="AI52" s="36" t="str">
        <f>IFERROR(IF('X(Calculs)X'!IJ71="","",'X(Calculs)X'!IJ71),"")</f>
        <v/>
      </c>
      <c r="AJ52" s="36" t="str">
        <f>IFERROR(IF('X(Calculs)X'!IK71="","",'X(Calculs)X'!IK71),"")</f>
        <v/>
      </c>
      <c r="AK52" s="36" t="str">
        <f>IFERROR(IF('X(Calculs)X'!IL71="","",'X(Calculs)X'!IL71),"")</f>
        <v/>
      </c>
      <c r="AL52" s="36" t="str">
        <f>IFERROR(IF('X(Calculs)X'!IM71="","",'X(Calculs)X'!IM71),"")</f>
        <v/>
      </c>
      <c r="AM52" s="270" t="str">
        <f>IFERROR(IF('X(Calculs)X'!IN71="","",'X(Calculs)X'!IN71),"")</f>
        <v/>
      </c>
    </row>
    <row r="53" spans="1:39" ht="39.9" customHeight="1" x14ac:dyDescent="0.3">
      <c r="A53" s="165" t="str">
        <f t="shared" si="0"/>
        <v/>
      </c>
      <c r="B53" s="277" t="str">
        <f t="shared" si="1"/>
        <v/>
      </c>
      <c r="C53" s="278" t="str">
        <f>IFERROR(IF('X(Calculs)X'!EE72&lt;='2. Saisie'!AE$3,'X(Calculs)X'!FM72,""),"")</f>
        <v/>
      </c>
      <c r="D53" s="279" t="str">
        <f>IFERROR(IF(C53="","",C53/'X(Calculs)X'!B$8),"")</f>
        <v/>
      </c>
      <c r="E53" s="285" t="str">
        <f>IFERROR(IF('X(Calculs)X'!FL72="","",'X(Calculs)X'!FL72),"")</f>
        <v/>
      </c>
      <c r="H53" s="267" t="str">
        <f>IFERROR(IF('X(Calculs)X'!HH72="","",'X(Calculs)X'!HH72),"")</f>
        <v/>
      </c>
      <c r="I53" s="58" t="str">
        <f>IFERROR(IF('X(Calculs)X'!HJ72="","",'X(Calculs)X'!HJ72),"")</f>
        <v/>
      </c>
      <c r="J53" s="36" t="str">
        <f>IFERROR(IF('X(Calculs)X'!HK72="","",'X(Calculs)X'!HK72),"")</f>
        <v/>
      </c>
      <c r="K53" s="36" t="str">
        <f>IFERROR(IF('X(Calculs)X'!HL72="","",'X(Calculs)X'!HL72),"")</f>
        <v/>
      </c>
      <c r="L53" s="36" t="str">
        <f>IFERROR(IF('X(Calculs)X'!HM72="","",'X(Calculs)X'!HM72),"")</f>
        <v/>
      </c>
      <c r="M53" s="36" t="str">
        <f>IFERROR(IF('X(Calculs)X'!HN72="","",'X(Calculs)X'!HN72),"")</f>
        <v/>
      </c>
      <c r="N53" s="36" t="str">
        <f>IFERROR(IF('X(Calculs)X'!HO72="","",'X(Calculs)X'!HO72),"")</f>
        <v/>
      </c>
      <c r="O53" s="36" t="str">
        <f>IFERROR(IF('X(Calculs)X'!HP72="","",'X(Calculs)X'!HP72),"")</f>
        <v/>
      </c>
      <c r="P53" s="36" t="str">
        <f>IFERROR(IF('X(Calculs)X'!HQ72="","",'X(Calculs)X'!HQ72),"")</f>
        <v/>
      </c>
      <c r="Q53" s="36" t="str">
        <f>IFERROR(IF('X(Calculs)X'!HR72="","",'X(Calculs)X'!HR72),"")</f>
        <v/>
      </c>
      <c r="R53" s="36" t="str">
        <f>IFERROR(IF('X(Calculs)X'!HS72="","",'X(Calculs)X'!HS72),"")</f>
        <v/>
      </c>
      <c r="S53" s="36" t="str">
        <f>IFERROR(IF('X(Calculs)X'!HT72="","",'X(Calculs)X'!HT72),"")</f>
        <v/>
      </c>
      <c r="T53" s="36" t="str">
        <f>IFERROR(IF('X(Calculs)X'!HU72="","",'X(Calculs)X'!HU72),"")</f>
        <v/>
      </c>
      <c r="U53" s="36" t="str">
        <f>IFERROR(IF('X(Calculs)X'!HV72="","",'X(Calculs)X'!HV72),"")</f>
        <v/>
      </c>
      <c r="V53" s="36" t="str">
        <f>IFERROR(IF('X(Calculs)X'!HW72="","",'X(Calculs)X'!HW72),"")</f>
        <v/>
      </c>
      <c r="W53" s="36" t="str">
        <f>IFERROR(IF('X(Calculs)X'!HX72="","",'X(Calculs)X'!HX72),"")</f>
        <v/>
      </c>
      <c r="X53" s="36" t="str">
        <f>IFERROR(IF('X(Calculs)X'!HY72="","",'X(Calculs)X'!HY72),"")</f>
        <v/>
      </c>
      <c r="Y53" s="36" t="str">
        <f>IFERROR(IF('X(Calculs)X'!HZ72="","",'X(Calculs)X'!HZ72),"")</f>
        <v/>
      </c>
      <c r="Z53" s="36" t="str">
        <f>IFERROR(IF('X(Calculs)X'!IA72="","",'X(Calculs)X'!IA72),"")</f>
        <v/>
      </c>
      <c r="AA53" s="36" t="str">
        <f>IFERROR(IF('X(Calculs)X'!IB72="","",'X(Calculs)X'!IB72),"")</f>
        <v/>
      </c>
      <c r="AB53" s="36" t="str">
        <f>IFERROR(IF('X(Calculs)X'!IC72="","",'X(Calculs)X'!IC72),"")</f>
        <v/>
      </c>
      <c r="AC53" s="36" t="str">
        <f>IFERROR(IF('X(Calculs)X'!ID72="","",'X(Calculs)X'!ID72),"")</f>
        <v/>
      </c>
      <c r="AD53" s="36" t="str">
        <f>IFERROR(IF('X(Calculs)X'!IE72="","",'X(Calculs)X'!IE72),"")</f>
        <v/>
      </c>
      <c r="AE53" s="36" t="str">
        <f>IFERROR(IF('X(Calculs)X'!IF72="","",'X(Calculs)X'!IF72),"")</f>
        <v/>
      </c>
      <c r="AF53" s="36" t="str">
        <f>IFERROR(IF('X(Calculs)X'!IG72="","",'X(Calculs)X'!IG72),"")</f>
        <v/>
      </c>
      <c r="AG53" s="36" t="str">
        <f>IFERROR(IF('X(Calculs)X'!IH72="","",'X(Calculs)X'!IH72),"")</f>
        <v/>
      </c>
      <c r="AH53" s="36" t="str">
        <f>IFERROR(IF('X(Calculs)X'!II72="","",'X(Calculs)X'!II72),"")</f>
        <v/>
      </c>
      <c r="AI53" s="36" t="str">
        <f>IFERROR(IF('X(Calculs)X'!IJ72="","",'X(Calculs)X'!IJ72),"")</f>
        <v/>
      </c>
      <c r="AJ53" s="36" t="str">
        <f>IFERROR(IF('X(Calculs)X'!IK72="","",'X(Calculs)X'!IK72),"")</f>
        <v/>
      </c>
      <c r="AK53" s="36" t="str">
        <f>IFERROR(IF('X(Calculs)X'!IL72="","",'X(Calculs)X'!IL72),"")</f>
        <v/>
      </c>
      <c r="AL53" s="36" t="str">
        <f>IFERROR(IF('X(Calculs)X'!IM72="","",'X(Calculs)X'!IM72),"")</f>
        <v/>
      </c>
      <c r="AM53" s="270" t="str">
        <f>IFERROR(IF('X(Calculs)X'!IN72="","",'X(Calculs)X'!IN72),"")</f>
        <v/>
      </c>
    </row>
    <row r="54" spans="1:39" ht="39.9" customHeight="1" x14ac:dyDescent="0.3">
      <c r="A54" s="165" t="str">
        <f t="shared" si="0"/>
        <v/>
      </c>
      <c r="B54" s="277" t="str">
        <f t="shared" si="1"/>
        <v/>
      </c>
      <c r="C54" s="278" t="str">
        <f>IFERROR(IF('X(Calculs)X'!EE73&lt;='2. Saisie'!AE$3,'X(Calculs)X'!FM73,""),"")</f>
        <v/>
      </c>
      <c r="D54" s="279" t="str">
        <f>IFERROR(IF(C54="","",C54/'X(Calculs)X'!B$8),"")</f>
        <v/>
      </c>
      <c r="E54" s="285" t="str">
        <f>IFERROR(IF('X(Calculs)X'!FL73="","",'X(Calculs)X'!FL73),"")</f>
        <v/>
      </c>
      <c r="H54" s="267" t="str">
        <f>IFERROR(IF('X(Calculs)X'!HH73="","",'X(Calculs)X'!HH73),"")</f>
        <v/>
      </c>
      <c r="I54" s="58" t="str">
        <f>IFERROR(IF('X(Calculs)X'!HJ73="","",'X(Calculs)X'!HJ73),"")</f>
        <v/>
      </c>
      <c r="J54" s="36" t="str">
        <f>IFERROR(IF('X(Calculs)X'!HK73="","",'X(Calculs)X'!HK73),"")</f>
        <v/>
      </c>
      <c r="K54" s="36" t="str">
        <f>IFERROR(IF('X(Calculs)X'!HL73="","",'X(Calculs)X'!HL73),"")</f>
        <v/>
      </c>
      <c r="L54" s="36" t="str">
        <f>IFERROR(IF('X(Calculs)X'!HM73="","",'X(Calculs)X'!HM73),"")</f>
        <v/>
      </c>
      <c r="M54" s="36" t="str">
        <f>IFERROR(IF('X(Calculs)X'!HN73="","",'X(Calculs)X'!HN73),"")</f>
        <v/>
      </c>
      <c r="N54" s="36" t="str">
        <f>IFERROR(IF('X(Calculs)X'!HO73="","",'X(Calculs)X'!HO73),"")</f>
        <v/>
      </c>
      <c r="O54" s="36" t="str">
        <f>IFERROR(IF('X(Calculs)X'!HP73="","",'X(Calculs)X'!HP73),"")</f>
        <v/>
      </c>
      <c r="P54" s="36" t="str">
        <f>IFERROR(IF('X(Calculs)X'!HQ73="","",'X(Calculs)X'!HQ73),"")</f>
        <v/>
      </c>
      <c r="Q54" s="36" t="str">
        <f>IFERROR(IF('X(Calculs)X'!HR73="","",'X(Calculs)X'!HR73),"")</f>
        <v/>
      </c>
      <c r="R54" s="36" t="str">
        <f>IFERROR(IF('X(Calculs)X'!HS73="","",'X(Calculs)X'!HS73),"")</f>
        <v/>
      </c>
      <c r="S54" s="36" t="str">
        <f>IFERROR(IF('X(Calculs)X'!HT73="","",'X(Calculs)X'!HT73),"")</f>
        <v/>
      </c>
      <c r="T54" s="36" t="str">
        <f>IFERROR(IF('X(Calculs)X'!HU73="","",'X(Calculs)X'!HU73),"")</f>
        <v/>
      </c>
      <c r="U54" s="36" t="str">
        <f>IFERROR(IF('X(Calculs)X'!HV73="","",'X(Calculs)X'!HV73),"")</f>
        <v/>
      </c>
      <c r="V54" s="36" t="str">
        <f>IFERROR(IF('X(Calculs)X'!HW73="","",'X(Calculs)X'!HW73),"")</f>
        <v/>
      </c>
      <c r="W54" s="36" t="str">
        <f>IFERROR(IF('X(Calculs)X'!HX73="","",'X(Calculs)X'!HX73),"")</f>
        <v/>
      </c>
      <c r="X54" s="36" t="str">
        <f>IFERROR(IF('X(Calculs)X'!HY73="","",'X(Calculs)X'!HY73),"")</f>
        <v/>
      </c>
      <c r="Y54" s="36" t="str">
        <f>IFERROR(IF('X(Calculs)X'!HZ73="","",'X(Calculs)X'!HZ73),"")</f>
        <v/>
      </c>
      <c r="Z54" s="36" t="str">
        <f>IFERROR(IF('X(Calculs)X'!IA73="","",'X(Calculs)X'!IA73),"")</f>
        <v/>
      </c>
      <c r="AA54" s="36" t="str">
        <f>IFERROR(IF('X(Calculs)X'!IB73="","",'X(Calculs)X'!IB73),"")</f>
        <v/>
      </c>
      <c r="AB54" s="36" t="str">
        <f>IFERROR(IF('X(Calculs)X'!IC73="","",'X(Calculs)X'!IC73),"")</f>
        <v/>
      </c>
      <c r="AC54" s="36" t="str">
        <f>IFERROR(IF('X(Calculs)X'!ID73="","",'X(Calculs)X'!ID73),"")</f>
        <v/>
      </c>
      <c r="AD54" s="36" t="str">
        <f>IFERROR(IF('X(Calculs)X'!IE73="","",'X(Calculs)X'!IE73),"")</f>
        <v/>
      </c>
      <c r="AE54" s="36" t="str">
        <f>IFERROR(IF('X(Calculs)X'!IF73="","",'X(Calculs)X'!IF73),"")</f>
        <v/>
      </c>
      <c r="AF54" s="36" t="str">
        <f>IFERROR(IF('X(Calculs)X'!IG73="","",'X(Calculs)X'!IG73),"")</f>
        <v/>
      </c>
      <c r="AG54" s="36" t="str">
        <f>IFERROR(IF('X(Calculs)X'!IH73="","",'X(Calculs)X'!IH73),"")</f>
        <v/>
      </c>
      <c r="AH54" s="36" t="str">
        <f>IFERROR(IF('X(Calculs)X'!II73="","",'X(Calculs)X'!II73),"")</f>
        <v/>
      </c>
      <c r="AI54" s="36" t="str">
        <f>IFERROR(IF('X(Calculs)X'!IJ73="","",'X(Calculs)X'!IJ73),"")</f>
        <v/>
      </c>
      <c r="AJ54" s="36" t="str">
        <f>IFERROR(IF('X(Calculs)X'!IK73="","",'X(Calculs)X'!IK73),"")</f>
        <v/>
      </c>
      <c r="AK54" s="36" t="str">
        <f>IFERROR(IF('X(Calculs)X'!IL73="","",'X(Calculs)X'!IL73),"")</f>
        <v/>
      </c>
      <c r="AL54" s="36" t="str">
        <f>IFERROR(IF('X(Calculs)X'!IM73="","",'X(Calculs)X'!IM73),"")</f>
        <v/>
      </c>
      <c r="AM54" s="270" t="str">
        <f>IFERROR(IF('X(Calculs)X'!IN73="","",'X(Calculs)X'!IN73),"")</f>
        <v/>
      </c>
    </row>
    <row r="55" spans="1:39" ht="39.9" customHeight="1" x14ac:dyDescent="0.3">
      <c r="A55" s="165" t="str">
        <f t="shared" si="0"/>
        <v/>
      </c>
      <c r="B55" s="277" t="str">
        <f t="shared" si="1"/>
        <v/>
      </c>
      <c r="C55" s="278" t="str">
        <f>IFERROR(IF('X(Calculs)X'!EE74&lt;='2. Saisie'!AE$3,'X(Calculs)X'!FM74,""),"")</f>
        <v/>
      </c>
      <c r="D55" s="279" t="str">
        <f>IFERROR(IF(C55="","",C55/'X(Calculs)X'!B$8),"")</f>
        <v/>
      </c>
      <c r="E55" s="285" t="str">
        <f>IFERROR(IF('X(Calculs)X'!FL74="","",'X(Calculs)X'!FL74),"")</f>
        <v/>
      </c>
      <c r="H55" s="267" t="str">
        <f>IFERROR(IF('X(Calculs)X'!HH74="","",'X(Calculs)X'!HH74),"")</f>
        <v/>
      </c>
      <c r="I55" s="58" t="str">
        <f>IFERROR(IF('X(Calculs)X'!HJ74="","",'X(Calculs)X'!HJ74),"")</f>
        <v/>
      </c>
      <c r="J55" s="36" t="str">
        <f>IFERROR(IF('X(Calculs)X'!HK74="","",'X(Calculs)X'!HK74),"")</f>
        <v/>
      </c>
      <c r="K55" s="36" t="str">
        <f>IFERROR(IF('X(Calculs)X'!HL74="","",'X(Calculs)X'!HL74),"")</f>
        <v/>
      </c>
      <c r="L55" s="36" t="str">
        <f>IFERROR(IF('X(Calculs)X'!HM74="","",'X(Calculs)X'!HM74),"")</f>
        <v/>
      </c>
      <c r="M55" s="36" t="str">
        <f>IFERROR(IF('X(Calculs)X'!HN74="","",'X(Calculs)X'!HN74),"")</f>
        <v/>
      </c>
      <c r="N55" s="36" t="str">
        <f>IFERROR(IF('X(Calculs)X'!HO74="","",'X(Calculs)X'!HO74),"")</f>
        <v/>
      </c>
      <c r="O55" s="36" t="str">
        <f>IFERROR(IF('X(Calculs)X'!HP74="","",'X(Calculs)X'!HP74),"")</f>
        <v/>
      </c>
      <c r="P55" s="36" t="str">
        <f>IFERROR(IF('X(Calculs)X'!HQ74="","",'X(Calculs)X'!HQ74),"")</f>
        <v/>
      </c>
      <c r="Q55" s="36" t="str">
        <f>IFERROR(IF('X(Calculs)X'!HR74="","",'X(Calculs)X'!HR74),"")</f>
        <v/>
      </c>
      <c r="R55" s="36" t="str">
        <f>IFERROR(IF('X(Calculs)X'!HS74="","",'X(Calculs)X'!HS74),"")</f>
        <v/>
      </c>
      <c r="S55" s="36" t="str">
        <f>IFERROR(IF('X(Calculs)X'!HT74="","",'X(Calculs)X'!HT74),"")</f>
        <v/>
      </c>
      <c r="T55" s="36" t="str">
        <f>IFERROR(IF('X(Calculs)X'!HU74="","",'X(Calculs)X'!HU74),"")</f>
        <v/>
      </c>
      <c r="U55" s="36" t="str">
        <f>IFERROR(IF('X(Calculs)X'!HV74="","",'X(Calculs)X'!HV74),"")</f>
        <v/>
      </c>
      <c r="V55" s="36" t="str">
        <f>IFERROR(IF('X(Calculs)X'!HW74="","",'X(Calculs)X'!HW74),"")</f>
        <v/>
      </c>
      <c r="W55" s="36" t="str">
        <f>IFERROR(IF('X(Calculs)X'!HX74="","",'X(Calculs)X'!HX74),"")</f>
        <v/>
      </c>
      <c r="X55" s="36" t="str">
        <f>IFERROR(IF('X(Calculs)X'!HY74="","",'X(Calculs)X'!HY74),"")</f>
        <v/>
      </c>
      <c r="Y55" s="36" t="str">
        <f>IFERROR(IF('X(Calculs)X'!HZ74="","",'X(Calculs)X'!HZ74),"")</f>
        <v/>
      </c>
      <c r="Z55" s="36" t="str">
        <f>IFERROR(IF('X(Calculs)X'!IA74="","",'X(Calculs)X'!IA74),"")</f>
        <v/>
      </c>
      <c r="AA55" s="36" t="str">
        <f>IFERROR(IF('X(Calculs)X'!IB74="","",'X(Calculs)X'!IB74),"")</f>
        <v/>
      </c>
      <c r="AB55" s="36" t="str">
        <f>IFERROR(IF('X(Calculs)X'!IC74="","",'X(Calculs)X'!IC74),"")</f>
        <v/>
      </c>
      <c r="AC55" s="36" t="str">
        <f>IFERROR(IF('X(Calculs)X'!ID74="","",'X(Calculs)X'!ID74),"")</f>
        <v/>
      </c>
      <c r="AD55" s="36" t="str">
        <f>IFERROR(IF('X(Calculs)X'!IE74="","",'X(Calculs)X'!IE74),"")</f>
        <v/>
      </c>
      <c r="AE55" s="36" t="str">
        <f>IFERROR(IF('X(Calculs)X'!IF74="","",'X(Calculs)X'!IF74),"")</f>
        <v/>
      </c>
      <c r="AF55" s="36" t="str">
        <f>IFERROR(IF('X(Calculs)X'!IG74="","",'X(Calculs)X'!IG74),"")</f>
        <v/>
      </c>
      <c r="AG55" s="36" t="str">
        <f>IFERROR(IF('X(Calculs)X'!IH74="","",'X(Calculs)X'!IH74),"")</f>
        <v/>
      </c>
      <c r="AH55" s="36" t="str">
        <f>IFERROR(IF('X(Calculs)X'!II74="","",'X(Calculs)X'!II74),"")</f>
        <v/>
      </c>
      <c r="AI55" s="36" t="str">
        <f>IFERROR(IF('X(Calculs)X'!IJ74="","",'X(Calculs)X'!IJ74),"")</f>
        <v/>
      </c>
      <c r="AJ55" s="36" t="str">
        <f>IFERROR(IF('X(Calculs)X'!IK74="","",'X(Calculs)X'!IK74),"")</f>
        <v/>
      </c>
      <c r="AK55" s="36" t="str">
        <f>IFERROR(IF('X(Calculs)X'!IL74="","",'X(Calculs)X'!IL74),"")</f>
        <v/>
      </c>
      <c r="AL55" s="36" t="str">
        <f>IFERROR(IF('X(Calculs)X'!IM74="","",'X(Calculs)X'!IM74),"")</f>
        <v/>
      </c>
      <c r="AM55" s="270" t="str">
        <f>IFERROR(IF('X(Calculs)X'!IN74="","",'X(Calculs)X'!IN74),"")</f>
        <v/>
      </c>
    </row>
    <row r="56" spans="1:39" ht="39.9" customHeight="1" x14ac:dyDescent="0.3">
      <c r="A56" s="165" t="str">
        <f t="shared" si="0"/>
        <v/>
      </c>
      <c r="B56" s="277" t="str">
        <f t="shared" si="1"/>
        <v/>
      </c>
      <c r="C56" s="278" t="str">
        <f>IFERROR(IF('X(Calculs)X'!EE75&lt;='2. Saisie'!AE$3,'X(Calculs)X'!FM75,""),"")</f>
        <v/>
      </c>
      <c r="D56" s="279" t="str">
        <f>IFERROR(IF(C56="","",C56/'X(Calculs)X'!B$8),"")</f>
        <v/>
      </c>
      <c r="E56" s="285" t="str">
        <f>IFERROR(IF('X(Calculs)X'!FL75="","",'X(Calculs)X'!FL75),"")</f>
        <v/>
      </c>
      <c r="H56" s="267" t="str">
        <f>IFERROR(IF('X(Calculs)X'!HH75="","",'X(Calculs)X'!HH75),"")</f>
        <v/>
      </c>
      <c r="I56" s="58" t="str">
        <f>IFERROR(IF('X(Calculs)X'!HJ75="","",'X(Calculs)X'!HJ75),"")</f>
        <v/>
      </c>
      <c r="J56" s="36" t="str">
        <f>IFERROR(IF('X(Calculs)X'!HK75="","",'X(Calculs)X'!HK75),"")</f>
        <v/>
      </c>
      <c r="K56" s="36" t="str">
        <f>IFERROR(IF('X(Calculs)X'!HL75="","",'X(Calculs)X'!HL75),"")</f>
        <v/>
      </c>
      <c r="L56" s="36" t="str">
        <f>IFERROR(IF('X(Calculs)X'!HM75="","",'X(Calculs)X'!HM75),"")</f>
        <v/>
      </c>
      <c r="M56" s="36" t="str">
        <f>IFERROR(IF('X(Calculs)X'!HN75="","",'X(Calculs)X'!HN75),"")</f>
        <v/>
      </c>
      <c r="N56" s="36" t="str">
        <f>IFERROR(IF('X(Calculs)X'!HO75="","",'X(Calculs)X'!HO75),"")</f>
        <v/>
      </c>
      <c r="O56" s="36" t="str">
        <f>IFERROR(IF('X(Calculs)X'!HP75="","",'X(Calculs)X'!HP75),"")</f>
        <v/>
      </c>
      <c r="P56" s="36" t="str">
        <f>IFERROR(IF('X(Calculs)X'!HQ75="","",'X(Calculs)X'!HQ75),"")</f>
        <v/>
      </c>
      <c r="Q56" s="36" t="str">
        <f>IFERROR(IF('X(Calculs)X'!HR75="","",'X(Calculs)X'!HR75),"")</f>
        <v/>
      </c>
      <c r="R56" s="36" t="str">
        <f>IFERROR(IF('X(Calculs)X'!HS75="","",'X(Calculs)X'!HS75),"")</f>
        <v/>
      </c>
      <c r="S56" s="36" t="str">
        <f>IFERROR(IF('X(Calculs)X'!HT75="","",'X(Calculs)X'!HT75),"")</f>
        <v/>
      </c>
      <c r="T56" s="36" t="str">
        <f>IFERROR(IF('X(Calculs)X'!HU75="","",'X(Calculs)X'!HU75),"")</f>
        <v/>
      </c>
      <c r="U56" s="36" t="str">
        <f>IFERROR(IF('X(Calculs)X'!HV75="","",'X(Calculs)X'!HV75),"")</f>
        <v/>
      </c>
      <c r="V56" s="36" t="str">
        <f>IFERROR(IF('X(Calculs)X'!HW75="","",'X(Calculs)X'!HW75),"")</f>
        <v/>
      </c>
      <c r="W56" s="36" t="str">
        <f>IFERROR(IF('X(Calculs)X'!HX75="","",'X(Calculs)X'!HX75),"")</f>
        <v/>
      </c>
      <c r="X56" s="36" t="str">
        <f>IFERROR(IF('X(Calculs)X'!HY75="","",'X(Calculs)X'!HY75),"")</f>
        <v/>
      </c>
      <c r="Y56" s="36" t="str">
        <f>IFERROR(IF('X(Calculs)X'!HZ75="","",'X(Calculs)X'!HZ75),"")</f>
        <v/>
      </c>
      <c r="Z56" s="36" t="str">
        <f>IFERROR(IF('X(Calculs)X'!IA75="","",'X(Calculs)X'!IA75),"")</f>
        <v/>
      </c>
      <c r="AA56" s="36" t="str">
        <f>IFERROR(IF('X(Calculs)X'!IB75="","",'X(Calculs)X'!IB75),"")</f>
        <v/>
      </c>
      <c r="AB56" s="36" t="str">
        <f>IFERROR(IF('X(Calculs)X'!IC75="","",'X(Calculs)X'!IC75),"")</f>
        <v/>
      </c>
      <c r="AC56" s="36" t="str">
        <f>IFERROR(IF('X(Calculs)X'!ID75="","",'X(Calculs)X'!ID75),"")</f>
        <v/>
      </c>
      <c r="AD56" s="36" t="str">
        <f>IFERROR(IF('X(Calculs)X'!IE75="","",'X(Calculs)X'!IE75),"")</f>
        <v/>
      </c>
      <c r="AE56" s="36" t="str">
        <f>IFERROR(IF('X(Calculs)X'!IF75="","",'X(Calculs)X'!IF75),"")</f>
        <v/>
      </c>
      <c r="AF56" s="36" t="str">
        <f>IFERROR(IF('X(Calculs)X'!IG75="","",'X(Calculs)X'!IG75),"")</f>
        <v/>
      </c>
      <c r="AG56" s="36" t="str">
        <f>IFERROR(IF('X(Calculs)X'!IH75="","",'X(Calculs)X'!IH75),"")</f>
        <v/>
      </c>
      <c r="AH56" s="36" t="str">
        <f>IFERROR(IF('X(Calculs)X'!II75="","",'X(Calculs)X'!II75),"")</f>
        <v/>
      </c>
      <c r="AI56" s="36" t="str">
        <f>IFERROR(IF('X(Calculs)X'!IJ75="","",'X(Calculs)X'!IJ75),"")</f>
        <v/>
      </c>
      <c r="AJ56" s="36" t="str">
        <f>IFERROR(IF('X(Calculs)X'!IK75="","",'X(Calculs)X'!IK75),"")</f>
        <v/>
      </c>
      <c r="AK56" s="36" t="str">
        <f>IFERROR(IF('X(Calculs)X'!IL75="","",'X(Calculs)X'!IL75),"")</f>
        <v/>
      </c>
      <c r="AL56" s="36" t="str">
        <f>IFERROR(IF('X(Calculs)X'!IM75="","",'X(Calculs)X'!IM75),"")</f>
        <v/>
      </c>
      <c r="AM56" s="270" t="str">
        <f>IFERROR(IF('X(Calculs)X'!IN75="","",'X(Calculs)X'!IN75),"")</f>
        <v/>
      </c>
    </row>
    <row r="57" spans="1:39" ht="39.9" customHeight="1" x14ac:dyDescent="0.3">
      <c r="A57" s="165" t="str">
        <f t="shared" si="0"/>
        <v/>
      </c>
      <c r="B57" s="277" t="str">
        <f t="shared" si="1"/>
        <v/>
      </c>
      <c r="C57" s="278" t="str">
        <f>IFERROR(IF('X(Calculs)X'!EE76&lt;='2. Saisie'!AE$3,'X(Calculs)X'!FM76,""),"")</f>
        <v/>
      </c>
      <c r="D57" s="279" t="str">
        <f>IFERROR(IF(C57="","",C57/'X(Calculs)X'!B$8),"")</f>
        <v/>
      </c>
      <c r="E57" s="285" t="str">
        <f>IFERROR(IF('X(Calculs)X'!FL76="","",'X(Calculs)X'!FL76),"")</f>
        <v/>
      </c>
      <c r="H57" s="267" t="str">
        <f>IFERROR(IF('X(Calculs)X'!HH76="","",'X(Calculs)X'!HH76),"")</f>
        <v/>
      </c>
      <c r="I57" s="58" t="str">
        <f>IFERROR(IF('X(Calculs)X'!HJ76="","",'X(Calculs)X'!HJ76),"")</f>
        <v/>
      </c>
      <c r="J57" s="36" t="str">
        <f>IFERROR(IF('X(Calculs)X'!HK76="","",'X(Calculs)X'!HK76),"")</f>
        <v/>
      </c>
      <c r="K57" s="36" t="str">
        <f>IFERROR(IF('X(Calculs)X'!HL76="","",'X(Calculs)X'!HL76),"")</f>
        <v/>
      </c>
      <c r="L57" s="36" t="str">
        <f>IFERROR(IF('X(Calculs)X'!HM76="","",'X(Calculs)X'!HM76),"")</f>
        <v/>
      </c>
      <c r="M57" s="36" t="str">
        <f>IFERROR(IF('X(Calculs)X'!HN76="","",'X(Calculs)X'!HN76),"")</f>
        <v/>
      </c>
      <c r="N57" s="36" t="str">
        <f>IFERROR(IF('X(Calculs)X'!HO76="","",'X(Calculs)X'!HO76),"")</f>
        <v/>
      </c>
      <c r="O57" s="36" t="str">
        <f>IFERROR(IF('X(Calculs)X'!HP76="","",'X(Calculs)X'!HP76),"")</f>
        <v/>
      </c>
      <c r="P57" s="36" t="str">
        <f>IFERROR(IF('X(Calculs)X'!HQ76="","",'X(Calculs)X'!HQ76),"")</f>
        <v/>
      </c>
      <c r="Q57" s="36" t="str">
        <f>IFERROR(IF('X(Calculs)X'!HR76="","",'X(Calculs)X'!HR76),"")</f>
        <v/>
      </c>
      <c r="R57" s="36" t="str">
        <f>IFERROR(IF('X(Calculs)X'!HS76="","",'X(Calculs)X'!HS76),"")</f>
        <v/>
      </c>
      <c r="S57" s="36" t="str">
        <f>IFERROR(IF('X(Calculs)X'!HT76="","",'X(Calculs)X'!HT76),"")</f>
        <v/>
      </c>
      <c r="T57" s="36" t="str">
        <f>IFERROR(IF('X(Calculs)X'!HU76="","",'X(Calculs)X'!HU76),"")</f>
        <v/>
      </c>
      <c r="U57" s="36" t="str">
        <f>IFERROR(IF('X(Calculs)X'!HV76="","",'X(Calculs)X'!HV76),"")</f>
        <v/>
      </c>
      <c r="V57" s="36" t="str">
        <f>IFERROR(IF('X(Calculs)X'!HW76="","",'X(Calculs)X'!HW76),"")</f>
        <v/>
      </c>
      <c r="W57" s="36" t="str">
        <f>IFERROR(IF('X(Calculs)X'!HX76="","",'X(Calculs)X'!HX76),"")</f>
        <v/>
      </c>
      <c r="X57" s="36" t="str">
        <f>IFERROR(IF('X(Calculs)X'!HY76="","",'X(Calculs)X'!HY76),"")</f>
        <v/>
      </c>
      <c r="Y57" s="36" t="str">
        <f>IFERROR(IF('X(Calculs)X'!HZ76="","",'X(Calculs)X'!HZ76),"")</f>
        <v/>
      </c>
      <c r="Z57" s="36" t="str">
        <f>IFERROR(IF('X(Calculs)X'!IA76="","",'X(Calculs)X'!IA76),"")</f>
        <v/>
      </c>
      <c r="AA57" s="36" t="str">
        <f>IFERROR(IF('X(Calculs)X'!IB76="","",'X(Calculs)X'!IB76),"")</f>
        <v/>
      </c>
      <c r="AB57" s="36" t="str">
        <f>IFERROR(IF('X(Calculs)X'!IC76="","",'X(Calculs)X'!IC76),"")</f>
        <v/>
      </c>
      <c r="AC57" s="36" t="str">
        <f>IFERROR(IF('X(Calculs)X'!ID76="","",'X(Calculs)X'!ID76),"")</f>
        <v/>
      </c>
      <c r="AD57" s="36" t="str">
        <f>IFERROR(IF('X(Calculs)X'!IE76="","",'X(Calculs)X'!IE76),"")</f>
        <v/>
      </c>
      <c r="AE57" s="36" t="str">
        <f>IFERROR(IF('X(Calculs)X'!IF76="","",'X(Calculs)X'!IF76),"")</f>
        <v/>
      </c>
      <c r="AF57" s="36" t="str">
        <f>IFERROR(IF('X(Calculs)X'!IG76="","",'X(Calculs)X'!IG76),"")</f>
        <v/>
      </c>
      <c r="AG57" s="36" t="str">
        <f>IFERROR(IF('X(Calculs)X'!IH76="","",'X(Calculs)X'!IH76),"")</f>
        <v/>
      </c>
      <c r="AH57" s="36" t="str">
        <f>IFERROR(IF('X(Calculs)X'!II76="","",'X(Calculs)X'!II76),"")</f>
        <v/>
      </c>
      <c r="AI57" s="36" t="str">
        <f>IFERROR(IF('X(Calculs)X'!IJ76="","",'X(Calculs)X'!IJ76),"")</f>
        <v/>
      </c>
      <c r="AJ57" s="36" t="str">
        <f>IFERROR(IF('X(Calculs)X'!IK76="","",'X(Calculs)X'!IK76),"")</f>
        <v/>
      </c>
      <c r="AK57" s="36" t="str">
        <f>IFERROR(IF('X(Calculs)X'!IL76="","",'X(Calculs)X'!IL76),"")</f>
        <v/>
      </c>
      <c r="AL57" s="36" t="str">
        <f>IFERROR(IF('X(Calculs)X'!IM76="","",'X(Calculs)X'!IM76),"")</f>
        <v/>
      </c>
      <c r="AM57" s="270" t="str">
        <f>IFERROR(IF('X(Calculs)X'!IN76="","",'X(Calculs)X'!IN76),"")</f>
        <v/>
      </c>
    </row>
    <row r="58" spans="1:39" ht="39.9" customHeight="1" x14ac:dyDescent="0.3">
      <c r="A58" s="165" t="str">
        <f t="shared" si="0"/>
        <v/>
      </c>
      <c r="B58" s="277" t="str">
        <f t="shared" si="1"/>
        <v/>
      </c>
      <c r="C58" s="278" t="str">
        <f>IFERROR(IF('X(Calculs)X'!EE77&lt;='2. Saisie'!AE$3,'X(Calculs)X'!FM77,""),"")</f>
        <v/>
      </c>
      <c r="D58" s="279" t="str">
        <f>IFERROR(IF(C58="","",C58/'X(Calculs)X'!B$8),"")</f>
        <v/>
      </c>
      <c r="E58" s="285" t="str">
        <f>IFERROR(IF('X(Calculs)X'!FL77="","",'X(Calculs)X'!FL77),"")</f>
        <v/>
      </c>
      <c r="H58" s="267" t="str">
        <f>IFERROR(IF('X(Calculs)X'!HH77="","",'X(Calculs)X'!HH77),"")</f>
        <v/>
      </c>
      <c r="I58" s="58" t="str">
        <f>IFERROR(IF('X(Calculs)X'!HJ77="","",'X(Calculs)X'!HJ77),"")</f>
        <v/>
      </c>
      <c r="J58" s="36" t="str">
        <f>IFERROR(IF('X(Calculs)X'!HK77="","",'X(Calculs)X'!HK77),"")</f>
        <v/>
      </c>
      <c r="K58" s="36" t="str">
        <f>IFERROR(IF('X(Calculs)X'!HL77="","",'X(Calculs)X'!HL77),"")</f>
        <v/>
      </c>
      <c r="L58" s="36" t="str">
        <f>IFERROR(IF('X(Calculs)X'!HM77="","",'X(Calculs)X'!HM77),"")</f>
        <v/>
      </c>
      <c r="M58" s="36" t="str">
        <f>IFERROR(IF('X(Calculs)X'!HN77="","",'X(Calculs)X'!HN77),"")</f>
        <v/>
      </c>
      <c r="N58" s="36" t="str">
        <f>IFERROR(IF('X(Calculs)X'!HO77="","",'X(Calculs)X'!HO77),"")</f>
        <v/>
      </c>
      <c r="O58" s="36" t="str">
        <f>IFERROR(IF('X(Calculs)X'!HP77="","",'X(Calculs)X'!HP77),"")</f>
        <v/>
      </c>
      <c r="P58" s="36" t="str">
        <f>IFERROR(IF('X(Calculs)X'!HQ77="","",'X(Calculs)X'!HQ77),"")</f>
        <v/>
      </c>
      <c r="Q58" s="36" t="str">
        <f>IFERROR(IF('X(Calculs)X'!HR77="","",'X(Calculs)X'!HR77),"")</f>
        <v/>
      </c>
      <c r="R58" s="36" t="str">
        <f>IFERROR(IF('X(Calculs)X'!HS77="","",'X(Calculs)X'!HS77),"")</f>
        <v/>
      </c>
      <c r="S58" s="36" t="str">
        <f>IFERROR(IF('X(Calculs)X'!HT77="","",'X(Calculs)X'!HT77),"")</f>
        <v/>
      </c>
      <c r="T58" s="36" t="str">
        <f>IFERROR(IF('X(Calculs)X'!HU77="","",'X(Calculs)X'!HU77),"")</f>
        <v/>
      </c>
      <c r="U58" s="36" t="str">
        <f>IFERROR(IF('X(Calculs)X'!HV77="","",'X(Calculs)X'!HV77),"")</f>
        <v/>
      </c>
      <c r="V58" s="36" t="str">
        <f>IFERROR(IF('X(Calculs)X'!HW77="","",'X(Calculs)X'!HW77),"")</f>
        <v/>
      </c>
      <c r="W58" s="36" t="str">
        <f>IFERROR(IF('X(Calculs)X'!HX77="","",'X(Calculs)X'!HX77),"")</f>
        <v/>
      </c>
      <c r="X58" s="36" t="str">
        <f>IFERROR(IF('X(Calculs)X'!HY77="","",'X(Calculs)X'!HY77),"")</f>
        <v/>
      </c>
      <c r="Y58" s="36" t="str">
        <f>IFERROR(IF('X(Calculs)X'!HZ77="","",'X(Calculs)X'!HZ77),"")</f>
        <v/>
      </c>
      <c r="Z58" s="36" t="str">
        <f>IFERROR(IF('X(Calculs)X'!IA77="","",'X(Calculs)X'!IA77),"")</f>
        <v/>
      </c>
      <c r="AA58" s="36" t="str">
        <f>IFERROR(IF('X(Calculs)X'!IB77="","",'X(Calculs)X'!IB77),"")</f>
        <v/>
      </c>
      <c r="AB58" s="36" t="str">
        <f>IFERROR(IF('X(Calculs)X'!IC77="","",'X(Calculs)X'!IC77),"")</f>
        <v/>
      </c>
      <c r="AC58" s="36" t="str">
        <f>IFERROR(IF('X(Calculs)X'!ID77="","",'X(Calculs)X'!ID77),"")</f>
        <v/>
      </c>
      <c r="AD58" s="36" t="str">
        <f>IFERROR(IF('X(Calculs)X'!IE77="","",'X(Calculs)X'!IE77),"")</f>
        <v/>
      </c>
      <c r="AE58" s="36" t="str">
        <f>IFERROR(IF('X(Calculs)X'!IF77="","",'X(Calculs)X'!IF77),"")</f>
        <v/>
      </c>
      <c r="AF58" s="36" t="str">
        <f>IFERROR(IF('X(Calculs)X'!IG77="","",'X(Calculs)X'!IG77),"")</f>
        <v/>
      </c>
      <c r="AG58" s="36" t="str">
        <f>IFERROR(IF('X(Calculs)X'!IH77="","",'X(Calculs)X'!IH77),"")</f>
        <v/>
      </c>
      <c r="AH58" s="36" t="str">
        <f>IFERROR(IF('X(Calculs)X'!II77="","",'X(Calculs)X'!II77),"")</f>
        <v/>
      </c>
      <c r="AI58" s="36" t="str">
        <f>IFERROR(IF('X(Calculs)X'!IJ77="","",'X(Calculs)X'!IJ77),"")</f>
        <v/>
      </c>
      <c r="AJ58" s="36" t="str">
        <f>IFERROR(IF('X(Calculs)X'!IK77="","",'X(Calculs)X'!IK77),"")</f>
        <v/>
      </c>
      <c r="AK58" s="36" t="str">
        <f>IFERROR(IF('X(Calculs)X'!IL77="","",'X(Calculs)X'!IL77),"")</f>
        <v/>
      </c>
      <c r="AL58" s="36" t="str">
        <f>IFERROR(IF('X(Calculs)X'!IM77="","",'X(Calculs)X'!IM77),"")</f>
        <v/>
      </c>
      <c r="AM58" s="270" t="str">
        <f>IFERROR(IF('X(Calculs)X'!IN77="","",'X(Calculs)X'!IN77),"")</f>
        <v/>
      </c>
    </row>
    <row r="59" spans="1:39" ht="39.9" customHeight="1" x14ac:dyDescent="0.3">
      <c r="A59" s="165" t="str">
        <f t="shared" si="0"/>
        <v/>
      </c>
      <c r="B59" s="277" t="str">
        <f t="shared" si="1"/>
        <v/>
      </c>
      <c r="C59" s="278" t="str">
        <f>IFERROR(IF('X(Calculs)X'!EE78&lt;='2. Saisie'!AE$3,'X(Calculs)X'!FM78,""),"")</f>
        <v/>
      </c>
      <c r="D59" s="279" t="str">
        <f>IFERROR(IF(C59="","",C59/'X(Calculs)X'!B$8),"")</f>
        <v/>
      </c>
      <c r="E59" s="285" t="str">
        <f>IFERROR(IF('X(Calculs)X'!FL78="","",'X(Calculs)X'!FL78),"")</f>
        <v/>
      </c>
      <c r="H59" s="267" t="str">
        <f>IFERROR(IF('X(Calculs)X'!HH78="","",'X(Calculs)X'!HH78),"")</f>
        <v/>
      </c>
      <c r="I59" s="58" t="str">
        <f>IFERROR(IF('X(Calculs)X'!HJ78="","",'X(Calculs)X'!HJ78),"")</f>
        <v/>
      </c>
      <c r="J59" s="36" t="str">
        <f>IFERROR(IF('X(Calculs)X'!HK78="","",'X(Calculs)X'!HK78),"")</f>
        <v/>
      </c>
      <c r="K59" s="36" t="str">
        <f>IFERROR(IF('X(Calculs)X'!HL78="","",'X(Calculs)X'!HL78),"")</f>
        <v/>
      </c>
      <c r="L59" s="36" t="str">
        <f>IFERROR(IF('X(Calculs)X'!HM78="","",'X(Calculs)X'!HM78),"")</f>
        <v/>
      </c>
      <c r="M59" s="36" t="str">
        <f>IFERROR(IF('X(Calculs)X'!HN78="","",'X(Calculs)X'!HN78),"")</f>
        <v/>
      </c>
      <c r="N59" s="36" t="str">
        <f>IFERROR(IF('X(Calculs)X'!HO78="","",'X(Calculs)X'!HO78),"")</f>
        <v/>
      </c>
      <c r="O59" s="36" t="str">
        <f>IFERROR(IF('X(Calculs)X'!HP78="","",'X(Calculs)X'!HP78),"")</f>
        <v/>
      </c>
      <c r="P59" s="36" t="str">
        <f>IFERROR(IF('X(Calculs)X'!HQ78="","",'X(Calculs)X'!HQ78),"")</f>
        <v/>
      </c>
      <c r="Q59" s="36" t="str">
        <f>IFERROR(IF('X(Calculs)X'!HR78="","",'X(Calculs)X'!HR78),"")</f>
        <v/>
      </c>
      <c r="R59" s="36" t="str">
        <f>IFERROR(IF('X(Calculs)X'!HS78="","",'X(Calculs)X'!HS78),"")</f>
        <v/>
      </c>
      <c r="S59" s="36" t="str">
        <f>IFERROR(IF('X(Calculs)X'!HT78="","",'X(Calculs)X'!HT78),"")</f>
        <v/>
      </c>
      <c r="T59" s="36" t="str">
        <f>IFERROR(IF('X(Calculs)X'!HU78="","",'X(Calculs)X'!HU78),"")</f>
        <v/>
      </c>
      <c r="U59" s="36" t="str">
        <f>IFERROR(IF('X(Calculs)X'!HV78="","",'X(Calculs)X'!HV78),"")</f>
        <v/>
      </c>
      <c r="V59" s="36" t="str">
        <f>IFERROR(IF('X(Calculs)X'!HW78="","",'X(Calculs)X'!HW78),"")</f>
        <v/>
      </c>
      <c r="W59" s="36" t="str">
        <f>IFERROR(IF('X(Calculs)X'!HX78="","",'X(Calculs)X'!HX78),"")</f>
        <v/>
      </c>
      <c r="X59" s="36" t="str">
        <f>IFERROR(IF('X(Calculs)X'!HY78="","",'X(Calculs)X'!HY78),"")</f>
        <v/>
      </c>
      <c r="Y59" s="36" t="str">
        <f>IFERROR(IF('X(Calculs)X'!HZ78="","",'X(Calculs)X'!HZ78),"")</f>
        <v/>
      </c>
      <c r="Z59" s="36" t="str">
        <f>IFERROR(IF('X(Calculs)X'!IA78="","",'X(Calculs)X'!IA78),"")</f>
        <v/>
      </c>
      <c r="AA59" s="36" t="str">
        <f>IFERROR(IF('X(Calculs)X'!IB78="","",'X(Calculs)X'!IB78),"")</f>
        <v/>
      </c>
      <c r="AB59" s="36" t="str">
        <f>IFERROR(IF('X(Calculs)X'!IC78="","",'X(Calculs)X'!IC78),"")</f>
        <v/>
      </c>
      <c r="AC59" s="36" t="str">
        <f>IFERROR(IF('X(Calculs)X'!ID78="","",'X(Calculs)X'!ID78),"")</f>
        <v/>
      </c>
      <c r="AD59" s="36" t="str">
        <f>IFERROR(IF('X(Calculs)X'!IE78="","",'X(Calculs)X'!IE78),"")</f>
        <v/>
      </c>
      <c r="AE59" s="36" t="str">
        <f>IFERROR(IF('X(Calculs)X'!IF78="","",'X(Calculs)X'!IF78),"")</f>
        <v/>
      </c>
      <c r="AF59" s="36" t="str">
        <f>IFERROR(IF('X(Calculs)X'!IG78="","",'X(Calculs)X'!IG78),"")</f>
        <v/>
      </c>
      <c r="AG59" s="36" t="str">
        <f>IFERROR(IF('X(Calculs)X'!IH78="","",'X(Calculs)X'!IH78),"")</f>
        <v/>
      </c>
      <c r="AH59" s="36" t="str">
        <f>IFERROR(IF('X(Calculs)X'!II78="","",'X(Calculs)X'!II78),"")</f>
        <v/>
      </c>
      <c r="AI59" s="36" t="str">
        <f>IFERROR(IF('X(Calculs)X'!IJ78="","",'X(Calculs)X'!IJ78),"")</f>
        <v/>
      </c>
      <c r="AJ59" s="36" t="str">
        <f>IFERROR(IF('X(Calculs)X'!IK78="","",'X(Calculs)X'!IK78),"")</f>
        <v/>
      </c>
      <c r="AK59" s="36" t="str">
        <f>IFERROR(IF('X(Calculs)X'!IL78="","",'X(Calculs)X'!IL78),"")</f>
        <v/>
      </c>
      <c r="AL59" s="36" t="str">
        <f>IFERROR(IF('X(Calculs)X'!IM78="","",'X(Calculs)X'!IM78),"")</f>
        <v/>
      </c>
      <c r="AM59" s="270" t="str">
        <f>IFERROR(IF('X(Calculs)X'!IN78="","",'X(Calculs)X'!IN78),"")</f>
        <v/>
      </c>
    </row>
    <row r="60" spans="1:39" ht="39.9" customHeight="1" x14ac:dyDescent="0.3">
      <c r="A60" s="165" t="str">
        <f t="shared" si="0"/>
        <v/>
      </c>
      <c r="B60" s="277" t="str">
        <f t="shared" si="1"/>
        <v/>
      </c>
      <c r="C60" s="278" t="str">
        <f>IFERROR(IF('X(Calculs)X'!EE79&lt;='2. Saisie'!AE$3,'X(Calculs)X'!FM79,""),"")</f>
        <v/>
      </c>
      <c r="D60" s="279" t="str">
        <f>IFERROR(IF(C60="","",C60/'X(Calculs)X'!B$8),"")</f>
        <v/>
      </c>
      <c r="E60" s="285" t="str">
        <f>IFERROR(IF('X(Calculs)X'!FL79="","",'X(Calculs)X'!FL79),"")</f>
        <v/>
      </c>
      <c r="H60" s="267" t="str">
        <f>IFERROR(IF('X(Calculs)X'!HH79="","",'X(Calculs)X'!HH79),"")</f>
        <v/>
      </c>
      <c r="I60" s="58" t="str">
        <f>IFERROR(IF('X(Calculs)X'!HJ79="","",'X(Calculs)X'!HJ79),"")</f>
        <v/>
      </c>
      <c r="J60" s="36" t="str">
        <f>IFERROR(IF('X(Calculs)X'!HK79="","",'X(Calculs)X'!HK79),"")</f>
        <v/>
      </c>
      <c r="K60" s="36" t="str">
        <f>IFERROR(IF('X(Calculs)X'!HL79="","",'X(Calculs)X'!HL79),"")</f>
        <v/>
      </c>
      <c r="L60" s="36" t="str">
        <f>IFERROR(IF('X(Calculs)X'!HM79="","",'X(Calculs)X'!HM79),"")</f>
        <v/>
      </c>
      <c r="M60" s="36" t="str">
        <f>IFERROR(IF('X(Calculs)X'!HN79="","",'X(Calculs)X'!HN79),"")</f>
        <v/>
      </c>
      <c r="N60" s="36" t="str">
        <f>IFERROR(IF('X(Calculs)X'!HO79="","",'X(Calculs)X'!HO79),"")</f>
        <v/>
      </c>
      <c r="O60" s="36" t="str">
        <f>IFERROR(IF('X(Calculs)X'!HP79="","",'X(Calculs)X'!HP79),"")</f>
        <v/>
      </c>
      <c r="P60" s="36" t="str">
        <f>IFERROR(IF('X(Calculs)X'!HQ79="","",'X(Calculs)X'!HQ79),"")</f>
        <v/>
      </c>
      <c r="Q60" s="36" t="str">
        <f>IFERROR(IF('X(Calculs)X'!HR79="","",'X(Calculs)X'!HR79),"")</f>
        <v/>
      </c>
      <c r="R60" s="36" t="str">
        <f>IFERROR(IF('X(Calculs)X'!HS79="","",'X(Calculs)X'!HS79),"")</f>
        <v/>
      </c>
      <c r="S60" s="36" t="str">
        <f>IFERROR(IF('X(Calculs)X'!HT79="","",'X(Calculs)X'!HT79),"")</f>
        <v/>
      </c>
      <c r="T60" s="36" t="str">
        <f>IFERROR(IF('X(Calculs)X'!HU79="","",'X(Calculs)X'!HU79),"")</f>
        <v/>
      </c>
      <c r="U60" s="36" t="str">
        <f>IFERROR(IF('X(Calculs)X'!HV79="","",'X(Calculs)X'!HV79),"")</f>
        <v/>
      </c>
      <c r="V60" s="36" t="str">
        <f>IFERROR(IF('X(Calculs)X'!HW79="","",'X(Calculs)X'!HW79),"")</f>
        <v/>
      </c>
      <c r="W60" s="36" t="str">
        <f>IFERROR(IF('X(Calculs)X'!HX79="","",'X(Calculs)X'!HX79),"")</f>
        <v/>
      </c>
      <c r="X60" s="36" t="str">
        <f>IFERROR(IF('X(Calculs)X'!HY79="","",'X(Calculs)X'!HY79),"")</f>
        <v/>
      </c>
      <c r="Y60" s="36" t="str">
        <f>IFERROR(IF('X(Calculs)X'!HZ79="","",'X(Calculs)X'!HZ79),"")</f>
        <v/>
      </c>
      <c r="Z60" s="36" t="str">
        <f>IFERROR(IF('X(Calculs)X'!IA79="","",'X(Calculs)X'!IA79),"")</f>
        <v/>
      </c>
      <c r="AA60" s="36" t="str">
        <f>IFERROR(IF('X(Calculs)X'!IB79="","",'X(Calculs)X'!IB79),"")</f>
        <v/>
      </c>
      <c r="AB60" s="36" t="str">
        <f>IFERROR(IF('X(Calculs)X'!IC79="","",'X(Calculs)X'!IC79),"")</f>
        <v/>
      </c>
      <c r="AC60" s="36" t="str">
        <f>IFERROR(IF('X(Calculs)X'!ID79="","",'X(Calculs)X'!ID79),"")</f>
        <v/>
      </c>
      <c r="AD60" s="36" t="str">
        <f>IFERROR(IF('X(Calculs)X'!IE79="","",'X(Calculs)X'!IE79),"")</f>
        <v/>
      </c>
      <c r="AE60" s="36" t="str">
        <f>IFERROR(IF('X(Calculs)X'!IF79="","",'X(Calculs)X'!IF79),"")</f>
        <v/>
      </c>
      <c r="AF60" s="36" t="str">
        <f>IFERROR(IF('X(Calculs)X'!IG79="","",'X(Calculs)X'!IG79),"")</f>
        <v/>
      </c>
      <c r="AG60" s="36" t="str">
        <f>IFERROR(IF('X(Calculs)X'!IH79="","",'X(Calculs)X'!IH79),"")</f>
        <v/>
      </c>
      <c r="AH60" s="36" t="str">
        <f>IFERROR(IF('X(Calculs)X'!II79="","",'X(Calculs)X'!II79),"")</f>
        <v/>
      </c>
      <c r="AI60" s="36" t="str">
        <f>IFERROR(IF('X(Calculs)X'!IJ79="","",'X(Calculs)X'!IJ79),"")</f>
        <v/>
      </c>
      <c r="AJ60" s="36" t="str">
        <f>IFERROR(IF('X(Calculs)X'!IK79="","",'X(Calculs)X'!IK79),"")</f>
        <v/>
      </c>
      <c r="AK60" s="36" t="str">
        <f>IFERROR(IF('X(Calculs)X'!IL79="","",'X(Calculs)X'!IL79),"")</f>
        <v/>
      </c>
      <c r="AL60" s="36" t="str">
        <f>IFERROR(IF('X(Calculs)X'!IM79="","",'X(Calculs)X'!IM79),"")</f>
        <v/>
      </c>
      <c r="AM60" s="270" t="str">
        <f>IFERROR(IF('X(Calculs)X'!IN79="","",'X(Calculs)X'!IN79),"")</f>
        <v/>
      </c>
    </row>
    <row r="61" spans="1:39" ht="39.9" customHeight="1" x14ac:dyDescent="0.3">
      <c r="A61" s="165" t="str">
        <f t="shared" si="0"/>
        <v/>
      </c>
      <c r="B61" s="277" t="str">
        <f t="shared" si="1"/>
        <v/>
      </c>
      <c r="C61" s="278" t="str">
        <f>IFERROR(IF('X(Calculs)X'!EE80&lt;='2. Saisie'!AE$3,'X(Calculs)X'!FM80,""),"")</f>
        <v/>
      </c>
      <c r="D61" s="279" t="str">
        <f>IFERROR(IF(C61="","",C61/'X(Calculs)X'!B$8),"")</f>
        <v/>
      </c>
      <c r="E61" s="285" t="str">
        <f>IFERROR(IF('X(Calculs)X'!FL80="","",'X(Calculs)X'!FL80),"")</f>
        <v/>
      </c>
      <c r="H61" s="267" t="str">
        <f>IFERROR(IF('X(Calculs)X'!HH80="","",'X(Calculs)X'!HH80),"")</f>
        <v/>
      </c>
      <c r="I61" s="58" t="str">
        <f>IFERROR(IF('X(Calculs)X'!HJ80="","",'X(Calculs)X'!HJ80),"")</f>
        <v/>
      </c>
      <c r="J61" s="36" t="str">
        <f>IFERROR(IF('X(Calculs)X'!HK80="","",'X(Calculs)X'!HK80),"")</f>
        <v/>
      </c>
      <c r="K61" s="36" t="str">
        <f>IFERROR(IF('X(Calculs)X'!HL80="","",'X(Calculs)X'!HL80),"")</f>
        <v/>
      </c>
      <c r="L61" s="36" t="str">
        <f>IFERROR(IF('X(Calculs)X'!HM80="","",'X(Calculs)X'!HM80),"")</f>
        <v/>
      </c>
      <c r="M61" s="36" t="str">
        <f>IFERROR(IF('X(Calculs)X'!HN80="","",'X(Calculs)X'!HN80),"")</f>
        <v/>
      </c>
      <c r="N61" s="36" t="str">
        <f>IFERROR(IF('X(Calculs)X'!HO80="","",'X(Calculs)X'!HO80),"")</f>
        <v/>
      </c>
      <c r="O61" s="36" t="str">
        <f>IFERROR(IF('X(Calculs)X'!HP80="","",'X(Calculs)X'!HP80),"")</f>
        <v/>
      </c>
      <c r="P61" s="36" t="str">
        <f>IFERROR(IF('X(Calculs)X'!HQ80="","",'X(Calculs)X'!HQ80),"")</f>
        <v/>
      </c>
      <c r="Q61" s="36" t="str">
        <f>IFERROR(IF('X(Calculs)X'!HR80="","",'X(Calculs)X'!HR80),"")</f>
        <v/>
      </c>
      <c r="R61" s="36" t="str">
        <f>IFERROR(IF('X(Calculs)X'!HS80="","",'X(Calculs)X'!HS80),"")</f>
        <v/>
      </c>
      <c r="S61" s="36" t="str">
        <f>IFERROR(IF('X(Calculs)X'!HT80="","",'X(Calculs)X'!HT80),"")</f>
        <v/>
      </c>
      <c r="T61" s="36" t="str">
        <f>IFERROR(IF('X(Calculs)X'!HU80="","",'X(Calculs)X'!HU80),"")</f>
        <v/>
      </c>
      <c r="U61" s="36" t="str">
        <f>IFERROR(IF('X(Calculs)X'!HV80="","",'X(Calculs)X'!HV80),"")</f>
        <v/>
      </c>
      <c r="V61" s="36" t="str">
        <f>IFERROR(IF('X(Calculs)X'!HW80="","",'X(Calculs)X'!HW80),"")</f>
        <v/>
      </c>
      <c r="W61" s="36" t="str">
        <f>IFERROR(IF('X(Calculs)X'!HX80="","",'X(Calculs)X'!HX80),"")</f>
        <v/>
      </c>
      <c r="X61" s="36" t="str">
        <f>IFERROR(IF('X(Calculs)X'!HY80="","",'X(Calculs)X'!HY80),"")</f>
        <v/>
      </c>
      <c r="Y61" s="36" t="str">
        <f>IFERROR(IF('X(Calculs)X'!HZ80="","",'X(Calculs)X'!HZ80),"")</f>
        <v/>
      </c>
      <c r="Z61" s="36" t="str">
        <f>IFERROR(IF('X(Calculs)X'!IA80="","",'X(Calculs)X'!IA80),"")</f>
        <v/>
      </c>
      <c r="AA61" s="36" t="str">
        <f>IFERROR(IF('X(Calculs)X'!IB80="","",'X(Calculs)X'!IB80),"")</f>
        <v/>
      </c>
      <c r="AB61" s="36" t="str">
        <f>IFERROR(IF('X(Calculs)X'!IC80="","",'X(Calculs)X'!IC80),"")</f>
        <v/>
      </c>
      <c r="AC61" s="36" t="str">
        <f>IFERROR(IF('X(Calculs)X'!ID80="","",'X(Calculs)X'!ID80),"")</f>
        <v/>
      </c>
      <c r="AD61" s="36" t="str">
        <f>IFERROR(IF('X(Calculs)X'!IE80="","",'X(Calculs)X'!IE80),"")</f>
        <v/>
      </c>
      <c r="AE61" s="36" t="str">
        <f>IFERROR(IF('X(Calculs)X'!IF80="","",'X(Calculs)X'!IF80),"")</f>
        <v/>
      </c>
      <c r="AF61" s="36" t="str">
        <f>IFERROR(IF('X(Calculs)X'!IG80="","",'X(Calculs)X'!IG80),"")</f>
        <v/>
      </c>
      <c r="AG61" s="36" t="str">
        <f>IFERROR(IF('X(Calculs)X'!IH80="","",'X(Calculs)X'!IH80),"")</f>
        <v/>
      </c>
      <c r="AH61" s="36" t="str">
        <f>IFERROR(IF('X(Calculs)X'!II80="","",'X(Calculs)X'!II80),"")</f>
        <v/>
      </c>
      <c r="AI61" s="36" t="str">
        <f>IFERROR(IF('X(Calculs)X'!IJ80="","",'X(Calculs)X'!IJ80),"")</f>
        <v/>
      </c>
      <c r="AJ61" s="36" t="str">
        <f>IFERROR(IF('X(Calculs)X'!IK80="","",'X(Calculs)X'!IK80),"")</f>
        <v/>
      </c>
      <c r="AK61" s="36" t="str">
        <f>IFERROR(IF('X(Calculs)X'!IL80="","",'X(Calculs)X'!IL80),"")</f>
        <v/>
      </c>
      <c r="AL61" s="36" t="str">
        <f>IFERROR(IF('X(Calculs)X'!IM80="","",'X(Calculs)X'!IM80),"")</f>
        <v/>
      </c>
      <c r="AM61" s="270" t="str">
        <f>IFERROR(IF('X(Calculs)X'!IN80="","",'X(Calculs)X'!IN80),"")</f>
        <v/>
      </c>
    </row>
    <row r="62" spans="1:39" ht="39.9" customHeight="1" x14ac:dyDescent="0.3">
      <c r="A62" s="165" t="str">
        <f t="shared" si="0"/>
        <v/>
      </c>
      <c r="B62" s="277" t="str">
        <f t="shared" si="1"/>
        <v/>
      </c>
      <c r="C62" s="278" t="str">
        <f>IFERROR(IF('X(Calculs)X'!EE81&lt;='2. Saisie'!AE$3,'X(Calculs)X'!FM81,""),"")</f>
        <v/>
      </c>
      <c r="D62" s="279" t="str">
        <f>IFERROR(IF(C62="","",C62/'X(Calculs)X'!B$8),"")</f>
        <v/>
      </c>
      <c r="E62" s="285" t="str">
        <f>IFERROR(IF('X(Calculs)X'!FL81="","",'X(Calculs)X'!FL81),"")</f>
        <v/>
      </c>
      <c r="H62" s="267" t="str">
        <f>IFERROR(IF('X(Calculs)X'!HH81="","",'X(Calculs)X'!HH81),"")</f>
        <v/>
      </c>
      <c r="I62" s="58" t="str">
        <f>IFERROR(IF('X(Calculs)X'!HJ81="","",'X(Calculs)X'!HJ81),"")</f>
        <v/>
      </c>
      <c r="J62" s="36" t="str">
        <f>IFERROR(IF('X(Calculs)X'!HK81="","",'X(Calculs)X'!HK81),"")</f>
        <v/>
      </c>
      <c r="K62" s="36" t="str">
        <f>IFERROR(IF('X(Calculs)X'!HL81="","",'X(Calculs)X'!HL81),"")</f>
        <v/>
      </c>
      <c r="L62" s="36" t="str">
        <f>IFERROR(IF('X(Calculs)X'!HM81="","",'X(Calculs)X'!HM81),"")</f>
        <v/>
      </c>
      <c r="M62" s="36" t="str">
        <f>IFERROR(IF('X(Calculs)X'!HN81="","",'X(Calculs)X'!HN81),"")</f>
        <v/>
      </c>
      <c r="N62" s="36" t="str">
        <f>IFERROR(IF('X(Calculs)X'!HO81="","",'X(Calculs)X'!HO81),"")</f>
        <v/>
      </c>
      <c r="O62" s="36" t="str">
        <f>IFERROR(IF('X(Calculs)X'!HP81="","",'X(Calculs)X'!HP81),"")</f>
        <v/>
      </c>
      <c r="P62" s="36" t="str">
        <f>IFERROR(IF('X(Calculs)X'!HQ81="","",'X(Calculs)X'!HQ81),"")</f>
        <v/>
      </c>
      <c r="Q62" s="36" t="str">
        <f>IFERROR(IF('X(Calculs)X'!HR81="","",'X(Calculs)X'!HR81),"")</f>
        <v/>
      </c>
      <c r="R62" s="36" t="str">
        <f>IFERROR(IF('X(Calculs)X'!HS81="","",'X(Calculs)X'!HS81),"")</f>
        <v/>
      </c>
      <c r="S62" s="36" t="str">
        <f>IFERROR(IF('X(Calculs)X'!HT81="","",'X(Calculs)X'!HT81),"")</f>
        <v/>
      </c>
      <c r="T62" s="36" t="str">
        <f>IFERROR(IF('X(Calculs)X'!HU81="","",'X(Calculs)X'!HU81),"")</f>
        <v/>
      </c>
      <c r="U62" s="36" t="str">
        <f>IFERROR(IF('X(Calculs)X'!HV81="","",'X(Calculs)X'!HV81),"")</f>
        <v/>
      </c>
      <c r="V62" s="36" t="str">
        <f>IFERROR(IF('X(Calculs)X'!HW81="","",'X(Calculs)X'!HW81),"")</f>
        <v/>
      </c>
      <c r="W62" s="36" t="str">
        <f>IFERROR(IF('X(Calculs)X'!HX81="","",'X(Calculs)X'!HX81),"")</f>
        <v/>
      </c>
      <c r="X62" s="36" t="str">
        <f>IFERROR(IF('X(Calculs)X'!HY81="","",'X(Calculs)X'!HY81),"")</f>
        <v/>
      </c>
      <c r="Y62" s="36" t="str">
        <f>IFERROR(IF('X(Calculs)X'!HZ81="","",'X(Calculs)X'!HZ81),"")</f>
        <v/>
      </c>
      <c r="Z62" s="36" t="str">
        <f>IFERROR(IF('X(Calculs)X'!IA81="","",'X(Calculs)X'!IA81),"")</f>
        <v/>
      </c>
      <c r="AA62" s="36" t="str">
        <f>IFERROR(IF('X(Calculs)X'!IB81="","",'X(Calculs)X'!IB81),"")</f>
        <v/>
      </c>
      <c r="AB62" s="36" t="str">
        <f>IFERROR(IF('X(Calculs)X'!IC81="","",'X(Calculs)X'!IC81),"")</f>
        <v/>
      </c>
      <c r="AC62" s="36" t="str">
        <f>IFERROR(IF('X(Calculs)X'!ID81="","",'X(Calculs)X'!ID81),"")</f>
        <v/>
      </c>
      <c r="AD62" s="36" t="str">
        <f>IFERROR(IF('X(Calculs)X'!IE81="","",'X(Calculs)X'!IE81),"")</f>
        <v/>
      </c>
      <c r="AE62" s="36" t="str">
        <f>IFERROR(IF('X(Calculs)X'!IF81="","",'X(Calculs)X'!IF81),"")</f>
        <v/>
      </c>
      <c r="AF62" s="36" t="str">
        <f>IFERROR(IF('X(Calculs)X'!IG81="","",'X(Calculs)X'!IG81),"")</f>
        <v/>
      </c>
      <c r="AG62" s="36" t="str">
        <f>IFERROR(IF('X(Calculs)X'!IH81="","",'X(Calculs)X'!IH81),"")</f>
        <v/>
      </c>
      <c r="AH62" s="36" t="str">
        <f>IFERROR(IF('X(Calculs)X'!II81="","",'X(Calculs)X'!II81),"")</f>
        <v/>
      </c>
      <c r="AI62" s="36" t="str">
        <f>IFERROR(IF('X(Calculs)X'!IJ81="","",'X(Calculs)X'!IJ81),"")</f>
        <v/>
      </c>
      <c r="AJ62" s="36" t="str">
        <f>IFERROR(IF('X(Calculs)X'!IK81="","",'X(Calculs)X'!IK81),"")</f>
        <v/>
      </c>
      <c r="AK62" s="36" t="str">
        <f>IFERROR(IF('X(Calculs)X'!IL81="","",'X(Calculs)X'!IL81),"")</f>
        <v/>
      </c>
      <c r="AL62" s="36" t="str">
        <f>IFERROR(IF('X(Calculs)X'!IM81="","",'X(Calculs)X'!IM81),"")</f>
        <v/>
      </c>
      <c r="AM62" s="270" t="str">
        <f>IFERROR(IF('X(Calculs)X'!IN81="","",'X(Calculs)X'!IN81),"")</f>
        <v/>
      </c>
    </row>
    <row r="63" spans="1:39" ht="39.9" customHeight="1" x14ac:dyDescent="0.3">
      <c r="A63" s="165" t="str">
        <f t="shared" si="0"/>
        <v/>
      </c>
      <c r="B63" s="277" t="str">
        <f t="shared" si="1"/>
        <v/>
      </c>
      <c r="C63" s="278" t="str">
        <f>IFERROR(IF('X(Calculs)X'!EE82&lt;='2. Saisie'!AE$3,'X(Calculs)X'!FM82,""),"")</f>
        <v/>
      </c>
      <c r="D63" s="279" t="str">
        <f>IFERROR(IF(C63="","",C63/'X(Calculs)X'!B$8),"")</f>
        <v/>
      </c>
      <c r="E63" s="285" t="str">
        <f>IFERROR(IF('X(Calculs)X'!FL82="","",'X(Calculs)X'!FL82),"")</f>
        <v/>
      </c>
      <c r="H63" s="267" t="str">
        <f>IFERROR(IF('X(Calculs)X'!HH82="","",'X(Calculs)X'!HH82),"")</f>
        <v/>
      </c>
      <c r="I63" s="58" t="str">
        <f>IFERROR(IF('X(Calculs)X'!HJ82="","",'X(Calculs)X'!HJ82),"")</f>
        <v/>
      </c>
      <c r="J63" s="36" t="str">
        <f>IFERROR(IF('X(Calculs)X'!HK82="","",'X(Calculs)X'!HK82),"")</f>
        <v/>
      </c>
      <c r="K63" s="36" t="str">
        <f>IFERROR(IF('X(Calculs)X'!HL82="","",'X(Calculs)X'!HL82),"")</f>
        <v/>
      </c>
      <c r="L63" s="36" t="str">
        <f>IFERROR(IF('X(Calculs)X'!HM82="","",'X(Calculs)X'!HM82),"")</f>
        <v/>
      </c>
      <c r="M63" s="36" t="str">
        <f>IFERROR(IF('X(Calculs)X'!HN82="","",'X(Calculs)X'!HN82),"")</f>
        <v/>
      </c>
      <c r="N63" s="36" t="str">
        <f>IFERROR(IF('X(Calculs)X'!HO82="","",'X(Calculs)X'!HO82),"")</f>
        <v/>
      </c>
      <c r="O63" s="36" t="str">
        <f>IFERROR(IF('X(Calculs)X'!HP82="","",'X(Calculs)X'!HP82),"")</f>
        <v/>
      </c>
      <c r="P63" s="36" t="str">
        <f>IFERROR(IF('X(Calculs)X'!HQ82="","",'X(Calculs)X'!HQ82),"")</f>
        <v/>
      </c>
      <c r="Q63" s="36" t="str">
        <f>IFERROR(IF('X(Calculs)X'!HR82="","",'X(Calculs)X'!HR82),"")</f>
        <v/>
      </c>
      <c r="R63" s="36" t="str">
        <f>IFERROR(IF('X(Calculs)X'!HS82="","",'X(Calculs)X'!HS82),"")</f>
        <v/>
      </c>
      <c r="S63" s="36" t="str">
        <f>IFERROR(IF('X(Calculs)X'!HT82="","",'X(Calculs)X'!HT82),"")</f>
        <v/>
      </c>
      <c r="T63" s="36" t="str">
        <f>IFERROR(IF('X(Calculs)X'!HU82="","",'X(Calculs)X'!HU82),"")</f>
        <v/>
      </c>
      <c r="U63" s="36" t="str">
        <f>IFERROR(IF('X(Calculs)X'!HV82="","",'X(Calculs)X'!HV82),"")</f>
        <v/>
      </c>
      <c r="V63" s="36" t="str">
        <f>IFERROR(IF('X(Calculs)X'!HW82="","",'X(Calculs)X'!HW82),"")</f>
        <v/>
      </c>
      <c r="W63" s="36" t="str">
        <f>IFERROR(IF('X(Calculs)X'!HX82="","",'X(Calculs)X'!HX82),"")</f>
        <v/>
      </c>
      <c r="X63" s="36" t="str">
        <f>IFERROR(IF('X(Calculs)X'!HY82="","",'X(Calculs)X'!HY82),"")</f>
        <v/>
      </c>
      <c r="Y63" s="36" t="str">
        <f>IFERROR(IF('X(Calculs)X'!HZ82="","",'X(Calculs)X'!HZ82),"")</f>
        <v/>
      </c>
      <c r="Z63" s="36" t="str">
        <f>IFERROR(IF('X(Calculs)X'!IA82="","",'X(Calculs)X'!IA82),"")</f>
        <v/>
      </c>
      <c r="AA63" s="36" t="str">
        <f>IFERROR(IF('X(Calculs)X'!IB82="","",'X(Calculs)X'!IB82),"")</f>
        <v/>
      </c>
      <c r="AB63" s="36" t="str">
        <f>IFERROR(IF('X(Calculs)X'!IC82="","",'X(Calculs)X'!IC82),"")</f>
        <v/>
      </c>
      <c r="AC63" s="36" t="str">
        <f>IFERROR(IF('X(Calculs)X'!ID82="","",'X(Calculs)X'!ID82),"")</f>
        <v/>
      </c>
      <c r="AD63" s="36" t="str">
        <f>IFERROR(IF('X(Calculs)X'!IE82="","",'X(Calculs)X'!IE82),"")</f>
        <v/>
      </c>
      <c r="AE63" s="36" t="str">
        <f>IFERROR(IF('X(Calculs)X'!IF82="","",'X(Calculs)X'!IF82),"")</f>
        <v/>
      </c>
      <c r="AF63" s="36" t="str">
        <f>IFERROR(IF('X(Calculs)X'!IG82="","",'X(Calculs)X'!IG82),"")</f>
        <v/>
      </c>
      <c r="AG63" s="36" t="str">
        <f>IFERROR(IF('X(Calculs)X'!IH82="","",'X(Calculs)X'!IH82),"")</f>
        <v/>
      </c>
      <c r="AH63" s="36" t="str">
        <f>IFERROR(IF('X(Calculs)X'!II82="","",'X(Calculs)X'!II82),"")</f>
        <v/>
      </c>
      <c r="AI63" s="36" t="str">
        <f>IFERROR(IF('X(Calculs)X'!IJ82="","",'X(Calculs)X'!IJ82),"")</f>
        <v/>
      </c>
      <c r="AJ63" s="36" t="str">
        <f>IFERROR(IF('X(Calculs)X'!IK82="","",'X(Calculs)X'!IK82),"")</f>
        <v/>
      </c>
      <c r="AK63" s="36" t="str">
        <f>IFERROR(IF('X(Calculs)X'!IL82="","",'X(Calculs)X'!IL82),"")</f>
        <v/>
      </c>
      <c r="AL63" s="36" t="str">
        <f>IFERROR(IF('X(Calculs)X'!IM82="","",'X(Calculs)X'!IM82),"")</f>
        <v/>
      </c>
      <c r="AM63" s="270" t="str">
        <f>IFERROR(IF('X(Calculs)X'!IN82="","",'X(Calculs)X'!IN82),"")</f>
        <v/>
      </c>
    </row>
    <row r="64" spans="1:39" ht="39.9" customHeight="1" x14ac:dyDescent="0.3">
      <c r="A64" s="165" t="str">
        <f t="shared" si="0"/>
        <v/>
      </c>
      <c r="B64" s="277" t="str">
        <f t="shared" si="1"/>
        <v/>
      </c>
      <c r="C64" s="278" t="str">
        <f>IFERROR(IF('X(Calculs)X'!EE83&lt;='2. Saisie'!AE$3,'X(Calculs)X'!FM83,""),"")</f>
        <v/>
      </c>
      <c r="D64" s="279" t="str">
        <f>IFERROR(IF(C64="","",C64/'X(Calculs)X'!B$8),"")</f>
        <v/>
      </c>
      <c r="E64" s="285" t="str">
        <f>IFERROR(IF('X(Calculs)X'!FL83="","",'X(Calculs)X'!FL83),"")</f>
        <v/>
      </c>
      <c r="H64" s="267" t="str">
        <f>IFERROR(IF('X(Calculs)X'!HH83="","",'X(Calculs)X'!HH83),"")</f>
        <v/>
      </c>
      <c r="I64" s="58" t="str">
        <f>IFERROR(IF('X(Calculs)X'!HJ83="","",'X(Calculs)X'!HJ83),"")</f>
        <v/>
      </c>
      <c r="J64" s="36" t="str">
        <f>IFERROR(IF('X(Calculs)X'!HK83="","",'X(Calculs)X'!HK83),"")</f>
        <v/>
      </c>
      <c r="K64" s="36" t="str">
        <f>IFERROR(IF('X(Calculs)X'!HL83="","",'X(Calculs)X'!HL83),"")</f>
        <v/>
      </c>
      <c r="L64" s="36" t="str">
        <f>IFERROR(IF('X(Calculs)X'!HM83="","",'X(Calculs)X'!HM83),"")</f>
        <v/>
      </c>
      <c r="M64" s="36" t="str">
        <f>IFERROR(IF('X(Calculs)X'!HN83="","",'X(Calculs)X'!HN83),"")</f>
        <v/>
      </c>
      <c r="N64" s="36" t="str">
        <f>IFERROR(IF('X(Calculs)X'!HO83="","",'X(Calculs)X'!HO83),"")</f>
        <v/>
      </c>
      <c r="O64" s="36" t="str">
        <f>IFERROR(IF('X(Calculs)X'!HP83="","",'X(Calculs)X'!HP83),"")</f>
        <v/>
      </c>
      <c r="P64" s="36" t="str">
        <f>IFERROR(IF('X(Calculs)X'!HQ83="","",'X(Calculs)X'!HQ83),"")</f>
        <v/>
      </c>
      <c r="Q64" s="36" t="str">
        <f>IFERROR(IF('X(Calculs)X'!HR83="","",'X(Calculs)X'!HR83),"")</f>
        <v/>
      </c>
      <c r="R64" s="36" t="str">
        <f>IFERROR(IF('X(Calculs)X'!HS83="","",'X(Calculs)X'!HS83),"")</f>
        <v/>
      </c>
      <c r="S64" s="36" t="str">
        <f>IFERROR(IF('X(Calculs)X'!HT83="","",'X(Calculs)X'!HT83),"")</f>
        <v/>
      </c>
      <c r="T64" s="36" t="str">
        <f>IFERROR(IF('X(Calculs)X'!HU83="","",'X(Calculs)X'!HU83),"")</f>
        <v/>
      </c>
      <c r="U64" s="36" t="str">
        <f>IFERROR(IF('X(Calculs)X'!HV83="","",'X(Calculs)X'!HV83),"")</f>
        <v/>
      </c>
      <c r="V64" s="36" t="str">
        <f>IFERROR(IF('X(Calculs)X'!HW83="","",'X(Calculs)X'!HW83),"")</f>
        <v/>
      </c>
      <c r="W64" s="36" t="str">
        <f>IFERROR(IF('X(Calculs)X'!HX83="","",'X(Calculs)X'!HX83),"")</f>
        <v/>
      </c>
      <c r="X64" s="36" t="str">
        <f>IFERROR(IF('X(Calculs)X'!HY83="","",'X(Calculs)X'!HY83),"")</f>
        <v/>
      </c>
      <c r="Y64" s="36" t="str">
        <f>IFERROR(IF('X(Calculs)X'!HZ83="","",'X(Calculs)X'!HZ83),"")</f>
        <v/>
      </c>
      <c r="Z64" s="36" t="str">
        <f>IFERROR(IF('X(Calculs)X'!IA83="","",'X(Calculs)X'!IA83),"")</f>
        <v/>
      </c>
      <c r="AA64" s="36" t="str">
        <f>IFERROR(IF('X(Calculs)X'!IB83="","",'X(Calculs)X'!IB83),"")</f>
        <v/>
      </c>
      <c r="AB64" s="36" t="str">
        <f>IFERROR(IF('X(Calculs)X'!IC83="","",'X(Calculs)X'!IC83),"")</f>
        <v/>
      </c>
      <c r="AC64" s="36" t="str">
        <f>IFERROR(IF('X(Calculs)X'!ID83="","",'X(Calculs)X'!ID83),"")</f>
        <v/>
      </c>
      <c r="AD64" s="36" t="str">
        <f>IFERROR(IF('X(Calculs)X'!IE83="","",'X(Calculs)X'!IE83),"")</f>
        <v/>
      </c>
      <c r="AE64" s="36" t="str">
        <f>IFERROR(IF('X(Calculs)X'!IF83="","",'X(Calculs)X'!IF83),"")</f>
        <v/>
      </c>
      <c r="AF64" s="36" t="str">
        <f>IFERROR(IF('X(Calculs)X'!IG83="","",'X(Calculs)X'!IG83),"")</f>
        <v/>
      </c>
      <c r="AG64" s="36" t="str">
        <f>IFERROR(IF('X(Calculs)X'!IH83="","",'X(Calculs)X'!IH83),"")</f>
        <v/>
      </c>
      <c r="AH64" s="36" t="str">
        <f>IFERROR(IF('X(Calculs)X'!II83="","",'X(Calculs)X'!II83),"")</f>
        <v/>
      </c>
      <c r="AI64" s="36" t="str">
        <f>IFERROR(IF('X(Calculs)X'!IJ83="","",'X(Calculs)X'!IJ83),"")</f>
        <v/>
      </c>
      <c r="AJ64" s="36" t="str">
        <f>IFERROR(IF('X(Calculs)X'!IK83="","",'X(Calculs)X'!IK83),"")</f>
        <v/>
      </c>
      <c r="AK64" s="36" t="str">
        <f>IFERROR(IF('X(Calculs)X'!IL83="","",'X(Calculs)X'!IL83),"")</f>
        <v/>
      </c>
      <c r="AL64" s="36" t="str">
        <f>IFERROR(IF('X(Calculs)X'!IM83="","",'X(Calculs)X'!IM83),"")</f>
        <v/>
      </c>
      <c r="AM64" s="270" t="str">
        <f>IFERROR(IF('X(Calculs)X'!IN83="","",'X(Calculs)X'!IN83),"")</f>
        <v/>
      </c>
    </row>
    <row r="65" spans="1:39" ht="39.9" customHeight="1" x14ac:dyDescent="0.3">
      <c r="A65" s="165" t="str">
        <f t="shared" si="0"/>
        <v/>
      </c>
      <c r="B65" s="277" t="str">
        <f t="shared" si="1"/>
        <v/>
      </c>
      <c r="C65" s="278" t="str">
        <f>IFERROR(IF('X(Calculs)X'!EE84&lt;='2. Saisie'!AE$3,'X(Calculs)X'!FM84,""),"")</f>
        <v/>
      </c>
      <c r="D65" s="279" t="str">
        <f>IFERROR(IF(C65="","",C65/'X(Calculs)X'!B$8),"")</f>
        <v/>
      </c>
      <c r="E65" s="285" t="str">
        <f>IFERROR(IF('X(Calculs)X'!FL84="","",'X(Calculs)X'!FL84),"")</f>
        <v/>
      </c>
      <c r="H65" s="267" t="str">
        <f>IFERROR(IF('X(Calculs)X'!HH84="","",'X(Calculs)X'!HH84),"")</f>
        <v/>
      </c>
      <c r="I65" s="58" t="str">
        <f>IFERROR(IF('X(Calculs)X'!HJ84="","",'X(Calculs)X'!HJ84),"")</f>
        <v/>
      </c>
      <c r="J65" s="36" t="str">
        <f>IFERROR(IF('X(Calculs)X'!HK84="","",'X(Calculs)X'!HK84),"")</f>
        <v/>
      </c>
      <c r="K65" s="36" t="str">
        <f>IFERROR(IF('X(Calculs)X'!HL84="","",'X(Calculs)X'!HL84),"")</f>
        <v/>
      </c>
      <c r="L65" s="36" t="str">
        <f>IFERROR(IF('X(Calculs)X'!HM84="","",'X(Calculs)X'!HM84),"")</f>
        <v/>
      </c>
      <c r="M65" s="36" t="str">
        <f>IFERROR(IF('X(Calculs)X'!HN84="","",'X(Calculs)X'!HN84),"")</f>
        <v/>
      </c>
      <c r="N65" s="36" t="str">
        <f>IFERROR(IF('X(Calculs)X'!HO84="","",'X(Calculs)X'!HO84),"")</f>
        <v/>
      </c>
      <c r="O65" s="36" t="str">
        <f>IFERROR(IF('X(Calculs)X'!HP84="","",'X(Calculs)X'!HP84),"")</f>
        <v/>
      </c>
      <c r="P65" s="36" t="str">
        <f>IFERROR(IF('X(Calculs)X'!HQ84="","",'X(Calculs)X'!HQ84),"")</f>
        <v/>
      </c>
      <c r="Q65" s="36" t="str">
        <f>IFERROR(IF('X(Calculs)X'!HR84="","",'X(Calculs)X'!HR84),"")</f>
        <v/>
      </c>
      <c r="R65" s="36" t="str">
        <f>IFERROR(IF('X(Calculs)X'!HS84="","",'X(Calculs)X'!HS84),"")</f>
        <v/>
      </c>
      <c r="S65" s="36" t="str">
        <f>IFERROR(IF('X(Calculs)X'!HT84="","",'X(Calculs)X'!HT84),"")</f>
        <v/>
      </c>
      <c r="T65" s="36" t="str">
        <f>IFERROR(IF('X(Calculs)X'!HU84="","",'X(Calculs)X'!HU84),"")</f>
        <v/>
      </c>
      <c r="U65" s="36" t="str">
        <f>IFERROR(IF('X(Calculs)X'!HV84="","",'X(Calculs)X'!HV84),"")</f>
        <v/>
      </c>
      <c r="V65" s="36" t="str">
        <f>IFERROR(IF('X(Calculs)X'!HW84="","",'X(Calculs)X'!HW84),"")</f>
        <v/>
      </c>
      <c r="W65" s="36" t="str">
        <f>IFERROR(IF('X(Calculs)X'!HX84="","",'X(Calculs)X'!HX84),"")</f>
        <v/>
      </c>
      <c r="X65" s="36" t="str">
        <f>IFERROR(IF('X(Calculs)X'!HY84="","",'X(Calculs)X'!HY84),"")</f>
        <v/>
      </c>
      <c r="Y65" s="36" t="str">
        <f>IFERROR(IF('X(Calculs)X'!HZ84="","",'X(Calculs)X'!HZ84),"")</f>
        <v/>
      </c>
      <c r="Z65" s="36" t="str">
        <f>IFERROR(IF('X(Calculs)X'!IA84="","",'X(Calculs)X'!IA84),"")</f>
        <v/>
      </c>
      <c r="AA65" s="36" t="str">
        <f>IFERROR(IF('X(Calculs)X'!IB84="","",'X(Calculs)X'!IB84),"")</f>
        <v/>
      </c>
      <c r="AB65" s="36" t="str">
        <f>IFERROR(IF('X(Calculs)X'!IC84="","",'X(Calculs)X'!IC84),"")</f>
        <v/>
      </c>
      <c r="AC65" s="36" t="str">
        <f>IFERROR(IF('X(Calculs)X'!ID84="","",'X(Calculs)X'!ID84),"")</f>
        <v/>
      </c>
      <c r="AD65" s="36" t="str">
        <f>IFERROR(IF('X(Calculs)X'!IE84="","",'X(Calculs)X'!IE84),"")</f>
        <v/>
      </c>
      <c r="AE65" s="36" t="str">
        <f>IFERROR(IF('X(Calculs)X'!IF84="","",'X(Calculs)X'!IF84),"")</f>
        <v/>
      </c>
      <c r="AF65" s="36" t="str">
        <f>IFERROR(IF('X(Calculs)X'!IG84="","",'X(Calculs)X'!IG84),"")</f>
        <v/>
      </c>
      <c r="AG65" s="36" t="str">
        <f>IFERROR(IF('X(Calculs)X'!IH84="","",'X(Calculs)X'!IH84),"")</f>
        <v/>
      </c>
      <c r="AH65" s="36" t="str">
        <f>IFERROR(IF('X(Calculs)X'!II84="","",'X(Calculs)X'!II84),"")</f>
        <v/>
      </c>
      <c r="AI65" s="36" t="str">
        <f>IFERROR(IF('X(Calculs)X'!IJ84="","",'X(Calculs)X'!IJ84),"")</f>
        <v/>
      </c>
      <c r="AJ65" s="36" t="str">
        <f>IFERROR(IF('X(Calculs)X'!IK84="","",'X(Calculs)X'!IK84),"")</f>
        <v/>
      </c>
      <c r="AK65" s="36" t="str">
        <f>IFERROR(IF('X(Calculs)X'!IL84="","",'X(Calculs)X'!IL84),"")</f>
        <v/>
      </c>
      <c r="AL65" s="36" t="str">
        <f>IFERROR(IF('X(Calculs)X'!IM84="","",'X(Calculs)X'!IM84),"")</f>
        <v/>
      </c>
      <c r="AM65" s="270" t="str">
        <f>IFERROR(IF('X(Calculs)X'!IN84="","",'X(Calculs)X'!IN84),"")</f>
        <v/>
      </c>
    </row>
    <row r="66" spans="1:39" ht="39.9" customHeight="1" x14ac:dyDescent="0.3">
      <c r="A66" s="165" t="str">
        <f t="shared" si="0"/>
        <v/>
      </c>
      <c r="B66" s="277" t="str">
        <f t="shared" si="1"/>
        <v/>
      </c>
      <c r="C66" s="278" t="str">
        <f>IFERROR(IF('X(Calculs)X'!EE85&lt;='2. Saisie'!AE$3,'X(Calculs)X'!FM85,""),"")</f>
        <v/>
      </c>
      <c r="D66" s="279" t="str">
        <f>IFERROR(IF(C66="","",C66/'X(Calculs)X'!B$8),"")</f>
        <v/>
      </c>
      <c r="E66" s="285" t="str">
        <f>IFERROR(IF('X(Calculs)X'!FL85="","",'X(Calculs)X'!FL85),"")</f>
        <v/>
      </c>
      <c r="H66" s="267" t="str">
        <f>IFERROR(IF('X(Calculs)X'!HH85="","",'X(Calculs)X'!HH85),"")</f>
        <v/>
      </c>
      <c r="I66" s="58" t="str">
        <f>IFERROR(IF('X(Calculs)X'!HJ85="","",'X(Calculs)X'!HJ85),"")</f>
        <v/>
      </c>
      <c r="J66" s="36" t="str">
        <f>IFERROR(IF('X(Calculs)X'!HK85="","",'X(Calculs)X'!HK85),"")</f>
        <v/>
      </c>
      <c r="K66" s="36" t="str">
        <f>IFERROR(IF('X(Calculs)X'!HL85="","",'X(Calculs)X'!HL85),"")</f>
        <v/>
      </c>
      <c r="L66" s="36" t="str">
        <f>IFERROR(IF('X(Calculs)X'!HM85="","",'X(Calculs)X'!HM85),"")</f>
        <v/>
      </c>
      <c r="M66" s="36" t="str">
        <f>IFERROR(IF('X(Calculs)X'!HN85="","",'X(Calculs)X'!HN85),"")</f>
        <v/>
      </c>
      <c r="N66" s="36" t="str">
        <f>IFERROR(IF('X(Calculs)X'!HO85="","",'X(Calculs)X'!HO85),"")</f>
        <v/>
      </c>
      <c r="O66" s="36" t="str">
        <f>IFERROR(IF('X(Calculs)X'!HP85="","",'X(Calculs)X'!HP85),"")</f>
        <v/>
      </c>
      <c r="P66" s="36" t="str">
        <f>IFERROR(IF('X(Calculs)X'!HQ85="","",'X(Calculs)X'!HQ85),"")</f>
        <v/>
      </c>
      <c r="Q66" s="36" t="str">
        <f>IFERROR(IF('X(Calculs)X'!HR85="","",'X(Calculs)X'!HR85),"")</f>
        <v/>
      </c>
      <c r="R66" s="36" t="str">
        <f>IFERROR(IF('X(Calculs)X'!HS85="","",'X(Calculs)X'!HS85),"")</f>
        <v/>
      </c>
      <c r="S66" s="36" t="str">
        <f>IFERROR(IF('X(Calculs)X'!HT85="","",'X(Calculs)X'!HT85),"")</f>
        <v/>
      </c>
      <c r="T66" s="36" t="str">
        <f>IFERROR(IF('X(Calculs)X'!HU85="","",'X(Calculs)X'!HU85),"")</f>
        <v/>
      </c>
      <c r="U66" s="36" t="str">
        <f>IFERROR(IF('X(Calculs)X'!HV85="","",'X(Calculs)X'!HV85),"")</f>
        <v/>
      </c>
      <c r="V66" s="36" t="str">
        <f>IFERROR(IF('X(Calculs)X'!HW85="","",'X(Calculs)X'!HW85),"")</f>
        <v/>
      </c>
      <c r="W66" s="36" t="str">
        <f>IFERROR(IF('X(Calculs)X'!HX85="","",'X(Calculs)X'!HX85),"")</f>
        <v/>
      </c>
      <c r="X66" s="36" t="str">
        <f>IFERROR(IF('X(Calculs)X'!HY85="","",'X(Calculs)X'!HY85),"")</f>
        <v/>
      </c>
      <c r="Y66" s="36" t="str">
        <f>IFERROR(IF('X(Calculs)X'!HZ85="","",'X(Calculs)X'!HZ85),"")</f>
        <v/>
      </c>
      <c r="Z66" s="36" t="str">
        <f>IFERROR(IF('X(Calculs)X'!IA85="","",'X(Calculs)X'!IA85),"")</f>
        <v/>
      </c>
      <c r="AA66" s="36" t="str">
        <f>IFERROR(IF('X(Calculs)X'!IB85="","",'X(Calculs)X'!IB85),"")</f>
        <v/>
      </c>
      <c r="AB66" s="36" t="str">
        <f>IFERROR(IF('X(Calculs)X'!IC85="","",'X(Calculs)X'!IC85),"")</f>
        <v/>
      </c>
      <c r="AC66" s="36" t="str">
        <f>IFERROR(IF('X(Calculs)X'!ID85="","",'X(Calculs)X'!ID85),"")</f>
        <v/>
      </c>
      <c r="AD66" s="36" t="str">
        <f>IFERROR(IF('X(Calculs)X'!IE85="","",'X(Calculs)X'!IE85),"")</f>
        <v/>
      </c>
      <c r="AE66" s="36" t="str">
        <f>IFERROR(IF('X(Calculs)X'!IF85="","",'X(Calculs)X'!IF85),"")</f>
        <v/>
      </c>
      <c r="AF66" s="36" t="str">
        <f>IFERROR(IF('X(Calculs)X'!IG85="","",'X(Calculs)X'!IG85),"")</f>
        <v/>
      </c>
      <c r="AG66" s="36" t="str">
        <f>IFERROR(IF('X(Calculs)X'!IH85="","",'X(Calculs)X'!IH85),"")</f>
        <v/>
      </c>
      <c r="AH66" s="36" t="str">
        <f>IFERROR(IF('X(Calculs)X'!II85="","",'X(Calculs)X'!II85),"")</f>
        <v/>
      </c>
      <c r="AI66" s="36" t="str">
        <f>IFERROR(IF('X(Calculs)X'!IJ85="","",'X(Calculs)X'!IJ85),"")</f>
        <v/>
      </c>
      <c r="AJ66" s="36" t="str">
        <f>IFERROR(IF('X(Calculs)X'!IK85="","",'X(Calculs)X'!IK85),"")</f>
        <v/>
      </c>
      <c r="AK66" s="36" t="str">
        <f>IFERROR(IF('X(Calculs)X'!IL85="","",'X(Calculs)X'!IL85),"")</f>
        <v/>
      </c>
      <c r="AL66" s="36" t="str">
        <f>IFERROR(IF('X(Calculs)X'!IM85="","",'X(Calculs)X'!IM85),"")</f>
        <v/>
      </c>
      <c r="AM66" s="270" t="str">
        <f>IFERROR(IF('X(Calculs)X'!IN85="","",'X(Calculs)X'!IN85),"")</f>
        <v/>
      </c>
    </row>
    <row r="67" spans="1:39" ht="39.9" customHeight="1" x14ac:dyDescent="0.3">
      <c r="A67" s="165" t="str">
        <f t="shared" si="0"/>
        <v/>
      </c>
      <c r="B67" s="277" t="str">
        <f t="shared" si="1"/>
        <v/>
      </c>
      <c r="C67" s="278" t="str">
        <f>IFERROR(IF('X(Calculs)X'!EE86&lt;='2. Saisie'!AE$3,'X(Calculs)X'!FM86,""),"")</f>
        <v/>
      </c>
      <c r="D67" s="279" t="str">
        <f>IFERROR(IF(C67="","",C67/'X(Calculs)X'!B$8),"")</f>
        <v/>
      </c>
      <c r="E67" s="285" t="str">
        <f>IFERROR(IF('X(Calculs)X'!FL86="","",'X(Calculs)X'!FL86),"")</f>
        <v/>
      </c>
      <c r="H67" s="267" t="str">
        <f>IFERROR(IF('X(Calculs)X'!HH86="","",'X(Calculs)X'!HH86),"")</f>
        <v/>
      </c>
      <c r="I67" s="58" t="str">
        <f>IFERROR(IF('X(Calculs)X'!HJ86="","",'X(Calculs)X'!HJ86),"")</f>
        <v/>
      </c>
      <c r="J67" s="36" t="str">
        <f>IFERROR(IF('X(Calculs)X'!HK86="","",'X(Calculs)X'!HK86),"")</f>
        <v/>
      </c>
      <c r="K67" s="36" t="str">
        <f>IFERROR(IF('X(Calculs)X'!HL86="","",'X(Calculs)X'!HL86),"")</f>
        <v/>
      </c>
      <c r="L67" s="36" t="str">
        <f>IFERROR(IF('X(Calculs)X'!HM86="","",'X(Calculs)X'!HM86),"")</f>
        <v/>
      </c>
      <c r="M67" s="36" t="str">
        <f>IFERROR(IF('X(Calculs)X'!HN86="","",'X(Calculs)X'!HN86),"")</f>
        <v/>
      </c>
      <c r="N67" s="36" t="str">
        <f>IFERROR(IF('X(Calculs)X'!HO86="","",'X(Calculs)X'!HO86),"")</f>
        <v/>
      </c>
      <c r="O67" s="36" t="str">
        <f>IFERROR(IF('X(Calculs)X'!HP86="","",'X(Calculs)X'!HP86),"")</f>
        <v/>
      </c>
      <c r="P67" s="36" t="str">
        <f>IFERROR(IF('X(Calculs)X'!HQ86="","",'X(Calculs)X'!HQ86),"")</f>
        <v/>
      </c>
      <c r="Q67" s="36" t="str">
        <f>IFERROR(IF('X(Calculs)X'!HR86="","",'X(Calculs)X'!HR86),"")</f>
        <v/>
      </c>
      <c r="R67" s="36" t="str">
        <f>IFERROR(IF('X(Calculs)X'!HS86="","",'X(Calculs)X'!HS86),"")</f>
        <v/>
      </c>
      <c r="S67" s="36" t="str">
        <f>IFERROR(IF('X(Calculs)X'!HT86="","",'X(Calculs)X'!HT86),"")</f>
        <v/>
      </c>
      <c r="T67" s="36" t="str">
        <f>IFERROR(IF('X(Calculs)X'!HU86="","",'X(Calculs)X'!HU86),"")</f>
        <v/>
      </c>
      <c r="U67" s="36" t="str">
        <f>IFERROR(IF('X(Calculs)X'!HV86="","",'X(Calculs)X'!HV86),"")</f>
        <v/>
      </c>
      <c r="V67" s="36" t="str">
        <f>IFERROR(IF('X(Calculs)X'!HW86="","",'X(Calculs)X'!HW86),"")</f>
        <v/>
      </c>
      <c r="W67" s="36" t="str">
        <f>IFERROR(IF('X(Calculs)X'!HX86="","",'X(Calculs)X'!HX86),"")</f>
        <v/>
      </c>
      <c r="X67" s="36" t="str">
        <f>IFERROR(IF('X(Calculs)X'!HY86="","",'X(Calculs)X'!HY86),"")</f>
        <v/>
      </c>
      <c r="Y67" s="36" t="str">
        <f>IFERROR(IF('X(Calculs)X'!HZ86="","",'X(Calculs)X'!HZ86),"")</f>
        <v/>
      </c>
      <c r="Z67" s="36" t="str">
        <f>IFERROR(IF('X(Calculs)X'!IA86="","",'X(Calculs)X'!IA86),"")</f>
        <v/>
      </c>
      <c r="AA67" s="36" t="str">
        <f>IFERROR(IF('X(Calculs)X'!IB86="","",'X(Calculs)X'!IB86),"")</f>
        <v/>
      </c>
      <c r="AB67" s="36" t="str">
        <f>IFERROR(IF('X(Calculs)X'!IC86="","",'X(Calculs)X'!IC86),"")</f>
        <v/>
      </c>
      <c r="AC67" s="36" t="str">
        <f>IFERROR(IF('X(Calculs)X'!ID86="","",'X(Calculs)X'!ID86),"")</f>
        <v/>
      </c>
      <c r="AD67" s="36" t="str">
        <f>IFERROR(IF('X(Calculs)X'!IE86="","",'X(Calculs)X'!IE86),"")</f>
        <v/>
      </c>
      <c r="AE67" s="36" t="str">
        <f>IFERROR(IF('X(Calculs)X'!IF86="","",'X(Calculs)X'!IF86),"")</f>
        <v/>
      </c>
      <c r="AF67" s="36" t="str">
        <f>IFERROR(IF('X(Calculs)X'!IG86="","",'X(Calculs)X'!IG86),"")</f>
        <v/>
      </c>
      <c r="AG67" s="36" t="str">
        <f>IFERROR(IF('X(Calculs)X'!IH86="","",'X(Calculs)X'!IH86),"")</f>
        <v/>
      </c>
      <c r="AH67" s="36" t="str">
        <f>IFERROR(IF('X(Calculs)X'!II86="","",'X(Calculs)X'!II86),"")</f>
        <v/>
      </c>
      <c r="AI67" s="36" t="str">
        <f>IFERROR(IF('X(Calculs)X'!IJ86="","",'X(Calculs)X'!IJ86),"")</f>
        <v/>
      </c>
      <c r="AJ67" s="36" t="str">
        <f>IFERROR(IF('X(Calculs)X'!IK86="","",'X(Calculs)X'!IK86),"")</f>
        <v/>
      </c>
      <c r="AK67" s="36" t="str">
        <f>IFERROR(IF('X(Calculs)X'!IL86="","",'X(Calculs)X'!IL86),"")</f>
        <v/>
      </c>
      <c r="AL67" s="36" t="str">
        <f>IFERROR(IF('X(Calculs)X'!IM86="","",'X(Calculs)X'!IM86),"")</f>
        <v/>
      </c>
      <c r="AM67" s="270" t="str">
        <f>IFERROR(IF('X(Calculs)X'!IN86="","",'X(Calculs)X'!IN86),"")</f>
        <v/>
      </c>
    </row>
    <row r="68" spans="1:39" ht="39.9" customHeight="1" x14ac:dyDescent="0.3">
      <c r="A68" s="165" t="str">
        <f t="shared" si="0"/>
        <v/>
      </c>
      <c r="B68" s="277" t="str">
        <f t="shared" si="1"/>
        <v/>
      </c>
      <c r="C68" s="278" t="str">
        <f>IFERROR(IF('X(Calculs)X'!EE87&lt;='2. Saisie'!AE$3,'X(Calculs)X'!FM87,""),"")</f>
        <v/>
      </c>
      <c r="D68" s="279" t="str">
        <f>IFERROR(IF(C68="","",C68/'X(Calculs)X'!B$8),"")</f>
        <v/>
      </c>
      <c r="E68" s="285" t="str">
        <f>IFERROR(IF('X(Calculs)X'!FL87="","",'X(Calculs)X'!FL87),"")</f>
        <v/>
      </c>
      <c r="H68" s="267" t="str">
        <f>IFERROR(IF('X(Calculs)X'!HH87="","",'X(Calculs)X'!HH87),"")</f>
        <v/>
      </c>
      <c r="I68" s="58" t="str">
        <f>IFERROR(IF('X(Calculs)X'!HJ87="","",'X(Calculs)X'!HJ87),"")</f>
        <v/>
      </c>
      <c r="J68" s="36" t="str">
        <f>IFERROR(IF('X(Calculs)X'!HK87="","",'X(Calculs)X'!HK87),"")</f>
        <v/>
      </c>
      <c r="K68" s="36" t="str">
        <f>IFERROR(IF('X(Calculs)X'!HL87="","",'X(Calculs)X'!HL87),"")</f>
        <v/>
      </c>
      <c r="L68" s="36" t="str">
        <f>IFERROR(IF('X(Calculs)X'!HM87="","",'X(Calculs)X'!HM87),"")</f>
        <v/>
      </c>
      <c r="M68" s="36" t="str">
        <f>IFERROR(IF('X(Calculs)X'!HN87="","",'X(Calculs)X'!HN87),"")</f>
        <v/>
      </c>
      <c r="N68" s="36" t="str">
        <f>IFERROR(IF('X(Calculs)X'!HO87="","",'X(Calculs)X'!HO87),"")</f>
        <v/>
      </c>
      <c r="O68" s="36" t="str">
        <f>IFERROR(IF('X(Calculs)X'!HP87="","",'X(Calculs)X'!HP87),"")</f>
        <v/>
      </c>
      <c r="P68" s="36" t="str">
        <f>IFERROR(IF('X(Calculs)X'!HQ87="","",'X(Calculs)X'!HQ87),"")</f>
        <v/>
      </c>
      <c r="Q68" s="36" t="str">
        <f>IFERROR(IF('X(Calculs)X'!HR87="","",'X(Calculs)X'!HR87),"")</f>
        <v/>
      </c>
      <c r="R68" s="36" t="str">
        <f>IFERROR(IF('X(Calculs)X'!HS87="","",'X(Calculs)X'!HS87),"")</f>
        <v/>
      </c>
      <c r="S68" s="36" t="str">
        <f>IFERROR(IF('X(Calculs)X'!HT87="","",'X(Calculs)X'!HT87),"")</f>
        <v/>
      </c>
      <c r="T68" s="36" t="str">
        <f>IFERROR(IF('X(Calculs)X'!HU87="","",'X(Calculs)X'!HU87),"")</f>
        <v/>
      </c>
      <c r="U68" s="36" t="str">
        <f>IFERROR(IF('X(Calculs)X'!HV87="","",'X(Calculs)X'!HV87),"")</f>
        <v/>
      </c>
      <c r="V68" s="36" t="str">
        <f>IFERROR(IF('X(Calculs)X'!HW87="","",'X(Calculs)X'!HW87),"")</f>
        <v/>
      </c>
      <c r="W68" s="36" t="str">
        <f>IFERROR(IF('X(Calculs)X'!HX87="","",'X(Calculs)X'!HX87),"")</f>
        <v/>
      </c>
      <c r="X68" s="36" t="str">
        <f>IFERROR(IF('X(Calculs)X'!HY87="","",'X(Calculs)X'!HY87),"")</f>
        <v/>
      </c>
      <c r="Y68" s="36" t="str">
        <f>IFERROR(IF('X(Calculs)X'!HZ87="","",'X(Calculs)X'!HZ87),"")</f>
        <v/>
      </c>
      <c r="Z68" s="36" t="str">
        <f>IFERROR(IF('X(Calculs)X'!IA87="","",'X(Calculs)X'!IA87),"")</f>
        <v/>
      </c>
      <c r="AA68" s="36" t="str">
        <f>IFERROR(IF('X(Calculs)X'!IB87="","",'X(Calculs)X'!IB87),"")</f>
        <v/>
      </c>
      <c r="AB68" s="36" t="str">
        <f>IFERROR(IF('X(Calculs)X'!IC87="","",'X(Calculs)X'!IC87),"")</f>
        <v/>
      </c>
      <c r="AC68" s="36" t="str">
        <f>IFERROR(IF('X(Calculs)X'!ID87="","",'X(Calculs)X'!ID87),"")</f>
        <v/>
      </c>
      <c r="AD68" s="36" t="str">
        <f>IFERROR(IF('X(Calculs)X'!IE87="","",'X(Calculs)X'!IE87),"")</f>
        <v/>
      </c>
      <c r="AE68" s="36" t="str">
        <f>IFERROR(IF('X(Calculs)X'!IF87="","",'X(Calculs)X'!IF87),"")</f>
        <v/>
      </c>
      <c r="AF68" s="36" t="str">
        <f>IFERROR(IF('X(Calculs)X'!IG87="","",'X(Calculs)X'!IG87),"")</f>
        <v/>
      </c>
      <c r="AG68" s="36" t="str">
        <f>IFERROR(IF('X(Calculs)X'!IH87="","",'X(Calculs)X'!IH87),"")</f>
        <v/>
      </c>
      <c r="AH68" s="36" t="str">
        <f>IFERROR(IF('X(Calculs)X'!II87="","",'X(Calculs)X'!II87),"")</f>
        <v/>
      </c>
      <c r="AI68" s="36" t="str">
        <f>IFERROR(IF('X(Calculs)X'!IJ87="","",'X(Calculs)X'!IJ87),"")</f>
        <v/>
      </c>
      <c r="AJ68" s="36" t="str">
        <f>IFERROR(IF('X(Calculs)X'!IK87="","",'X(Calculs)X'!IK87),"")</f>
        <v/>
      </c>
      <c r="AK68" s="36" t="str">
        <f>IFERROR(IF('X(Calculs)X'!IL87="","",'X(Calculs)X'!IL87),"")</f>
        <v/>
      </c>
      <c r="AL68" s="36" t="str">
        <f>IFERROR(IF('X(Calculs)X'!IM87="","",'X(Calculs)X'!IM87),"")</f>
        <v/>
      </c>
      <c r="AM68" s="270" t="str">
        <f>IFERROR(IF('X(Calculs)X'!IN87="","",'X(Calculs)X'!IN87),"")</f>
        <v/>
      </c>
    </row>
    <row r="69" spans="1:39" ht="39.9" customHeight="1" x14ac:dyDescent="0.3">
      <c r="A69" s="165" t="str">
        <f t="shared" si="0"/>
        <v/>
      </c>
      <c r="B69" s="277" t="str">
        <f t="shared" si="1"/>
        <v/>
      </c>
      <c r="C69" s="278" t="str">
        <f>IFERROR(IF('X(Calculs)X'!EE88&lt;='2. Saisie'!AE$3,'X(Calculs)X'!FM88,""),"")</f>
        <v/>
      </c>
      <c r="D69" s="279" t="str">
        <f>IFERROR(IF(C69="","",C69/'X(Calculs)X'!B$8),"")</f>
        <v/>
      </c>
      <c r="E69" s="285" t="str">
        <f>IFERROR(IF('X(Calculs)X'!FL88="","",'X(Calculs)X'!FL88),"")</f>
        <v/>
      </c>
      <c r="H69" s="267" t="str">
        <f>IFERROR(IF('X(Calculs)X'!HH88="","",'X(Calculs)X'!HH88),"")</f>
        <v/>
      </c>
      <c r="I69" s="58" t="str">
        <f>IFERROR(IF('X(Calculs)X'!HJ88="","",'X(Calculs)X'!HJ88),"")</f>
        <v/>
      </c>
      <c r="J69" s="36" t="str">
        <f>IFERROR(IF('X(Calculs)X'!HK88="","",'X(Calculs)X'!HK88),"")</f>
        <v/>
      </c>
      <c r="K69" s="36" t="str">
        <f>IFERROR(IF('X(Calculs)X'!HL88="","",'X(Calculs)X'!HL88),"")</f>
        <v/>
      </c>
      <c r="L69" s="36" t="str">
        <f>IFERROR(IF('X(Calculs)X'!HM88="","",'X(Calculs)X'!HM88),"")</f>
        <v/>
      </c>
      <c r="M69" s="36" t="str">
        <f>IFERROR(IF('X(Calculs)X'!HN88="","",'X(Calculs)X'!HN88),"")</f>
        <v/>
      </c>
      <c r="N69" s="36" t="str">
        <f>IFERROR(IF('X(Calculs)X'!HO88="","",'X(Calculs)X'!HO88),"")</f>
        <v/>
      </c>
      <c r="O69" s="36" t="str">
        <f>IFERROR(IF('X(Calculs)X'!HP88="","",'X(Calculs)X'!HP88),"")</f>
        <v/>
      </c>
      <c r="P69" s="36" t="str">
        <f>IFERROR(IF('X(Calculs)X'!HQ88="","",'X(Calculs)X'!HQ88),"")</f>
        <v/>
      </c>
      <c r="Q69" s="36" t="str">
        <f>IFERROR(IF('X(Calculs)X'!HR88="","",'X(Calculs)X'!HR88),"")</f>
        <v/>
      </c>
      <c r="R69" s="36" t="str">
        <f>IFERROR(IF('X(Calculs)X'!HS88="","",'X(Calculs)X'!HS88),"")</f>
        <v/>
      </c>
      <c r="S69" s="36" t="str">
        <f>IFERROR(IF('X(Calculs)X'!HT88="","",'X(Calculs)X'!HT88),"")</f>
        <v/>
      </c>
      <c r="T69" s="36" t="str">
        <f>IFERROR(IF('X(Calculs)X'!HU88="","",'X(Calculs)X'!HU88),"")</f>
        <v/>
      </c>
      <c r="U69" s="36" t="str">
        <f>IFERROR(IF('X(Calculs)X'!HV88="","",'X(Calculs)X'!HV88),"")</f>
        <v/>
      </c>
      <c r="V69" s="36" t="str">
        <f>IFERROR(IF('X(Calculs)X'!HW88="","",'X(Calculs)X'!HW88),"")</f>
        <v/>
      </c>
      <c r="W69" s="36" t="str">
        <f>IFERROR(IF('X(Calculs)X'!HX88="","",'X(Calculs)X'!HX88),"")</f>
        <v/>
      </c>
      <c r="X69" s="36" t="str">
        <f>IFERROR(IF('X(Calculs)X'!HY88="","",'X(Calculs)X'!HY88),"")</f>
        <v/>
      </c>
      <c r="Y69" s="36" t="str">
        <f>IFERROR(IF('X(Calculs)X'!HZ88="","",'X(Calculs)X'!HZ88),"")</f>
        <v/>
      </c>
      <c r="Z69" s="36" t="str">
        <f>IFERROR(IF('X(Calculs)X'!IA88="","",'X(Calculs)X'!IA88),"")</f>
        <v/>
      </c>
      <c r="AA69" s="36" t="str">
        <f>IFERROR(IF('X(Calculs)X'!IB88="","",'X(Calculs)X'!IB88),"")</f>
        <v/>
      </c>
      <c r="AB69" s="36" t="str">
        <f>IFERROR(IF('X(Calculs)X'!IC88="","",'X(Calculs)X'!IC88),"")</f>
        <v/>
      </c>
      <c r="AC69" s="36" t="str">
        <f>IFERROR(IF('X(Calculs)X'!ID88="","",'X(Calculs)X'!ID88),"")</f>
        <v/>
      </c>
      <c r="AD69" s="36" t="str">
        <f>IFERROR(IF('X(Calculs)X'!IE88="","",'X(Calculs)X'!IE88),"")</f>
        <v/>
      </c>
      <c r="AE69" s="36" t="str">
        <f>IFERROR(IF('X(Calculs)X'!IF88="","",'X(Calculs)X'!IF88),"")</f>
        <v/>
      </c>
      <c r="AF69" s="36" t="str">
        <f>IFERROR(IF('X(Calculs)X'!IG88="","",'X(Calculs)X'!IG88),"")</f>
        <v/>
      </c>
      <c r="AG69" s="36" t="str">
        <f>IFERROR(IF('X(Calculs)X'!IH88="","",'X(Calculs)X'!IH88),"")</f>
        <v/>
      </c>
      <c r="AH69" s="36" t="str">
        <f>IFERROR(IF('X(Calculs)X'!II88="","",'X(Calculs)X'!II88),"")</f>
        <v/>
      </c>
      <c r="AI69" s="36" t="str">
        <f>IFERROR(IF('X(Calculs)X'!IJ88="","",'X(Calculs)X'!IJ88),"")</f>
        <v/>
      </c>
      <c r="AJ69" s="36" t="str">
        <f>IFERROR(IF('X(Calculs)X'!IK88="","",'X(Calculs)X'!IK88),"")</f>
        <v/>
      </c>
      <c r="AK69" s="36" t="str">
        <f>IFERROR(IF('X(Calculs)X'!IL88="","",'X(Calculs)X'!IL88),"")</f>
        <v/>
      </c>
      <c r="AL69" s="36" t="str">
        <f>IFERROR(IF('X(Calculs)X'!IM88="","",'X(Calculs)X'!IM88),"")</f>
        <v/>
      </c>
      <c r="AM69" s="270" t="str">
        <f>IFERROR(IF('X(Calculs)X'!IN88="","",'X(Calculs)X'!IN88),"")</f>
        <v/>
      </c>
    </row>
    <row r="70" spans="1:39" ht="39.9" customHeight="1" x14ac:dyDescent="0.3">
      <c r="A70" s="165" t="str">
        <f t="shared" si="0"/>
        <v/>
      </c>
      <c r="B70" s="277" t="str">
        <f t="shared" si="1"/>
        <v/>
      </c>
      <c r="C70" s="278" t="str">
        <f>IFERROR(IF('X(Calculs)X'!EE89&lt;='2. Saisie'!AE$3,'X(Calculs)X'!FM89,""),"")</f>
        <v/>
      </c>
      <c r="D70" s="279" t="str">
        <f>IFERROR(IF(C70="","",C70/'X(Calculs)X'!B$8),"")</f>
        <v/>
      </c>
      <c r="E70" s="285" t="str">
        <f>IFERROR(IF('X(Calculs)X'!FL89="","",'X(Calculs)X'!FL89),"")</f>
        <v/>
      </c>
      <c r="H70" s="267" t="str">
        <f>IFERROR(IF('X(Calculs)X'!HH89="","",'X(Calculs)X'!HH89),"")</f>
        <v/>
      </c>
      <c r="I70" s="58" t="str">
        <f>IFERROR(IF('X(Calculs)X'!HJ89="","",'X(Calculs)X'!HJ89),"")</f>
        <v/>
      </c>
      <c r="J70" s="36" t="str">
        <f>IFERROR(IF('X(Calculs)X'!HK89="","",'X(Calculs)X'!HK89),"")</f>
        <v/>
      </c>
      <c r="K70" s="36" t="str">
        <f>IFERROR(IF('X(Calculs)X'!HL89="","",'X(Calculs)X'!HL89),"")</f>
        <v/>
      </c>
      <c r="L70" s="36" t="str">
        <f>IFERROR(IF('X(Calculs)X'!HM89="","",'X(Calculs)X'!HM89),"")</f>
        <v/>
      </c>
      <c r="M70" s="36" t="str">
        <f>IFERROR(IF('X(Calculs)X'!HN89="","",'X(Calculs)X'!HN89),"")</f>
        <v/>
      </c>
      <c r="N70" s="36" t="str">
        <f>IFERROR(IF('X(Calculs)X'!HO89="","",'X(Calculs)X'!HO89),"")</f>
        <v/>
      </c>
      <c r="O70" s="36" t="str">
        <f>IFERROR(IF('X(Calculs)X'!HP89="","",'X(Calculs)X'!HP89),"")</f>
        <v/>
      </c>
      <c r="P70" s="36" t="str">
        <f>IFERROR(IF('X(Calculs)X'!HQ89="","",'X(Calculs)X'!HQ89),"")</f>
        <v/>
      </c>
      <c r="Q70" s="36" t="str">
        <f>IFERROR(IF('X(Calculs)X'!HR89="","",'X(Calculs)X'!HR89),"")</f>
        <v/>
      </c>
      <c r="R70" s="36" t="str">
        <f>IFERROR(IF('X(Calculs)X'!HS89="","",'X(Calculs)X'!HS89),"")</f>
        <v/>
      </c>
      <c r="S70" s="36" t="str">
        <f>IFERROR(IF('X(Calculs)X'!HT89="","",'X(Calculs)X'!HT89),"")</f>
        <v/>
      </c>
      <c r="T70" s="36" t="str">
        <f>IFERROR(IF('X(Calculs)X'!HU89="","",'X(Calculs)X'!HU89),"")</f>
        <v/>
      </c>
      <c r="U70" s="36" t="str">
        <f>IFERROR(IF('X(Calculs)X'!HV89="","",'X(Calculs)X'!HV89),"")</f>
        <v/>
      </c>
      <c r="V70" s="36" t="str">
        <f>IFERROR(IF('X(Calculs)X'!HW89="","",'X(Calculs)X'!HW89),"")</f>
        <v/>
      </c>
      <c r="W70" s="36" t="str">
        <f>IFERROR(IF('X(Calculs)X'!HX89="","",'X(Calculs)X'!HX89),"")</f>
        <v/>
      </c>
      <c r="X70" s="36" t="str">
        <f>IFERROR(IF('X(Calculs)X'!HY89="","",'X(Calculs)X'!HY89),"")</f>
        <v/>
      </c>
      <c r="Y70" s="36" t="str">
        <f>IFERROR(IF('X(Calculs)X'!HZ89="","",'X(Calculs)X'!HZ89),"")</f>
        <v/>
      </c>
      <c r="Z70" s="36" t="str">
        <f>IFERROR(IF('X(Calculs)X'!IA89="","",'X(Calculs)X'!IA89),"")</f>
        <v/>
      </c>
      <c r="AA70" s="36" t="str">
        <f>IFERROR(IF('X(Calculs)X'!IB89="","",'X(Calculs)X'!IB89),"")</f>
        <v/>
      </c>
      <c r="AB70" s="36" t="str">
        <f>IFERROR(IF('X(Calculs)X'!IC89="","",'X(Calculs)X'!IC89),"")</f>
        <v/>
      </c>
      <c r="AC70" s="36" t="str">
        <f>IFERROR(IF('X(Calculs)X'!ID89="","",'X(Calculs)X'!ID89),"")</f>
        <v/>
      </c>
      <c r="AD70" s="36" t="str">
        <f>IFERROR(IF('X(Calculs)X'!IE89="","",'X(Calculs)X'!IE89),"")</f>
        <v/>
      </c>
      <c r="AE70" s="36" t="str">
        <f>IFERROR(IF('X(Calculs)X'!IF89="","",'X(Calculs)X'!IF89),"")</f>
        <v/>
      </c>
      <c r="AF70" s="36" t="str">
        <f>IFERROR(IF('X(Calculs)X'!IG89="","",'X(Calculs)X'!IG89),"")</f>
        <v/>
      </c>
      <c r="AG70" s="36" t="str">
        <f>IFERROR(IF('X(Calculs)X'!IH89="","",'X(Calculs)X'!IH89),"")</f>
        <v/>
      </c>
      <c r="AH70" s="36" t="str">
        <f>IFERROR(IF('X(Calculs)X'!II89="","",'X(Calculs)X'!II89),"")</f>
        <v/>
      </c>
      <c r="AI70" s="36" t="str">
        <f>IFERROR(IF('X(Calculs)X'!IJ89="","",'X(Calculs)X'!IJ89),"")</f>
        <v/>
      </c>
      <c r="AJ70" s="36" t="str">
        <f>IFERROR(IF('X(Calculs)X'!IK89="","",'X(Calculs)X'!IK89),"")</f>
        <v/>
      </c>
      <c r="AK70" s="36" t="str">
        <f>IFERROR(IF('X(Calculs)X'!IL89="","",'X(Calculs)X'!IL89),"")</f>
        <v/>
      </c>
      <c r="AL70" s="36" t="str">
        <f>IFERROR(IF('X(Calculs)X'!IM89="","",'X(Calculs)X'!IM89),"")</f>
        <v/>
      </c>
      <c r="AM70" s="270" t="str">
        <f>IFERROR(IF('X(Calculs)X'!IN89="","",'X(Calculs)X'!IN89),"")</f>
        <v/>
      </c>
    </row>
    <row r="71" spans="1:39" ht="39.9" customHeight="1" x14ac:dyDescent="0.3">
      <c r="A71" s="165" t="str">
        <f t="shared" ref="A71:A105" si="2">I71</f>
        <v/>
      </c>
      <c r="B71" s="277" t="str">
        <f t="shared" ref="B71:B105" si="3">H71</f>
        <v/>
      </c>
      <c r="C71" s="278" t="str">
        <f>IFERROR(IF('X(Calculs)X'!EE90&lt;='2. Saisie'!AE$3,'X(Calculs)X'!FM90,""),"")</f>
        <v/>
      </c>
      <c r="D71" s="279" t="str">
        <f>IFERROR(IF(C71="","",C71/'X(Calculs)X'!B$8),"")</f>
        <v/>
      </c>
      <c r="E71" s="285" t="str">
        <f>IFERROR(IF('X(Calculs)X'!FL90="","",'X(Calculs)X'!FL90),"")</f>
        <v/>
      </c>
      <c r="H71" s="267" t="str">
        <f>IFERROR(IF('X(Calculs)X'!HH90="","",'X(Calculs)X'!HH90),"")</f>
        <v/>
      </c>
      <c r="I71" s="58" t="str">
        <f>IFERROR(IF('X(Calculs)X'!HJ90="","",'X(Calculs)X'!HJ90),"")</f>
        <v/>
      </c>
      <c r="J71" s="36" t="str">
        <f>IFERROR(IF('X(Calculs)X'!HK90="","",'X(Calculs)X'!HK90),"")</f>
        <v/>
      </c>
      <c r="K71" s="36" t="str">
        <f>IFERROR(IF('X(Calculs)X'!HL90="","",'X(Calculs)X'!HL90),"")</f>
        <v/>
      </c>
      <c r="L71" s="36" t="str">
        <f>IFERROR(IF('X(Calculs)X'!HM90="","",'X(Calculs)X'!HM90),"")</f>
        <v/>
      </c>
      <c r="M71" s="36" t="str">
        <f>IFERROR(IF('X(Calculs)X'!HN90="","",'X(Calculs)X'!HN90),"")</f>
        <v/>
      </c>
      <c r="N71" s="36" t="str">
        <f>IFERROR(IF('X(Calculs)X'!HO90="","",'X(Calculs)X'!HO90),"")</f>
        <v/>
      </c>
      <c r="O71" s="36" t="str">
        <f>IFERROR(IF('X(Calculs)X'!HP90="","",'X(Calculs)X'!HP90),"")</f>
        <v/>
      </c>
      <c r="P71" s="36" t="str">
        <f>IFERROR(IF('X(Calculs)X'!HQ90="","",'X(Calculs)X'!HQ90),"")</f>
        <v/>
      </c>
      <c r="Q71" s="36" t="str">
        <f>IFERROR(IF('X(Calculs)X'!HR90="","",'X(Calculs)X'!HR90),"")</f>
        <v/>
      </c>
      <c r="R71" s="36" t="str">
        <f>IFERROR(IF('X(Calculs)X'!HS90="","",'X(Calculs)X'!HS90),"")</f>
        <v/>
      </c>
      <c r="S71" s="36" t="str">
        <f>IFERROR(IF('X(Calculs)X'!HT90="","",'X(Calculs)X'!HT90),"")</f>
        <v/>
      </c>
      <c r="T71" s="36" t="str">
        <f>IFERROR(IF('X(Calculs)X'!HU90="","",'X(Calculs)X'!HU90),"")</f>
        <v/>
      </c>
      <c r="U71" s="36" t="str">
        <f>IFERROR(IF('X(Calculs)X'!HV90="","",'X(Calculs)X'!HV90),"")</f>
        <v/>
      </c>
      <c r="V71" s="36" t="str">
        <f>IFERROR(IF('X(Calculs)X'!HW90="","",'X(Calculs)X'!HW90),"")</f>
        <v/>
      </c>
      <c r="W71" s="36" t="str">
        <f>IFERROR(IF('X(Calculs)X'!HX90="","",'X(Calculs)X'!HX90),"")</f>
        <v/>
      </c>
      <c r="X71" s="36" t="str">
        <f>IFERROR(IF('X(Calculs)X'!HY90="","",'X(Calculs)X'!HY90),"")</f>
        <v/>
      </c>
      <c r="Y71" s="36" t="str">
        <f>IFERROR(IF('X(Calculs)X'!HZ90="","",'X(Calculs)X'!HZ90),"")</f>
        <v/>
      </c>
      <c r="Z71" s="36" t="str">
        <f>IFERROR(IF('X(Calculs)X'!IA90="","",'X(Calculs)X'!IA90),"")</f>
        <v/>
      </c>
      <c r="AA71" s="36" t="str">
        <f>IFERROR(IF('X(Calculs)X'!IB90="","",'X(Calculs)X'!IB90),"")</f>
        <v/>
      </c>
      <c r="AB71" s="36" t="str">
        <f>IFERROR(IF('X(Calculs)X'!IC90="","",'X(Calculs)X'!IC90),"")</f>
        <v/>
      </c>
      <c r="AC71" s="36" t="str">
        <f>IFERROR(IF('X(Calculs)X'!ID90="","",'X(Calculs)X'!ID90),"")</f>
        <v/>
      </c>
      <c r="AD71" s="36" t="str">
        <f>IFERROR(IF('X(Calculs)X'!IE90="","",'X(Calculs)X'!IE90),"")</f>
        <v/>
      </c>
      <c r="AE71" s="36" t="str">
        <f>IFERROR(IF('X(Calculs)X'!IF90="","",'X(Calculs)X'!IF90),"")</f>
        <v/>
      </c>
      <c r="AF71" s="36" t="str">
        <f>IFERROR(IF('X(Calculs)X'!IG90="","",'X(Calculs)X'!IG90),"")</f>
        <v/>
      </c>
      <c r="AG71" s="36" t="str">
        <f>IFERROR(IF('X(Calculs)X'!IH90="","",'X(Calculs)X'!IH90),"")</f>
        <v/>
      </c>
      <c r="AH71" s="36" t="str">
        <f>IFERROR(IF('X(Calculs)X'!II90="","",'X(Calculs)X'!II90),"")</f>
        <v/>
      </c>
      <c r="AI71" s="36" t="str">
        <f>IFERROR(IF('X(Calculs)X'!IJ90="","",'X(Calculs)X'!IJ90),"")</f>
        <v/>
      </c>
      <c r="AJ71" s="36" t="str">
        <f>IFERROR(IF('X(Calculs)X'!IK90="","",'X(Calculs)X'!IK90),"")</f>
        <v/>
      </c>
      <c r="AK71" s="36" t="str">
        <f>IFERROR(IF('X(Calculs)X'!IL90="","",'X(Calculs)X'!IL90),"")</f>
        <v/>
      </c>
      <c r="AL71" s="36" t="str">
        <f>IFERROR(IF('X(Calculs)X'!IM90="","",'X(Calculs)X'!IM90),"")</f>
        <v/>
      </c>
      <c r="AM71" s="270" t="str">
        <f>IFERROR(IF('X(Calculs)X'!IN90="","",'X(Calculs)X'!IN90),"")</f>
        <v/>
      </c>
    </row>
    <row r="72" spans="1:39" ht="39.9" customHeight="1" x14ac:dyDescent="0.3">
      <c r="A72" s="165" t="str">
        <f t="shared" si="2"/>
        <v/>
      </c>
      <c r="B72" s="277" t="str">
        <f t="shared" si="3"/>
        <v/>
      </c>
      <c r="C72" s="278" t="str">
        <f>IFERROR(IF('X(Calculs)X'!EE91&lt;='2. Saisie'!AE$3,'X(Calculs)X'!FM91,""),"")</f>
        <v/>
      </c>
      <c r="D72" s="279" t="str">
        <f>IFERROR(IF(C72="","",C72/'X(Calculs)X'!B$8),"")</f>
        <v/>
      </c>
      <c r="E72" s="285" t="str">
        <f>IFERROR(IF('X(Calculs)X'!FL91="","",'X(Calculs)X'!FL91),"")</f>
        <v/>
      </c>
      <c r="H72" s="267" t="str">
        <f>IFERROR(IF('X(Calculs)X'!HH91="","",'X(Calculs)X'!HH91),"")</f>
        <v/>
      </c>
      <c r="I72" s="58" t="str">
        <f>IFERROR(IF('X(Calculs)X'!HJ91="","",'X(Calculs)X'!HJ91),"")</f>
        <v/>
      </c>
      <c r="J72" s="36" t="str">
        <f>IFERROR(IF('X(Calculs)X'!HK91="","",'X(Calculs)X'!HK91),"")</f>
        <v/>
      </c>
      <c r="K72" s="36" t="str">
        <f>IFERROR(IF('X(Calculs)X'!HL91="","",'X(Calculs)X'!HL91),"")</f>
        <v/>
      </c>
      <c r="L72" s="36" t="str">
        <f>IFERROR(IF('X(Calculs)X'!HM91="","",'X(Calculs)X'!HM91),"")</f>
        <v/>
      </c>
      <c r="M72" s="36" t="str">
        <f>IFERROR(IF('X(Calculs)X'!HN91="","",'X(Calculs)X'!HN91),"")</f>
        <v/>
      </c>
      <c r="N72" s="36" t="str">
        <f>IFERROR(IF('X(Calculs)X'!HO91="","",'X(Calculs)X'!HO91),"")</f>
        <v/>
      </c>
      <c r="O72" s="36" t="str">
        <f>IFERROR(IF('X(Calculs)X'!HP91="","",'X(Calculs)X'!HP91),"")</f>
        <v/>
      </c>
      <c r="P72" s="36" t="str">
        <f>IFERROR(IF('X(Calculs)X'!HQ91="","",'X(Calculs)X'!HQ91),"")</f>
        <v/>
      </c>
      <c r="Q72" s="36" t="str">
        <f>IFERROR(IF('X(Calculs)X'!HR91="","",'X(Calculs)X'!HR91),"")</f>
        <v/>
      </c>
      <c r="R72" s="36" t="str">
        <f>IFERROR(IF('X(Calculs)X'!HS91="","",'X(Calculs)X'!HS91),"")</f>
        <v/>
      </c>
      <c r="S72" s="36" t="str">
        <f>IFERROR(IF('X(Calculs)X'!HT91="","",'X(Calculs)X'!HT91),"")</f>
        <v/>
      </c>
      <c r="T72" s="36" t="str">
        <f>IFERROR(IF('X(Calculs)X'!HU91="","",'X(Calculs)X'!HU91),"")</f>
        <v/>
      </c>
      <c r="U72" s="36" t="str">
        <f>IFERROR(IF('X(Calculs)X'!HV91="","",'X(Calculs)X'!HV91),"")</f>
        <v/>
      </c>
      <c r="V72" s="36" t="str">
        <f>IFERROR(IF('X(Calculs)X'!HW91="","",'X(Calculs)X'!HW91),"")</f>
        <v/>
      </c>
      <c r="W72" s="36" t="str">
        <f>IFERROR(IF('X(Calculs)X'!HX91="","",'X(Calculs)X'!HX91),"")</f>
        <v/>
      </c>
      <c r="X72" s="36" t="str">
        <f>IFERROR(IF('X(Calculs)X'!HY91="","",'X(Calculs)X'!HY91),"")</f>
        <v/>
      </c>
      <c r="Y72" s="36" t="str">
        <f>IFERROR(IF('X(Calculs)X'!HZ91="","",'X(Calculs)X'!HZ91),"")</f>
        <v/>
      </c>
      <c r="Z72" s="36" t="str">
        <f>IFERROR(IF('X(Calculs)X'!IA91="","",'X(Calculs)X'!IA91),"")</f>
        <v/>
      </c>
      <c r="AA72" s="36" t="str">
        <f>IFERROR(IF('X(Calculs)X'!IB91="","",'X(Calculs)X'!IB91),"")</f>
        <v/>
      </c>
      <c r="AB72" s="36" t="str">
        <f>IFERROR(IF('X(Calculs)X'!IC91="","",'X(Calculs)X'!IC91),"")</f>
        <v/>
      </c>
      <c r="AC72" s="36" t="str">
        <f>IFERROR(IF('X(Calculs)X'!ID91="","",'X(Calculs)X'!ID91),"")</f>
        <v/>
      </c>
      <c r="AD72" s="36" t="str">
        <f>IFERROR(IF('X(Calculs)X'!IE91="","",'X(Calculs)X'!IE91),"")</f>
        <v/>
      </c>
      <c r="AE72" s="36" t="str">
        <f>IFERROR(IF('X(Calculs)X'!IF91="","",'X(Calculs)X'!IF91),"")</f>
        <v/>
      </c>
      <c r="AF72" s="36" t="str">
        <f>IFERROR(IF('X(Calculs)X'!IG91="","",'X(Calculs)X'!IG91),"")</f>
        <v/>
      </c>
      <c r="AG72" s="36" t="str">
        <f>IFERROR(IF('X(Calculs)X'!IH91="","",'X(Calculs)X'!IH91),"")</f>
        <v/>
      </c>
      <c r="AH72" s="36" t="str">
        <f>IFERROR(IF('X(Calculs)X'!II91="","",'X(Calculs)X'!II91),"")</f>
        <v/>
      </c>
      <c r="AI72" s="36" t="str">
        <f>IFERROR(IF('X(Calculs)X'!IJ91="","",'X(Calculs)X'!IJ91),"")</f>
        <v/>
      </c>
      <c r="AJ72" s="36" t="str">
        <f>IFERROR(IF('X(Calculs)X'!IK91="","",'X(Calculs)X'!IK91),"")</f>
        <v/>
      </c>
      <c r="AK72" s="36" t="str">
        <f>IFERROR(IF('X(Calculs)X'!IL91="","",'X(Calculs)X'!IL91),"")</f>
        <v/>
      </c>
      <c r="AL72" s="36" t="str">
        <f>IFERROR(IF('X(Calculs)X'!IM91="","",'X(Calculs)X'!IM91),"")</f>
        <v/>
      </c>
      <c r="AM72" s="270" t="str">
        <f>IFERROR(IF('X(Calculs)X'!IN91="","",'X(Calculs)X'!IN91),"")</f>
        <v/>
      </c>
    </row>
    <row r="73" spans="1:39" ht="39.9" customHeight="1" x14ac:dyDescent="0.3">
      <c r="A73" s="165" t="str">
        <f t="shared" si="2"/>
        <v/>
      </c>
      <c r="B73" s="277" t="str">
        <f t="shared" si="3"/>
        <v/>
      </c>
      <c r="C73" s="278" t="str">
        <f>IFERROR(IF('X(Calculs)X'!EE92&lt;='2. Saisie'!AE$3,'X(Calculs)X'!FM92,""),"")</f>
        <v/>
      </c>
      <c r="D73" s="279" t="str">
        <f>IFERROR(IF(C73="","",C73/'X(Calculs)X'!B$8),"")</f>
        <v/>
      </c>
      <c r="E73" s="285" t="str">
        <f>IFERROR(IF('X(Calculs)X'!FL92="","",'X(Calculs)X'!FL92),"")</f>
        <v/>
      </c>
      <c r="H73" s="267" t="str">
        <f>IFERROR(IF('X(Calculs)X'!HH92="","",'X(Calculs)X'!HH92),"")</f>
        <v/>
      </c>
      <c r="I73" s="58" t="str">
        <f>IFERROR(IF('X(Calculs)X'!HJ92="","",'X(Calculs)X'!HJ92),"")</f>
        <v/>
      </c>
      <c r="J73" s="36" t="str">
        <f>IFERROR(IF('X(Calculs)X'!HK92="","",'X(Calculs)X'!HK92),"")</f>
        <v/>
      </c>
      <c r="K73" s="36" t="str">
        <f>IFERROR(IF('X(Calculs)X'!HL92="","",'X(Calculs)X'!HL92),"")</f>
        <v/>
      </c>
      <c r="L73" s="36" t="str">
        <f>IFERROR(IF('X(Calculs)X'!HM92="","",'X(Calculs)X'!HM92),"")</f>
        <v/>
      </c>
      <c r="M73" s="36" t="str">
        <f>IFERROR(IF('X(Calculs)X'!HN92="","",'X(Calculs)X'!HN92),"")</f>
        <v/>
      </c>
      <c r="N73" s="36" t="str">
        <f>IFERROR(IF('X(Calculs)X'!HO92="","",'X(Calculs)X'!HO92),"")</f>
        <v/>
      </c>
      <c r="O73" s="36" t="str">
        <f>IFERROR(IF('X(Calculs)X'!HP92="","",'X(Calculs)X'!HP92),"")</f>
        <v/>
      </c>
      <c r="P73" s="36" t="str">
        <f>IFERROR(IF('X(Calculs)X'!HQ92="","",'X(Calculs)X'!HQ92),"")</f>
        <v/>
      </c>
      <c r="Q73" s="36" t="str">
        <f>IFERROR(IF('X(Calculs)X'!HR92="","",'X(Calculs)X'!HR92),"")</f>
        <v/>
      </c>
      <c r="R73" s="36" t="str">
        <f>IFERROR(IF('X(Calculs)X'!HS92="","",'X(Calculs)X'!HS92),"")</f>
        <v/>
      </c>
      <c r="S73" s="36" t="str">
        <f>IFERROR(IF('X(Calculs)X'!HT92="","",'X(Calculs)X'!HT92),"")</f>
        <v/>
      </c>
      <c r="T73" s="36" t="str">
        <f>IFERROR(IF('X(Calculs)X'!HU92="","",'X(Calculs)X'!HU92),"")</f>
        <v/>
      </c>
      <c r="U73" s="36" t="str">
        <f>IFERROR(IF('X(Calculs)X'!HV92="","",'X(Calculs)X'!HV92),"")</f>
        <v/>
      </c>
      <c r="V73" s="36" t="str">
        <f>IFERROR(IF('X(Calculs)X'!HW92="","",'X(Calculs)X'!HW92),"")</f>
        <v/>
      </c>
      <c r="W73" s="36" t="str">
        <f>IFERROR(IF('X(Calculs)X'!HX92="","",'X(Calculs)X'!HX92),"")</f>
        <v/>
      </c>
      <c r="X73" s="36" t="str">
        <f>IFERROR(IF('X(Calculs)X'!HY92="","",'X(Calculs)X'!HY92),"")</f>
        <v/>
      </c>
      <c r="Y73" s="36" t="str">
        <f>IFERROR(IF('X(Calculs)X'!HZ92="","",'X(Calculs)X'!HZ92),"")</f>
        <v/>
      </c>
      <c r="Z73" s="36" t="str">
        <f>IFERROR(IF('X(Calculs)X'!IA92="","",'X(Calculs)X'!IA92),"")</f>
        <v/>
      </c>
      <c r="AA73" s="36" t="str">
        <f>IFERROR(IF('X(Calculs)X'!IB92="","",'X(Calculs)X'!IB92),"")</f>
        <v/>
      </c>
      <c r="AB73" s="36" t="str">
        <f>IFERROR(IF('X(Calculs)X'!IC92="","",'X(Calculs)X'!IC92),"")</f>
        <v/>
      </c>
      <c r="AC73" s="36" t="str">
        <f>IFERROR(IF('X(Calculs)X'!ID92="","",'X(Calculs)X'!ID92),"")</f>
        <v/>
      </c>
      <c r="AD73" s="36" t="str">
        <f>IFERROR(IF('X(Calculs)X'!IE92="","",'X(Calculs)X'!IE92),"")</f>
        <v/>
      </c>
      <c r="AE73" s="36" t="str">
        <f>IFERROR(IF('X(Calculs)X'!IF92="","",'X(Calculs)X'!IF92),"")</f>
        <v/>
      </c>
      <c r="AF73" s="36" t="str">
        <f>IFERROR(IF('X(Calculs)X'!IG92="","",'X(Calculs)X'!IG92),"")</f>
        <v/>
      </c>
      <c r="AG73" s="36" t="str">
        <f>IFERROR(IF('X(Calculs)X'!IH92="","",'X(Calculs)X'!IH92),"")</f>
        <v/>
      </c>
      <c r="AH73" s="36" t="str">
        <f>IFERROR(IF('X(Calculs)X'!II92="","",'X(Calculs)X'!II92),"")</f>
        <v/>
      </c>
      <c r="AI73" s="36" t="str">
        <f>IFERROR(IF('X(Calculs)X'!IJ92="","",'X(Calculs)X'!IJ92),"")</f>
        <v/>
      </c>
      <c r="AJ73" s="36" t="str">
        <f>IFERROR(IF('X(Calculs)X'!IK92="","",'X(Calculs)X'!IK92),"")</f>
        <v/>
      </c>
      <c r="AK73" s="36" t="str">
        <f>IFERROR(IF('X(Calculs)X'!IL92="","",'X(Calculs)X'!IL92),"")</f>
        <v/>
      </c>
      <c r="AL73" s="36" t="str">
        <f>IFERROR(IF('X(Calculs)X'!IM92="","",'X(Calculs)X'!IM92),"")</f>
        <v/>
      </c>
      <c r="AM73" s="270" t="str">
        <f>IFERROR(IF('X(Calculs)X'!IN92="","",'X(Calculs)X'!IN92),"")</f>
        <v/>
      </c>
    </row>
    <row r="74" spans="1:39" ht="39.9" customHeight="1" x14ac:dyDescent="0.3">
      <c r="A74" s="165" t="str">
        <f t="shared" si="2"/>
        <v/>
      </c>
      <c r="B74" s="277" t="str">
        <f t="shared" si="3"/>
        <v/>
      </c>
      <c r="C74" s="278" t="str">
        <f>IFERROR(IF('X(Calculs)X'!EE93&lt;='2. Saisie'!AE$3,'X(Calculs)X'!FM93,""),"")</f>
        <v/>
      </c>
      <c r="D74" s="279" t="str">
        <f>IFERROR(IF(C74="","",C74/'X(Calculs)X'!B$8),"")</f>
        <v/>
      </c>
      <c r="E74" s="285" t="str">
        <f>IFERROR(IF('X(Calculs)X'!FL93="","",'X(Calculs)X'!FL93),"")</f>
        <v/>
      </c>
      <c r="H74" s="267" t="str">
        <f>IFERROR(IF('X(Calculs)X'!HH93="","",'X(Calculs)X'!HH93),"")</f>
        <v/>
      </c>
      <c r="I74" s="58" t="str">
        <f>IFERROR(IF('X(Calculs)X'!HJ93="","",'X(Calculs)X'!HJ93),"")</f>
        <v/>
      </c>
      <c r="J74" s="36" t="str">
        <f>IFERROR(IF('X(Calculs)X'!HK93="","",'X(Calculs)X'!HK93),"")</f>
        <v/>
      </c>
      <c r="K74" s="36" t="str">
        <f>IFERROR(IF('X(Calculs)X'!HL93="","",'X(Calculs)X'!HL93),"")</f>
        <v/>
      </c>
      <c r="L74" s="36" t="str">
        <f>IFERROR(IF('X(Calculs)X'!HM93="","",'X(Calculs)X'!HM93),"")</f>
        <v/>
      </c>
      <c r="M74" s="36" t="str">
        <f>IFERROR(IF('X(Calculs)X'!HN93="","",'X(Calculs)X'!HN93),"")</f>
        <v/>
      </c>
      <c r="N74" s="36" t="str">
        <f>IFERROR(IF('X(Calculs)X'!HO93="","",'X(Calculs)X'!HO93),"")</f>
        <v/>
      </c>
      <c r="O74" s="36" t="str">
        <f>IFERROR(IF('X(Calculs)X'!HP93="","",'X(Calculs)X'!HP93),"")</f>
        <v/>
      </c>
      <c r="P74" s="36" t="str">
        <f>IFERROR(IF('X(Calculs)X'!HQ93="","",'X(Calculs)X'!HQ93),"")</f>
        <v/>
      </c>
      <c r="Q74" s="36" t="str">
        <f>IFERROR(IF('X(Calculs)X'!HR93="","",'X(Calculs)X'!HR93),"")</f>
        <v/>
      </c>
      <c r="R74" s="36" t="str">
        <f>IFERROR(IF('X(Calculs)X'!HS93="","",'X(Calculs)X'!HS93),"")</f>
        <v/>
      </c>
      <c r="S74" s="36" t="str">
        <f>IFERROR(IF('X(Calculs)X'!HT93="","",'X(Calculs)X'!HT93),"")</f>
        <v/>
      </c>
      <c r="T74" s="36" t="str">
        <f>IFERROR(IF('X(Calculs)X'!HU93="","",'X(Calculs)X'!HU93),"")</f>
        <v/>
      </c>
      <c r="U74" s="36" t="str">
        <f>IFERROR(IF('X(Calculs)X'!HV93="","",'X(Calculs)X'!HV93),"")</f>
        <v/>
      </c>
      <c r="V74" s="36" t="str">
        <f>IFERROR(IF('X(Calculs)X'!HW93="","",'X(Calculs)X'!HW93),"")</f>
        <v/>
      </c>
      <c r="W74" s="36" t="str">
        <f>IFERROR(IF('X(Calculs)X'!HX93="","",'X(Calculs)X'!HX93),"")</f>
        <v/>
      </c>
      <c r="X74" s="36" t="str">
        <f>IFERROR(IF('X(Calculs)X'!HY93="","",'X(Calculs)X'!HY93),"")</f>
        <v/>
      </c>
      <c r="Y74" s="36" t="str">
        <f>IFERROR(IF('X(Calculs)X'!HZ93="","",'X(Calculs)X'!HZ93),"")</f>
        <v/>
      </c>
      <c r="Z74" s="36" t="str">
        <f>IFERROR(IF('X(Calculs)X'!IA93="","",'X(Calculs)X'!IA93),"")</f>
        <v/>
      </c>
      <c r="AA74" s="36" t="str">
        <f>IFERROR(IF('X(Calculs)X'!IB93="","",'X(Calculs)X'!IB93),"")</f>
        <v/>
      </c>
      <c r="AB74" s="36" t="str">
        <f>IFERROR(IF('X(Calculs)X'!IC93="","",'X(Calculs)X'!IC93),"")</f>
        <v/>
      </c>
      <c r="AC74" s="36" t="str">
        <f>IFERROR(IF('X(Calculs)X'!ID93="","",'X(Calculs)X'!ID93),"")</f>
        <v/>
      </c>
      <c r="AD74" s="36" t="str">
        <f>IFERROR(IF('X(Calculs)X'!IE93="","",'X(Calculs)X'!IE93),"")</f>
        <v/>
      </c>
      <c r="AE74" s="36" t="str">
        <f>IFERROR(IF('X(Calculs)X'!IF93="","",'X(Calculs)X'!IF93),"")</f>
        <v/>
      </c>
      <c r="AF74" s="36" t="str">
        <f>IFERROR(IF('X(Calculs)X'!IG93="","",'X(Calculs)X'!IG93),"")</f>
        <v/>
      </c>
      <c r="AG74" s="36" t="str">
        <f>IFERROR(IF('X(Calculs)X'!IH93="","",'X(Calculs)X'!IH93),"")</f>
        <v/>
      </c>
      <c r="AH74" s="36" t="str">
        <f>IFERROR(IF('X(Calculs)X'!II93="","",'X(Calculs)X'!II93),"")</f>
        <v/>
      </c>
      <c r="AI74" s="36" t="str">
        <f>IFERROR(IF('X(Calculs)X'!IJ93="","",'X(Calculs)X'!IJ93),"")</f>
        <v/>
      </c>
      <c r="AJ74" s="36" t="str">
        <f>IFERROR(IF('X(Calculs)X'!IK93="","",'X(Calculs)X'!IK93),"")</f>
        <v/>
      </c>
      <c r="AK74" s="36" t="str">
        <f>IFERROR(IF('X(Calculs)X'!IL93="","",'X(Calculs)X'!IL93),"")</f>
        <v/>
      </c>
      <c r="AL74" s="36" t="str">
        <f>IFERROR(IF('X(Calculs)X'!IM93="","",'X(Calculs)X'!IM93),"")</f>
        <v/>
      </c>
      <c r="AM74" s="270" t="str">
        <f>IFERROR(IF('X(Calculs)X'!IN93="","",'X(Calculs)X'!IN93),"")</f>
        <v/>
      </c>
    </row>
    <row r="75" spans="1:39" ht="39.9" customHeight="1" x14ac:dyDescent="0.3">
      <c r="A75" s="165" t="str">
        <f t="shared" si="2"/>
        <v/>
      </c>
      <c r="B75" s="277" t="str">
        <f t="shared" si="3"/>
        <v/>
      </c>
      <c r="C75" s="278" t="str">
        <f>IFERROR(IF('X(Calculs)X'!EE94&lt;='2. Saisie'!AE$3,'X(Calculs)X'!FM94,""),"")</f>
        <v/>
      </c>
      <c r="D75" s="279" t="str">
        <f>IFERROR(IF(C75="","",C75/'X(Calculs)X'!B$8),"")</f>
        <v/>
      </c>
      <c r="E75" s="285" t="str">
        <f>IFERROR(IF('X(Calculs)X'!FL94="","",'X(Calculs)X'!FL94),"")</f>
        <v/>
      </c>
      <c r="H75" s="267" t="str">
        <f>IFERROR(IF('X(Calculs)X'!HH94="","",'X(Calculs)X'!HH94),"")</f>
        <v/>
      </c>
      <c r="I75" s="58" t="str">
        <f>IFERROR(IF('X(Calculs)X'!HJ94="","",'X(Calculs)X'!HJ94),"")</f>
        <v/>
      </c>
      <c r="J75" s="36" t="str">
        <f>IFERROR(IF('X(Calculs)X'!HK94="","",'X(Calculs)X'!HK94),"")</f>
        <v/>
      </c>
      <c r="K75" s="36" t="str">
        <f>IFERROR(IF('X(Calculs)X'!HL94="","",'X(Calculs)X'!HL94),"")</f>
        <v/>
      </c>
      <c r="L75" s="36" t="str">
        <f>IFERROR(IF('X(Calculs)X'!HM94="","",'X(Calculs)X'!HM94),"")</f>
        <v/>
      </c>
      <c r="M75" s="36" t="str">
        <f>IFERROR(IF('X(Calculs)X'!HN94="","",'X(Calculs)X'!HN94),"")</f>
        <v/>
      </c>
      <c r="N75" s="36" t="str">
        <f>IFERROR(IF('X(Calculs)X'!HO94="","",'X(Calculs)X'!HO94),"")</f>
        <v/>
      </c>
      <c r="O75" s="36" t="str">
        <f>IFERROR(IF('X(Calculs)X'!HP94="","",'X(Calculs)X'!HP94),"")</f>
        <v/>
      </c>
      <c r="P75" s="36" t="str">
        <f>IFERROR(IF('X(Calculs)X'!HQ94="","",'X(Calculs)X'!HQ94),"")</f>
        <v/>
      </c>
      <c r="Q75" s="36" t="str">
        <f>IFERROR(IF('X(Calculs)X'!HR94="","",'X(Calculs)X'!HR94),"")</f>
        <v/>
      </c>
      <c r="R75" s="36" t="str">
        <f>IFERROR(IF('X(Calculs)X'!HS94="","",'X(Calculs)X'!HS94),"")</f>
        <v/>
      </c>
      <c r="S75" s="36" t="str">
        <f>IFERROR(IF('X(Calculs)X'!HT94="","",'X(Calculs)X'!HT94),"")</f>
        <v/>
      </c>
      <c r="T75" s="36" t="str">
        <f>IFERROR(IF('X(Calculs)X'!HU94="","",'X(Calculs)X'!HU94),"")</f>
        <v/>
      </c>
      <c r="U75" s="36" t="str">
        <f>IFERROR(IF('X(Calculs)X'!HV94="","",'X(Calculs)X'!HV94),"")</f>
        <v/>
      </c>
      <c r="V75" s="36" t="str">
        <f>IFERROR(IF('X(Calculs)X'!HW94="","",'X(Calculs)X'!HW94),"")</f>
        <v/>
      </c>
      <c r="W75" s="36" t="str">
        <f>IFERROR(IF('X(Calculs)X'!HX94="","",'X(Calculs)X'!HX94),"")</f>
        <v/>
      </c>
      <c r="X75" s="36" t="str">
        <f>IFERROR(IF('X(Calculs)X'!HY94="","",'X(Calculs)X'!HY94),"")</f>
        <v/>
      </c>
      <c r="Y75" s="36" t="str">
        <f>IFERROR(IF('X(Calculs)X'!HZ94="","",'X(Calculs)X'!HZ94),"")</f>
        <v/>
      </c>
      <c r="Z75" s="36" t="str">
        <f>IFERROR(IF('X(Calculs)X'!IA94="","",'X(Calculs)X'!IA94),"")</f>
        <v/>
      </c>
      <c r="AA75" s="36" t="str">
        <f>IFERROR(IF('X(Calculs)X'!IB94="","",'X(Calculs)X'!IB94),"")</f>
        <v/>
      </c>
      <c r="AB75" s="36" t="str">
        <f>IFERROR(IF('X(Calculs)X'!IC94="","",'X(Calculs)X'!IC94),"")</f>
        <v/>
      </c>
      <c r="AC75" s="36" t="str">
        <f>IFERROR(IF('X(Calculs)X'!ID94="","",'X(Calculs)X'!ID94),"")</f>
        <v/>
      </c>
      <c r="AD75" s="36" t="str">
        <f>IFERROR(IF('X(Calculs)X'!IE94="","",'X(Calculs)X'!IE94),"")</f>
        <v/>
      </c>
      <c r="AE75" s="36" t="str">
        <f>IFERROR(IF('X(Calculs)X'!IF94="","",'X(Calculs)X'!IF94),"")</f>
        <v/>
      </c>
      <c r="AF75" s="36" t="str">
        <f>IFERROR(IF('X(Calculs)X'!IG94="","",'X(Calculs)X'!IG94),"")</f>
        <v/>
      </c>
      <c r="AG75" s="36" t="str">
        <f>IFERROR(IF('X(Calculs)X'!IH94="","",'X(Calculs)X'!IH94),"")</f>
        <v/>
      </c>
      <c r="AH75" s="36" t="str">
        <f>IFERROR(IF('X(Calculs)X'!II94="","",'X(Calculs)X'!II94),"")</f>
        <v/>
      </c>
      <c r="AI75" s="36" t="str">
        <f>IFERROR(IF('X(Calculs)X'!IJ94="","",'X(Calculs)X'!IJ94),"")</f>
        <v/>
      </c>
      <c r="AJ75" s="36" t="str">
        <f>IFERROR(IF('X(Calculs)X'!IK94="","",'X(Calculs)X'!IK94),"")</f>
        <v/>
      </c>
      <c r="AK75" s="36" t="str">
        <f>IFERROR(IF('X(Calculs)X'!IL94="","",'X(Calculs)X'!IL94),"")</f>
        <v/>
      </c>
      <c r="AL75" s="36" t="str">
        <f>IFERROR(IF('X(Calculs)X'!IM94="","",'X(Calculs)X'!IM94),"")</f>
        <v/>
      </c>
      <c r="AM75" s="270" t="str">
        <f>IFERROR(IF('X(Calculs)X'!IN94="","",'X(Calculs)X'!IN94),"")</f>
        <v/>
      </c>
    </row>
    <row r="76" spans="1:39" ht="39.9" customHeight="1" x14ac:dyDescent="0.3">
      <c r="A76" s="165" t="str">
        <f t="shared" si="2"/>
        <v/>
      </c>
      <c r="B76" s="277" t="str">
        <f t="shared" si="3"/>
        <v/>
      </c>
      <c r="C76" s="278" t="str">
        <f>IFERROR(IF('X(Calculs)X'!EE95&lt;='2. Saisie'!AE$3,'X(Calculs)X'!FM95,""),"")</f>
        <v/>
      </c>
      <c r="D76" s="279" t="str">
        <f>IFERROR(IF(C76="","",C76/'X(Calculs)X'!B$8),"")</f>
        <v/>
      </c>
      <c r="E76" s="285" t="str">
        <f>IFERROR(IF('X(Calculs)X'!FL95="","",'X(Calculs)X'!FL95),"")</f>
        <v/>
      </c>
      <c r="H76" s="267" t="str">
        <f>IFERROR(IF('X(Calculs)X'!HH95="","",'X(Calculs)X'!HH95),"")</f>
        <v/>
      </c>
      <c r="I76" s="58" t="str">
        <f>IFERROR(IF('X(Calculs)X'!HJ95="","",'X(Calculs)X'!HJ95),"")</f>
        <v/>
      </c>
      <c r="J76" s="36" t="str">
        <f>IFERROR(IF('X(Calculs)X'!HK95="","",'X(Calculs)X'!HK95),"")</f>
        <v/>
      </c>
      <c r="K76" s="36" t="str">
        <f>IFERROR(IF('X(Calculs)X'!HL95="","",'X(Calculs)X'!HL95),"")</f>
        <v/>
      </c>
      <c r="L76" s="36" t="str">
        <f>IFERROR(IF('X(Calculs)X'!HM95="","",'X(Calculs)X'!HM95),"")</f>
        <v/>
      </c>
      <c r="M76" s="36" t="str">
        <f>IFERROR(IF('X(Calculs)X'!HN95="","",'X(Calculs)X'!HN95),"")</f>
        <v/>
      </c>
      <c r="N76" s="36" t="str">
        <f>IFERROR(IF('X(Calculs)X'!HO95="","",'X(Calculs)X'!HO95),"")</f>
        <v/>
      </c>
      <c r="O76" s="36" t="str">
        <f>IFERROR(IF('X(Calculs)X'!HP95="","",'X(Calculs)X'!HP95),"")</f>
        <v/>
      </c>
      <c r="P76" s="36" t="str">
        <f>IFERROR(IF('X(Calculs)X'!HQ95="","",'X(Calculs)X'!HQ95),"")</f>
        <v/>
      </c>
      <c r="Q76" s="36" t="str">
        <f>IFERROR(IF('X(Calculs)X'!HR95="","",'X(Calculs)X'!HR95),"")</f>
        <v/>
      </c>
      <c r="R76" s="36" t="str">
        <f>IFERROR(IF('X(Calculs)X'!HS95="","",'X(Calculs)X'!HS95),"")</f>
        <v/>
      </c>
      <c r="S76" s="36" t="str">
        <f>IFERROR(IF('X(Calculs)X'!HT95="","",'X(Calculs)X'!HT95),"")</f>
        <v/>
      </c>
      <c r="T76" s="36" t="str">
        <f>IFERROR(IF('X(Calculs)X'!HU95="","",'X(Calculs)X'!HU95),"")</f>
        <v/>
      </c>
      <c r="U76" s="36" t="str">
        <f>IFERROR(IF('X(Calculs)X'!HV95="","",'X(Calculs)X'!HV95),"")</f>
        <v/>
      </c>
      <c r="V76" s="36" t="str">
        <f>IFERROR(IF('X(Calculs)X'!HW95="","",'X(Calculs)X'!HW95),"")</f>
        <v/>
      </c>
      <c r="W76" s="36" t="str">
        <f>IFERROR(IF('X(Calculs)X'!HX95="","",'X(Calculs)X'!HX95),"")</f>
        <v/>
      </c>
      <c r="X76" s="36" t="str">
        <f>IFERROR(IF('X(Calculs)X'!HY95="","",'X(Calculs)X'!HY95),"")</f>
        <v/>
      </c>
      <c r="Y76" s="36" t="str">
        <f>IFERROR(IF('X(Calculs)X'!HZ95="","",'X(Calculs)X'!HZ95),"")</f>
        <v/>
      </c>
      <c r="Z76" s="36" t="str">
        <f>IFERROR(IF('X(Calculs)X'!IA95="","",'X(Calculs)X'!IA95),"")</f>
        <v/>
      </c>
      <c r="AA76" s="36" t="str">
        <f>IFERROR(IF('X(Calculs)X'!IB95="","",'X(Calculs)X'!IB95),"")</f>
        <v/>
      </c>
      <c r="AB76" s="36" t="str">
        <f>IFERROR(IF('X(Calculs)X'!IC95="","",'X(Calculs)X'!IC95),"")</f>
        <v/>
      </c>
      <c r="AC76" s="36" t="str">
        <f>IFERROR(IF('X(Calculs)X'!ID95="","",'X(Calculs)X'!ID95),"")</f>
        <v/>
      </c>
      <c r="AD76" s="36" t="str">
        <f>IFERROR(IF('X(Calculs)X'!IE95="","",'X(Calculs)X'!IE95),"")</f>
        <v/>
      </c>
      <c r="AE76" s="36" t="str">
        <f>IFERROR(IF('X(Calculs)X'!IF95="","",'X(Calculs)X'!IF95),"")</f>
        <v/>
      </c>
      <c r="AF76" s="36" t="str">
        <f>IFERROR(IF('X(Calculs)X'!IG95="","",'X(Calculs)X'!IG95),"")</f>
        <v/>
      </c>
      <c r="AG76" s="36" t="str">
        <f>IFERROR(IF('X(Calculs)X'!IH95="","",'X(Calculs)X'!IH95),"")</f>
        <v/>
      </c>
      <c r="AH76" s="36" t="str">
        <f>IFERROR(IF('X(Calculs)X'!II95="","",'X(Calculs)X'!II95),"")</f>
        <v/>
      </c>
      <c r="AI76" s="36" t="str">
        <f>IFERROR(IF('X(Calculs)X'!IJ95="","",'X(Calculs)X'!IJ95),"")</f>
        <v/>
      </c>
      <c r="AJ76" s="36" t="str">
        <f>IFERROR(IF('X(Calculs)X'!IK95="","",'X(Calculs)X'!IK95),"")</f>
        <v/>
      </c>
      <c r="AK76" s="36" t="str">
        <f>IFERROR(IF('X(Calculs)X'!IL95="","",'X(Calculs)X'!IL95),"")</f>
        <v/>
      </c>
      <c r="AL76" s="36" t="str">
        <f>IFERROR(IF('X(Calculs)X'!IM95="","",'X(Calculs)X'!IM95),"")</f>
        <v/>
      </c>
      <c r="AM76" s="270" t="str">
        <f>IFERROR(IF('X(Calculs)X'!IN95="","",'X(Calculs)X'!IN95),"")</f>
        <v/>
      </c>
    </row>
    <row r="77" spans="1:39" ht="39.9" customHeight="1" x14ac:dyDescent="0.3">
      <c r="A77" s="165" t="str">
        <f t="shared" si="2"/>
        <v/>
      </c>
      <c r="B77" s="277" t="str">
        <f t="shared" si="3"/>
        <v/>
      </c>
      <c r="C77" s="278" t="str">
        <f>IFERROR(IF('X(Calculs)X'!EE96&lt;='2. Saisie'!AE$3,'X(Calculs)X'!FM96,""),"")</f>
        <v/>
      </c>
      <c r="D77" s="279" t="str">
        <f>IFERROR(IF(C77="","",C77/'X(Calculs)X'!B$8),"")</f>
        <v/>
      </c>
      <c r="E77" s="285" t="str">
        <f>IFERROR(IF('X(Calculs)X'!FL96="","",'X(Calculs)X'!FL96),"")</f>
        <v/>
      </c>
      <c r="H77" s="267" t="str">
        <f>IFERROR(IF('X(Calculs)X'!HH96="","",'X(Calculs)X'!HH96),"")</f>
        <v/>
      </c>
      <c r="I77" s="58" t="str">
        <f>IFERROR(IF('X(Calculs)X'!HJ96="","",'X(Calculs)X'!HJ96),"")</f>
        <v/>
      </c>
      <c r="J77" s="36" t="str">
        <f>IFERROR(IF('X(Calculs)X'!HK96="","",'X(Calculs)X'!HK96),"")</f>
        <v/>
      </c>
      <c r="K77" s="36" t="str">
        <f>IFERROR(IF('X(Calculs)X'!HL96="","",'X(Calculs)X'!HL96),"")</f>
        <v/>
      </c>
      <c r="L77" s="36" t="str">
        <f>IFERROR(IF('X(Calculs)X'!HM96="","",'X(Calculs)X'!HM96),"")</f>
        <v/>
      </c>
      <c r="M77" s="36" t="str">
        <f>IFERROR(IF('X(Calculs)X'!HN96="","",'X(Calculs)X'!HN96),"")</f>
        <v/>
      </c>
      <c r="N77" s="36" t="str">
        <f>IFERROR(IF('X(Calculs)X'!HO96="","",'X(Calculs)X'!HO96),"")</f>
        <v/>
      </c>
      <c r="O77" s="36" t="str">
        <f>IFERROR(IF('X(Calculs)X'!HP96="","",'X(Calculs)X'!HP96),"")</f>
        <v/>
      </c>
      <c r="P77" s="36" t="str">
        <f>IFERROR(IF('X(Calculs)X'!HQ96="","",'X(Calculs)X'!HQ96),"")</f>
        <v/>
      </c>
      <c r="Q77" s="36" t="str">
        <f>IFERROR(IF('X(Calculs)X'!HR96="","",'X(Calculs)X'!HR96),"")</f>
        <v/>
      </c>
      <c r="R77" s="36" t="str">
        <f>IFERROR(IF('X(Calculs)X'!HS96="","",'X(Calculs)X'!HS96),"")</f>
        <v/>
      </c>
      <c r="S77" s="36" t="str">
        <f>IFERROR(IF('X(Calculs)X'!HT96="","",'X(Calculs)X'!HT96),"")</f>
        <v/>
      </c>
      <c r="T77" s="36" t="str">
        <f>IFERROR(IF('X(Calculs)X'!HU96="","",'X(Calculs)X'!HU96),"")</f>
        <v/>
      </c>
      <c r="U77" s="36" t="str">
        <f>IFERROR(IF('X(Calculs)X'!HV96="","",'X(Calculs)X'!HV96),"")</f>
        <v/>
      </c>
      <c r="V77" s="36" t="str">
        <f>IFERROR(IF('X(Calculs)X'!HW96="","",'X(Calculs)X'!HW96),"")</f>
        <v/>
      </c>
      <c r="W77" s="36" t="str">
        <f>IFERROR(IF('X(Calculs)X'!HX96="","",'X(Calculs)X'!HX96),"")</f>
        <v/>
      </c>
      <c r="X77" s="36" t="str">
        <f>IFERROR(IF('X(Calculs)X'!HY96="","",'X(Calculs)X'!HY96),"")</f>
        <v/>
      </c>
      <c r="Y77" s="36" t="str">
        <f>IFERROR(IF('X(Calculs)X'!HZ96="","",'X(Calculs)X'!HZ96),"")</f>
        <v/>
      </c>
      <c r="Z77" s="36" t="str">
        <f>IFERROR(IF('X(Calculs)X'!IA96="","",'X(Calculs)X'!IA96),"")</f>
        <v/>
      </c>
      <c r="AA77" s="36" t="str">
        <f>IFERROR(IF('X(Calculs)X'!IB96="","",'X(Calculs)X'!IB96),"")</f>
        <v/>
      </c>
      <c r="AB77" s="36" t="str">
        <f>IFERROR(IF('X(Calculs)X'!IC96="","",'X(Calculs)X'!IC96),"")</f>
        <v/>
      </c>
      <c r="AC77" s="36" t="str">
        <f>IFERROR(IF('X(Calculs)X'!ID96="","",'X(Calculs)X'!ID96),"")</f>
        <v/>
      </c>
      <c r="AD77" s="36" t="str">
        <f>IFERROR(IF('X(Calculs)X'!IE96="","",'X(Calculs)X'!IE96),"")</f>
        <v/>
      </c>
      <c r="AE77" s="36" t="str">
        <f>IFERROR(IF('X(Calculs)X'!IF96="","",'X(Calculs)X'!IF96),"")</f>
        <v/>
      </c>
      <c r="AF77" s="36" t="str">
        <f>IFERROR(IF('X(Calculs)X'!IG96="","",'X(Calculs)X'!IG96),"")</f>
        <v/>
      </c>
      <c r="AG77" s="36" t="str">
        <f>IFERROR(IF('X(Calculs)X'!IH96="","",'X(Calculs)X'!IH96),"")</f>
        <v/>
      </c>
      <c r="AH77" s="36" t="str">
        <f>IFERROR(IF('X(Calculs)X'!II96="","",'X(Calculs)X'!II96),"")</f>
        <v/>
      </c>
      <c r="AI77" s="36" t="str">
        <f>IFERROR(IF('X(Calculs)X'!IJ96="","",'X(Calculs)X'!IJ96),"")</f>
        <v/>
      </c>
      <c r="AJ77" s="36" t="str">
        <f>IFERROR(IF('X(Calculs)X'!IK96="","",'X(Calculs)X'!IK96),"")</f>
        <v/>
      </c>
      <c r="AK77" s="36" t="str">
        <f>IFERROR(IF('X(Calculs)X'!IL96="","",'X(Calculs)X'!IL96),"")</f>
        <v/>
      </c>
      <c r="AL77" s="36" t="str">
        <f>IFERROR(IF('X(Calculs)X'!IM96="","",'X(Calculs)X'!IM96),"")</f>
        <v/>
      </c>
      <c r="AM77" s="270" t="str">
        <f>IFERROR(IF('X(Calculs)X'!IN96="","",'X(Calculs)X'!IN96),"")</f>
        <v/>
      </c>
    </row>
    <row r="78" spans="1:39" ht="39.9" customHeight="1" x14ac:dyDescent="0.3">
      <c r="A78" s="165" t="str">
        <f t="shared" si="2"/>
        <v/>
      </c>
      <c r="B78" s="277" t="str">
        <f t="shared" si="3"/>
        <v/>
      </c>
      <c r="C78" s="278" t="str">
        <f>IFERROR(IF('X(Calculs)X'!EE97&lt;='2. Saisie'!AE$3,'X(Calculs)X'!FM97,""),"")</f>
        <v/>
      </c>
      <c r="D78" s="279" t="str">
        <f>IFERROR(IF(C78="","",C78/'X(Calculs)X'!B$8),"")</f>
        <v/>
      </c>
      <c r="E78" s="285" t="str">
        <f>IFERROR(IF('X(Calculs)X'!FL97="","",'X(Calculs)X'!FL97),"")</f>
        <v/>
      </c>
      <c r="H78" s="267" t="str">
        <f>IFERROR(IF('X(Calculs)X'!HH97="","",'X(Calculs)X'!HH97),"")</f>
        <v/>
      </c>
      <c r="I78" s="58" t="str">
        <f>IFERROR(IF('X(Calculs)X'!HJ97="","",'X(Calculs)X'!HJ97),"")</f>
        <v/>
      </c>
      <c r="J78" s="36" t="str">
        <f>IFERROR(IF('X(Calculs)X'!HK97="","",'X(Calculs)X'!HK97),"")</f>
        <v/>
      </c>
      <c r="K78" s="36" t="str">
        <f>IFERROR(IF('X(Calculs)X'!HL97="","",'X(Calculs)X'!HL97),"")</f>
        <v/>
      </c>
      <c r="L78" s="36" t="str">
        <f>IFERROR(IF('X(Calculs)X'!HM97="","",'X(Calculs)X'!HM97),"")</f>
        <v/>
      </c>
      <c r="M78" s="36" t="str">
        <f>IFERROR(IF('X(Calculs)X'!HN97="","",'X(Calculs)X'!HN97),"")</f>
        <v/>
      </c>
      <c r="N78" s="36" t="str">
        <f>IFERROR(IF('X(Calculs)X'!HO97="","",'X(Calculs)X'!HO97),"")</f>
        <v/>
      </c>
      <c r="O78" s="36" t="str">
        <f>IFERROR(IF('X(Calculs)X'!HP97="","",'X(Calculs)X'!HP97),"")</f>
        <v/>
      </c>
      <c r="P78" s="36" t="str">
        <f>IFERROR(IF('X(Calculs)X'!HQ97="","",'X(Calculs)X'!HQ97),"")</f>
        <v/>
      </c>
      <c r="Q78" s="36" t="str">
        <f>IFERROR(IF('X(Calculs)X'!HR97="","",'X(Calculs)X'!HR97),"")</f>
        <v/>
      </c>
      <c r="R78" s="36" t="str">
        <f>IFERROR(IF('X(Calculs)X'!HS97="","",'X(Calculs)X'!HS97),"")</f>
        <v/>
      </c>
      <c r="S78" s="36" t="str">
        <f>IFERROR(IF('X(Calculs)X'!HT97="","",'X(Calculs)X'!HT97),"")</f>
        <v/>
      </c>
      <c r="T78" s="36" t="str">
        <f>IFERROR(IF('X(Calculs)X'!HU97="","",'X(Calculs)X'!HU97),"")</f>
        <v/>
      </c>
      <c r="U78" s="36" t="str">
        <f>IFERROR(IF('X(Calculs)X'!HV97="","",'X(Calculs)X'!HV97),"")</f>
        <v/>
      </c>
      <c r="V78" s="36" t="str">
        <f>IFERROR(IF('X(Calculs)X'!HW97="","",'X(Calculs)X'!HW97),"")</f>
        <v/>
      </c>
      <c r="W78" s="36" t="str">
        <f>IFERROR(IF('X(Calculs)X'!HX97="","",'X(Calculs)X'!HX97),"")</f>
        <v/>
      </c>
      <c r="X78" s="36" t="str">
        <f>IFERROR(IF('X(Calculs)X'!HY97="","",'X(Calculs)X'!HY97),"")</f>
        <v/>
      </c>
      <c r="Y78" s="36" t="str">
        <f>IFERROR(IF('X(Calculs)X'!HZ97="","",'X(Calculs)X'!HZ97),"")</f>
        <v/>
      </c>
      <c r="Z78" s="36" t="str">
        <f>IFERROR(IF('X(Calculs)X'!IA97="","",'X(Calculs)X'!IA97),"")</f>
        <v/>
      </c>
      <c r="AA78" s="36" t="str">
        <f>IFERROR(IF('X(Calculs)X'!IB97="","",'X(Calculs)X'!IB97),"")</f>
        <v/>
      </c>
      <c r="AB78" s="36" t="str">
        <f>IFERROR(IF('X(Calculs)X'!IC97="","",'X(Calculs)X'!IC97),"")</f>
        <v/>
      </c>
      <c r="AC78" s="36" t="str">
        <f>IFERROR(IF('X(Calculs)X'!ID97="","",'X(Calculs)X'!ID97),"")</f>
        <v/>
      </c>
      <c r="AD78" s="36" t="str">
        <f>IFERROR(IF('X(Calculs)X'!IE97="","",'X(Calculs)X'!IE97),"")</f>
        <v/>
      </c>
      <c r="AE78" s="36" t="str">
        <f>IFERROR(IF('X(Calculs)X'!IF97="","",'X(Calculs)X'!IF97),"")</f>
        <v/>
      </c>
      <c r="AF78" s="36" t="str">
        <f>IFERROR(IF('X(Calculs)X'!IG97="","",'X(Calculs)X'!IG97),"")</f>
        <v/>
      </c>
      <c r="AG78" s="36" t="str">
        <f>IFERROR(IF('X(Calculs)X'!IH97="","",'X(Calculs)X'!IH97),"")</f>
        <v/>
      </c>
      <c r="AH78" s="36" t="str">
        <f>IFERROR(IF('X(Calculs)X'!II97="","",'X(Calculs)X'!II97),"")</f>
        <v/>
      </c>
      <c r="AI78" s="36" t="str">
        <f>IFERROR(IF('X(Calculs)X'!IJ97="","",'X(Calculs)X'!IJ97),"")</f>
        <v/>
      </c>
      <c r="AJ78" s="36" t="str">
        <f>IFERROR(IF('X(Calculs)X'!IK97="","",'X(Calculs)X'!IK97),"")</f>
        <v/>
      </c>
      <c r="AK78" s="36" t="str">
        <f>IFERROR(IF('X(Calculs)X'!IL97="","",'X(Calculs)X'!IL97),"")</f>
        <v/>
      </c>
      <c r="AL78" s="36" t="str">
        <f>IFERROR(IF('X(Calculs)X'!IM97="","",'X(Calculs)X'!IM97),"")</f>
        <v/>
      </c>
      <c r="AM78" s="270" t="str">
        <f>IFERROR(IF('X(Calculs)X'!IN97="","",'X(Calculs)X'!IN97),"")</f>
        <v/>
      </c>
    </row>
    <row r="79" spans="1:39" ht="39.9" customHeight="1" x14ac:dyDescent="0.3">
      <c r="A79" s="165" t="str">
        <f t="shared" si="2"/>
        <v/>
      </c>
      <c r="B79" s="277" t="str">
        <f t="shared" si="3"/>
        <v/>
      </c>
      <c r="C79" s="278" t="str">
        <f>IFERROR(IF('X(Calculs)X'!EE98&lt;='2. Saisie'!AE$3,'X(Calculs)X'!FM98,""),"")</f>
        <v/>
      </c>
      <c r="D79" s="279" t="str">
        <f>IFERROR(IF(C79="","",C79/'X(Calculs)X'!B$8),"")</f>
        <v/>
      </c>
      <c r="E79" s="285" t="str">
        <f>IFERROR(IF('X(Calculs)X'!FL98="","",'X(Calculs)X'!FL98),"")</f>
        <v/>
      </c>
      <c r="H79" s="267" t="str">
        <f>IFERROR(IF('X(Calculs)X'!HH98="","",'X(Calculs)X'!HH98),"")</f>
        <v/>
      </c>
      <c r="I79" s="58" t="str">
        <f>IFERROR(IF('X(Calculs)X'!HJ98="","",'X(Calculs)X'!HJ98),"")</f>
        <v/>
      </c>
      <c r="J79" s="36" t="str">
        <f>IFERROR(IF('X(Calculs)X'!HK98="","",'X(Calculs)X'!HK98),"")</f>
        <v/>
      </c>
      <c r="K79" s="36" t="str">
        <f>IFERROR(IF('X(Calculs)X'!HL98="","",'X(Calculs)X'!HL98),"")</f>
        <v/>
      </c>
      <c r="L79" s="36" t="str">
        <f>IFERROR(IF('X(Calculs)X'!HM98="","",'X(Calculs)X'!HM98),"")</f>
        <v/>
      </c>
      <c r="M79" s="36" t="str">
        <f>IFERROR(IF('X(Calculs)X'!HN98="","",'X(Calculs)X'!HN98),"")</f>
        <v/>
      </c>
      <c r="N79" s="36" t="str">
        <f>IFERROR(IF('X(Calculs)X'!HO98="","",'X(Calculs)X'!HO98),"")</f>
        <v/>
      </c>
      <c r="O79" s="36" t="str">
        <f>IFERROR(IF('X(Calculs)X'!HP98="","",'X(Calculs)X'!HP98),"")</f>
        <v/>
      </c>
      <c r="P79" s="36" t="str">
        <f>IFERROR(IF('X(Calculs)X'!HQ98="","",'X(Calculs)X'!HQ98),"")</f>
        <v/>
      </c>
      <c r="Q79" s="36" t="str">
        <f>IFERROR(IF('X(Calculs)X'!HR98="","",'X(Calculs)X'!HR98),"")</f>
        <v/>
      </c>
      <c r="R79" s="36" t="str">
        <f>IFERROR(IF('X(Calculs)X'!HS98="","",'X(Calculs)X'!HS98),"")</f>
        <v/>
      </c>
      <c r="S79" s="36" t="str">
        <f>IFERROR(IF('X(Calculs)X'!HT98="","",'X(Calculs)X'!HT98),"")</f>
        <v/>
      </c>
      <c r="T79" s="36" t="str">
        <f>IFERROR(IF('X(Calculs)X'!HU98="","",'X(Calculs)X'!HU98),"")</f>
        <v/>
      </c>
      <c r="U79" s="36" t="str">
        <f>IFERROR(IF('X(Calculs)X'!HV98="","",'X(Calculs)X'!HV98),"")</f>
        <v/>
      </c>
      <c r="V79" s="36" t="str">
        <f>IFERROR(IF('X(Calculs)X'!HW98="","",'X(Calculs)X'!HW98),"")</f>
        <v/>
      </c>
      <c r="W79" s="36" t="str">
        <f>IFERROR(IF('X(Calculs)X'!HX98="","",'X(Calculs)X'!HX98),"")</f>
        <v/>
      </c>
      <c r="X79" s="36" t="str">
        <f>IFERROR(IF('X(Calculs)X'!HY98="","",'X(Calculs)X'!HY98),"")</f>
        <v/>
      </c>
      <c r="Y79" s="36" t="str">
        <f>IFERROR(IF('X(Calculs)X'!HZ98="","",'X(Calculs)X'!HZ98),"")</f>
        <v/>
      </c>
      <c r="Z79" s="36" t="str">
        <f>IFERROR(IF('X(Calculs)X'!IA98="","",'X(Calculs)X'!IA98),"")</f>
        <v/>
      </c>
      <c r="AA79" s="36" t="str">
        <f>IFERROR(IF('X(Calculs)X'!IB98="","",'X(Calculs)X'!IB98),"")</f>
        <v/>
      </c>
      <c r="AB79" s="36" t="str">
        <f>IFERROR(IF('X(Calculs)X'!IC98="","",'X(Calculs)X'!IC98),"")</f>
        <v/>
      </c>
      <c r="AC79" s="36" t="str">
        <f>IFERROR(IF('X(Calculs)X'!ID98="","",'X(Calculs)X'!ID98),"")</f>
        <v/>
      </c>
      <c r="AD79" s="36" t="str">
        <f>IFERROR(IF('X(Calculs)X'!IE98="","",'X(Calculs)X'!IE98),"")</f>
        <v/>
      </c>
      <c r="AE79" s="36" t="str">
        <f>IFERROR(IF('X(Calculs)X'!IF98="","",'X(Calculs)X'!IF98),"")</f>
        <v/>
      </c>
      <c r="AF79" s="36" t="str">
        <f>IFERROR(IF('X(Calculs)X'!IG98="","",'X(Calculs)X'!IG98),"")</f>
        <v/>
      </c>
      <c r="AG79" s="36" t="str">
        <f>IFERROR(IF('X(Calculs)X'!IH98="","",'X(Calculs)X'!IH98),"")</f>
        <v/>
      </c>
      <c r="AH79" s="36" t="str">
        <f>IFERROR(IF('X(Calculs)X'!II98="","",'X(Calculs)X'!II98),"")</f>
        <v/>
      </c>
      <c r="AI79" s="36" t="str">
        <f>IFERROR(IF('X(Calculs)X'!IJ98="","",'X(Calculs)X'!IJ98),"")</f>
        <v/>
      </c>
      <c r="AJ79" s="36" t="str">
        <f>IFERROR(IF('X(Calculs)X'!IK98="","",'X(Calculs)X'!IK98),"")</f>
        <v/>
      </c>
      <c r="AK79" s="36" t="str">
        <f>IFERROR(IF('X(Calculs)X'!IL98="","",'X(Calculs)X'!IL98),"")</f>
        <v/>
      </c>
      <c r="AL79" s="36" t="str">
        <f>IFERROR(IF('X(Calculs)X'!IM98="","",'X(Calculs)X'!IM98),"")</f>
        <v/>
      </c>
      <c r="AM79" s="270" t="str">
        <f>IFERROR(IF('X(Calculs)X'!IN98="","",'X(Calculs)X'!IN98),"")</f>
        <v/>
      </c>
    </row>
    <row r="80" spans="1:39" ht="39.9" customHeight="1" x14ac:dyDescent="0.3">
      <c r="A80" s="165" t="str">
        <f t="shared" si="2"/>
        <v/>
      </c>
      <c r="B80" s="277" t="str">
        <f t="shared" si="3"/>
        <v/>
      </c>
      <c r="C80" s="278" t="str">
        <f>IFERROR(IF('X(Calculs)X'!EE99&lt;='2. Saisie'!AE$3,'X(Calculs)X'!FM99,""),"")</f>
        <v/>
      </c>
      <c r="D80" s="279" t="str">
        <f>IFERROR(IF(C80="","",C80/'X(Calculs)X'!B$8),"")</f>
        <v/>
      </c>
      <c r="E80" s="285" t="str">
        <f>IFERROR(IF('X(Calculs)X'!FL99="","",'X(Calculs)X'!FL99),"")</f>
        <v/>
      </c>
      <c r="H80" s="267" t="str">
        <f>IFERROR(IF('X(Calculs)X'!HH99="","",'X(Calculs)X'!HH99),"")</f>
        <v/>
      </c>
      <c r="I80" s="58" t="str">
        <f>IFERROR(IF('X(Calculs)X'!HJ99="","",'X(Calculs)X'!HJ99),"")</f>
        <v/>
      </c>
      <c r="J80" s="36" t="str">
        <f>IFERROR(IF('X(Calculs)X'!HK99="","",'X(Calculs)X'!HK99),"")</f>
        <v/>
      </c>
      <c r="K80" s="36" t="str">
        <f>IFERROR(IF('X(Calculs)X'!HL99="","",'X(Calculs)X'!HL99),"")</f>
        <v/>
      </c>
      <c r="L80" s="36" t="str">
        <f>IFERROR(IF('X(Calculs)X'!HM99="","",'X(Calculs)X'!HM99),"")</f>
        <v/>
      </c>
      <c r="M80" s="36" t="str">
        <f>IFERROR(IF('X(Calculs)X'!HN99="","",'X(Calculs)X'!HN99),"")</f>
        <v/>
      </c>
      <c r="N80" s="36" t="str">
        <f>IFERROR(IF('X(Calculs)X'!HO99="","",'X(Calculs)X'!HO99),"")</f>
        <v/>
      </c>
      <c r="O80" s="36" t="str">
        <f>IFERROR(IF('X(Calculs)X'!HP99="","",'X(Calculs)X'!HP99),"")</f>
        <v/>
      </c>
      <c r="P80" s="36" t="str">
        <f>IFERROR(IF('X(Calculs)X'!HQ99="","",'X(Calculs)X'!HQ99),"")</f>
        <v/>
      </c>
      <c r="Q80" s="36" t="str">
        <f>IFERROR(IF('X(Calculs)X'!HR99="","",'X(Calculs)X'!HR99),"")</f>
        <v/>
      </c>
      <c r="R80" s="36" t="str">
        <f>IFERROR(IF('X(Calculs)X'!HS99="","",'X(Calculs)X'!HS99),"")</f>
        <v/>
      </c>
      <c r="S80" s="36" t="str">
        <f>IFERROR(IF('X(Calculs)X'!HT99="","",'X(Calculs)X'!HT99),"")</f>
        <v/>
      </c>
      <c r="T80" s="36" t="str">
        <f>IFERROR(IF('X(Calculs)X'!HU99="","",'X(Calculs)X'!HU99),"")</f>
        <v/>
      </c>
      <c r="U80" s="36" t="str">
        <f>IFERROR(IF('X(Calculs)X'!HV99="","",'X(Calculs)X'!HV99),"")</f>
        <v/>
      </c>
      <c r="V80" s="36" t="str">
        <f>IFERROR(IF('X(Calculs)X'!HW99="","",'X(Calculs)X'!HW99),"")</f>
        <v/>
      </c>
      <c r="W80" s="36" t="str">
        <f>IFERROR(IF('X(Calculs)X'!HX99="","",'X(Calculs)X'!HX99),"")</f>
        <v/>
      </c>
      <c r="X80" s="36" t="str">
        <f>IFERROR(IF('X(Calculs)X'!HY99="","",'X(Calculs)X'!HY99),"")</f>
        <v/>
      </c>
      <c r="Y80" s="36" t="str">
        <f>IFERROR(IF('X(Calculs)X'!HZ99="","",'X(Calculs)X'!HZ99),"")</f>
        <v/>
      </c>
      <c r="Z80" s="36" t="str">
        <f>IFERROR(IF('X(Calculs)X'!IA99="","",'X(Calculs)X'!IA99),"")</f>
        <v/>
      </c>
      <c r="AA80" s="36" t="str">
        <f>IFERROR(IF('X(Calculs)X'!IB99="","",'X(Calculs)X'!IB99),"")</f>
        <v/>
      </c>
      <c r="AB80" s="36" t="str">
        <f>IFERROR(IF('X(Calculs)X'!IC99="","",'X(Calculs)X'!IC99),"")</f>
        <v/>
      </c>
      <c r="AC80" s="36" t="str">
        <f>IFERROR(IF('X(Calculs)X'!ID99="","",'X(Calculs)X'!ID99),"")</f>
        <v/>
      </c>
      <c r="AD80" s="36" t="str">
        <f>IFERROR(IF('X(Calculs)X'!IE99="","",'X(Calculs)X'!IE99),"")</f>
        <v/>
      </c>
      <c r="AE80" s="36" t="str">
        <f>IFERROR(IF('X(Calculs)X'!IF99="","",'X(Calculs)X'!IF99),"")</f>
        <v/>
      </c>
      <c r="AF80" s="36" t="str">
        <f>IFERROR(IF('X(Calculs)X'!IG99="","",'X(Calculs)X'!IG99),"")</f>
        <v/>
      </c>
      <c r="AG80" s="36" t="str">
        <f>IFERROR(IF('X(Calculs)X'!IH99="","",'X(Calculs)X'!IH99),"")</f>
        <v/>
      </c>
      <c r="AH80" s="36" t="str">
        <f>IFERROR(IF('X(Calculs)X'!II99="","",'X(Calculs)X'!II99),"")</f>
        <v/>
      </c>
      <c r="AI80" s="36" t="str">
        <f>IFERROR(IF('X(Calculs)X'!IJ99="","",'X(Calculs)X'!IJ99),"")</f>
        <v/>
      </c>
      <c r="AJ80" s="36" t="str">
        <f>IFERROR(IF('X(Calculs)X'!IK99="","",'X(Calculs)X'!IK99),"")</f>
        <v/>
      </c>
      <c r="AK80" s="36" t="str">
        <f>IFERROR(IF('X(Calculs)X'!IL99="","",'X(Calculs)X'!IL99),"")</f>
        <v/>
      </c>
      <c r="AL80" s="36" t="str">
        <f>IFERROR(IF('X(Calculs)X'!IM99="","",'X(Calculs)X'!IM99),"")</f>
        <v/>
      </c>
      <c r="AM80" s="270" t="str">
        <f>IFERROR(IF('X(Calculs)X'!IN99="","",'X(Calculs)X'!IN99),"")</f>
        <v/>
      </c>
    </row>
    <row r="81" spans="1:39" ht="39.9" customHeight="1" x14ac:dyDescent="0.3">
      <c r="A81" s="165" t="str">
        <f t="shared" si="2"/>
        <v/>
      </c>
      <c r="B81" s="277" t="str">
        <f t="shared" si="3"/>
        <v/>
      </c>
      <c r="C81" s="278" t="str">
        <f>IFERROR(IF('X(Calculs)X'!EE100&lt;='2. Saisie'!AE$3,'X(Calculs)X'!FM100,""),"")</f>
        <v/>
      </c>
      <c r="D81" s="279" t="str">
        <f>IFERROR(IF(C81="","",C81/'X(Calculs)X'!B$8),"")</f>
        <v/>
      </c>
      <c r="E81" s="285" t="str">
        <f>IFERROR(IF('X(Calculs)X'!FL100="","",'X(Calculs)X'!FL100),"")</f>
        <v/>
      </c>
      <c r="H81" s="267" t="str">
        <f>IFERROR(IF('X(Calculs)X'!HH100="","",'X(Calculs)X'!HH100),"")</f>
        <v/>
      </c>
      <c r="I81" s="58" t="str">
        <f>IFERROR(IF('X(Calculs)X'!HJ100="","",'X(Calculs)X'!HJ100),"")</f>
        <v/>
      </c>
      <c r="J81" s="36" t="str">
        <f>IFERROR(IF('X(Calculs)X'!HK100="","",'X(Calculs)X'!HK100),"")</f>
        <v/>
      </c>
      <c r="K81" s="36" t="str">
        <f>IFERROR(IF('X(Calculs)X'!HL100="","",'X(Calculs)X'!HL100),"")</f>
        <v/>
      </c>
      <c r="L81" s="36" t="str">
        <f>IFERROR(IF('X(Calculs)X'!HM100="","",'X(Calculs)X'!HM100),"")</f>
        <v/>
      </c>
      <c r="M81" s="36" t="str">
        <f>IFERROR(IF('X(Calculs)X'!HN100="","",'X(Calculs)X'!HN100),"")</f>
        <v/>
      </c>
      <c r="N81" s="36" t="str">
        <f>IFERROR(IF('X(Calculs)X'!HO100="","",'X(Calculs)X'!HO100),"")</f>
        <v/>
      </c>
      <c r="O81" s="36" t="str">
        <f>IFERROR(IF('X(Calculs)X'!HP100="","",'X(Calculs)X'!HP100),"")</f>
        <v/>
      </c>
      <c r="P81" s="36" t="str">
        <f>IFERROR(IF('X(Calculs)X'!HQ100="","",'X(Calculs)X'!HQ100),"")</f>
        <v/>
      </c>
      <c r="Q81" s="36" t="str">
        <f>IFERROR(IF('X(Calculs)X'!HR100="","",'X(Calculs)X'!HR100),"")</f>
        <v/>
      </c>
      <c r="R81" s="36" t="str">
        <f>IFERROR(IF('X(Calculs)X'!HS100="","",'X(Calculs)X'!HS100),"")</f>
        <v/>
      </c>
      <c r="S81" s="36" t="str">
        <f>IFERROR(IF('X(Calculs)X'!HT100="","",'X(Calculs)X'!HT100),"")</f>
        <v/>
      </c>
      <c r="T81" s="36" t="str">
        <f>IFERROR(IF('X(Calculs)X'!HU100="","",'X(Calculs)X'!HU100),"")</f>
        <v/>
      </c>
      <c r="U81" s="36" t="str">
        <f>IFERROR(IF('X(Calculs)X'!HV100="","",'X(Calculs)X'!HV100),"")</f>
        <v/>
      </c>
      <c r="V81" s="36" t="str">
        <f>IFERROR(IF('X(Calculs)X'!HW100="","",'X(Calculs)X'!HW100),"")</f>
        <v/>
      </c>
      <c r="W81" s="36" t="str">
        <f>IFERROR(IF('X(Calculs)X'!HX100="","",'X(Calculs)X'!HX100),"")</f>
        <v/>
      </c>
      <c r="X81" s="36" t="str">
        <f>IFERROR(IF('X(Calculs)X'!HY100="","",'X(Calculs)X'!HY100),"")</f>
        <v/>
      </c>
      <c r="Y81" s="36" t="str">
        <f>IFERROR(IF('X(Calculs)X'!HZ100="","",'X(Calculs)X'!HZ100),"")</f>
        <v/>
      </c>
      <c r="Z81" s="36" t="str">
        <f>IFERROR(IF('X(Calculs)X'!IA100="","",'X(Calculs)X'!IA100),"")</f>
        <v/>
      </c>
      <c r="AA81" s="36" t="str">
        <f>IFERROR(IF('X(Calculs)X'!IB100="","",'X(Calculs)X'!IB100),"")</f>
        <v/>
      </c>
      <c r="AB81" s="36" t="str">
        <f>IFERROR(IF('X(Calculs)X'!IC100="","",'X(Calculs)X'!IC100),"")</f>
        <v/>
      </c>
      <c r="AC81" s="36" t="str">
        <f>IFERROR(IF('X(Calculs)X'!ID100="","",'X(Calculs)X'!ID100),"")</f>
        <v/>
      </c>
      <c r="AD81" s="36" t="str">
        <f>IFERROR(IF('X(Calculs)X'!IE100="","",'X(Calculs)X'!IE100),"")</f>
        <v/>
      </c>
      <c r="AE81" s="36" t="str">
        <f>IFERROR(IF('X(Calculs)X'!IF100="","",'X(Calculs)X'!IF100),"")</f>
        <v/>
      </c>
      <c r="AF81" s="36" t="str">
        <f>IFERROR(IF('X(Calculs)X'!IG100="","",'X(Calculs)X'!IG100),"")</f>
        <v/>
      </c>
      <c r="AG81" s="36" t="str">
        <f>IFERROR(IF('X(Calculs)X'!IH100="","",'X(Calculs)X'!IH100),"")</f>
        <v/>
      </c>
      <c r="AH81" s="36" t="str">
        <f>IFERROR(IF('X(Calculs)X'!II100="","",'X(Calculs)X'!II100),"")</f>
        <v/>
      </c>
      <c r="AI81" s="36" t="str">
        <f>IFERROR(IF('X(Calculs)X'!IJ100="","",'X(Calculs)X'!IJ100),"")</f>
        <v/>
      </c>
      <c r="AJ81" s="36" t="str">
        <f>IFERROR(IF('X(Calculs)X'!IK100="","",'X(Calculs)X'!IK100),"")</f>
        <v/>
      </c>
      <c r="AK81" s="36" t="str">
        <f>IFERROR(IF('X(Calculs)X'!IL100="","",'X(Calculs)X'!IL100),"")</f>
        <v/>
      </c>
      <c r="AL81" s="36" t="str">
        <f>IFERROR(IF('X(Calculs)X'!IM100="","",'X(Calculs)X'!IM100),"")</f>
        <v/>
      </c>
      <c r="AM81" s="270" t="str">
        <f>IFERROR(IF('X(Calculs)X'!IN100="","",'X(Calculs)X'!IN100),"")</f>
        <v/>
      </c>
    </row>
    <row r="82" spans="1:39" ht="39.9" customHeight="1" x14ac:dyDescent="0.3">
      <c r="A82" s="165" t="str">
        <f t="shared" si="2"/>
        <v/>
      </c>
      <c r="B82" s="277" t="str">
        <f t="shared" si="3"/>
        <v/>
      </c>
      <c r="C82" s="278" t="str">
        <f>IFERROR(IF('X(Calculs)X'!EE101&lt;='2. Saisie'!AE$3,'X(Calculs)X'!FM101,""),"")</f>
        <v/>
      </c>
      <c r="D82" s="279" t="str">
        <f>IFERROR(IF(C82="","",C82/'X(Calculs)X'!B$8),"")</f>
        <v/>
      </c>
      <c r="E82" s="285" t="str">
        <f>IFERROR(IF('X(Calculs)X'!FL101="","",'X(Calculs)X'!FL101),"")</f>
        <v/>
      </c>
      <c r="H82" s="267" t="str">
        <f>IFERROR(IF('X(Calculs)X'!HH101="","",'X(Calculs)X'!HH101),"")</f>
        <v/>
      </c>
      <c r="I82" s="58" t="str">
        <f>IFERROR(IF('X(Calculs)X'!HJ101="","",'X(Calculs)X'!HJ101),"")</f>
        <v/>
      </c>
      <c r="J82" s="36" t="str">
        <f>IFERROR(IF('X(Calculs)X'!HK101="","",'X(Calculs)X'!HK101),"")</f>
        <v/>
      </c>
      <c r="K82" s="36" t="str">
        <f>IFERROR(IF('X(Calculs)X'!HL101="","",'X(Calculs)X'!HL101),"")</f>
        <v/>
      </c>
      <c r="L82" s="36" t="str">
        <f>IFERROR(IF('X(Calculs)X'!HM101="","",'X(Calculs)X'!HM101),"")</f>
        <v/>
      </c>
      <c r="M82" s="36" t="str">
        <f>IFERROR(IF('X(Calculs)X'!HN101="","",'X(Calculs)X'!HN101),"")</f>
        <v/>
      </c>
      <c r="N82" s="36" t="str">
        <f>IFERROR(IF('X(Calculs)X'!HO101="","",'X(Calculs)X'!HO101),"")</f>
        <v/>
      </c>
      <c r="O82" s="36" t="str">
        <f>IFERROR(IF('X(Calculs)X'!HP101="","",'X(Calculs)X'!HP101),"")</f>
        <v/>
      </c>
      <c r="P82" s="36" t="str">
        <f>IFERROR(IF('X(Calculs)X'!HQ101="","",'X(Calculs)X'!HQ101),"")</f>
        <v/>
      </c>
      <c r="Q82" s="36" t="str">
        <f>IFERROR(IF('X(Calculs)X'!HR101="","",'X(Calculs)X'!HR101),"")</f>
        <v/>
      </c>
      <c r="R82" s="36" t="str">
        <f>IFERROR(IF('X(Calculs)X'!HS101="","",'X(Calculs)X'!HS101),"")</f>
        <v/>
      </c>
      <c r="S82" s="36" t="str">
        <f>IFERROR(IF('X(Calculs)X'!HT101="","",'X(Calculs)X'!HT101),"")</f>
        <v/>
      </c>
      <c r="T82" s="36" t="str">
        <f>IFERROR(IF('X(Calculs)X'!HU101="","",'X(Calculs)X'!HU101),"")</f>
        <v/>
      </c>
      <c r="U82" s="36" t="str">
        <f>IFERROR(IF('X(Calculs)X'!HV101="","",'X(Calculs)X'!HV101),"")</f>
        <v/>
      </c>
      <c r="V82" s="36" t="str">
        <f>IFERROR(IF('X(Calculs)X'!HW101="","",'X(Calculs)X'!HW101),"")</f>
        <v/>
      </c>
      <c r="W82" s="36" t="str">
        <f>IFERROR(IF('X(Calculs)X'!HX101="","",'X(Calculs)X'!HX101),"")</f>
        <v/>
      </c>
      <c r="X82" s="36" t="str">
        <f>IFERROR(IF('X(Calculs)X'!HY101="","",'X(Calculs)X'!HY101),"")</f>
        <v/>
      </c>
      <c r="Y82" s="36" t="str">
        <f>IFERROR(IF('X(Calculs)X'!HZ101="","",'X(Calculs)X'!HZ101),"")</f>
        <v/>
      </c>
      <c r="Z82" s="36" t="str">
        <f>IFERROR(IF('X(Calculs)X'!IA101="","",'X(Calculs)X'!IA101),"")</f>
        <v/>
      </c>
      <c r="AA82" s="36" t="str">
        <f>IFERROR(IF('X(Calculs)X'!IB101="","",'X(Calculs)X'!IB101),"")</f>
        <v/>
      </c>
      <c r="AB82" s="36" t="str">
        <f>IFERROR(IF('X(Calculs)X'!IC101="","",'X(Calculs)X'!IC101),"")</f>
        <v/>
      </c>
      <c r="AC82" s="36" t="str">
        <f>IFERROR(IF('X(Calculs)X'!ID101="","",'X(Calculs)X'!ID101),"")</f>
        <v/>
      </c>
      <c r="AD82" s="36" t="str">
        <f>IFERROR(IF('X(Calculs)X'!IE101="","",'X(Calculs)X'!IE101),"")</f>
        <v/>
      </c>
      <c r="AE82" s="36" t="str">
        <f>IFERROR(IF('X(Calculs)X'!IF101="","",'X(Calculs)X'!IF101),"")</f>
        <v/>
      </c>
      <c r="AF82" s="36" t="str">
        <f>IFERROR(IF('X(Calculs)X'!IG101="","",'X(Calculs)X'!IG101),"")</f>
        <v/>
      </c>
      <c r="AG82" s="36" t="str">
        <f>IFERROR(IF('X(Calculs)X'!IH101="","",'X(Calculs)X'!IH101),"")</f>
        <v/>
      </c>
      <c r="AH82" s="36" t="str">
        <f>IFERROR(IF('X(Calculs)X'!II101="","",'X(Calculs)X'!II101),"")</f>
        <v/>
      </c>
      <c r="AI82" s="36" t="str">
        <f>IFERROR(IF('X(Calculs)X'!IJ101="","",'X(Calculs)X'!IJ101),"")</f>
        <v/>
      </c>
      <c r="AJ82" s="36" t="str">
        <f>IFERROR(IF('X(Calculs)X'!IK101="","",'X(Calculs)X'!IK101),"")</f>
        <v/>
      </c>
      <c r="AK82" s="36" t="str">
        <f>IFERROR(IF('X(Calculs)X'!IL101="","",'X(Calculs)X'!IL101),"")</f>
        <v/>
      </c>
      <c r="AL82" s="36" t="str">
        <f>IFERROR(IF('X(Calculs)X'!IM101="","",'X(Calculs)X'!IM101),"")</f>
        <v/>
      </c>
      <c r="AM82" s="270" t="str">
        <f>IFERROR(IF('X(Calculs)X'!IN101="","",'X(Calculs)X'!IN101),"")</f>
        <v/>
      </c>
    </row>
    <row r="83" spans="1:39" ht="39.9" customHeight="1" x14ac:dyDescent="0.3">
      <c r="A83" s="165" t="str">
        <f t="shared" si="2"/>
        <v/>
      </c>
      <c r="B83" s="277" t="str">
        <f t="shared" si="3"/>
        <v/>
      </c>
      <c r="C83" s="278" t="str">
        <f>IFERROR(IF('X(Calculs)X'!EE102&lt;='2. Saisie'!AE$3,'X(Calculs)X'!FM102,""),"")</f>
        <v/>
      </c>
      <c r="D83" s="279" t="str">
        <f>IFERROR(IF(C83="","",C83/'X(Calculs)X'!B$8),"")</f>
        <v/>
      </c>
      <c r="E83" s="285" t="str">
        <f>IFERROR(IF('X(Calculs)X'!FL102="","",'X(Calculs)X'!FL102),"")</f>
        <v/>
      </c>
      <c r="H83" s="267" t="str">
        <f>IFERROR(IF('X(Calculs)X'!HH102="","",'X(Calculs)X'!HH102),"")</f>
        <v/>
      </c>
      <c r="I83" s="58" t="str">
        <f>IFERROR(IF('X(Calculs)X'!HJ102="","",'X(Calculs)X'!HJ102),"")</f>
        <v/>
      </c>
      <c r="J83" s="36" t="str">
        <f>IFERROR(IF('X(Calculs)X'!HK102="","",'X(Calculs)X'!HK102),"")</f>
        <v/>
      </c>
      <c r="K83" s="36" t="str">
        <f>IFERROR(IF('X(Calculs)X'!HL102="","",'X(Calculs)X'!HL102),"")</f>
        <v/>
      </c>
      <c r="L83" s="36" t="str">
        <f>IFERROR(IF('X(Calculs)X'!HM102="","",'X(Calculs)X'!HM102),"")</f>
        <v/>
      </c>
      <c r="M83" s="36" t="str">
        <f>IFERROR(IF('X(Calculs)X'!HN102="","",'X(Calculs)X'!HN102),"")</f>
        <v/>
      </c>
      <c r="N83" s="36" t="str">
        <f>IFERROR(IF('X(Calculs)X'!HO102="","",'X(Calculs)X'!HO102),"")</f>
        <v/>
      </c>
      <c r="O83" s="36" t="str">
        <f>IFERROR(IF('X(Calculs)X'!HP102="","",'X(Calculs)X'!HP102),"")</f>
        <v/>
      </c>
      <c r="P83" s="36" t="str">
        <f>IFERROR(IF('X(Calculs)X'!HQ102="","",'X(Calculs)X'!HQ102),"")</f>
        <v/>
      </c>
      <c r="Q83" s="36" t="str">
        <f>IFERROR(IF('X(Calculs)X'!HR102="","",'X(Calculs)X'!HR102),"")</f>
        <v/>
      </c>
      <c r="R83" s="36" t="str">
        <f>IFERROR(IF('X(Calculs)X'!HS102="","",'X(Calculs)X'!HS102),"")</f>
        <v/>
      </c>
      <c r="S83" s="36" t="str">
        <f>IFERROR(IF('X(Calculs)X'!HT102="","",'X(Calculs)X'!HT102),"")</f>
        <v/>
      </c>
      <c r="T83" s="36" t="str">
        <f>IFERROR(IF('X(Calculs)X'!HU102="","",'X(Calculs)X'!HU102),"")</f>
        <v/>
      </c>
      <c r="U83" s="36" t="str">
        <f>IFERROR(IF('X(Calculs)X'!HV102="","",'X(Calculs)X'!HV102),"")</f>
        <v/>
      </c>
      <c r="V83" s="36" t="str">
        <f>IFERROR(IF('X(Calculs)X'!HW102="","",'X(Calculs)X'!HW102),"")</f>
        <v/>
      </c>
      <c r="W83" s="36" t="str">
        <f>IFERROR(IF('X(Calculs)X'!HX102="","",'X(Calculs)X'!HX102),"")</f>
        <v/>
      </c>
      <c r="X83" s="36" t="str">
        <f>IFERROR(IF('X(Calculs)X'!HY102="","",'X(Calculs)X'!HY102),"")</f>
        <v/>
      </c>
      <c r="Y83" s="36" t="str">
        <f>IFERROR(IF('X(Calculs)X'!HZ102="","",'X(Calculs)X'!HZ102),"")</f>
        <v/>
      </c>
      <c r="Z83" s="36" t="str">
        <f>IFERROR(IF('X(Calculs)X'!IA102="","",'X(Calculs)X'!IA102),"")</f>
        <v/>
      </c>
      <c r="AA83" s="36" t="str">
        <f>IFERROR(IF('X(Calculs)X'!IB102="","",'X(Calculs)X'!IB102),"")</f>
        <v/>
      </c>
      <c r="AB83" s="36" t="str">
        <f>IFERROR(IF('X(Calculs)X'!IC102="","",'X(Calculs)X'!IC102),"")</f>
        <v/>
      </c>
      <c r="AC83" s="36" t="str">
        <f>IFERROR(IF('X(Calculs)X'!ID102="","",'X(Calculs)X'!ID102),"")</f>
        <v/>
      </c>
      <c r="AD83" s="36" t="str">
        <f>IFERROR(IF('X(Calculs)X'!IE102="","",'X(Calculs)X'!IE102),"")</f>
        <v/>
      </c>
      <c r="AE83" s="36" t="str">
        <f>IFERROR(IF('X(Calculs)X'!IF102="","",'X(Calculs)X'!IF102),"")</f>
        <v/>
      </c>
      <c r="AF83" s="36" t="str">
        <f>IFERROR(IF('X(Calculs)X'!IG102="","",'X(Calculs)X'!IG102),"")</f>
        <v/>
      </c>
      <c r="AG83" s="36" t="str">
        <f>IFERROR(IF('X(Calculs)X'!IH102="","",'X(Calculs)X'!IH102),"")</f>
        <v/>
      </c>
      <c r="AH83" s="36" t="str">
        <f>IFERROR(IF('X(Calculs)X'!II102="","",'X(Calculs)X'!II102),"")</f>
        <v/>
      </c>
      <c r="AI83" s="36" t="str">
        <f>IFERROR(IF('X(Calculs)X'!IJ102="","",'X(Calculs)X'!IJ102),"")</f>
        <v/>
      </c>
      <c r="AJ83" s="36" t="str">
        <f>IFERROR(IF('X(Calculs)X'!IK102="","",'X(Calculs)X'!IK102),"")</f>
        <v/>
      </c>
      <c r="AK83" s="36" t="str">
        <f>IFERROR(IF('X(Calculs)X'!IL102="","",'X(Calculs)X'!IL102),"")</f>
        <v/>
      </c>
      <c r="AL83" s="36" t="str">
        <f>IFERROR(IF('X(Calculs)X'!IM102="","",'X(Calculs)X'!IM102),"")</f>
        <v/>
      </c>
      <c r="AM83" s="270" t="str">
        <f>IFERROR(IF('X(Calculs)X'!IN102="","",'X(Calculs)X'!IN102),"")</f>
        <v/>
      </c>
    </row>
    <row r="84" spans="1:39" ht="39.9" customHeight="1" x14ac:dyDescent="0.3">
      <c r="A84" s="165" t="str">
        <f t="shared" si="2"/>
        <v/>
      </c>
      <c r="B84" s="277" t="str">
        <f t="shared" si="3"/>
        <v/>
      </c>
      <c r="C84" s="278" t="str">
        <f>IFERROR(IF('X(Calculs)X'!EE103&lt;='2. Saisie'!AE$3,'X(Calculs)X'!FM103,""),"")</f>
        <v/>
      </c>
      <c r="D84" s="279" t="str">
        <f>IFERROR(IF(C84="","",C84/'X(Calculs)X'!B$8),"")</f>
        <v/>
      </c>
      <c r="E84" s="285" t="str">
        <f>IFERROR(IF('X(Calculs)X'!FL103="","",'X(Calculs)X'!FL103),"")</f>
        <v/>
      </c>
      <c r="H84" s="267" t="str">
        <f>IFERROR(IF('X(Calculs)X'!HH103="","",'X(Calculs)X'!HH103),"")</f>
        <v/>
      </c>
      <c r="I84" s="58" t="str">
        <f>IFERROR(IF('X(Calculs)X'!HJ103="","",'X(Calculs)X'!HJ103),"")</f>
        <v/>
      </c>
      <c r="J84" s="36" t="str">
        <f>IFERROR(IF('X(Calculs)X'!HK103="","",'X(Calculs)X'!HK103),"")</f>
        <v/>
      </c>
      <c r="K84" s="36" t="str">
        <f>IFERROR(IF('X(Calculs)X'!HL103="","",'X(Calculs)X'!HL103),"")</f>
        <v/>
      </c>
      <c r="L84" s="36" t="str">
        <f>IFERROR(IF('X(Calculs)X'!HM103="","",'X(Calculs)X'!HM103),"")</f>
        <v/>
      </c>
      <c r="M84" s="36" t="str">
        <f>IFERROR(IF('X(Calculs)X'!HN103="","",'X(Calculs)X'!HN103),"")</f>
        <v/>
      </c>
      <c r="N84" s="36" t="str">
        <f>IFERROR(IF('X(Calculs)X'!HO103="","",'X(Calculs)X'!HO103),"")</f>
        <v/>
      </c>
      <c r="O84" s="36" t="str">
        <f>IFERROR(IF('X(Calculs)X'!HP103="","",'X(Calculs)X'!HP103),"")</f>
        <v/>
      </c>
      <c r="P84" s="36" t="str">
        <f>IFERROR(IF('X(Calculs)X'!HQ103="","",'X(Calculs)X'!HQ103),"")</f>
        <v/>
      </c>
      <c r="Q84" s="36" t="str">
        <f>IFERROR(IF('X(Calculs)X'!HR103="","",'X(Calculs)X'!HR103),"")</f>
        <v/>
      </c>
      <c r="R84" s="36" t="str">
        <f>IFERROR(IF('X(Calculs)X'!HS103="","",'X(Calculs)X'!HS103),"")</f>
        <v/>
      </c>
      <c r="S84" s="36" t="str">
        <f>IFERROR(IF('X(Calculs)X'!HT103="","",'X(Calculs)X'!HT103),"")</f>
        <v/>
      </c>
      <c r="T84" s="36" t="str">
        <f>IFERROR(IF('X(Calculs)X'!HU103="","",'X(Calculs)X'!HU103),"")</f>
        <v/>
      </c>
      <c r="U84" s="36" t="str">
        <f>IFERROR(IF('X(Calculs)X'!HV103="","",'X(Calculs)X'!HV103),"")</f>
        <v/>
      </c>
      <c r="V84" s="36" t="str">
        <f>IFERROR(IF('X(Calculs)X'!HW103="","",'X(Calculs)X'!HW103),"")</f>
        <v/>
      </c>
      <c r="W84" s="36" t="str">
        <f>IFERROR(IF('X(Calculs)X'!HX103="","",'X(Calculs)X'!HX103),"")</f>
        <v/>
      </c>
      <c r="X84" s="36" t="str">
        <f>IFERROR(IF('X(Calculs)X'!HY103="","",'X(Calculs)X'!HY103),"")</f>
        <v/>
      </c>
      <c r="Y84" s="36" t="str">
        <f>IFERROR(IF('X(Calculs)X'!HZ103="","",'X(Calculs)X'!HZ103),"")</f>
        <v/>
      </c>
      <c r="Z84" s="36" t="str">
        <f>IFERROR(IF('X(Calculs)X'!IA103="","",'X(Calculs)X'!IA103),"")</f>
        <v/>
      </c>
      <c r="AA84" s="36" t="str">
        <f>IFERROR(IF('X(Calculs)X'!IB103="","",'X(Calculs)X'!IB103),"")</f>
        <v/>
      </c>
      <c r="AB84" s="36" t="str">
        <f>IFERROR(IF('X(Calculs)X'!IC103="","",'X(Calculs)X'!IC103),"")</f>
        <v/>
      </c>
      <c r="AC84" s="36" t="str">
        <f>IFERROR(IF('X(Calculs)X'!ID103="","",'X(Calculs)X'!ID103),"")</f>
        <v/>
      </c>
      <c r="AD84" s="36" t="str">
        <f>IFERROR(IF('X(Calculs)X'!IE103="","",'X(Calculs)X'!IE103),"")</f>
        <v/>
      </c>
      <c r="AE84" s="36" t="str">
        <f>IFERROR(IF('X(Calculs)X'!IF103="","",'X(Calculs)X'!IF103),"")</f>
        <v/>
      </c>
      <c r="AF84" s="36" t="str">
        <f>IFERROR(IF('X(Calculs)X'!IG103="","",'X(Calculs)X'!IG103),"")</f>
        <v/>
      </c>
      <c r="AG84" s="36" t="str">
        <f>IFERROR(IF('X(Calculs)X'!IH103="","",'X(Calculs)X'!IH103),"")</f>
        <v/>
      </c>
      <c r="AH84" s="36" t="str">
        <f>IFERROR(IF('X(Calculs)X'!II103="","",'X(Calculs)X'!II103),"")</f>
        <v/>
      </c>
      <c r="AI84" s="36" t="str">
        <f>IFERROR(IF('X(Calculs)X'!IJ103="","",'X(Calculs)X'!IJ103),"")</f>
        <v/>
      </c>
      <c r="AJ84" s="36" t="str">
        <f>IFERROR(IF('X(Calculs)X'!IK103="","",'X(Calculs)X'!IK103),"")</f>
        <v/>
      </c>
      <c r="AK84" s="36" t="str">
        <f>IFERROR(IF('X(Calculs)X'!IL103="","",'X(Calculs)X'!IL103),"")</f>
        <v/>
      </c>
      <c r="AL84" s="36" t="str">
        <f>IFERROR(IF('X(Calculs)X'!IM103="","",'X(Calculs)X'!IM103),"")</f>
        <v/>
      </c>
      <c r="AM84" s="270" t="str">
        <f>IFERROR(IF('X(Calculs)X'!IN103="","",'X(Calculs)X'!IN103),"")</f>
        <v/>
      </c>
    </row>
    <row r="85" spans="1:39" ht="39.9" customHeight="1" x14ac:dyDescent="0.3">
      <c r="A85" s="165" t="str">
        <f t="shared" si="2"/>
        <v/>
      </c>
      <c r="B85" s="277" t="str">
        <f t="shared" si="3"/>
        <v/>
      </c>
      <c r="C85" s="278" t="str">
        <f>IFERROR(IF('X(Calculs)X'!EE104&lt;='2. Saisie'!AE$3,'X(Calculs)X'!FM104,""),"")</f>
        <v/>
      </c>
      <c r="D85" s="279" t="str">
        <f>IFERROR(IF(C85="","",C85/'X(Calculs)X'!B$8),"")</f>
        <v/>
      </c>
      <c r="E85" s="285" t="str">
        <f>IFERROR(IF('X(Calculs)X'!FL104="","",'X(Calculs)X'!FL104),"")</f>
        <v/>
      </c>
      <c r="H85" s="267" t="str">
        <f>IFERROR(IF('X(Calculs)X'!HH104="","",'X(Calculs)X'!HH104),"")</f>
        <v/>
      </c>
      <c r="I85" s="58" t="str">
        <f>IFERROR(IF('X(Calculs)X'!HJ104="","",'X(Calculs)X'!HJ104),"")</f>
        <v/>
      </c>
      <c r="J85" s="36" t="str">
        <f>IFERROR(IF('X(Calculs)X'!HK104="","",'X(Calculs)X'!HK104),"")</f>
        <v/>
      </c>
      <c r="K85" s="36" t="str">
        <f>IFERROR(IF('X(Calculs)X'!HL104="","",'X(Calculs)X'!HL104),"")</f>
        <v/>
      </c>
      <c r="L85" s="36" t="str">
        <f>IFERROR(IF('X(Calculs)X'!HM104="","",'X(Calculs)X'!HM104),"")</f>
        <v/>
      </c>
      <c r="M85" s="36" t="str">
        <f>IFERROR(IF('X(Calculs)X'!HN104="","",'X(Calculs)X'!HN104),"")</f>
        <v/>
      </c>
      <c r="N85" s="36" t="str">
        <f>IFERROR(IF('X(Calculs)X'!HO104="","",'X(Calculs)X'!HO104),"")</f>
        <v/>
      </c>
      <c r="O85" s="36" t="str">
        <f>IFERROR(IF('X(Calculs)X'!HP104="","",'X(Calculs)X'!HP104),"")</f>
        <v/>
      </c>
      <c r="P85" s="36" t="str">
        <f>IFERROR(IF('X(Calculs)X'!HQ104="","",'X(Calculs)X'!HQ104),"")</f>
        <v/>
      </c>
      <c r="Q85" s="36" t="str">
        <f>IFERROR(IF('X(Calculs)X'!HR104="","",'X(Calculs)X'!HR104),"")</f>
        <v/>
      </c>
      <c r="R85" s="36" t="str">
        <f>IFERROR(IF('X(Calculs)X'!HS104="","",'X(Calculs)X'!HS104),"")</f>
        <v/>
      </c>
      <c r="S85" s="36" t="str">
        <f>IFERROR(IF('X(Calculs)X'!HT104="","",'X(Calculs)X'!HT104),"")</f>
        <v/>
      </c>
      <c r="T85" s="36" t="str">
        <f>IFERROR(IF('X(Calculs)X'!HU104="","",'X(Calculs)X'!HU104),"")</f>
        <v/>
      </c>
      <c r="U85" s="36" t="str">
        <f>IFERROR(IF('X(Calculs)X'!HV104="","",'X(Calculs)X'!HV104),"")</f>
        <v/>
      </c>
      <c r="V85" s="36" t="str">
        <f>IFERROR(IF('X(Calculs)X'!HW104="","",'X(Calculs)X'!HW104),"")</f>
        <v/>
      </c>
      <c r="W85" s="36" t="str">
        <f>IFERROR(IF('X(Calculs)X'!HX104="","",'X(Calculs)X'!HX104),"")</f>
        <v/>
      </c>
      <c r="X85" s="36" t="str">
        <f>IFERROR(IF('X(Calculs)X'!HY104="","",'X(Calculs)X'!HY104),"")</f>
        <v/>
      </c>
      <c r="Y85" s="36" t="str">
        <f>IFERROR(IF('X(Calculs)X'!HZ104="","",'X(Calculs)X'!HZ104),"")</f>
        <v/>
      </c>
      <c r="Z85" s="36" t="str">
        <f>IFERROR(IF('X(Calculs)X'!IA104="","",'X(Calculs)X'!IA104),"")</f>
        <v/>
      </c>
      <c r="AA85" s="36" t="str">
        <f>IFERROR(IF('X(Calculs)X'!IB104="","",'X(Calculs)X'!IB104),"")</f>
        <v/>
      </c>
      <c r="AB85" s="36" t="str">
        <f>IFERROR(IF('X(Calculs)X'!IC104="","",'X(Calculs)X'!IC104),"")</f>
        <v/>
      </c>
      <c r="AC85" s="36" t="str">
        <f>IFERROR(IF('X(Calculs)X'!ID104="","",'X(Calculs)X'!ID104),"")</f>
        <v/>
      </c>
      <c r="AD85" s="36" t="str">
        <f>IFERROR(IF('X(Calculs)X'!IE104="","",'X(Calculs)X'!IE104),"")</f>
        <v/>
      </c>
      <c r="AE85" s="36" t="str">
        <f>IFERROR(IF('X(Calculs)X'!IF104="","",'X(Calculs)X'!IF104),"")</f>
        <v/>
      </c>
      <c r="AF85" s="36" t="str">
        <f>IFERROR(IF('X(Calculs)X'!IG104="","",'X(Calculs)X'!IG104),"")</f>
        <v/>
      </c>
      <c r="AG85" s="36" t="str">
        <f>IFERROR(IF('X(Calculs)X'!IH104="","",'X(Calculs)X'!IH104),"")</f>
        <v/>
      </c>
      <c r="AH85" s="36" t="str">
        <f>IFERROR(IF('X(Calculs)X'!II104="","",'X(Calculs)X'!II104),"")</f>
        <v/>
      </c>
      <c r="AI85" s="36" t="str">
        <f>IFERROR(IF('X(Calculs)X'!IJ104="","",'X(Calculs)X'!IJ104),"")</f>
        <v/>
      </c>
      <c r="AJ85" s="36" t="str">
        <f>IFERROR(IF('X(Calculs)X'!IK104="","",'X(Calculs)X'!IK104),"")</f>
        <v/>
      </c>
      <c r="AK85" s="36" t="str">
        <f>IFERROR(IF('X(Calculs)X'!IL104="","",'X(Calculs)X'!IL104),"")</f>
        <v/>
      </c>
      <c r="AL85" s="36" t="str">
        <f>IFERROR(IF('X(Calculs)X'!IM104="","",'X(Calculs)X'!IM104),"")</f>
        <v/>
      </c>
      <c r="AM85" s="270" t="str">
        <f>IFERROR(IF('X(Calculs)X'!IN104="","",'X(Calculs)X'!IN104),"")</f>
        <v/>
      </c>
    </row>
    <row r="86" spans="1:39" ht="39.9" customHeight="1" x14ac:dyDescent="0.3">
      <c r="A86" s="165" t="str">
        <f t="shared" si="2"/>
        <v/>
      </c>
      <c r="B86" s="277" t="str">
        <f t="shared" si="3"/>
        <v/>
      </c>
      <c r="C86" s="278" t="str">
        <f>IFERROR(IF('X(Calculs)X'!EE105&lt;='2. Saisie'!AE$3,'X(Calculs)X'!FM105,""),"")</f>
        <v/>
      </c>
      <c r="D86" s="279" t="str">
        <f>IFERROR(IF(C86="","",C86/'X(Calculs)X'!B$8),"")</f>
        <v/>
      </c>
      <c r="E86" s="285" t="str">
        <f>IFERROR(IF('X(Calculs)X'!FL105="","",'X(Calculs)X'!FL105),"")</f>
        <v/>
      </c>
      <c r="H86" s="267" t="str">
        <f>IFERROR(IF('X(Calculs)X'!HH105="","",'X(Calculs)X'!HH105),"")</f>
        <v/>
      </c>
      <c r="I86" s="58" t="str">
        <f>IFERROR(IF('X(Calculs)X'!HJ105="","",'X(Calculs)X'!HJ105),"")</f>
        <v/>
      </c>
      <c r="J86" s="36" t="str">
        <f>IFERROR(IF('X(Calculs)X'!HK105="","",'X(Calculs)X'!HK105),"")</f>
        <v/>
      </c>
      <c r="K86" s="36" t="str">
        <f>IFERROR(IF('X(Calculs)X'!HL105="","",'X(Calculs)X'!HL105),"")</f>
        <v/>
      </c>
      <c r="L86" s="36" t="str">
        <f>IFERROR(IF('X(Calculs)X'!HM105="","",'X(Calculs)X'!HM105),"")</f>
        <v/>
      </c>
      <c r="M86" s="36" t="str">
        <f>IFERROR(IF('X(Calculs)X'!HN105="","",'X(Calculs)X'!HN105),"")</f>
        <v/>
      </c>
      <c r="N86" s="36" t="str">
        <f>IFERROR(IF('X(Calculs)X'!HO105="","",'X(Calculs)X'!HO105),"")</f>
        <v/>
      </c>
      <c r="O86" s="36" t="str">
        <f>IFERROR(IF('X(Calculs)X'!HP105="","",'X(Calculs)X'!HP105),"")</f>
        <v/>
      </c>
      <c r="P86" s="36" t="str">
        <f>IFERROR(IF('X(Calculs)X'!HQ105="","",'X(Calculs)X'!HQ105),"")</f>
        <v/>
      </c>
      <c r="Q86" s="36" t="str">
        <f>IFERROR(IF('X(Calculs)X'!HR105="","",'X(Calculs)X'!HR105),"")</f>
        <v/>
      </c>
      <c r="R86" s="36" t="str">
        <f>IFERROR(IF('X(Calculs)X'!HS105="","",'X(Calculs)X'!HS105),"")</f>
        <v/>
      </c>
      <c r="S86" s="36" t="str">
        <f>IFERROR(IF('X(Calculs)X'!HT105="","",'X(Calculs)X'!HT105),"")</f>
        <v/>
      </c>
      <c r="T86" s="36" t="str">
        <f>IFERROR(IF('X(Calculs)X'!HU105="","",'X(Calculs)X'!HU105),"")</f>
        <v/>
      </c>
      <c r="U86" s="36" t="str">
        <f>IFERROR(IF('X(Calculs)X'!HV105="","",'X(Calculs)X'!HV105),"")</f>
        <v/>
      </c>
      <c r="V86" s="36" t="str">
        <f>IFERROR(IF('X(Calculs)X'!HW105="","",'X(Calculs)X'!HW105),"")</f>
        <v/>
      </c>
      <c r="W86" s="36" t="str">
        <f>IFERROR(IF('X(Calculs)X'!HX105="","",'X(Calculs)X'!HX105),"")</f>
        <v/>
      </c>
      <c r="X86" s="36" t="str">
        <f>IFERROR(IF('X(Calculs)X'!HY105="","",'X(Calculs)X'!HY105),"")</f>
        <v/>
      </c>
      <c r="Y86" s="36" t="str">
        <f>IFERROR(IF('X(Calculs)X'!HZ105="","",'X(Calculs)X'!HZ105),"")</f>
        <v/>
      </c>
      <c r="Z86" s="36" t="str">
        <f>IFERROR(IF('X(Calculs)X'!IA105="","",'X(Calculs)X'!IA105),"")</f>
        <v/>
      </c>
      <c r="AA86" s="36" t="str">
        <f>IFERROR(IF('X(Calculs)X'!IB105="","",'X(Calculs)X'!IB105),"")</f>
        <v/>
      </c>
      <c r="AB86" s="36" t="str">
        <f>IFERROR(IF('X(Calculs)X'!IC105="","",'X(Calculs)X'!IC105),"")</f>
        <v/>
      </c>
      <c r="AC86" s="36" t="str">
        <f>IFERROR(IF('X(Calculs)X'!ID105="","",'X(Calculs)X'!ID105),"")</f>
        <v/>
      </c>
      <c r="AD86" s="36" t="str">
        <f>IFERROR(IF('X(Calculs)X'!IE105="","",'X(Calculs)X'!IE105),"")</f>
        <v/>
      </c>
      <c r="AE86" s="36" t="str">
        <f>IFERROR(IF('X(Calculs)X'!IF105="","",'X(Calculs)X'!IF105),"")</f>
        <v/>
      </c>
      <c r="AF86" s="36" t="str">
        <f>IFERROR(IF('X(Calculs)X'!IG105="","",'X(Calculs)X'!IG105),"")</f>
        <v/>
      </c>
      <c r="AG86" s="36" t="str">
        <f>IFERROR(IF('X(Calculs)X'!IH105="","",'X(Calculs)X'!IH105),"")</f>
        <v/>
      </c>
      <c r="AH86" s="36" t="str">
        <f>IFERROR(IF('X(Calculs)X'!II105="","",'X(Calculs)X'!II105),"")</f>
        <v/>
      </c>
      <c r="AI86" s="36" t="str">
        <f>IFERROR(IF('X(Calculs)X'!IJ105="","",'X(Calculs)X'!IJ105),"")</f>
        <v/>
      </c>
      <c r="AJ86" s="36" t="str">
        <f>IFERROR(IF('X(Calculs)X'!IK105="","",'X(Calculs)X'!IK105),"")</f>
        <v/>
      </c>
      <c r="AK86" s="36" t="str">
        <f>IFERROR(IF('X(Calculs)X'!IL105="","",'X(Calculs)X'!IL105),"")</f>
        <v/>
      </c>
      <c r="AL86" s="36" t="str">
        <f>IFERROR(IF('X(Calculs)X'!IM105="","",'X(Calculs)X'!IM105),"")</f>
        <v/>
      </c>
      <c r="AM86" s="270" t="str">
        <f>IFERROR(IF('X(Calculs)X'!IN105="","",'X(Calculs)X'!IN105),"")</f>
        <v/>
      </c>
    </row>
    <row r="87" spans="1:39" ht="39.9" customHeight="1" x14ac:dyDescent="0.3">
      <c r="A87" s="165" t="str">
        <f t="shared" si="2"/>
        <v/>
      </c>
      <c r="B87" s="277" t="str">
        <f t="shared" si="3"/>
        <v/>
      </c>
      <c r="C87" s="278" t="str">
        <f>IFERROR(IF('X(Calculs)X'!EE106&lt;='2. Saisie'!AE$3,'X(Calculs)X'!FM106,""),"")</f>
        <v/>
      </c>
      <c r="D87" s="279" t="str">
        <f>IFERROR(IF(C87="","",C87/'X(Calculs)X'!B$8),"")</f>
        <v/>
      </c>
      <c r="E87" s="285" t="str">
        <f>IFERROR(IF('X(Calculs)X'!FL106="","",'X(Calculs)X'!FL106),"")</f>
        <v/>
      </c>
      <c r="H87" s="267" t="str">
        <f>IFERROR(IF('X(Calculs)X'!HH106="","",'X(Calculs)X'!HH106),"")</f>
        <v/>
      </c>
      <c r="I87" s="58" t="str">
        <f>IFERROR(IF('X(Calculs)X'!HJ106="","",'X(Calculs)X'!HJ106),"")</f>
        <v/>
      </c>
      <c r="J87" s="36" t="str">
        <f>IFERROR(IF('X(Calculs)X'!HK106="","",'X(Calculs)X'!HK106),"")</f>
        <v/>
      </c>
      <c r="K87" s="36" t="str">
        <f>IFERROR(IF('X(Calculs)X'!HL106="","",'X(Calculs)X'!HL106),"")</f>
        <v/>
      </c>
      <c r="L87" s="36" t="str">
        <f>IFERROR(IF('X(Calculs)X'!HM106="","",'X(Calculs)X'!HM106),"")</f>
        <v/>
      </c>
      <c r="M87" s="36" t="str">
        <f>IFERROR(IF('X(Calculs)X'!HN106="","",'X(Calculs)X'!HN106),"")</f>
        <v/>
      </c>
      <c r="N87" s="36" t="str">
        <f>IFERROR(IF('X(Calculs)X'!HO106="","",'X(Calculs)X'!HO106),"")</f>
        <v/>
      </c>
      <c r="O87" s="36" t="str">
        <f>IFERROR(IF('X(Calculs)X'!HP106="","",'X(Calculs)X'!HP106),"")</f>
        <v/>
      </c>
      <c r="P87" s="36" t="str">
        <f>IFERROR(IF('X(Calculs)X'!HQ106="","",'X(Calculs)X'!HQ106),"")</f>
        <v/>
      </c>
      <c r="Q87" s="36" t="str">
        <f>IFERROR(IF('X(Calculs)X'!HR106="","",'X(Calculs)X'!HR106),"")</f>
        <v/>
      </c>
      <c r="R87" s="36" t="str">
        <f>IFERROR(IF('X(Calculs)X'!HS106="","",'X(Calculs)X'!HS106),"")</f>
        <v/>
      </c>
      <c r="S87" s="36" t="str">
        <f>IFERROR(IF('X(Calculs)X'!HT106="","",'X(Calculs)X'!HT106),"")</f>
        <v/>
      </c>
      <c r="T87" s="36" t="str">
        <f>IFERROR(IF('X(Calculs)X'!HU106="","",'X(Calculs)X'!HU106),"")</f>
        <v/>
      </c>
      <c r="U87" s="36" t="str">
        <f>IFERROR(IF('X(Calculs)X'!HV106="","",'X(Calculs)X'!HV106),"")</f>
        <v/>
      </c>
      <c r="V87" s="36" t="str">
        <f>IFERROR(IF('X(Calculs)X'!HW106="","",'X(Calculs)X'!HW106),"")</f>
        <v/>
      </c>
      <c r="W87" s="36" t="str">
        <f>IFERROR(IF('X(Calculs)X'!HX106="","",'X(Calculs)X'!HX106),"")</f>
        <v/>
      </c>
      <c r="X87" s="36" t="str">
        <f>IFERROR(IF('X(Calculs)X'!HY106="","",'X(Calculs)X'!HY106),"")</f>
        <v/>
      </c>
      <c r="Y87" s="36" t="str">
        <f>IFERROR(IF('X(Calculs)X'!HZ106="","",'X(Calculs)X'!HZ106),"")</f>
        <v/>
      </c>
      <c r="Z87" s="36" t="str">
        <f>IFERROR(IF('X(Calculs)X'!IA106="","",'X(Calculs)X'!IA106),"")</f>
        <v/>
      </c>
      <c r="AA87" s="36" t="str">
        <f>IFERROR(IF('X(Calculs)X'!IB106="","",'X(Calculs)X'!IB106),"")</f>
        <v/>
      </c>
      <c r="AB87" s="36" t="str">
        <f>IFERROR(IF('X(Calculs)X'!IC106="","",'X(Calculs)X'!IC106),"")</f>
        <v/>
      </c>
      <c r="AC87" s="36" t="str">
        <f>IFERROR(IF('X(Calculs)X'!ID106="","",'X(Calculs)X'!ID106),"")</f>
        <v/>
      </c>
      <c r="AD87" s="36" t="str">
        <f>IFERROR(IF('X(Calculs)X'!IE106="","",'X(Calculs)X'!IE106),"")</f>
        <v/>
      </c>
      <c r="AE87" s="36" t="str">
        <f>IFERROR(IF('X(Calculs)X'!IF106="","",'X(Calculs)X'!IF106),"")</f>
        <v/>
      </c>
      <c r="AF87" s="36" t="str">
        <f>IFERROR(IF('X(Calculs)X'!IG106="","",'X(Calculs)X'!IG106),"")</f>
        <v/>
      </c>
      <c r="AG87" s="36" t="str">
        <f>IFERROR(IF('X(Calculs)X'!IH106="","",'X(Calculs)X'!IH106),"")</f>
        <v/>
      </c>
      <c r="AH87" s="36" t="str">
        <f>IFERROR(IF('X(Calculs)X'!II106="","",'X(Calculs)X'!II106),"")</f>
        <v/>
      </c>
      <c r="AI87" s="36" t="str">
        <f>IFERROR(IF('X(Calculs)X'!IJ106="","",'X(Calculs)X'!IJ106),"")</f>
        <v/>
      </c>
      <c r="AJ87" s="36" t="str">
        <f>IFERROR(IF('X(Calculs)X'!IK106="","",'X(Calculs)X'!IK106),"")</f>
        <v/>
      </c>
      <c r="AK87" s="36" t="str">
        <f>IFERROR(IF('X(Calculs)X'!IL106="","",'X(Calculs)X'!IL106),"")</f>
        <v/>
      </c>
      <c r="AL87" s="36" t="str">
        <f>IFERROR(IF('X(Calculs)X'!IM106="","",'X(Calculs)X'!IM106),"")</f>
        <v/>
      </c>
      <c r="AM87" s="270" t="str">
        <f>IFERROR(IF('X(Calculs)X'!IN106="","",'X(Calculs)X'!IN106),"")</f>
        <v/>
      </c>
    </row>
    <row r="88" spans="1:39" ht="39.9" customHeight="1" x14ac:dyDescent="0.3">
      <c r="A88" s="165" t="str">
        <f t="shared" si="2"/>
        <v/>
      </c>
      <c r="B88" s="277" t="str">
        <f t="shared" si="3"/>
        <v/>
      </c>
      <c r="C88" s="278" t="str">
        <f>IFERROR(IF('X(Calculs)X'!EE107&lt;='2. Saisie'!AE$3,'X(Calculs)X'!FM107,""),"")</f>
        <v/>
      </c>
      <c r="D88" s="279" t="str">
        <f>IFERROR(IF(C88="","",C88/'X(Calculs)X'!B$8),"")</f>
        <v/>
      </c>
      <c r="E88" s="285" t="str">
        <f>IFERROR(IF('X(Calculs)X'!FL107="","",'X(Calculs)X'!FL107),"")</f>
        <v/>
      </c>
      <c r="H88" s="267" t="str">
        <f>IFERROR(IF('X(Calculs)X'!HH107="","",'X(Calculs)X'!HH107),"")</f>
        <v/>
      </c>
      <c r="I88" s="58" t="str">
        <f>IFERROR(IF('X(Calculs)X'!HJ107="","",'X(Calculs)X'!HJ107),"")</f>
        <v/>
      </c>
      <c r="J88" s="36" t="str">
        <f>IFERROR(IF('X(Calculs)X'!HK107="","",'X(Calculs)X'!HK107),"")</f>
        <v/>
      </c>
      <c r="K88" s="36" t="str">
        <f>IFERROR(IF('X(Calculs)X'!HL107="","",'X(Calculs)X'!HL107),"")</f>
        <v/>
      </c>
      <c r="L88" s="36" t="str">
        <f>IFERROR(IF('X(Calculs)X'!HM107="","",'X(Calculs)X'!HM107),"")</f>
        <v/>
      </c>
      <c r="M88" s="36" t="str">
        <f>IFERROR(IF('X(Calculs)X'!HN107="","",'X(Calculs)X'!HN107),"")</f>
        <v/>
      </c>
      <c r="N88" s="36" t="str">
        <f>IFERROR(IF('X(Calculs)X'!HO107="","",'X(Calculs)X'!HO107),"")</f>
        <v/>
      </c>
      <c r="O88" s="36" t="str">
        <f>IFERROR(IF('X(Calculs)X'!HP107="","",'X(Calculs)X'!HP107),"")</f>
        <v/>
      </c>
      <c r="P88" s="36" t="str">
        <f>IFERROR(IF('X(Calculs)X'!HQ107="","",'X(Calculs)X'!HQ107),"")</f>
        <v/>
      </c>
      <c r="Q88" s="36" t="str">
        <f>IFERROR(IF('X(Calculs)X'!HR107="","",'X(Calculs)X'!HR107),"")</f>
        <v/>
      </c>
      <c r="R88" s="36" t="str">
        <f>IFERROR(IF('X(Calculs)X'!HS107="","",'X(Calculs)X'!HS107),"")</f>
        <v/>
      </c>
      <c r="S88" s="36" t="str">
        <f>IFERROR(IF('X(Calculs)X'!HT107="","",'X(Calculs)X'!HT107),"")</f>
        <v/>
      </c>
      <c r="T88" s="36" t="str">
        <f>IFERROR(IF('X(Calculs)X'!HU107="","",'X(Calculs)X'!HU107),"")</f>
        <v/>
      </c>
      <c r="U88" s="36" t="str">
        <f>IFERROR(IF('X(Calculs)X'!HV107="","",'X(Calculs)X'!HV107),"")</f>
        <v/>
      </c>
      <c r="V88" s="36" t="str">
        <f>IFERROR(IF('X(Calculs)X'!HW107="","",'X(Calculs)X'!HW107),"")</f>
        <v/>
      </c>
      <c r="W88" s="36" t="str">
        <f>IFERROR(IF('X(Calculs)X'!HX107="","",'X(Calculs)X'!HX107),"")</f>
        <v/>
      </c>
      <c r="X88" s="36" t="str">
        <f>IFERROR(IF('X(Calculs)X'!HY107="","",'X(Calculs)X'!HY107),"")</f>
        <v/>
      </c>
      <c r="Y88" s="36" t="str">
        <f>IFERROR(IF('X(Calculs)X'!HZ107="","",'X(Calculs)X'!HZ107),"")</f>
        <v/>
      </c>
      <c r="Z88" s="36" t="str">
        <f>IFERROR(IF('X(Calculs)X'!IA107="","",'X(Calculs)X'!IA107),"")</f>
        <v/>
      </c>
      <c r="AA88" s="36" t="str">
        <f>IFERROR(IF('X(Calculs)X'!IB107="","",'X(Calculs)X'!IB107),"")</f>
        <v/>
      </c>
      <c r="AB88" s="36" t="str">
        <f>IFERROR(IF('X(Calculs)X'!IC107="","",'X(Calculs)X'!IC107),"")</f>
        <v/>
      </c>
      <c r="AC88" s="36" t="str">
        <f>IFERROR(IF('X(Calculs)X'!ID107="","",'X(Calculs)X'!ID107),"")</f>
        <v/>
      </c>
      <c r="AD88" s="36" t="str">
        <f>IFERROR(IF('X(Calculs)X'!IE107="","",'X(Calculs)X'!IE107),"")</f>
        <v/>
      </c>
      <c r="AE88" s="36" t="str">
        <f>IFERROR(IF('X(Calculs)X'!IF107="","",'X(Calculs)X'!IF107),"")</f>
        <v/>
      </c>
      <c r="AF88" s="36" t="str">
        <f>IFERROR(IF('X(Calculs)X'!IG107="","",'X(Calculs)X'!IG107),"")</f>
        <v/>
      </c>
      <c r="AG88" s="36" t="str">
        <f>IFERROR(IF('X(Calculs)X'!IH107="","",'X(Calculs)X'!IH107),"")</f>
        <v/>
      </c>
      <c r="AH88" s="36" t="str">
        <f>IFERROR(IF('X(Calculs)X'!II107="","",'X(Calculs)X'!II107),"")</f>
        <v/>
      </c>
      <c r="AI88" s="36" t="str">
        <f>IFERROR(IF('X(Calculs)X'!IJ107="","",'X(Calculs)X'!IJ107),"")</f>
        <v/>
      </c>
      <c r="AJ88" s="36" t="str">
        <f>IFERROR(IF('X(Calculs)X'!IK107="","",'X(Calculs)X'!IK107),"")</f>
        <v/>
      </c>
      <c r="AK88" s="36" t="str">
        <f>IFERROR(IF('X(Calculs)X'!IL107="","",'X(Calculs)X'!IL107),"")</f>
        <v/>
      </c>
      <c r="AL88" s="36" t="str">
        <f>IFERROR(IF('X(Calculs)X'!IM107="","",'X(Calculs)X'!IM107),"")</f>
        <v/>
      </c>
      <c r="AM88" s="270" t="str">
        <f>IFERROR(IF('X(Calculs)X'!IN107="","",'X(Calculs)X'!IN107),"")</f>
        <v/>
      </c>
    </row>
    <row r="89" spans="1:39" ht="39.9" customHeight="1" x14ac:dyDescent="0.3">
      <c r="A89" s="165" t="str">
        <f t="shared" si="2"/>
        <v/>
      </c>
      <c r="B89" s="277" t="str">
        <f t="shared" si="3"/>
        <v/>
      </c>
      <c r="C89" s="278" t="str">
        <f>IFERROR(IF('X(Calculs)X'!EE108&lt;='2. Saisie'!AE$3,'X(Calculs)X'!FM108,""),"")</f>
        <v/>
      </c>
      <c r="D89" s="279" t="str">
        <f>IFERROR(IF(C89="","",C89/'X(Calculs)X'!B$8),"")</f>
        <v/>
      </c>
      <c r="E89" s="285" t="str">
        <f>IFERROR(IF('X(Calculs)X'!FL108="","",'X(Calculs)X'!FL108),"")</f>
        <v/>
      </c>
      <c r="H89" s="267" t="str">
        <f>IFERROR(IF('X(Calculs)X'!HH108="","",'X(Calculs)X'!HH108),"")</f>
        <v/>
      </c>
      <c r="I89" s="58" t="str">
        <f>IFERROR(IF('X(Calculs)X'!HJ108="","",'X(Calculs)X'!HJ108),"")</f>
        <v/>
      </c>
      <c r="J89" s="36" t="str">
        <f>IFERROR(IF('X(Calculs)X'!HK108="","",'X(Calculs)X'!HK108),"")</f>
        <v/>
      </c>
      <c r="K89" s="36" t="str">
        <f>IFERROR(IF('X(Calculs)X'!HL108="","",'X(Calculs)X'!HL108),"")</f>
        <v/>
      </c>
      <c r="L89" s="36" t="str">
        <f>IFERROR(IF('X(Calculs)X'!HM108="","",'X(Calculs)X'!HM108),"")</f>
        <v/>
      </c>
      <c r="M89" s="36" t="str">
        <f>IFERROR(IF('X(Calculs)X'!HN108="","",'X(Calculs)X'!HN108),"")</f>
        <v/>
      </c>
      <c r="N89" s="36" t="str">
        <f>IFERROR(IF('X(Calculs)X'!HO108="","",'X(Calculs)X'!HO108),"")</f>
        <v/>
      </c>
      <c r="O89" s="36" t="str">
        <f>IFERROR(IF('X(Calculs)X'!HP108="","",'X(Calculs)X'!HP108),"")</f>
        <v/>
      </c>
      <c r="P89" s="36" t="str">
        <f>IFERROR(IF('X(Calculs)X'!HQ108="","",'X(Calculs)X'!HQ108),"")</f>
        <v/>
      </c>
      <c r="Q89" s="36" t="str">
        <f>IFERROR(IF('X(Calculs)X'!HR108="","",'X(Calculs)X'!HR108),"")</f>
        <v/>
      </c>
      <c r="R89" s="36" t="str">
        <f>IFERROR(IF('X(Calculs)X'!HS108="","",'X(Calculs)X'!HS108),"")</f>
        <v/>
      </c>
      <c r="S89" s="36" t="str">
        <f>IFERROR(IF('X(Calculs)X'!HT108="","",'X(Calculs)X'!HT108),"")</f>
        <v/>
      </c>
      <c r="T89" s="36" t="str">
        <f>IFERROR(IF('X(Calculs)X'!HU108="","",'X(Calculs)X'!HU108),"")</f>
        <v/>
      </c>
      <c r="U89" s="36" t="str">
        <f>IFERROR(IF('X(Calculs)X'!HV108="","",'X(Calculs)X'!HV108),"")</f>
        <v/>
      </c>
      <c r="V89" s="36" t="str">
        <f>IFERROR(IF('X(Calculs)X'!HW108="","",'X(Calculs)X'!HW108),"")</f>
        <v/>
      </c>
      <c r="W89" s="36" t="str">
        <f>IFERROR(IF('X(Calculs)X'!HX108="","",'X(Calculs)X'!HX108),"")</f>
        <v/>
      </c>
      <c r="X89" s="36" t="str">
        <f>IFERROR(IF('X(Calculs)X'!HY108="","",'X(Calculs)X'!HY108),"")</f>
        <v/>
      </c>
      <c r="Y89" s="36" t="str">
        <f>IFERROR(IF('X(Calculs)X'!HZ108="","",'X(Calculs)X'!HZ108),"")</f>
        <v/>
      </c>
      <c r="Z89" s="36" t="str">
        <f>IFERROR(IF('X(Calculs)X'!IA108="","",'X(Calculs)X'!IA108),"")</f>
        <v/>
      </c>
      <c r="AA89" s="36" t="str">
        <f>IFERROR(IF('X(Calculs)X'!IB108="","",'X(Calculs)X'!IB108),"")</f>
        <v/>
      </c>
      <c r="AB89" s="36" t="str">
        <f>IFERROR(IF('X(Calculs)X'!IC108="","",'X(Calculs)X'!IC108),"")</f>
        <v/>
      </c>
      <c r="AC89" s="36" t="str">
        <f>IFERROR(IF('X(Calculs)X'!ID108="","",'X(Calculs)X'!ID108),"")</f>
        <v/>
      </c>
      <c r="AD89" s="36" t="str">
        <f>IFERROR(IF('X(Calculs)X'!IE108="","",'X(Calculs)X'!IE108),"")</f>
        <v/>
      </c>
      <c r="AE89" s="36" t="str">
        <f>IFERROR(IF('X(Calculs)X'!IF108="","",'X(Calculs)X'!IF108),"")</f>
        <v/>
      </c>
      <c r="AF89" s="36" t="str">
        <f>IFERROR(IF('X(Calculs)X'!IG108="","",'X(Calculs)X'!IG108),"")</f>
        <v/>
      </c>
      <c r="AG89" s="36" t="str">
        <f>IFERROR(IF('X(Calculs)X'!IH108="","",'X(Calculs)X'!IH108),"")</f>
        <v/>
      </c>
      <c r="AH89" s="36" t="str">
        <f>IFERROR(IF('X(Calculs)X'!II108="","",'X(Calculs)X'!II108),"")</f>
        <v/>
      </c>
      <c r="AI89" s="36" t="str">
        <f>IFERROR(IF('X(Calculs)X'!IJ108="","",'X(Calculs)X'!IJ108),"")</f>
        <v/>
      </c>
      <c r="AJ89" s="36" t="str">
        <f>IFERROR(IF('X(Calculs)X'!IK108="","",'X(Calculs)X'!IK108),"")</f>
        <v/>
      </c>
      <c r="AK89" s="36" t="str">
        <f>IFERROR(IF('X(Calculs)X'!IL108="","",'X(Calculs)X'!IL108),"")</f>
        <v/>
      </c>
      <c r="AL89" s="36" t="str">
        <f>IFERROR(IF('X(Calculs)X'!IM108="","",'X(Calculs)X'!IM108),"")</f>
        <v/>
      </c>
      <c r="AM89" s="270" t="str">
        <f>IFERROR(IF('X(Calculs)X'!IN108="","",'X(Calculs)X'!IN108),"")</f>
        <v/>
      </c>
    </row>
    <row r="90" spans="1:39" ht="39.9" customHeight="1" x14ac:dyDescent="0.3">
      <c r="A90" s="165" t="str">
        <f t="shared" si="2"/>
        <v/>
      </c>
      <c r="B90" s="277" t="str">
        <f t="shared" si="3"/>
        <v/>
      </c>
      <c r="C90" s="278" t="str">
        <f>IFERROR(IF('X(Calculs)X'!EE109&lt;='2. Saisie'!AE$3,'X(Calculs)X'!FM109,""),"")</f>
        <v/>
      </c>
      <c r="D90" s="279" t="str">
        <f>IFERROR(IF(C90="","",C90/'X(Calculs)X'!B$8),"")</f>
        <v/>
      </c>
      <c r="E90" s="285" t="str">
        <f>IFERROR(IF('X(Calculs)X'!FL109="","",'X(Calculs)X'!FL109),"")</f>
        <v/>
      </c>
      <c r="H90" s="267" t="str">
        <f>IFERROR(IF('X(Calculs)X'!HH109="","",'X(Calculs)X'!HH109),"")</f>
        <v/>
      </c>
      <c r="I90" s="58" t="str">
        <f>IFERROR(IF('X(Calculs)X'!HJ109="","",'X(Calculs)X'!HJ109),"")</f>
        <v/>
      </c>
      <c r="J90" s="36" t="str">
        <f>IFERROR(IF('X(Calculs)X'!HK109="","",'X(Calculs)X'!HK109),"")</f>
        <v/>
      </c>
      <c r="K90" s="36" t="str">
        <f>IFERROR(IF('X(Calculs)X'!HL109="","",'X(Calculs)X'!HL109),"")</f>
        <v/>
      </c>
      <c r="L90" s="36" t="str">
        <f>IFERROR(IF('X(Calculs)X'!HM109="","",'X(Calculs)X'!HM109),"")</f>
        <v/>
      </c>
      <c r="M90" s="36" t="str">
        <f>IFERROR(IF('X(Calculs)X'!HN109="","",'X(Calculs)X'!HN109),"")</f>
        <v/>
      </c>
      <c r="N90" s="36" t="str">
        <f>IFERROR(IF('X(Calculs)X'!HO109="","",'X(Calculs)X'!HO109),"")</f>
        <v/>
      </c>
      <c r="O90" s="36" t="str">
        <f>IFERROR(IF('X(Calculs)X'!HP109="","",'X(Calculs)X'!HP109),"")</f>
        <v/>
      </c>
      <c r="P90" s="36" t="str">
        <f>IFERROR(IF('X(Calculs)X'!HQ109="","",'X(Calculs)X'!HQ109),"")</f>
        <v/>
      </c>
      <c r="Q90" s="36" t="str">
        <f>IFERROR(IF('X(Calculs)X'!HR109="","",'X(Calculs)X'!HR109),"")</f>
        <v/>
      </c>
      <c r="R90" s="36" t="str">
        <f>IFERROR(IF('X(Calculs)X'!HS109="","",'X(Calculs)X'!HS109),"")</f>
        <v/>
      </c>
      <c r="S90" s="36" t="str">
        <f>IFERROR(IF('X(Calculs)X'!HT109="","",'X(Calculs)X'!HT109),"")</f>
        <v/>
      </c>
      <c r="T90" s="36" t="str">
        <f>IFERROR(IF('X(Calculs)X'!HU109="","",'X(Calculs)X'!HU109),"")</f>
        <v/>
      </c>
      <c r="U90" s="36" t="str">
        <f>IFERROR(IF('X(Calculs)X'!HV109="","",'X(Calculs)X'!HV109),"")</f>
        <v/>
      </c>
      <c r="V90" s="36" t="str">
        <f>IFERROR(IF('X(Calculs)X'!HW109="","",'X(Calculs)X'!HW109),"")</f>
        <v/>
      </c>
      <c r="W90" s="36" t="str">
        <f>IFERROR(IF('X(Calculs)X'!HX109="","",'X(Calculs)X'!HX109),"")</f>
        <v/>
      </c>
      <c r="X90" s="36" t="str">
        <f>IFERROR(IF('X(Calculs)X'!HY109="","",'X(Calculs)X'!HY109),"")</f>
        <v/>
      </c>
      <c r="Y90" s="36" t="str">
        <f>IFERROR(IF('X(Calculs)X'!HZ109="","",'X(Calculs)X'!HZ109),"")</f>
        <v/>
      </c>
      <c r="Z90" s="36" t="str">
        <f>IFERROR(IF('X(Calculs)X'!IA109="","",'X(Calculs)X'!IA109),"")</f>
        <v/>
      </c>
      <c r="AA90" s="36" t="str">
        <f>IFERROR(IF('X(Calculs)X'!IB109="","",'X(Calculs)X'!IB109),"")</f>
        <v/>
      </c>
      <c r="AB90" s="36" t="str">
        <f>IFERROR(IF('X(Calculs)X'!IC109="","",'X(Calculs)X'!IC109),"")</f>
        <v/>
      </c>
      <c r="AC90" s="36" t="str">
        <f>IFERROR(IF('X(Calculs)X'!ID109="","",'X(Calculs)X'!ID109),"")</f>
        <v/>
      </c>
      <c r="AD90" s="36" t="str">
        <f>IFERROR(IF('X(Calculs)X'!IE109="","",'X(Calculs)X'!IE109),"")</f>
        <v/>
      </c>
      <c r="AE90" s="36" t="str">
        <f>IFERROR(IF('X(Calculs)X'!IF109="","",'X(Calculs)X'!IF109),"")</f>
        <v/>
      </c>
      <c r="AF90" s="36" t="str">
        <f>IFERROR(IF('X(Calculs)X'!IG109="","",'X(Calculs)X'!IG109),"")</f>
        <v/>
      </c>
      <c r="AG90" s="36" t="str">
        <f>IFERROR(IF('X(Calculs)X'!IH109="","",'X(Calculs)X'!IH109),"")</f>
        <v/>
      </c>
      <c r="AH90" s="36" t="str">
        <f>IFERROR(IF('X(Calculs)X'!II109="","",'X(Calculs)X'!II109),"")</f>
        <v/>
      </c>
      <c r="AI90" s="36" t="str">
        <f>IFERROR(IF('X(Calculs)X'!IJ109="","",'X(Calculs)X'!IJ109),"")</f>
        <v/>
      </c>
      <c r="AJ90" s="36" t="str">
        <f>IFERROR(IF('X(Calculs)X'!IK109="","",'X(Calculs)X'!IK109),"")</f>
        <v/>
      </c>
      <c r="AK90" s="36" t="str">
        <f>IFERROR(IF('X(Calculs)X'!IL109="","",'X(Calculs)X'!IL109),"")</f>
        <v/>
      </c>
      <c r="AL90" s="36" t="str">
        <f>IFERROR(IF('X(Calculs)X'!IM109="","",'X(Calculs)X'!IM109),"")</f>
        <v/>
      </c>
      <c r="AM90" s="270" t="str">
        <f>IFERROR(IF('X(Calculs)X'!IN109="","",'X(Calculs)X'!IN109),"")</f>
        <v/>
      </c>
    </row>
    <row r="91" spans="1:39" ht="39.9" customHeight="1" x14ac:dyDescent="0.3">
      <c r="A91" s="165" t="str">
        <f t="shared" si="2"/>
        <v/>
      </c>
      <c r="B91" s="277" t="str">
        <f t="shared" si="3"/>
        <v/>
      </c>
      <c r="C91" s="278" t="str">
        <f>IFERROR(IF('X(Calculs)X'!EE110&lt;='2. Saisie'!AE$3,'X(Calculs)X'!FM110,""),"")</f>
        <v/>
      </c>
      <c r="D91" s="279" t="str">
        <f>IFERROR(IF(C91="","",C91/'X(Calculs)X'!B$8),"")</f>
        <v/>
      </c>
      <c r="E91" s="285" t="str">
        <f>IFERROR(IF('X(Calculs)X'!FL110="","",'X(Calculs)X'!FL110),"")</f>
        <v/>
      </c>
      <c r="H91" s="267" t="str">
        <f>IFERROR(IF('X(Calculs)X'!HH110="","",'X(Calculs)X'!HH110),"")</f>
        <v/>
      </c>
      <c r="I91" s="58" t="str">
        <f>IFERROR(IF('X(Calculs)X'!HJ110="","",'X(Calculs)X'!HJ110),"")</f>
        <v/>
      </c>
      <c r="J91" s="36" t="str">
        <f>IFERROR(IF('X(Calculs)X'!HK110="","",'X(Calculs)X'!HK110),"")</f>
        <v/>
      </c>
      <c r="K91" s="36" t="str">
        <f>IFERROR(IF('X(Calculs)X'!HL110="","",'X(Calculs)X'!HL110),"")</f>
        <v/>
      </c>
      <c r="L91" s="36" t="str">
        <f>IFERROR(IF('X(Calculs)X'!HM110="","",'X(Calculs)X'!HM110),"")</f>
        <v/>
      </c>
      <c r="M91" s="36" t="str">
        <f>IFERROR(IF('X(Calculs)X'!HN110="","",'X(Calculs)X'!HN110),"")</f>
        <v/>
      </c>
      <c r="N91" s="36" t="str">
        <f>IFERROR(IF('X(Calculs)X'!HO110="","",'X(Calculs)X'!HO110),"")</f>
        <v/>
      </c>
      <c r="O91" s="36" t="str">
        <f>IFERROR(IF('X(Calculs)X'!HP110="","",'X(Calculs)X'!HP110),"")</f>
        <v/>
      </c>
      <c r="P91" s="36" t="str">
        <f>IFERROR(IF('X(Calculs)X'!HQ110="","",'X(Calculs)X'!HQ110),"")</f>
        <v/>
      </c>
      <c r="Q91" s="36" t="str">
        <f>IFERROR(IF('X(Calculs)X'!HR110="","",'X(Calculs)X'!HR110),"")</f>
        <v/>
      </c>
      <c r="R91" s="36" t="str">
        <f>IFERROR(IF('X(Calculs)X'!HS110="","",'X(Calculs)X'!HS110),"")</f>
        <v/>
      </c>
      <c r="S91" s="36" t="str">
        <f>IFERROR(IF('X(Calculs)X'!HT110="","",'X(Calculs)X'!HT110),"")</f>
        <v/>
      </c>
      <c r="T91" s="36" t="str">
        <f>IFERROR(IF('X(Calculs)X'!HU110="","",'X(Calculs)X'!HU110),"")</f>
        <v/>
      </c>
      <c r="U91" s="36" t="str">
        <f>IFERROR(IF('X(Calculs)X'!HV110="","",'X(Calculs)X'!HV110),"")</f>
        <v/>
      </c>
      <c r="V91" s="36" t="str">
        <f>IFERROR(IF('X(Calculs)X'!HW110="","",'X(Calculs)X'!HW110),"")</f>
        <v/>
      </c>
      <c r="W91" s="36" t="str">
        <f>IFERROR(IF('X(Calculs)X'!HX110="","",'X(Calculs)X'!HX110),"")</f>
        <v/>
      </c>
      <c r="X91" s="36" t="str">
        <f>IFERROR(IF('X(Calculs)X'!HY110="","",'X(Calculs)X'!HY110),"")</f>
        <v/>
      </c>
      <c r="Y91" s="36" t="str">
        <f>IFERROR(IF('X(Calculs)X'!HZ110="","",'X(Calculs)X'!HZ110),"")</f>
        <v/>
      </c>
      <c r="Z91" s="36" t="str">
        <f>IFERROR(IF('X(Calculs)X'!IA110="","",'X(Calculs)X'!IA110),"")</f>
        <v/>
      </c>
      <c r="AA91" s="36" t="str">
        <f>IFERROR(IF('X(Calculs)X'!IB110="","",'X(Calculs)X'!IB110),"")</f>
        <v/>
      </c>
      <c r="AB91" s="36" t="str">
        <f>IFERROR(IF('X(Calculs)X'!IC110="","",'X(Calculs)X'!IC110),"")</f>
        <v/>
      </c>
      <c r="AC91" s="36" t="str">
        <f>IFERROR(IF('X(Calculs)X'!ID110="","",'X(Calculs)X'!ID110),"")</f>
        <v/>
      </c>
      <c r="AD91" s="36" t="str">
        <f>IFERROR(IF('X(Calculs)X'!IE110="","",'X(Calculs)X'!IE110),"")</f>
        <v/>
      </c>
      <c r="AE91" s="36" t="str">
        <f>IFERROR(IF('X(Calculs)X'!IF110="","",'X(Calculs)X'!IF110),"")</f>
        <v/>
      </c>
      <c r="AF91" s="36" t="str">
        <f>IFERROR(IF('X(Calculs)X'!IG110="","",'X(Calculs)X'!IG110),"")</f>
        <v/>
      </c>
      <c r="AG91" s="36" t="str">
        <f>IFERROR(IF('X(Calculs)X'!IH110="","",'X(Calculs)X'!IH110),"")</f>
        <v/>
      </c>
      <c r="AH91" s="36" t="str">
        <f>IFERROR(IF('X(Calculs)X'!II110="","",'X(Calculs)X'!II110),"")</f>
        <v/>
      </c>
      <c r="AI91" s="36" t="str">
        <f>IFERROR(IF('X(Calculs)X'!IJ110="","",'X(Calculs)X'!IJ110),"")</f>
        <v/>
      </c>
      <c r="AJ91" s="36" t="str">
        <f>IFERROR(IF('X(Calculs)X'!IK110="","",'X(Calculs)X'!IK110),"")</f>
        <v/>
      </c>
      <c r="AK91" s="36" t="str">
        <f>IFERROR(IF('X(Calculs)X'!IL110="","",'X(Calculs)X'!IL110),"")</f>
        <v/>
      </c>
      <c r="AL91" s="36" t="str">
        <f>IFERROR(IF('X(Calculs)X'!IM110="","",'X(Calculs)X'!IM110),"")</f>
        <v/>
      </c>
      <c r="AM91" s="270" t="str">
        <f>IFERROR(IF('X(Calculs)X'!IN110="","",'X(Calculs)X'!IN110),"")</f>
        <v/>
      </c>
    </row>
    <row r="92" spans="1:39" ht="39.9" customHeight="1" x14ac:dyDescent="0.3">
      <c r="A92" s="165" t="str">
        <f t="shared" si="2"/>
        <v/>
      </c>
      <c r="B92" s="277" t="str">
        <f t="shared" si="3"/>
        <v/>
      </c>
      <c r="C92" s="278" t="str">
        <f>IFERROR(IF('X(Calculs)X'!EE111&lt;='2. Saisie'!AE$3,'X(Calculs)X'!FM111,""),"")</f>
        <v/>
      </c>
      <c r="D92" s="279" t="str">
        <f>IFERROR(IF(C92="","",C92/'X(Calculs)X'!B$8),"")</f>
        <v/>
      </c>
      <c r="E92" s="285" t="str">
        <f>IFERROR(IF('X(Calculs)X'!FL111="","",'X(Calculs)X'!FL111),"")</f>
        <v/>
      </c>
      <c r="H92" s="267" t="str">
        <f>IFERROR(IF('X(Calculs)X'!HH111="","",'X(Calculs)X'!HH111),"")</f>
        <v/>
      </c>
      <c r="I92" s="58" t="str">
        <f>IFERROR(IF('X(Calculs)X'!HJ111="","",'X(Calculs)X'!HJ111),"")</f>
        <v/>
      </c>
      <c r="J92" s="36" t="str">
        <f>IFERROR(IF('X(Calculs)X'!HK111="","",'X(Calculs)X'!HK111),"")</f>
        <v/>
      </c>
      <c r="K92" s="36" t="str">
        <f>IFERROR(IF('X(Calculs)X'!HL111="","",'X(Calculs)X'!HL111),"")</f>
        <v/>
      </c>
      <c r="L92" s="36" t="str">
        <f>IFERROR(IF('X(Calculs)X'!HM111="","",'X(Calculs)X'!HM111),"")</f>
        <v/>
      </c>
      <c r="M92" s="36" t="str">
        <f>IFERROR(IF('X(Calculs)X'!HN111="","",'X(Calculs)X'!HN111),"")</f>
        <v/>
      </c>
      <c r="N92" s="36" t="str">
        <f>IFERROR(IF('X(Calculs)X'!HO111="","",'X(Calculs)X'!HO111),"")</f>
        <v/>
      </c>
      <c r="O92" s="36" t="str">
        <f>IFERROR(IF('X(Calculs)X'!HP111="","",'X(Calculs)X'!HP111),"")</f>
        <v/>
      </c>
      <c r="P92" s="36" t="str">
        <f>IFERROR(IF('X(Calculs)X'!HQ111="","",'X(Calculs)X'!HQ111),"")</f>
        <v/>
      </c>
      <c r="Q92" s="36" t="str">
        <f>IFERROR(IF('X(Calculs)X'!HR111="","",'X(Calculs)X'!HR111),"")</f>
        <v/>
      </c>
      <c r="R92" s="36" t="str">
        <f>IFERROR(IF('X(Calculs)X'!HS111="","",'X(Calculs)X'!HS111),"")</f>
        <v/>
      </c>
      <c r="S92" s="36" t="str">
        <f>IFERROR(IF('X(Calculs)X'!HT111="","",'X(Calculs)X'!HT111),"")</f>
        <v/>
      </c>
      <c r="T92" s="36" t="str">
        <f>IFERROR(IF('X(Calculs)X'!HU111="","",'X(Calculs)X'!HU111),"")</f>
        <v/>
      </c>
      <c r="U92" s="36" t="str">
        <f>IFERROR(IF('X(Calculs)X'!HV111="","",'X(Calculs)X'!HV111),"")</f>
        <v/>
      </c>
      <c r="V92" s="36" t="str">
        <f>IFERROR(IF('X(Calculs)X'!HW111="","",'X(Calculs)X'!HW111),"")</f>
        <v/>
      </c>
      <c r="W92" s="36" t="str">
        <f>IFERROR(IF('X(Calculs)X'!HX111="","",'X(Calculs)X'!HX111),"")</f>
        <v/>
      </c>
      <c r="X92" s="36" t="str">
        <f>IFERROR(IF('X(Calculs)X'!HY111="","",'X(Calculs)X'!HY111),"")</f>
        <v/>
      </c>
      <c r="Y92" s="36" t="str">
        <f>IFERROR(IF('X(Calculs)X'!HZ111="","",'X(Calculs)X'!HZ111),"")</f>
        <v/>
      </c>
      <c r="Z92" s="36" t="str">
        <f>IFERROR(IF('X(Calculs)X'!IA111="","",'X(Calculs)X'!IA111),"")</f>
        <v/>
      </c>
      <c r="AA92" s="36" t="str">
        <f>IFERROR(IF('X(Calculs)X'!IB111="","",'X(Calculs)X'!IB111),"")</f>
        <v/>
      </c>
      <c r="AB92" s="36" t="str">
        <f>IFERROR(IF('X(Calculs)X'!IC111="","",'X(Calculs)X'!IC111),"")</f>
        <v/>
      </c>
      <c r="AC92" s="36" t="str">
        <f>IFERROR(IF('X(Calculs)X'!ID111="","",'X(Calculs)X'!ID111),"")</f>
        <v/>
      </c>
      <c r="AD92" s="36" t="str">
        <f>IFERROR(IF('X(Calculs)X'!IE111="","",'X(Calculs)X'!IE111),"")</f>
        <v/>
      </c>
      <c r="AE92" s="36" t="str">
        <f>IFERROR(IF('X(Calculs)X'!IF111="","",'X(Calculs)X'!IF111),"")</f>
        <v/>
      </c>
      <c r="AF92" s="36" t="str">
        <f>IFERROR(IF('X(Calculs)X'!IG111="","",'X(Calculs)X'!IG111),"")</f>
        <v/>
      </c>
      <c r="AG92" s="36" t="str">
        <f>IFERROR(IF('X(Calculs)X'!IH111="","",'X(Calculs)X'!IH111),"")</f>
        <v/>
      </c>
      <c r="AH92" s="36" t="str">
        <f>IFERROR(IF('X(Calculs)X'!II111="","",'X(Calculs)X'!II111),"")</f>
        <v/>
      </c>
      <c r="AI92" s="36" t="str">
        <f>IFERROR(IF('X(Calculs)X'!IJ111="","",'X(Calculs)X'!IJ111),"")</f>
        <v/>
      </c>
      <c r="AJ92" s="36" t="str">
        <f>IFERROR(IF('X(Calculs)X'!IK111="","",'X(Calculs)X'!IK111),"")</f>
        <v/>
      </c>
      <c r="AK92" s="36" t="str">
        <f>IFERROR(IF('X(Calculs)X'!IL111="","",'X(Calculs)X'!IL111),"")</f>
        <v/>
      </c>
      <c r="AL92" s="36" t="str">
        <f>IFERROR(IF('X(Calculs)X'!IM111="","",'X(Calculs)X'!IM111),"")</f>
        <v/>
      </c>
      <c r="AM92" s="270" t="str">
        <f>IFERROR(IF('X(Calculs)X'!IN111="","",'X(Calculs)X'!IN111),"")</f>
        <v/>
      </c>
    </row>
    <row r="93" spans="1:39" ht="39.9" customHeight="1" x14ac:dyDescent="0.3">
      <c r="A93" s="165" t="str">
        <f t="shared" si="2"/>
        <v/>
      </c>
      <c r="B93" s="277" t="str">
        <f t="shared" si="3"/>
        <v/>
      </c>
      <c r="C93" s="278" t="str">
        <f>IFERROR(IF('X(Calculs)X'!EE112&lt;='2. Saisie'!AE$3,'X(Calculs)X'!FM112,""),"")</f>
        <v/>
      </c>
      <c r="D93" s="279" t="str">
        <f>IFERROR(IF(C93="","",C93/'X(Calculs)X'!B$8),"")</f>
        <v/>
      </c>
      <c r="E93" s="285" t="str">
        <f>IFERROR(IF('X(Calculs)X'!FL112="","",'X(Calculs)X'!FL112),"")</f>
        <v/>
      </c>
      <c r="H93" s="267" t="str">
        <f>IFERROR(IF('X(Calculs)X'!HH112="","",'X(Calculs)X'!HH112),"")</f>
        <v/>
      </c>
      <c r="I93" s="58" t="str">
        <f>IFERROR(IF('X(Calculs)X'!HJ112="","",'X(Calculs)X'!HJ112),"")</f>
        <v/>
      </c>
      <c r="J93" s="36" t="str">
        <f>IFERROR(IF('X(Calculs)X'!HK112="","",'X(Calculs)X'!HK112),"")</f>
        <v/>
      </c>
      <c r="K93" s="36" t="str">
        <f>IFERROR(IF('X(Calculs)X'!HL112="","",'X(Calculs)X'!HL112),"")</f>
        <v/>
      </c>
      <c r="L93" s="36" t="str">
        <f>IFERROR(IF('X(Calculs)X'!HM112="","",'X(Calculs)X'!HM112),"")</f>
        <v/>
      </c>
      <c r="M93" s="36" t="str">
        <f>IFERROR(IF('X(Calculs)X'!HN112="","",'X(Calculs)X'!HN112),"")</f>
        <v/>
      </c>
      <c r="N93" s="36" t="str">
        <f>IFERROR(IF('X(Calculs)X'!HO112="","",'X(Calculs)X'!HO112),"")</f>
        <v/>
      </c>
      <c r="O93" s="36" t="str">
        <f>IFERROR(IF('X(Calculs)X'!HP112="","",'X(Calculs)X'!HP112),"")</f>
        <v/>
      </c>
      <c r="P93" s="36" t="str">
        <f>IFERROR(IF('X(Calculs)X'!HQ112="","",'X(Calculs)X'!HQ112),"")</f>
        <v/>
      </c>
      <c r="Q93" s="36" t="str">
        <f>IFERROR(IF('X(Calculs)X'!HR112="","",'X(Calculs)X'!HR112),"")</f>
        <v/>
      </c>
      <c r="R93" s="36" t="str">
        <f>IFERROR(IF('X(Calculs)X'!HS112="","",'X(Calculs)X'!HS112),"")</f>
        <v/>
      </c>
      <c r="S93" s="36" t="str">
        <f>IFERROR(IF('X(Calculs)X'!HT112="","",'X(Calculs)X'!HT112),"")</f>
        <v/>
      </c>
      <c r="T93" s="36" t="str">
        <f>IFERROR(IF('X(Calculs)X'!HU112="","",'X(Calculs)X'!HU112),"")</f>
        <v/>
      </c>
      <c r="U93" s="36" t="str">
        <f>IFERROR(IF('X(Calculs)X'!HV112="","",'X(Calculs)X'!HV112),"")</f>
        <v/>
      </c>
      <c r="V93" s="36" t="str">
        <f>IFERROR(IF('X(Calculs)X'!HW112="","",'X(Calculs)X'!HW112),"")</f>
        <v/>
      </c>
      <c r="W93" s="36" t="str">
        <f>IFERROR(IF('X(Calculs)X'!HX112="","",'X(Calculs)X'!HX112),"")</f>
        <v/>
      </c>
      <c r="X93" s="36" t="str">
        <f>IFERROR(IF('X(Calculs)X'!HY112="","",'X(Calculs)X'!HY112),"")</f>
        <v/>
      </c>
      <c r="Y93" s="36" t="str">
        <f>IFERROR(IF('X(Calculs)X'!HZ112="","",'X(Calculs)X'!HZ112),"")</f>
        <v/>
      </c>
      <c r="Z93" s="36" t="str">
        <f>IFERROR(IF('X(Calculs)X'!IA112="","",'X(Calculs)X'!IA112),"")</f>
        <v/>
      </c>
      <c r="AA93" s="36" t="str">
        <f>IFERROR(IF('X(Calculs)X'!IB112="","",'X(Calculs)X'!IB112),"")</f>
        <v/>
      </c>
      <c r="AB93" s="36" t="str">
        <f>IFERROR(IF('X(Calculs)X'!IC112="","",'X(Calculs)X'!IC112),"")</f>
        <v/>
      </c>
      <c r="AC93" s="36" t="str">
        <f>IFERROR(IF('X(Calculs)X'!ID112="","",'X(Calculs)X'!ID112),"")</f>
        <v/>
      </c>
      <c r="AD93" s="36" t="str">
        <f>IFERROR(IF('X(Calculs)X'!IE112="","",'X(Calculs)X'!IE112),"")</f>
        <v/>
      </c>
      <c r="AE93" s="36" t="str">
        <f>IFERROR(IF('X(Calculs)X'!IF112="","",'X(Calculs)X'!IF112),"")</f>
        <v/>
      </c>
      <c r="AF93" s="36" t="str">
        <f>IFERROR(IF('X(Calculs)X'!IG112="","",'X(Calculs)X'!IG112),"")</f>
        <v/>
      </c>
      <c r="AG93" s="36" t="str">
        <f>IFERROR(IF('X(Calculs)X'!IH112="","",'X(Calculs)X'!IH112),"")</f>
        <v/>
      </c>
      <c r="AH93" s="36" t="str">
        <f>IFERROR(IF('X(Calculs)X'!II112="","",'X(Calculs)X'!II112),"")</f>
        <v/>
      </c>
      <c r="AI93" s="36" t="str">
        <f>IFERROR(IF('X(Calculs)X'!IJ112="","",'X(Calculs)X'!IJ112),"")</f>
        <v/>
      </c>
      <c r="AJ93" s="36" t="str">
        <f>IFERROR(IF('X(Calculs)X'!IK112="","",'X(Calculs)X'!IK112),"")</f>
        <v/>
      </c>
      <c r="AK93" s="36" t="str">
        <f>IFERROR(IF('X(Calculs)X'!IL112="","",'X(Calculs)X'!IL112),"")</f>
        <v/>
      </c>
      <c r="AL93" s="36" t="str">
        <f>IFERROR(IF('X(Calculs)X'!IM112="","",'X(Calculs)X'!IM112),"")</f>
        <v/>
      </c>
      <c r="AM93" s="270" t="str">
        <f>IFERROR(IF('X(Calculs)X'!IN112="","",'X(Calculs)X'!IN112),"")</f>
        <v/>
      </c>
    </row>
    <row r="94" spans="1:39" ht="39.9" customHeight="1" x14ac:dyDescent="0.3">
      <c r="A94" s="165" t="str">
        <f t="shared" si="2"/>
        <v/>
      </c>
      <c r="B94" s="277" t="str">
        <f t="shared" si="3"/>
        <v/>
      </c>
      <c r="C94" s="278" t="str">
        <f>IFERROR(IF('X(Calculs)X'!EE113&lt;='2. Saisie'!AE$3,'X(Calculs)X'!FM113,""),"")</f>
        <v/>
      </c>
      <c r="D94" s="279" t="str">
        <f>IFERROR(IF(C94="","",C94/'X(Calculs)X'!B$8),"")</f>
        <v/>
      </c>
      <c r="E94" s="285" t="str">
        <f>IFERROR(IF('X(Calculs)X'!FL113="","",'X(Calculs)X'!FL113),"")</f>
        <v/>
      </c>
      <c r="H94" s="267" t="str">
        <f>IFERROR(IF('X(Calculs)X'!HH113="","",'X(Calculs)X'!HH113),"")</f>
        <v/>
      </c>
      <c r="I94" s="58" t="str">
        <f>IFERROR(IF('X(Calculs)X'!HJ113="","",'X(Calculs)X'!HJ113),"")</f>
        <v/>
      </c>
      <c r="J94" s="36" t="str">
        <f>IFERROR(IF('X(Calculs)X'!HK113="","",'X(Calculs)X'!HK113),"")</f>
        <v/>
      </c>
      <c r="K94" s="36" t="str">
        <f>IFERROR(IF('X(Calculs)X'!HL113="","",'X(Calculs)X'!HL113),"")</f>
        <v/>
      </c>
      <c r="L94" s="36" t="str">
        <f>IFERROR(IF('X(Calculs)X'!HM113="","",'X(Calculs)X'!HM113),"")</f>
        <v/>
      </c>
      <c r="M94" s="36" t="str">
        <f>IFERROR(IF('X(Calculs)X'!HN113="","",'X(Calculs)X'!HN113),"")</f>
        <v/>
      </c>
      <c r="N94" s="36" t="str">
        <f>IFERROR(IF('X(Calculs)X'!HO113="","",'X(Calculs)X'!HO113),"")</f>
        <v/>
      </c>
      <c r="O94" s="36" t="str">
        <f>IFERROR(IF('X(Calculs)X'!HP113="","",'X(Calculs)X'!HP113),"")</f>
        <v/>
      </c>
      <c r="P94" s="36" t="str">
        <f>IFERROR(IF('X(Calculs)X'!HQ113="","",'X(Calculs)X'!HQ113),"")</f>
        <v/>
      </c>
      <c r="Q94" s="36" t="str">
        <f>IFERROR(IF('X(Calculs)X'!HR113="","",'X(Calculs)X'!HR113),"")</f>
        <v/>
      </c>
      <c r="R94" s="36" t="str">
        <f>IFERROR(IF('X(Calculs)X'!HS113="","",'X(Calculs)X'!HS113),"")</f>
        <v/>
      </c>
      <c r="S94" s="36" t="str">
        <f>IFERROR(IF('X(Calculs)X'!HT113="","",'X(Calculs)X'!HT113),"")</f>
        <v/>
      </c>
      <c r="T94" s="36" t="str">
        <f>IFERROR(IF('X(Calculs)X'!HU113="","",'X(Calculs)X'!HU113),"")</f>
        <v/>
      </c>
      <c r="U94" s="36" t="str">
        <f>IFERROR(IF('X(Calculs)X'!HV113="","",'X(Calculs)X'!HV113),"")</f>
        <v/>
      </c>
      <c r="V94" s="36" t="str">
        <f>IFERROR(IF('X(Calculs)X'!HW113="","",'X(Calculs)X'!HW113),"")</f>
        <v/>
      </c>
      <c r="W94" s="36" t="str">
        <f>IFERROR(IF('X(Calculs)X'!HX113="","",'X(Calculs)X'!HX113),"")</f>
        <v/>
      </c>
      <c r="X94" s="36" t="str">
        <f>IFERROR(IF('X(Calculs)X'!HY113="","",'X(Calculs)X'!HY113),"")</f>
        <v/>
      </c>
      <c r="Y94" s="36" t="str">
        <f>IFERROR(IF('X(Calculs)X'!HZ113="","",'X(Calculs)X'!HZ113),"")</f>
        <v/>
      </c>
      <c r="Z94" s="36" t="str">
        <f>IFERROR(IF('X(Calculs)X'!IA113="","",'X(Calculs)X'!IA113),"")</f>
        <v/>
      </c>
      <c r="AA94" s="36" t="str">
        <f>IFERROR(IF('X(Calculs)X'!IB113="","",'X(Calculs)X'!IB113),"")</f>
        <v/>
      </c>
      <c r="AB94" s="36" t="str">
        <f>IFERROR(IF('X(Calculs)X'!IC113="","",'X(Calculs)X'!IC113),"")</f>
        <v/>
      </c>
      <c r="AC94" s="36" t="str">
        <f>IFERROR(IF('X(Calculs)X'!ID113="","",'X(Calculs)X'!ID113),"")</f>
        <v/>
      </c>
      <c r="AD94" s="36" t="str">
        <f>IFERROR(IF('X(Calculs)X'!IE113="","",'X(Calculs)X'!IE113),"")</f>
        <v/>
      </c>
      <c r="AE94" s="36" t="str">
        <f>IFERROR(IF('X(Calculs)X'!IF113="","",'X(Calculs)X'!IF113),"")</f>
        <v/>
      </c>
      <c r="AF94" s="36" t="str">
        <f>IFERROR(IF('X(Calculs)X'!IG113="","",'X(Calculs)X'!IG113),"")</f>
        <v/>
      </c>
      <c r="AG94" s="36" t="str">
        <f>IFERROR(IF('X(Calculs)X'!IH113="","",'X(Calculs)X'!IH113),"")</f>
        <v/>
      </c>
      <c r="AH94" s="36" t="str">
        <f>IFERROR(IF('X(Calculs)X'!II113="","",'X(Calculs)X'!II113),"")</f>
        <v/>
      </c>
      <c r="AI94" s="36" t="str">
        <f>IFERROR(IF('X(Calculs)X'!IJ113="","",'X(Calculs)X'!IJ113),"")</f>
        <v/>
      </c>
      <c r="AJ94" s="36" t="str">
        <f>IFERROR(IF('X(Calculs)X'!IK113="","",'X(Calculs)X'!IK113),"")</f>
        <v/>
      </c>
      <c r="AK94" s="36" t="str">
        <f>IFERROR(IF('X(Calculs)X'!IL113="","",'X(Calculs)X'!IL113),"")</f>
        <v/>
      </c>
      <c r="AL94" s="36" t="str">
        <f>IFERROR(IF('X(Calculs)X'!IM113="","",'X(Calculs)X'!IM113),"")</f>
        <v/>
      </c>
      <c r="AM94" s="270" t="str">
        <f>IFERROR(IF('X(Calculs)X'!IN113="","",'X(Calculs)X'!IN113),"")</f>
        <v/>
      </c>
    </row>
    <row r="95" spans="1:39" ht="39.9" customHeight="1" x14ac:dyDescent="0.3">
      <c r="A95" s="165" t="str">
        <f t="shared" si="2"/>
        <v/>
      </c>
      <c r="B95" s="277" t="str">
        <f t="shared" si="3"/>
        <v/>
      </c>
      <c r="C95" s="278" t="str">
        <f>IFERROR(IF('X(Calculs)X'!EE114&lt;='2. Saisie'!AE$3,'X(Calculs)X'!FM114,""),"")</f>
        <v/>
      </c>
      <c r="D95" s="279" t="str">
        <f>IFERROR(IF(C95="","",C95/'X(Calculs)X'!B$8),"")</f>
        <v/>
      </c>
      <c r="E95" s="285" t="str">
        <f>IFERROR(IF('X(Calculs)X'!FL114="","",'X(Calculs)X'!FL114),"")</f>
        <v/>
      </c>
      <c r="H95" s="267" t="str">
        <f>IFERROR(IF('X(Calculs)X'!HH114="","",'X(Calculs)X'!HH114),"")</f>
        <v/>
      </c>
      <c r="I95" s="58" t="str">
        <f>IFERROR(IF('X(Calculs)X'!HJ114="","",'X(Calculs)X'!HJ114),"")</f>
        <v/>
      </c>
      <c r="J95" s="36" t="str">
        <f>IFERROR(IF('X(Calculs)X'!HK114="","",'X(Calculs)X'!HK114),"")</f>
        <v/>
      </c>
      <c r="K95" s="36" t="str">
        <f>IFERROR(IF('X(Calculs)X'!HL114="","",'X(Calculs)X'!HL114),"")</f>
        <v/>
      </c>
      <c r="L95" s="36" t="str">
        <f>IFERROR(IF('X(Calculs)X'!HM114="","",'X(Calculs)X'!HM114),"")</f>
        <v/>
      </c>
      <c r="M95" s="36" t="str">
        <f>IFERROR(IF('X(Calculs)X'!HN114="","",'X(Calculs)X'!HN114),"")</f>
        <v/>
      </c>
      <c r="N95" s="36" t="str">
        <f>IFERROR(IF('X(Calculs)X'!HO114="","",'X(Calculs)X'!HO114),"")</f>
        <v/>
      </c>
      <c r="O95" s="36" t="str">
        <f>IFERROR(IF('X(Calculs)X'!HP114="","",'X(Calculs)X'!HP114),"")</f>
        <v/>
      </c>
      <c r="P95" s="36" t="str">
        <f>IFERROR(IF('X(Calculs)X'!HQ114="","",'X(Calculs)X'!HQ114),"")</f>
        <v/>
      </c>
      <c r="Q95" s="36" t="str">
        <f>IFERROR(IF('X(Calculs)X'!HR114="","",'X(Calculs)X'!HR114),"")</f>
        <v/>
      </c>
      <c r="R95" s="36" t="str">
        <f>IFERROR(IF('X(Calculs)X'!HS114="","",'X(Calculs)X'!HS114),"")</f>
        <v/>
      </c>
      <c r="S95" s="36" t="str">
        <f>IFERROR(IF('X(Calculs)X'!HT114="","",'X(Calculs)X'!HT114),"")</f>
        <v/>
      </c>
      <c r="T95" s="36" t="str">
        <f>IFERROR(IF('X(Calculs)X'!HU114="","",'X(Calculs)X'!HU114),"")</f>
        <v/>
      </c>
      <c r="U95" s="36" t="str">
        <f>IFERROR(IF('X(Calculs)X'!HV114="","",'X(Calculs)X'!HV114),"")</f>
        <v/>
      </c>
      <c r="V95" s="36" t="str">
        <f>IFERROR(IF('X(Calculs)X'!HW114="","",'X(Calculs)X'!HW114),"")</f>
        <v/>
      </c>
      <c r="W95" s="36" t="str">
        <f>IFERROR(IF('X(Calculs)X'!HX114="","",'X(Calculs)X'!HX114),"")</f>
        <v/>
      </c>
      <c r="X95" s="36" t="str">
        <f>IFERROR(IF('X(Calculs)X'!HY114="","",'X(Calculs)X'!HY114),"")</f>
        <v/>
      </c>
      <c r="Y95" s="36" t="str">
        <f>IFERROR(IF('X(Calculs)X'!HZ114="","",'X(Calculs)X'!HZ114),"")</f>
        <v/>
      </c>
      <c r="Z95" s="36" t="str">
        <f>IFERROR(IF('X(Calculs)X'!IA114="","",'X(Calculs)X'!IA114),"")</f>
        <v/>
      </c>
      <c r="AA95" s="36" t="str">
        <f>IFERROR(IF('X(Calculs)X'!IB114="","",'X(Calculs)X'!IB114),"")</f>
        <v/>
      </c>
      <c r="AB95" s="36" t="str">
        <f>IFERROR(IF('X(Calculs)X'!IC114="","",'X(Calculs)X'!IC114),"")</f>
        <v/>
      </c>
      <c r="AC95" s="36" t="str">
        <f>IFERROR(IF('X(Calculs)X'!ID114="","",'X(Calculs)X'!ID114),"")</f>
        <v/>
      </c>
      <c r="AD95" s="36" t="str">
        <f>IFERROR(IF('X(Calculs)X'!IE114="","",'X(Calculs)X'!IE114),"")</f>
        <v/>
      </c>
      <c r="AE95" s="36" t="str">
        <f>IFERROR(IF('X(Calculs)X'!IF114="","",'X(Calculs)X'!IF114),"")</f>
        <v/>
      </c>
      <c r="AF95" s="36" t="str">
        <f>IFERROR(IF('X(Calculs)X'!IG114="","",'X(Calculs)X'!IG114),"")</f>
        <v/>
      </c>
      <c r="AG95" s="36" t="str">
        <f>IFERROR(IF('X(Calculs)X'!IH114="","",'X(Calculs)X'!IH114),"")</f>
        <v/>
      </c>
      <c r="AH95" s="36" t="str">
        <f>IFERROR(IF('X(Calculs)X'!II114="","",'X(Calculs)X'!II114),"")</f>
        <v/>
      </c>
      <c r="AI95" s="36" t="str">
        <f>IFERROR(IF('X(Calculs)X'!IJ114="","",'X(Calculs)X'!IJ114),"")</f>
        <v/>
      </c>
      <c r="AJ95" s="36" t="str">
        <f>IFERROR(IF('X(Calculs)X'!IK114="","",'X(Calculs)X'!IK114),"")</f>
        <v/>
      </c>
      <c r="AK95" s="36" t="str">
        <f>IFERROR(IF('X(Calculs)X'!IL114="","",'X(Calculs)X'!IL114),"")</f>
        <v/>
      </c>
      <c r="AL95" s="36" t="str">
        <f>IFERROR(IF('X(Calculs)X'!IM114="","",'X(Calculs)X'!IM114),"")</f>
        <v/>
      </c>
      <c r="AM95" s="270" t="str">
        <f>IFERROR(IF('X(Calculs)X'!IN114="","",'X(Calculs)X'!IN114),"")</f>
        <v/>
      </c>
    </row>
    <row r="96" spans="1:39" ht="39.9" customHeight="1" x14ac:dyDescent="0.3">
      <c r="A96" s="165" t="str">
        <f t="shared" si="2"/>
        <v/>
      </c>
      <c r="B96" s="277" t="str">
        <f t="shared" si="3"/>
        <v/>
      </c>
      <c r="C96" s="278" t="str">
        <f>IFERROR(IF('X(Calculs)X'!EE115&lt;='2. Saisie'!AE$3,'X(Calculs)X'!FM115,""),"")</f>
        <v/>
      </c>
      <c r="D96" s="279" t="str">
        <f>IFERROR(IF(C96="","",C96/'X(Calculs)X'!B$8),"")</f>
        <v/>
      </c>
      <c r="E96" s="285" t="str">
        <f>IFERROR(IF('X(Calculs)X'!FL115="","",'X(Calculs)X'!FL115),"")</f>
        <v/>
      </c>
      <c r="H96" s="267" t="str">
        <f>IFERROR(IF('X(Calculs)X'!HH115="","",'X(Calculs)X'!HH115),"")</f>
        <v/>
      </c>
      <c r="I96" s="58" t="str">
        <f>IFERROR(IF('X(Calculs)X'!HJ115="","",'X(Calculs)X'!HJ115),"")</f>
        <v/>
      </c>
      <c r="J96" s="36" t="str">
        <f>IFERROR(IF('X(Calculs)X'!HK115="","",'X(Calculs)X'!HK115),"")</f>
        <v/>
      </c>
      <c r="K96" s="36" t="str">
        <f>IFERROR(IF('X(Calculs)X'!HL115="","",'X(Calculs)X'!HL115),"")</f>
        <v/>
      </c>
      <c r="L96" s="36" t="str">
        <f>IFERROR(IF('X(Calculs)X'!HM115="","",'X(Calculs)X'!HM115),"")</f>
        <v/>
      </c>
      <c r="M96" s="36" t="str">
        <f>IFERROR(IF('X(Calculs)X'!HN115="","",'X(Calculs)X'!HN115),"")</f>
        <v/>
      </c>
      <c r="N96" s="36" t="str">
        <f>IFERROR(IF('X(Calculs)X'!HO115="","",'X(Calculs)X'!HO115),"")</f>
        <v/>
      </c>
      <c r="O96" s="36" t="str">
        <f>IFERROR(IF('X(Calculs)X'!HP115="","",'X(Calculs)X'!HP115),"")</f>
        <v/>
      </c>
      <c r="P96" s="36" t="str">
        <f>IFERROR(IF('X(Calculs)X'!HQ115="","",'X(Calculs)X'!HQ115),"")</f>
        <v/>
      </c>
      <c r="Q96" s="36" t="str">
        <f>IFERROR(IF('X(Calculs)X'!HR115="","",'X(Calculs)X'!HR115),"")</f>
        <v/>
      </c>
      <c r="R96" s="36" t="str">
        <f>IFERROR(IF('X(Calculs)X'!HS115="","",'X(Calculs)X'!HS115),"")</f>
        <v/>
      </c>
      <c r="S96" s="36" t="str">
        <f>IFERROR(IF('X(Calculs)X'!HT115="","",'X(Calculs)X'!HT115),"")</f>
        <v/>
      </c>
      <c r="T96" s="36" t="str">
        <f>IFERROR(IF('X(Calculs)X'!HU115="","",'X(Calculs)X'!HU115),"")</f>
        <v/>
      </c>
      <c r="U96" s="36" t="str">
        <f>IFERROR(IF('X(Calculs)X'!HV115="","",'X(Calculs)X'!HV115),"")</f>
        <v/>
      </c>
      <c r="V96" s="36" t="str">
        <f>IFERROR(IF('X(Calculs)X'!HW115="","",'X(Calculs)X'!HW115),"")</f>
        <v/>
      </c>
      <c r="W96" s="36" t="str">
        <f>IFERROR(IF('X(Calculs)X'!HX115="","",'X(Calculs)X'!HX115),"")</f>
        <v/>
      </c>
      <c r="X96" s="36" t="str">
        <f>IFERROR(IF('X(Calculs)X'!HY115="","",'X(Calculs)X'!HY115),"")</f>
        <v/>
      </c>
      <c r="Y96" s="36" t="str">
        <f>IFERROR(IF('X(Calculs)X'!HZ115="","",'X(Calculs)X'!HZ115),"")</f>
        <v/>
      </c>
      <c r="Z96" s="36" t="str">
        <f>IFERROR(IF('X(Calculs)X'!IA115="","",'X(Calculs)X'!IA115),"")</f>
        <v/>
      </c>
      <c r="AA96" s="36" t="str">
        <f>IFERROR(IF('X(Calculs)X'!IB115="","",'X(Calculs)X'!IB115),"")</f>
        <v/>
      </c>
      <c r="AB96" s="36" t="str">
        <f>IFERROR(IF('X(Calculs)X'!IC115="","",'X(Calculs)X'!IC115),"")</f>
        <v/>
      </c>
      <c r="AC96" s="36" t="str">
        <f>IFERROR(IF('X(Calculs)X'!ID115="","",'X(Calculs)X'!ID115),"")</f>
        <v/>
      </c>
      <c r="AD96" s="36" t="str">
        <f>IFERROR(IF('X(Calculs)X'!IE115="","",'X(Calculs)X'!IE115),"")</f>
        <v/>
      </c>
      <c r="AE96" s="36" t="str">
        <f>IFERROR(IF('X(Calculs)X'!IF115="","",'X(Calculs)X'!IF115),"")</f>
        <v/>
      </c>
      <c r="AF96" s="36" t="str">
        <f>IFERROR(IF('X(Calculs)X'!IG115="","",'X(Calculs)X'!IG115),"")</f>
        <v/>
      </c>
      <c r="AG96" s="36" t="str">
        <f>IFERROR(IF('X(Calculs)X'!IH115="","",'X(Calculs)X'!IH115),"")</f>
        <v/>
      </c>
      <c r="AH96" s="36" t="str">
        <f>IFERROR(IF('X(Calculs)X'!II115="","",'X(Calculs)X'!II115),"")</f>
        <v/>
      </c>
      <c r="AI96" s="36" t="str">
        <f>IFERROR(IF('X(Calculs)X'!IJ115="","",'X(Calculs)X'!IJ115),"")</f>
        <v/>
      </c>
      <c r="AJ96" s="36" t="str">
        <f>IFERROR(IF('X(Calculs)X'!IK115="","",'X(Calculs)X'!IK115),"")</f>
        <v/>
      </c>
      <c r="AK96" s="36" t="str">
        <f>IFERROR(IF('X(Calculs)X'!IL115="","",'X(Calculs)X'!IL115),"")</f>
        <v/>
      </c>
      <c r="AL96" s="36" t="str">
        <f>IFERROR(IF('X(Calculs)X'!IM115="","",'X(Calculs)X'!IM115),"")</f>
        <v/>
      </c>
      <c r="AM96" s="270" t="str">
        <f>IFERROR(IF('X(Calculs)X'!IN115="","",'X(Calculs)X'!IN115),"")</f>
        <v/>
      </c>
    </row>
    <row r="97" spans="1:39" ht="39.9" customHeight="1" x14ac:dyDescent="0.3">
      <c r="A97" s="165" t="str">
        <f t="shared" si="2"/>
        <v/>
      </c>
      <c r="B97" s="277" t="str">
        <f t="shared" si="3"/>
        <v/>
      </c>
      <c r="C97" s="278" t="str">
        <f>IFERROR(IF('X(Calculs)X'!EE116&lt;='2. Saisie'!AE$3,'X(Calculs)X'!FM116,""),"")</f>
        <v/>
      </c>
      <c r="D97" s="279" t="str">
        <f>IFERROR(IF(C97="","",C97/'X(Calculs)X'!B$8),"")</f>
        <v/>
      </c>
      <c r="E97" s="285" t="str">
        <f>IFERROR(IF('X(Calculs)X'!FL116="","",'X(Calculs)X'!FL116),"")</f>
        <v/>
      </c>
      <c r="H97" s="267" t="str">
        <f>IFERROR(IF('X(Calculs)X'!HH116="","",'X(Calculs)X'!HH116),"")</f>
        <v/>
      </c>
      <c r="I97" s="58" t="str">
        <f>IFERROR(IF('X(Calculs)X'!HJ116="","",'X(Calculs)X'!HJ116),"")</f>
        <v/>
      </c>
      <c r="J97" s="36" t="str">
        <f>IFERROR(IF('X(Calculs)X'!HK116="","",'X(Calculs)X'!HK116),"")</f>
        <v/>
      </c>
      <c r="K97" s="36" t="str">
        <f>IFERROR(IF('X(Calculs)X'!HL116="","",'X(Calculs)X'!HL116),"")</f>
        <v/>
      </c>
      <c r="L97" s="36" t="str">
        <f>IFERROR(IF('X(Calculs)X'!HM116="","",'X(Calculs)X'!HM116),"")</f>
        <v/>
      </c>
      <c r="M97" s="36" t="str">
        <f>IFERROR(IF('X(Calculs)X'!HN116="","",'X(Calculs)X'!HN116),"")</f>
        <v/>
      </c>
      <c r="N97" s="36" t="str">
        <f>IFERROR(IF('X(Calculs)X'!HO116="","",'X(Calculs)X'!HO116),"")</f>
        <v/>
      </c>
      <c r="O97" s="36" t="str">
        <f>IFERROR(IF('X(Calculs)X'!HP116="","",'X(Calculs)X'!HP116),"")</f>
        <v/>
      </c>
      <c r="P97" s="36" t="str">
        <f>IFERROR(IF('X(Calculs)X'!HQ116="","",'X(Calculs)X'!HQ116),"")</f>
        <v/>
      </c>
      <c r="Q97" s="36" t="str">
        <f>IFERROR(IF('X(Calculs)X'!HR116="","",'X(Calculs)X'!HR116),"")</f>
        <v/>
      </c>
      <c r="R97" s="36" t="str">
        <f>IFERROR(IF('X(Calculs)X'!HS116="","",'X(Calculs)X'!HS116),"")</f>
        <v/>
      </c>
      <c r="S97" s="36" t="str">
        <f>IFERROR(IF('X(Calculs)X'!HT116="","",'X(Calculs)X'!HT116),"")</f>
        <v/>
      </c>
      <c r="T97" s="36" t="str">
        <f>IFERROR(IF('X(Calculs)X'!HU116="","",'X(Calculs)X'!HU116),"")</f>
        <v/>
      </c>
      <c r="U97" s="36" t="str">
        <f>IFERROR(IF('X(Calculs)X'!HV116="","",'X(Calculs)X'!HV116),"")</f>
        <v/>
      </c>
      <c r="V97" s="36" t="str">
        <f>IFERROR(IF('X(Calculs)X'!HW116="","",'X(Calculs)X'!HW116),"")</f>
        <v/>
      </c>
      <c r="W97" s="36" t="str">
        <f>IFERROR(IF('X(Calculs)X'!HX116="","",'X(Calculs)X'!HX116),"")</f>
        <v/>
      </c>
      <c r="X97" s="36" t="str">
        <f>IFERROR(IF('X(Calculs)X'!HY116="","",'X(Calculs)X'!HY116),"")</f>
        <v/>
      </c>
      <c r="Y97" s="36" t="str">
        <f>IFERROR(IF('X(Calculs)X'!HZ116="","",'X(Calculs)X'!HZ116),"")</f>
        <v/>
      </c>
      <c r="Z97" s="36" t="str">
        <f>IFERROR(IF('X(Calculs)X'!IA116="","",'X(Calculs)X'!IA116),"")</f>
        <v/>
      </c>
      <c r="AA97" s="36" t="str">
        <f>IFERROR(IF('X(Calculs)X'!IB116="","",'X(Calculs)X'!IB116),"")</f>
        <v/>
      </c>
      <c r="AB97" s="36" t="str">
        <f>IFERROR(IF('X(Calculs)X'!IC116="","",'X(Calculs)X'!IC116),"")</f>
        <v/>
      </c>
      <c r="AC97" s="36" t="str">
        <f>IFERROR(IF('X(Calculs)X'!ID116="","",'X(Calculs)X'!ID116),"")</f>
        <v/>
      </c>
      <c r="AD97" s="36" t="str">
        <f>IFERROR(IF('X(Calculs)X'!IE116="","",'X(Calculs)X'!IE116),"")</f>
        <v/>
      </c>
      <c r="AE97" s="36" t="str">
        <f>IFERROR(IF('X(Calculs)X'!IF116="","",'X(Calculs)X'!IF116),"")</f>
        <v/>
      </c>
      <c r="AF97" s="36" t="str">
        <f>IFERROR(IF('X(Calculs)X'!IG116="","",'X(Calculs)X'!IG116),"")</f>
        <v/>
      </c>
      <c r="AG97" s="36" t="str">
        <f>IFERROR(IF('X(Calculs)X'!IH116="","",'X(Calculs)X'!IH116),"")</f>
        <v/>
      </c>
      <c r="AH97" s="36" t="str">
        <f>IFERROR(IF('X(Calculs)X'!II116="","",'X(Calculs)X'!II116),"")</f>
        <v/>
      </c>
      <c r="AI97" s="36" t="str">
        <f>IFERROR(IF('X(Calculs)X'!IJ116="","",'X(Calculs)X'!IJ116),"")</f>
        <v/>
      </c>
      <c r="AJ97" s="36" t="str">
        <f>IFERROR(IF('X(Calculs)X'!IK116="","",'X(Calculs)X'!IK116),"")</f>
        <v/>
      </c>
      <c r="AK97" s="36" t="str">
        <f>IFERROR(IF('X(Calculs)X'!IL116="","",'X(Calculs)X'!IL116),"")</f>
        <v/>
      </c>
      <c r="AL97" s="36" t="str">
        <f>IFERROR(IF('X(Calculs)X'!IM116="","",'X(Calculs)X'!IM116),"")</f>
        <v/>
      </c>
      <c r="AM97" s="270" t="str">
        <f>IFERROR(IF('X(Calculs)X'!IN116="","",'X(Calculs)X'!IN116),"")</f>
        <v/>
      </c>
    </row>
    <row r="98" spans="1:39" ht="39.9" customHeight="1" x14ac:dyDescent="0.3">
      <c r="A98" s="165" t="str">
        <f t="shared" si="2"/>
        <v/>
      </c>
      <c r="B98" s="277" t="str">
        <f t="shared" si="3"/>
        <v/>
      </c>
      <c r="C98" s="278" t="str">
        <f>IFERROR(IF('X(Calculs)X'!EE117&lt;='2. Saisie'!AE$3,'X(Calculs)X'!FM117,""),"")</f>
        <v/>
      </c>
      <c r="D98" s="279" t="str">
        <f>IFERROR(IF(C98="","",C98/'X(Calculs)X'!B$8),"")</f>
        <v/>
      </c>
      <c r="E98" s="285" t="str">
        <f>IFERROR(IF('X(Calculs)X'!FL117="","",'X(Calculs)X'!FL117),"")</f>
        <v/>
      </c>
      <c r="H98" s="267" t="str">
        <f>IFERROR(IF('X(Calculs)X'!HH117="","",'X(Calculs)X'!HH117),"")</f>
        <v/>
      </c>
      <c r="I98" s="58" t="str">
        <f>IFERROR(IF('X(Calculs)X'!HJ117="","",'X(Calculs)X'!HJ117),"")</f>
        <v/>
      </c>
      <c r="J98" s="36" t="str">
        <f>IFERROR(IF('X(Calculs)X'!HK117="","",'X(Calculs)X'!HK117),"")</f>
        <v/>
      </c>
      <c r="K98" s="36" t="str">
        <f>IFERROR(IF('X(Calculs)X'!HL117="","",'X(Calculs)X'!HL117),"")</f>
        <v/>
      </c>
      <c r="L98" s="36" t="str">
        <f>IFERROR(IF('X(Calculs)X'!HM117="","",'X(Calculs)X'!HM117),"")</f>
        <v/>
      </c>
      <c r="M98" s="36" t="str">
        <f>IFERROR(IF('X(Calculs)X'!HN117="","",'X(Calculs)X'!HN117),"")</f>
        <v/>
      </c>
      <c r="N98" s="36" t="str">
        <f>IFERROR(IF('X(Calculs)X'!HO117="","",'X(Calculs)X'!HO117),"")</f>
        <v/>
      </c>
      <c r="O98" s="36" t="str">
        <f>IFERROR(IF('X(Calculs)X'!HP117="","",'X(Calculs)X'!HP117),"")</f>
        <v/>
      </c>
      <c r="P98" s="36" t="str">
        <f>IFERROR(IF('X(Calculs)X'!HQ117="","",'X(Calculs)X'!HQ117),"")</f>
        <v/>
      </c>
      <c r="Q98" s="36" t="str">
        <f>IFERROR(IF('X(Calculs)X'!HR117="","",'X(Calculs)X'!HR117),"")</f>
        <v/>
      </c>
      <c r="R98" s="36" t="str">
        <f>IFERROR(IF('X(Calculs)X'!HS117="","",'X(Calculs)X'!HS117),"")</f>
        <v/>
      </c>
      <c r="S98" s="36" t="str">
        <f>IFERROR(IF('X(Calculs)X'!HT117="","",'X(Calculs)X'!HT117),"")</f>
        <v/>
      </c>
      <c r="T98" s="36" t="str">
        <f>IFERROR(IF('X(Calculs)X'!HU117="","",'X(Calculs)X'!HU117),"")</f>
        <v/>
      </c>
      <c r="U98" s="36" t="str">
        <f>IFERROR(IF('X(Calculs)X'!HV117="","",'X(Calculs)X'!HV117),"")</f>
        <v/>
      </c>
      <c r="V98" s="36" t="str">
        <f>IFERROR(IF('X(Calculs)X'!HW117="","",'X(Calculs)X'!HW117),"")</f>
        <v/>
      </c>
      <c r="W98" s="36" t="str">
        <f>IFERROR(IF('X(Calculs)X'!HX117="","",'X(Calculs)X'!HX117),"")</f>
        <v/>
      </c>
      <c r="X98" s="36" t="str">
        <f>IFERROR(IF('X(Calculs)X'!HY117="","",'X(Calculs)X'!HY117),"")</f>
        <v/>
      </c>
      <c r="Y98" s="36" t="str">
        <f>IFERROR(IF('X(Calculs)X'!HZ117="","",'X(Calculs)X'!HZ117),"")</f>
        <v/>
      </c>
      <c r="Z98" s="36" t="str">
        <f>IFERROR(IF('X(Calculs)X'!IA117="","",'X(Calculs)X'!IA117),"")</f>
        <v/>
      </c>
      <c r="AA98" s="36" t="str">
        <f>IFERROR(IF('X(Calculs)X'!IB117="","",'X(Calculs)X'!IB117),"")</f>
        <v/>
      </c>
      <c r="AB98" s="36" t="str">
        <f>IFERROR(IF('X(Calculs)X'!IC117="","",'X(Calculs)X'!IC117),"")</f>
        <v/>
      </c>
      <c r="AC98" s="36" t="str">
        <f>IFERROR(IF('X(Calculs)X'!ID117="","",'X(Calculs)X'!ID117),"")</f>
        <v/>
      </c>
      <c r="AD98" s="36" t="str">
        <f>IFERROR(IF('X(Calculs)X'!IE117="","",'X(Calculs)X'!IE117),"")</f>
        <v/>
      </c>
      <c r="AE98" s="36" t="str">
        <f>IFERROR(IF('X(Calculs)X'!IF117="","",'X(Calculs)X'!IF117),"")</f>
        <v/>
      </c>
      <c r="AF98" s="36" t="str">
        <f>IFERROR(IF('X(Calculs)X'!IG117="","",'X(Calculs)X'!IG117),"")</f>
        <v/>
      </c>
      <c r="AG98" s="36" t="str">
        <f>IFERROR(IF('X(Calculs)X'!IH117="","",'X(Calculs)X'!IH117),"")</f>
        <v/>
      </c>
      <c r="AH98" s="36" t="str">
        <f>IFERROR(IF('X(Calculs)X'!II117="","",'X(Calculs)X'!II117),"")</f>
        <v/>
      </c>
      <c r="AI98" s="36" t="str">
        <f>IFERROR(IF('X(Calculs)X'!IJ117="","",'X(Calculs)X'!IJ117),"")</f>
        <v/>
      </c>
      <c r="AJ98" s="36" t="str">
        <f>IFERROR(IF('X(Calculs)X'!IK117="","",'X(Calculs)X'!IK117),"")</f>
        <v/>
      </c>
      <c r="AK98" s="36" t="str">
        <f>IFERROR(IF('X(Calculs)X'!IL117="","",'X(Calculs)X'!IL117),"")</f>
        <v/>
      </c>
      <c r="AL98" s="36" t="str">
        <f>IFERROR(IF('X(Calculs)X'!IM117="","",'X(Calculs)X'!IM117),"")</f>
        <v/>
      </c>
      <c r="AM98" s="270" t="str">
        <f>IFERROR(IF('X(Calculs)X'!IN117="","",'X(Calculs)X'!IN117),"")</f>
        <v/>
      </c>
    </row>
    <row r="99" spans="1:39" ht="39.9" customHeight="1" x14ac:dyDescent="0.3">
      <c r="A99" s="165" t="str">
        <f t="shared" si="2"/>
        <v/>
      </c>
      <c r="B99" s="277" t="str">
        <f t="shared" si="3"/>
        <v/>
      </c>
      <c r="C99" s="278" t="str">
        <f>IFERROR(IF('X(Calculs)X'!EE118&lt;='2. Saisie'!AE$3,'X(Calculs)X'!FM118,""),"")</f>
        <v/>
      </c>
      <c r="D99" s="279" t="str">
        <f>IFERROR(IF(C99="","",C99/'X(Calculs)X'!B$8),"")</f>
        <v/>
      </c>
      <c r="E99" s="285" t="str">
        <f>IFERROR(IF('X(Calculs)X'!FL118="","",'X(Calculs)X'!FL118),"")</f>
        <v/>
      </c>
      <c r="H99" s="267" t="str">
        <f>IFERROR(IF('X(Calculs)X'!HH118="","",'X(Calculs)X'!HH118),"")</f>
        <v/>
      </c>
      <c r="I99" s="58" t="str">
        <f>IFERROR(IF('X(Calculs)X'!HJ118="","",'X(Calculs)X'!HJ118),"")</f>
        <v/>
      </c>
      <c r="J99" s="36" t="str">
        <f>IFERROR(IF('X(Calculs)X'!HK118="","",'X(Calculs)X'!HK118),"")</f>
        <v/>
      </c>
      <c r="K99" s="36" t="str">
        <f>IFERROR(IF('X(Calculs)X'!HL118="","",'X(Calculs)X'!HL118),"")</f>
        <v/>
      </c>
      <c r="L99" s="36" t="str">
        <f>IFERROR(IF('X(Calculs)X'!HM118="","",'X(Calculs)X'!HM118),"")</f>
        <v/>
      </c>
      <c r="M99" s="36" t="str">
        <f>IFERROR(IF('X(Calculs)X'!HN118="","",'X(Calculs)X'!HN118),"")</f>
        <v/>
      </c>
      <c r="N99" s="36" t="str">
        <f>IFERROR(IF('X(Calculs)X'!HO118="","",'X(Calculs)X'!HO118),"")</f>
        <v/>
      </c>
      <c r="O99" s="36" t="str">
        <f>IFERROR(IF('X(Calculs)X'!HP118="","",'X(Calculs)X'!HP118),"")</f>
        <v/>
      </c>
      <c r="P99" s="36" t="str">
        <f>IFERROR(IF('X(Calculs)X'!HQ118="","",'X(Calculs)X'!HQ118),"")</f>
        <v/>
      </c>
      <c r="Q99" s="36" t="str">
        <f>IFERROR(IF('X(Calculs)X'!HR118="","",'X(Calculs)X'!HR118),"")</f>
        <v/>
      </c>
      <c r="R99" s="36" t="str">
        <f>IFERROR(IF('X(Calculs)X'!HS118="","",'X(Calculs)X'!HS118),"")</f>
        <v/>
      </c>
      <c r="S99" s="36" t="str">
        <f>IFERROR(IF('X(Calculs)X'!HT118="","",'X(Calculs)X'!HT118),"")</f>
        <v/>
      </c>
      <c r="T99" s="36" t="str">
        <f>IFERROR(IF('X(Calculs)X'!HU118="","",'X(Calculs)X'!HU118),"")</f>
        <v/>
      </c>
      <c r="U99" s="36" t="str">
        <f>IFERROR(IF('X(Calculs)X'!HV118="","",'X(Calculs)X'!HV118),"")</f>
        <v/>
      </c>
      <c r="V99" s="36" t="str">
        <f>IFERROR(IF('X(Calculs)X'!HW118="","",'X(Calculs)X'!HW118),"")</f>
        <v/>
      </c>
      <c r="W99" s="36" t="str">
        <f>IFERROR(IF('X(Calculs)X'!HX118="","",'X(Calculs)X'!HX118),"")</f>
        <v/>
      </c>
      <c r="X99" s="36" t="str">
        <f>IFERROR(IF('X(Calculs)X'!HY118="","",'X(Calculs)X'!HY118),"")</f>
        <v/>
      </c>
      <c r="Y99" s="36" t="str">
        <f>IFERROR(IF('X(Calculs)X'!HZ118="","",'X(Calculs)X'!HZ118),"")</f>
        <v/>
      </c>
      <c r="Z99" s="36" t="str">
        <f>IFERROR(IF('X(Calculs)X'!IA118="","",'X(Calculs)X'!IA118),"")</f>
        <v/>
      </c>
      <c r="AA99" s="36" t="str">
        <f>IFERROR(IF('X(Calculs)X'!IB118="","",'X(Calculs)X'!IB118),"")</f>
        <v/>
      </c>
      <c r="AB99" s="36" t="str">
        <f>IFERROR(IF('X(Calculs)X'!IC118="","",'X(Calculs)X'!IC118),"")</f>
        <v/>
      </c>
      <c r="AC99" s="36" t="str">
        <f>IFERROR(IF('X(Calculs)X'!ID118="","",'X(Calculs)X'!ID118),"")</f>
        <v/>
      </c>
      <c r="AD99" s="36" t="str">
        <f>IFERROR(IF('X(Calculs)X'!IE118="","",'X(Calculs)X'!IE118),"")</f>
        <v/>
      </c>
      <c r="AE99" s="36" t="str">
        <f>IFERROR(IF('X(Calculs)X'!IF118="","",'X(Calculs)X'!IF118),"")</f>
        <v/>
      </c>
      <c r="AF99" s="36" t="str">
        <f>IFERROR(IF('X(Calculs)X'!IG118="","",'X(Calculs)X'!IG118),"")</f>
        <v/>
      </c>
      <c r="AG99" s="36" t="str">
        <f>IFERROR(IF('X(Calculs)X'!IH118="","",'X(Calculs)X'!IH118),"")</f>
        <v/>
      </c>
      <c r="AH99" s="36" t="str">
        <f>IFERROR(IF('X(Calculs)X'!II118="","",'X(Calculs)X'!II118),"")</f>
        <v/>
      </c>
      <c r="AI99" s="36" t="str">
        <f>IFERROR(IF('X(Calculs)X'!IJ118="","",'X(Calculs)X'!IJ118),"")</f>
        <v/>
      </c>
      <c r="AJ99" s="36" t="str">
        <f>IFERROR(IF('X(Calculs)X'!IK118="","",'X(Calculs)X'!IK118),"")</f>
        <v/>
      </c>
      <c r="AK99" s="36" t="str">
        <f>IFERROR(IF('X(Calculs)X'!IL118="","",'X(Calculs)X'!IL118),"")</f>
        <v/>
      </c>
      <c r="AL99" s="36" t="str">
        <f>IFERROR(IF('X(Calculs)X'!IM118="","",'X(Calculs)X'!IM118),"")</f>
        <v/>
      </c>
      <c r="AM99" s="270" t="str">
        <f>IFERROR(IF('X(Calculs)X'!IN118="","",'X(Calculs)X'!IN118),"")</f>
        <v/>
      </c>
    </row>
    <row r="100" spans="1:39" ht="39.9" customHeight="1" x14ac:dyDescent="0.3">
      <c r="A100" s="165" t="str">
        <f t="shared" si="2"/>
        <v/>
      </c>
      <c r="B100" s="277" t="str">
        <f t="shared" si="3"/>
        <v/>
      </c>
      <c r="C100" s="278" t="str">
        <f>IFERROR(IF('X(Calculs)X'!EE119&lt;='2. Saisie'!AE$3,'X(Calculs)X'!FM119,""),"")</f>
        <v/>
      </c>
      <c r="D100" s="279" t="str">
        <f>IFERROR(IF(C100="","",C100/'X(Calculs)X'!B$8),"")</f>
        <v/>
      </c>
      <c r="E100" s="285" t="str">
        <f>IFERROR(IF('X(Calculs)X'!FL119="","",'X(Calculs)X'!FL119),"")</f>
        <v/>
      </c>
      <c r="H100" s="267" t="str">
        <f>IFERROR(IF('X(Calculs)X'!HH119="","",'X(Calculs)X'!HH119),"")</f>
        <v/>
      </c>
      <c r="I100" s="58" t="str">
        <f>IFERROR(IF('X(Calculs)X'!HJ119="","",'X(Calculs)X'!HJ119),"")</f>
        <v/>
      </c>
      <c r="J100" s="36" t="str">
        <f>IFERROR(IF('X(Calculs)X'!HK119="","",'X(Calculs)X'!HK119),"")</f>
        <v/>
      </c>
      <c r="K100" s="36" t="str">
        <f>IFERROR(IF('X(Calculs)X'!HL119="","",'X(Calculs)X'!HL119),"")</f>
        <v/>
      </c>
      <c r="L100" s="36" t="str">
        <f>IFERROR(IF('X(Calculs)X'!HM119="","",'X(Calculs)X'!HM119),"")</f>
        <v/>
      </c>
      <c r="M100" s="36" t="str">
        <f>IFERROR(IF('X(Calculs)X'!HN119="","",'X(Calculs)X'!HN119),"")</f>
        <v/>
      </c>
      <c r="N100" s="36" t="str">
        <f>IFERROR(IF('X(Calculs)X'!HO119="","",'X(Calculs)X'!HO119),"")</f>
        <v/>
      </c>
      <c r="O100" s="36" t="str">
        <f>IFERROR(IF('X(Calculs)X'!HP119="","",'X(Calculs)X'!HP119),"")</f>
        <v/>
      </c>
      <c r="P100" s="36" t="str">
        <f>IFERROR(IF('X(Calculs)X'!HQ119="","",'X(Calculs)X'!HQ119),"")</f>
        <v/>
      </c>
      <c r="Q100" s="36" t="str">
        <f>IFERROR(IF('X(Calculs)X'!HR119="","",'X(Calculs)X'!HR119),"")</f>
        <v/>
      </c>
      <c r="R100" s="36" t="str">
        <f>IFERROR(IF('X(Calculs)X'!HS119="","",'X(Calculs)X'!HS119),"")</f>
        <v/>
      </c>
      <c r="S100" s="36" t="str">
        <f>IFERROR(IF('X(Calculs)X'!HT119="","",'X(Calculs)X'!HT119),"")</f>
        <v/>
      </c>
      <c r="T100" s="36" t="str">
        <f>IFERROR(IF('X(Calculs)X'!HU119="","",'X(Calculs)X'!HU119),"")</f>
        <v/>
      </c>
      <c r="U100" s="36" t="str">
        <f>IFERROR(IF('X(Calculs)X'!HV119="","",'X(Calculs)X'!HV119),"")</f>
        <v/>
      </c>
      <c r="V100" s="36" t="str">
        <f>IFERROR(IF('X(Calculs)X'!HW119="","",'X(Calculs)X'!HW119),"")</f>
        <v/>
      </c>
      <c r="W100" s="36" t="str">
        <f>IFERROR(IF('X(Calculs)X'!HX119="","",'X(Calculs)X'!HX119),"")</f>
        <v/>
      </c>
      <c r="X100" s="36" t="str">
        <f>IFERROR(IF('X(Calculs)X'!HY119="","",'X(Calculs)X'!HY119),"")</f>
        <v/>
      </c>
      <c r="Y100" s="36" t="str">
        <f>IFERROR(IF('X(Calculs)X'!HZ119="","",'X(Calculs)X'!HZ119),"")</f>
        <v/>
      </c>
      <c r="Z100" s="36" t="str">
        <f>IFERROR(IF('X(Calculs)X'!IA119="","",'X(Calculs)X'!IA119),"")</f>
        <v/>
      </c>
      <c r="AA100" s="36" t="str">
        <f>IFERROR(IF('X(Calculs)X'!IB119="","",'X(Calculs)X'!IB119),"")</f>
        <v/>
      </c>
      <c r="AB100" s="36" t="str">
        <f>IFERROR(IF('X(Calculs)X'!IC119="","",'X(Calculs)X'!IC119),"")</f>
        <v/>
      </c>
      <c r="AC100" s="36" t="str">
        <f>IFERROR(IF('X(Calculs)X'!ID119="","",'X(Calculs)X'!ID119),"")</f>
        <v/>
      </c>
      <c r="AD100" s="36" t="str">
        <f>IFERROR(IF('X(Calculs)X'!IE119="","",'X(Calculs)X'!IE119),"")</f>
        <v/>
      </c>
      <c r="AE100" s="36" t="str">
        <f>IFERROR(IF('X(Calculs)X'!IF119="","",'X(Calculs)X'!IF119),"")</f>
        <v/>
      </c>
      <c r="AF100" s="36" t="str">
        <f>IFERROR(IF('X(Calculs)X'!IG119="","",'X(Calculs)X'!IG119),"")</f>
        <v/>
      </c>
      <c r="AG100" s="36" t="str">
        <f>IFERROR(IF('X(Calculs)X'!IH119="","",'X(Calculs)X'!IH119),"")</f>
        <v/>
      </c>
      <c r="AH100" s="36" t="str">
        <f>IFERROR(IF('X(Calculs)X'!II119="","",'X(Calculs)X'!II119),"")</f>
        <v/>
      </c>
      <c r="AI100" s="36" t="str">
        <f>IFERROR(IF('X(Calculs)X'!IJ119="","",'X(Calculs)X'!IJ119),"")</f>
        <v/>
      </c>
      <c r="AJ100" s="36" t="str">
        <f>IFERROR(IF('X(Calculs)X'!IK119="","",'X(Calculs)X'!IK119),"")</f>
        <v/>
      </c>
      <c r="AK100" s="36" t="str">
        <f>IFERROR(IF('X(Calculs)X'!IL119="","",'X(Calculs)X'!IL119),"")</f>
        <v/>
      </c>
      <c r="AL100" s="36" t="str">
        <f>IFERROR(IF('X(Calculs)X'!IM119="","",'X(Calculs)X'!IM119),"")</f>
        <v/>
      </c>
      <c r="AM100" s="270" t="str">
        <f>IFERROR(IF('X(Calculs)X'!IN119="","",'X(Calculs)X'!IN119),"")</f>
        <v/>
      </c>
    </row>
    <row r="101" spans="1:39" ht="39.9" customHeight="1" x14ac:dyDescent="0.3">
      <c r="A101" s="165" t="str">
        <f t="shared" si="2"/>
        <v/>
      </c>
      <c r="B101" s="277" t="str">
        <f t="shared" si="3"/>
        <v/>
      </c>
      <c r="C101" s="278" t="str">
        <f>IFERROR(IF('X(Calculs)X'!EE120&lt;='2. Saisie'!AE$3,'X(Calculs)X'!FM120,""),"")</f>
        <v/>
      </c>
      <c r="D101" s="279" t="str">
        <f>IFERROR(IF(C101="","",C101/'X(Calculs)X'!B$8),"")</f>
        <v/>
      </c>
      <c r="E101" s="285" t="str">
        <f>IFERROR(IF('X(Calculs)X'!FL120="","",'X(Calculs)X'!FL120),"")</f>
        <v/>
      </c>
      <c r="H101" s="267" t="str">
        <f>IFERROR(IF('X(Calculs)X'!HH120="","",'X(Calculs)X'!HH120),"")</f>
        <v/>
      </c>
      <c r="I101" s="58" t="str">
        <f>IFERROR(IF('X(Calculs)X'!HJ120="","",'X(Calculs)X'!HJ120),"")</f>
        <v/>
      </c>
      <c r="J101" s="36" t="str">
        <f>IFERROR(IF('X(Calculs)X'!HK120="","",'X(Calculs)X'!HK120),"")</f>
        <v/>
      </c>
      <c r="K101" s="36" t="str">
        <f>IFERROR(IF('X(Calculs)X'!HL120="","",'X(Calculs)X'!HL120),"")</f>
        <v/>
      </c>
      <c r="L101" s="36" t="str">
        <f>IFERROR(IF('X(Calculs)X'!HM120="","",'X(Calculs)X'!HM120),"")</f>
        <v/>
      </c>
      <c r="M101" s="36" t="str">
        <f>IFERROR(IF('X(Calculs)X'!HN120="","",'X(Calculs)X'!HN120),"")</f>
        <v/>
      </c>
      <c r="N101" s="36" t="str">
        <f>IFERROR(IF('X(Calculs)X'!HO120="","",'X(Calculs)X'!HO120),"")</f>
        <v/>
      </c>
      <c r="O101" s="36" t="str">
        <f>IFERROR(IF('X(Calculs)X'!HP120="","",'X(Calculs)X'!HP120),"")</f>
        <v/>
      </c>
      <c r="P101" s="36" t="str">
        <f>IFERROR(IF('X(Calculs)X'!HQ120="","",'X(Calculs)X'!HQ120),"")</f>
        <v/>
      </c>
      <c r="Q101" s="36" t="str">
        <f>IFERROR(IF('X(Calculs)X'!HR120="","",'X(Calculs)X'!HR120),"")</f>
        <v/>
      </c>
      <c r="R101" s="36" t="str">
        <f>IFERROR(IF('X(Calculs)X'!HS120="","",'X(Calculs)X'!HS120),"")</f>
        <v/>
      </c>
      <c r="S101" s="36" t="str">
        <f>IFERROR(IF('X(Calculs)X'!HT120="","",'X(Calculs)X'!HT120),"")</f>
        <v/>
      </c>
      <c r="T101" s="36" t="str">
        <f>IFERROR(IF('X(Calculs)X'!HU120="","",'X(Calculs)X'!HU120),"")</f>
        <v/>
      </c>
      <c r="U101" s="36" t="str">
        <f>IFERROR(IF('X(Calculs)X'!HV120="","",'X(Calculs)X'!HV120),"")</f>
        <v/>
      </c>
      <c r="V101" s="36" t="str">
        <f>IFERROR(IF('X(Calculs)X'!HW120="","",'X(Calculs)X'!HW120),"")</f>
        <v/>
      </c>
      <c r="W101" s="36" t="str">
        <f>IFERROR(IF('X(Calculs)X'!HX120="","",'X(Calculs)X'!HX120),"")</f>
        <v/>
      </c>
      <c r="X101" s="36" t="str">
        <f>IFERROR(IF('X(Calculs)X'!HY120="","",'X(Calculs)X'!HY120),"")</f>
        <v/>
      </c>
      <c r="Y101" s="36" t="str">
        <f>IFERROR(IF('X(Calculs)X'!HZ120="","",'X(Calculs)X'!HZ120),"")</f>
        <v/>
      </c>
      <c r="Z101" s="36" t="str">
        <f>IFERROR(IF('X(Calculs)X'!IA120="","",'X(Calculs)X'!IA120),"")</f>
        <v/>
      </c>
      <c r="AA101" s="36" t="str">
        <f>IFERROR(IF('X(Calculs)X'!IB120="","",'X(Calculs)X'!IB120),"")</f>
        <v/>
      </c>
      <c r="AB101" s="36" t="str">
        <f>IFERROR(IF('X(Calculs)X'!IC120="","",'X(Calculs)X'!IC120),"")</f>
        <v/>
      </c>
      <c r="AC101" s="36" t="str">
        <f>IFERROR(IF('X(Calculs)X'!ID120="","",'X(Calculs)X'!ID120),"")</f>
        <v/>
      </c>
      <c r="AD101" s="36" t="str">
        <f>IFERROR(IF('X(Calculs)X'!IE120="","",'X(Calculs)X'!IE120),"")</f>
        <v/>
      </c>
      <c r="AE101" s="36" t="str">
        <f>IFERROR(IF('X(Calculs)X'!IF120="","",'X(Calculs)X'!IF120),"")</f>
        <v/>
      </c>
      <c r="AF101" s="36" t="str">
        <f>IFERROR(IF('X(Calculs)X'!IG120="","",'X(Calculs)X'!IG120),"")</f>
        <v/>
      </c>
      <c r="AG101" s="36" t="str">
        <f>IFERROR(IF('X(Calculs)X'!IH120="","",'X(Calculs)X'!IH120),"")</f>
        <v/>
      </c>
      <c r="AH101" s="36" t="str">
        <f>IFERROR(IF('X(Calculs)X'!II120="","",'X(Calculs)X'!II120),"")</f>
        <v/>
      </c>
      <c r="AI101" s="36" t="str">
        <f>IFERROR(IF('X(Calculs)X'!IJ120="","",'X(Calculs)X'!IJ120),"")</f>
        <v/>
      </c>
      <c r="AJ101" s="36" t="str">
        <f>IFERROR(IF('X(Calculs)X'!IK120="","",'X(Calculs)X'!IK120),"")</f>
        <v/>
      </c>
      <c r="AK101" s="36" t="str">
        <f>IFERROR(IF('X(Calculs)X'!IL120="","",'X(Calculs)X'!IL120),"")</f>
        <v/>
      </c>
      <c r="AL101" s="36" t="str">
        <f>IFERROR(IF('X(Calculs)X'!IM120="","",'X(Calculs)X'!IM120),"")</f>
        <v/>
      </c>
      <c r="AM101" s="270" t="str">
        <f>IFERROR(IF('X(Calculs)X'!IN120="","",'X(Calculs)X'!IN120),"")</f>
        <v/>
      </c>
    </row>
    <row r="102" spans="1:39" ht="39.9" customHeight="1" x14ac:dyDescent="0.3">
      <c r="A102" s="165" t="str">
        <f t="shared" si="2"/>
        <v/>
      </c>
      <c r="B102" s="277" t="str">
        <f t="shared" si="3"/>
        <v/>
      </c>
      <c r="C102" s="278" t="str">
        <f>IFERROR(IF('X(Calculs)X'!EE121&lt;='2. Saisie'!AE$3,'X(Calculs)X'!FM121,""),"")</f>
        <v/>
      </c>
      <c r="D102" s="279" t="str">
        <f>IFERROR(IF(C102="","",C102/'X(Calculs)X'!B$8),"")</f>
        <v/>
      </c>
      <c r="E102" s="285" t="str">
        <f>IFERROR(IF('X(Calculs)X'!FL121="","",'X(Calculs)X'!FL121),"")</f>
        <v/>
      </c>
      <c r="H102" s="267" t="str">
        <f>IFERROR(IF('X(Calculs)X'!HH121="","",'X(Calculs)X'!HH121),"")</f>
        <v/>
      </c>
      <c r="I102" s="58" t="str">
        <f>IFERROR(IF('X(Calculs)X'!HJ121="","",'X(Calculs)X'!HJ121),"")</f>
        <v/>
      </c>
      <c r="J102" s="36" t="str">
        <f>IFERROR(IF('X(Calculs)X'!HK121="","",'X(Calculs)X'!HK121),"")</f>
        <v/>
      </c>
      <c r="K102" s="36" t="str">
        <f>IFERROR(IF('X(Calculs)X'!HL121="","",'X(Calculs)X'!HL121),"")</f>
        <v/>
      </c>
      <c r="L102" s="36" t="str">
        <f>IFERROR(IF('X(Calculs)X'!HM121="","",'X(Calculs)X'!HM121),"")</f>
        <v/>
      </c>
      <c r="M102" s="36" t="str">
        <f>IFERROR(IF('X(Calculs)X'!HN121="","",'X(Calculs)X'!HN121),"")</f>
        <v/>
      </c>
      <c r="N102" s="36" t="str">
        <f>IFERROR(IF('X(Calculs)X'!HO121="","",'X(Calculs)X'!HO121),"")</f>
        <v/>
      </c>
      <c r="O102" s="36" t="str">
        <f>IFERROR(IF('X(Calculs)X'!HP121="","",'X(Calculs)X'!HP121),"")</f>
        <v/>
      </c>
      <c r="P102" s="36" t="str">
        <f>IFERROR(IF('X(Calculs)X'!HQ121="","",'X(Calculs)X'!HQ121),"")</f>
        <v/>
      </c>
      <c r="Q102" s="36" t="str">
        <f>IFERROR(IF('X(Calculs)X'!HR121="","",'X(Calculs)X'!HR121),"")</f>
        <v/>
      </c>
      <c r="R102" s="36" t="str">
        <f>IFERROR(IF('X(Calculs)X'!HS121="","",'X(Calculs)X'!HS121),"")</f>
        <v/>
      </c>
      <c r="S102" s="36" t="str">
        <f>IFERROR(IF('X(Calculs)X'!HT121="","",'X(Calculs)X'!HT121),"")</f>
        <v/>
      </c>
      <c r="T102" s="36" t="str">
        <f>IFERROR(IF('X(Calculs)X'!HU121="","",'X(Calculs)X'!HU121),"")</f>
        <v/>
      </c>
      <c r="U102" s="36" t="str">
        <f>IFERROR(IF('X(Calculs)X'!HV121="","",'X(Calculs)X'!HV121),"")</f>
        <v/>
      </c>
      <c r="V102" s="36" t="str">
        <f>IFERROR(IF('X(Calculs)X'!HW121="","",'X(Calculs)X'!HW121),"")</f>
        <v/>
      </c>
      <c r="W102" s="36" t="str">
        <f>IFERROR(IF('X(Calculs)X'!HX121="","",'X(Calculs)X'!HX121),"")</f>
        <v/>
      </c>
      <c r="X102" s="36" t="str">
        <f>IFERROR(IF('X(Calculs)X'!HY121="","",'X(Calculs)X'!HY121),"")</f>
        <v/>
      </c>
      <c r="Y102" s="36" t="str">
        <f>IFERROR(IF('X(Calculs)X'!HZ121="","",'X(Calculs)X'!HZ121),"")</f>
        <v/>
      </c>
      <c r="Z102" s="36" t="str">
        <f>IFERROR(IF('X(Calculs)X'!IA121="","",'X(Calculs)X'!IA121),"")</f>
        <v/>
      </c>
      <c r="AA102" s="36" t="str">
        <f>IFERROR(IF('X(Calculs)X'!IB121="","",'X(Calculs)X'!IB121),"")</f>
        <v/>
      </c>
      <c r="AB102" s="36" t="str">
        <f>IFERROR(IF('X(Calculs)X'!IC121="","",'X(Calculs)X'!IC121),"")</f>
        <v/>
      </c>
      <c r="AC102" s="36" t="str">
        <f>IFERROR(IF('X(Calculs)X'!ID121="","",'X(Calculs)X'!ID121),"")</f>
        <v/>
      </c>
      <c r="AD102" s="36" t="str">
        <f>IFERROR(IF('X(Calculs)X'!IE121="","",'X(Calculs)X'!IE121),"")</f>
        <v/>
      </c>
      <c r="AE102" s="36" t="str">
        <f>IFERROR(IF('X(Calculs)X'!IF121="","",'X(Calculs)X'!IF121),"")</f>
        <v/>
      </c>
      <c r="AF102" s="36" t="str">
        <f>IFERROR(IF('X(Calculs)X'!IG121="","",'X(Calculs)X'!IG121),"")</f>
        <v/>
      </c>
      <c r="AG102" s="36" t="str">
        <f>IFERROR(IF('X(Calculs)X'!IH121="","",'X(Calculs)X'!IH121),"")</f>
        <v/>
      </c>
      <c r="AH102" s="36" t="str">
        <f>IFERROR(IF('X(Calculs)X'!II121="","",'X(Calculs)X'!II121),"")</f>
        <v/>
      </c>
      <c r="AI102" s="36" t="str">
        <f>IFERROR(IF('X(Calculs)X'!IJ121="","",'X(Calculs)X'!IJ121),"")</f>
        <v/>
      </c>
      <c r="AJ102" s="36" t="str">
        <f>IFERROR(IF('X(Calculs)X'!IK121="","",'X(Calculs)X'!IK121),"")</f>
        <v/>
      </c>
      <c r="AK102" s="36" t="str">
        <f>IFERROR(IF('X(Calculs)X'!IL121="","",'X(Calculs)X'!IL121),"")</f>
        <v/>
      </c>
      <c r="AL102" s="36" t="str">
        <f>IFERROR(IF('X(Calculs)X'!IM121="","",'X(Calculs)X'!IM121),"")</f>
        <v/>
      </c>
      <c r="AM102" s="270" t="str">
        <f>IFERROR(IF('X(Calculs)X'!IN121="","",'X(Calculs)X'!IN121),"")</f>
        <v/>
      </c>
    </row>
    <row r="103" spans="1:39" ht="39.9" customHeight="1" x14ac:dyDescent="0.3">
      <c r="A103" s="165" t="str">
        <f t="shared" si="2"/>
        <v/>
      </c>
      <c r="B103" s="277" t="str">
        <f t="shared" si="3"/>
        <v/>
      </c>
      <c r="C103" s="278" t="str">
        <f>IFERROR(IF('X(Calculs)X'!EE122&lt;='2. Saisie'!AE$3,'X(Calculs)X'!FM122,""),"")</f>
        <v/>
      </c>
      <c r="D103" s="279" t="str">
        <f>IFERROR(IF(C103="","",C103/'X(Calculs)X'!B$8),"")</f>
        <v/>
      </c>
      <c r="E103" s="285" t="str">
        <f>IFERROR(IF('X(Calculs)X'!FL122="","",'X(Calculs)X'!FL122),"")</f>
        <v/>
      </c>
      <c r="H103" s="267" t="str">
        <f>IFERROR(IF('X(Calculs)X'!HH122="","",'X(Calculs)X'!HH122),"")</f>
        <v/>
      </c>
      <c r="I103" s="58" t="str">
        <f>IFERROR(IF('X(Calculs)X'!HJ122="","",'X(Calculs)X'!HJ122),"")</f>
        <v/>
      </c>
      <c r="J103" s="36" t="str">
        <f>IFERROR(IF('X(Calculs)X'!HK122="","",'X(Calculs)X'!HK122),"")</f>
        <v/>
      </c>
      <c r="K103" s="36" t="str">
        <f>IFERROR(IF('X(Calculs)X'!HL122="","",'X(Calculs)X'!HL122),"")</f>
        <v/>
      </c>
      <c r="L103" s="36" t="str">
        <f>IFERROR(IF('X(Calculs)X'!HM122="","",'X(Calculs)X'!HM122),"")</f>
        <v/>
      </c>
      <c r="M103" s="36" t="str">
        <f>IFERROR(IF('X(Calculs)X'!HN122="","",'X(Calculs)X'!HN122),"")</f>
        <v/>
      </c>
      <c r="N103" s="36" t="str">
        <f>IFERROR(IF('X(Calculs)X'!HO122="","",'X(Calculs)X'!HO122),"")</f>
        <v/>
      </c>
      <c r="O103" s="36" t="str">
        <f>IFERROR(IF('X(Calculs)X'!HP122="","",'X(Calculs)X'!HP122),"")</f>
        <v/>
      </c>
      <c r="P103" s="36" t="str">
        <f>IFERROR(IF('X(Calculs)X'!HQ122="","",'X(Calculs)X'!HQ122),"")</f>
        <v/>
      </c>
      <c r="Q103" s="36" t="str">
        <f>IFERROR(IF('X(Calculs)X'!HR122="","",'X(Calculs)X'!HR122),"")</f>
        <v/>
      </c>
      <c r="R103" s="36" t="str">
        <f>IFERROR(IF('X(Calculs)X'!HS122="","",'X(Calculs)X'!HS122),"")</f>
        <v/>
      </c>
      <c r="S103" s="36" t="str">
        <f>IFERROR(IF('X(Calculs)X'!HT122="","",'X(Calculs)X'!HT122),"")</f>
        <v/>
      </c>
      <c r="T103" s="36" t="str">
        <f>IFERROR(IF('X(Calculs)X'!HU122="","",'X(Calculs)X'!HU122),"")</f>
        <v/>
      </c>
      <c r="U103" s="36" t="str">
        <f>IFERROR(IF('X(Calculs)X'!HV122="","",'X(Calculs)X'!HV122),"")</f>
        <v/>
      </c>
      <c r="V103" s="36" t="str">
        <f>IFERROR(IF('X(Calculs)X'!HW122="","",'X(Calculs)X'!HW122),"")</f>
        <v/>
      </c>
      <c r="W103" s="36" t="str">
        <f>IFERROR(IF('X(Calculs)X'!HX122="","",'X(Calculs)X'!HX122),"")</f>
        <v/>
      </c>
      <c r="X103" s="36" t="str">
        <f>IFERROR(IF('X(Calculs)X'!HY122="","",'X(Calculs)X'!HY122),"")</f>
        <v/>
      </c>
      <c r="Y103" s="36" t="str">
        <f>IFERROR(IF('X(Calculs)X'!HZ122="","",'X(Calculs)X'!HZ122),"")</f>
        <v/>
      </c>
      <c r="Z103" s="36" t="str">
        <f>IFERROR(IF('X(Calculs)X'!IA122="","",'X(Calculs)X'!IA122),"")</f>
        <v/>
      </c>
      <c r="AA103" s="36" t="str">
        <f>IFERROR(IF('X(Calculs)X'!IB122="","",'X(Calculs)X'!IB122),"")</f>
        <v/>
      </c>
      <c r="AB103" s="36" t="str">
        <f>IFERROR(IF('X(Calculs)X'!IC122="","",'X(Calculs)X'!IC122),"")</f>
        <v/>
      </c>
      <c r="AC103" s="36" t="str">
        <f>IFERROR(IF('X(Calculs)X'!ID122="","",'X(Calculs)X'!ID122),"")</f>
        <v/>
      </c>
      <c r="AD103" s="36" t="str">
        <f>IFERROR(IF('X(Calculs)X'!IE122="","",'X(Calculs)X'!IE122),"")</f>
        <v/>
      </c>
      <c r="AE103" s="36" t="str">
        <f>IFERROR(IF('X(Calculs)X'!IF122="","",'X(Calculs)X'!IF122),"")</f>
        <v/>
      </c>
      <c r="AF103" s="36" t="str">
        <f>IFERROR(IF('X(Calculs)X'!IG122="","",'X(Calculs)X'!IG122),"")</f>
        <v/>
      </c>
      <c r="AG103" s="36" t="str">
        <f>IFERROR(IF('X(Calculs)X'!IH122="","",'X(Calculs)X'!IH122),"")</f>
        <v/>
      </c>
      <c r="AH103" s="36" t="str">
        <f>IFERROR(IF('X(Calculs)X'!II122="","",'X(Calculs)X'!II122),"")</f>
        <v/>
      </c>
      <c r="AI103" s="36" t="str">
        <f>IFERROR(IF('X(Calculs)X'!IJ122="","",'X(Calculs)X'!IJ122),"")</f>
        <v/>
      </c>
      <c r="AJ103" s="36" t="str">
        <f>IFERROR(IF('X(Calculs)X'!IK122="","",'X(Calculs)X'!IK122),"")</f>
        <v/>
      </c>
      <c r="AK103" s="36" t="str">
        <f>IFERROR(IF('X(Calculs)X'!IL122="","",'X(Calculs)X'!IL122),"")</f>
        <v/>
      </c>
      <c r="AL103" s="36" t="str">
        <f>IFERROR(IF('X(Calculs)X'!IM122="","",'X(Calculs)X'!IM122),"")</f>
        <v/>
      </c>
      <c r="AM103" s="270" t="str">
        <f>IFERROR(IF('X(Calculs)X'!IN122="","",'X(Calculs)X'!IN122),"")</f>
        <v/>
      </c>
    </row>
    <row r="104" spans="1:39" ht="39.9" customHeight="1" x14ac:dyDescent="0.3">
      <c r="A104" s="165" t="str">
        <f t="shared" si="2"/>
        <v/>
      </c>
      <c r="B104" s="277" t="str">
        <f t="shared" si="3"/>
        <v/>
      </c>
      <c r="C104" s="278" t="str">
        <f>IFERROR(IF('X(Calculs)X'!EE123&lt;='2. Saisie'!AE$3,'X(Calculs)X'!FM123,""),"")</f>
        <v/>
      </c>
      <c r="D104" s="279" t="str">
        <f>IFERROR(IF(C104="","",C104/'X(Calculs)X'!B$8),"")</f>
        <v/>
      </c>
      <c r="E104" s="285" t="str">
        <f>IFERROR(IF('X(Calculs)X'!FL123="","",'X(Calculs)X'!FL123),"")</f>
        <v/>
      </c>
      <c r="H104" s="267" t="str">
        <f>IFERROR(IF('X(Calculs)X'!HH123="","",'X(Calculs)X'!HH123),"")</f>
        <v/>
      </c>
      <c r="I104" s="58" t="str">
        <f>IFERROR(IF('X(Calculs)X'!HJ123="","",'X(Calculs)X'!HJ123),"")</f>
        <v/>
      </c>
      <c r="J104" s="36" t="str">
        <f>IFERROR(IF('X(Calculs)X'!HK123="","",'X(Calculs)X'!HK123),"")</f>
        <v/>
      </c>
      <c r="K104" s="36" t="str">
        <f>IFERROR(IF('X(Calculs)X'!HL123="","",'X(Calculs)X'!HL123),"")</f>
        <v/>
      </c>
      <c r="L104" s="36" t="str">
        <f>IFERROR(IF('X(Calculs)X'!HM123="","",'X(Calculs)X'!HM123),"")</f>
        <v/>
      </c>
      <c r="M104" s="36" t="str">
        <f>IFERROR(IF('X(Calculs)X'!HN123="","",'X(Calculs)X'!HN123),"")</f>
        <v/>
      </c>
      <c r="N104" s="36" t="str">
        <f>IFERROR(IF('X(Calculs)X'!HO123="","",'X(Calculs)X'!HO123),"")</f>
        <v/>
      </c>
      <c r="O104" s="36" t="str">
        <f>IFERROR(IF('X(Calculs)X'!HP123="","",'X(Calculs)X'!HP123),"")</f>
        <v/>
      </c>
      <c r="P104" s="36" t="str">
        <f>IFERROR(IF('X(Calculs)X'!HQ123="","",'X(Calculs)X'!HQ123),"")</f>
        <v/>
      </c>
      <c r="Q104" s="36" t="str">
        <f>IFERROR(IF('X(Calculs)X'!HR123="","",'X(Calculs)X'!HR123),"")</f>
        <v/>
      </c>
      <c r="R104" s="36" t="str">
        <f>IFERROR(IF('X(Calculs)X'!HS123="","",'X(Calculs)X'!HS123),"")</f>
        <v/>
      </c>
      <c r="S104" s="36" t="str">
        <f>IFERROR(IF('X(Calculs)X'!HT123="","",'X(Calculs)X'!HT123),"")</f>
        <v/>
      </c>
      <c r="T104" s="36" t="str">
        <f>IFERROR(IF('X(Calculs)X'!HU123="","",'X(Calculs)X'!HU123),"")</f>
        <v/>
      </c>
      <c r="U104" s="36" t="str">
        <f>IFERROR(IF('X(Calculs)X'!HV123="","",'X(Calculs)X'!HV123),"")</f>
        <v/>
      </c>
      <c r="V104" s="36" t="str">
        <f>IFERROR(IF('X(Calculs)X'!HW123="","",'X(Calculs)X'!HW123),"")</f>
        <v/>
      </c>
      <c r="W104" s="36" t="str">
        <f>IFERROR(IF('X(Calculs)X'!HX123="","",'X(Calculs)X'!HX123),"")</f>
        <v/>
      </c>
      <c r="X104" s="36" t="str">
        <f>IFERROR(IF('X(Calculs)X'!HY123="","",'X(Calculs)X'!HY123),"")</f>
        <v/>
      </c>
      <c r="Y104" s="36" t="str">
        <f>IFERROR(IF('X(Calculs)X'!HZ123="","",'X(Calculs)X'!HZ123),"")</f>
        <v/>
      </c>
      <c r="Z104" s="36" t="str">
        <f>IFERROR(IF('X(Calculs)X'!IA123="","",'X(Calculs)X'!IA123),"")</f>
        <v/>
      </c>
      <c r="AA104" s="36" t="str">
        <f>IFERROR(IF('X(Calculs)X'!IB123="","",'X(Calculs)X'!IB123),"")</f>
        <v/>
      </c>
      <c r="AB104" s="36" t="str">
        <f>IFERROR(IF('X(Calculs)X'!IC123="","",'X(Calculs)X'!IC123),"")</f>
        <v/>
      </c>
      <c r="AC104" s="36" t="str">
        <f>IFERROR(IF('X(Calculs)X'!ID123="","",'X(Calculs)X'!ID123),"")</f>
        <v/>
      </c>
      <c r="AD104" s="36" t="str">
        <f>IFERROR(IF('X(Calculs)X'!IE123="","",'X(Calculs)X'!IE123),"")</f>
        <v/>
      </c>
      <c r="AE104" s="36" t="str">
        <f>IFERROR(IF('X(Calculs)X'!IF123="","",'X(Calculs)X'!IF123),"")</f>
        <v/>
      </c>
      <c r="AF104" s="36" t="str">
        <f>IFERROR(IF('X(Calculs)X'!IG123="","",'X(Calculs)X'!IG123),"")</f>
        <v/>
      </c>
      <c r="AG104" s="36" t="str">
        <f>IFERROR(IF('X(Calculs)X'!IH123="","",'X(Calculs)X'!IH123),"")</f>
        <v/>
      </c>
      <c r="AH104" s="36" t="str">
        <f>IFERROR(IF('X(Calculs)X'!II123="","",'X(Calculs)X'!II123),"")</f>
        <v/>
      </c>
      <c r="AI104" s="36" t="str">
        <f>IFERROR(IF('X(Calculs)X'!IJ123="","",'X(Calculs)X'!IJ123),"")</f>
        <v/>
      </c>
      <c r="AJ104" s="36" t="str">
        <f>IFERROR(IF('X(Calculs)X'!IK123="","",'X(Calculs)X'!IK123),"")</f>
        <v/>
      </c>
      <c r="AK104" s="36" t="str">
        <f>IFERROR(IF('X(Calculs)X'!IL123="","",'X(Calculs)X'!IL123),"")</f>
        <v/>
      </c>
      <c r="AL104" s="36" t="str">
        <f>IFERROR(IF('X(Calculs)X'!IM123="","",'X(Calculs)X'!IM123),"")</f>
        <v/>
      </c>
      <c r="AM104" s="270" t="str">
        <f>IFERROR(IF('X(Calculs)X'!IN123="","",'X(Calculs)X'!IN123),"")</f>
        <v/>
      </c>
    </row>
    <row r="105" spans="1:39" ht="39.9" customHeight="1" thickBot="1" x14ac:dyDescent="0.35">
      <c r="A105" s="118" t="str">
        <f t="shared" si="2"/>
        <v/>
      </c>
      <c r="B105" s="280" t="str">
        <f t="shared" si="3"/>
        <v/>
      </c>
      <c r="C105" s="281" t="str">
        <f>IFERROR(IF('X(Calculs)X'!EE124&lt;='2. Saisie'!AE$3,'X(Calculs)X'!FM124,""),"")</f>
        <v/>
      </c>
      <c r="D105" s="282" t="str">
        <f>IFERROR(IF(C105="","",C105/'X(Calculs)X'!B$8),"")</f>
        <v/>
      </c>
      <c r="E105" s="286" t="str">
        <f>IFERROR(IF('X(Calculs)X'!FL124="","",'X(Calculs)X'!FL124),"")</f>
        <v/>
      </c>
      <c r="H105" s="267" t="str">
        <f>IFERROR(IF('X(Calculs)X'!HH124="","",'X(Calculs)X'!HH124),"")</f>
        <v/>
      </c>
      <c r="I105" s="58" t="str">
        <f>IFERROR(IF('X(Calculs)X'!HJ124="","",'X(Calculs)X'!HJ124),"")</f>
        <v/>
      </c>
      <c r="J105" s="271" t="str">
        <f>IFERROR(IF('X(Calculs)X'!HK124="","",'X(Calculs)X'!HK124),"")</f>
        <v/>
      </c>
      <c r="K105" s="271" t="str">
        <f>IFERROR(IF('X(Calculs)X'!HL124="","",'X(Calculs)X'!HL124),"")</f>
        <v/>
      </c>
      <c r="L105" s="271" t="str">
        <f>IFERROR(IF('X(Calculs)X'!HM124="","",'X(Calculs)X'!HM124),"")</f>
        <v/>
      </c>
      <c r="M105" s="271" t="str">
        <f>IFERROR(IF('X(Calculs)X'!HN124="","",'X(Calculs)X'!HN124),"")</f>
        <v/>
      </c>
      <c r="N105" s="271" t="str">
        <f>IFERROR(IF('X(Calculs)X'!HO124="","",'X(Calculs)X'!HO124),"")</f>
        <v/>
      </c>
      <c r="O105" s="271" t="str">
        <f>IFERROR(IF('X(Calculs)X'!HP124="","",'X(Calculs)X'!HP124),"")</f>
        <v/>
      </c>
      <c r="P105" s="271" t="str">
        <f>IFERROR(IF('X(Calculs)X'!HQ124="","",'X(Calculs)X'!HQ124),"")</f>
        <v/>
      </c>
      <c r="Q105" s="271" t="str">
        <f>IFERROR(IF('X(Calculs)X'!HR124="","",'X(Calculs)X'!HR124),"")</f>
        <v/>
      </c>
      <c r="R105" s="271" t="str">
        <f>IFERROR(IF('X(Calculs)X'!HS124="","",'X(Calculs)X'!HS124),"")</f>
        <v/>
      </c>
      <c r="S105" s="271" t="str">
        <f>IFERROR(IF('X(Calculs)X'!HT124="","",'X(Calculs)X'!HT124),"")</f>
        <v/>
      </c>
      <c r="T105" s="271" t="str">
        <f>IFERROR(IF('X(Calculs)X'!HU124="","",'X(Calculs)X'!HU124),"")</f>
        <v/>
      </c>
      <c r="U105" s="271" t="str">
        <f>IFERROR(IF('X(Calculs)X'!HV124="","",'X(Calculs)X'!HV124),"")</f>
        <v/>
      </c>
      <c r="V105" s="271" t="str">
        <f>IFERROR(IF('X(Calculs)X'!HW124="","",'X(Calculs)X'!HW124),"")</f>
        <v/>
      </c>
      <c r="W105" s="271" t="str">
        <f>IFERROR(IF('X(Calculs)X'!HX124="","",'X(Calculs)X'!HX124),"")</f>
        <v/>
      </c>
      <c r="X105" s="271" t="str">
        <f>IFERROR(IF('X(Calculs)X'!HY124="","",'X(Calculs)X'!HY124),"")</f>
        <v/>
      </c>
      <c r="Y105" s="271" t="str">
        <f>IFERROR(IF('X(Calculs)X'!HZ124="","",'X(Calculs)X'!HZ124),"")</f>
        <v/>
      </c>
      <c r="Z105" s="271" t="str">
        <f>IFERROR(IF('X(Calculs)X'!IA124="","",'X(Calculs)X'!IA124),"")</f>
        <v/>
      </c>
      <c r="AA105" s="271" t="str">
        <f>IFERROR(IF('X(Calculs)X'!IB124="","",'X(Calculs)X'!IB124),"")</f>
        <v/>
      </c>
      <c r="AB105" s="271" t="str">
        <f>IFERROR(IF('X(Calculs)X'!IC124="","",'X(Calculs)X'!IC124),"")</f>
        <v/>
      </c>
      <c r="AC105" s="271" t="str">
        <f>IFERROR(IF('X(Calculs)X'!ID124="","",'X(Calculs)X'!ID124),"")</f>
        <v/>
      </c>
      <c r="AD105" s="271" t="str">
        <f>IFERROR(IF('X(Calculs)X'!IE124="","",'X(Calculs)X'!IE124),"")</f>
        <v/>
      </c>
      <c r="AE105" s="271" t="str">
        <f>IFERROR(IF('X(Calculs)X'!IF124="","",'X(Calculs)X'!IF124),"")</f>
        <v/>
      </c>
      <c r="AF105" s="271" t="str">
        <f>IFERROR(IF('X(Calculs)X'!IG124="","",'X(Calculs)X'!IG124),"")</f>
        <v/>
      </c>
      <c r="AG105" s="271" t="str">
        <f>IFERROR(IF('X(Calculs)X'!IH124="","",'X(Calculs)X'!IH124),"")</f>
        <v/>
      </c>
      <c r="AH105" s="271" t="str">
        <f>IFERROR(IF('X(Calculs)X'!II124="","",'X(Calculs)X'!II124),"")</f>
        <v/>
      </c>
      <c r="AI105" s="271" t="str">
        <f>IFERROR(IF('X(Calculs)X'!IJ124="","",'X(Calculs)X'!IJ124),"")</f>
        <v/>
      </c>
      <c r="AJ105" s="271" t="str">
        <f>IFERROR(IF('X(Calculs)X'!IK124="","",'X(Calculs)X'!IK124),"")</f>
        <v/>
      </c>
      <c r="AK105" s="271" t="str">
        <f>IFERROR(IF('X(Calculs)X'!IL124="","",'X(Calculs)X'!IL124),"")</f>
        <v/>
      </c>
      <c r="AL105" s="271" t="str">
        <f>IFERROR(IF('X(Calculs)X'!IM124="","",'X(Calculs)X'!IM124),"")</f>
        <v/>
      </c>
      <c r="AM105" s="272" t="str">
        <f>IFERROR(IF('X(Calculs)X'!IN124="","",'X(Calculs)X'!IN124),"")</f>
        <v/>
      </c>
    </row>
    <row r="106" spans="1:39" s="5" customFormat="1" x14ac:dyDescent="0.3">
      <c r="D106" s="273"/>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row>
    <row r="107" spans="1:39" s="5" customFormat="1" x14ac:dyDescent="0.3">
      <c r="D107" s="273"/>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row>
    <row r="108" spans="1:39" s="5" customFormat="1" x14ac:dyDescent="0.3">
      <c r="D108" s="273"/>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row>
    <row r="109" spans="1:39" s="5" customFormat="1" x14ac:dyDescent="0.3">
      <c r="D109" s="273"/>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row>
    <row r="110" spans="1:39" s="5" customFormat="1" x14ac:dyDescent="0.3">
      <c r="D110" s="273"/>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row>
    <row r="111" spans="1:39" s="5" customFormat="1" x14ac:dyDescent="0.3">
      <c r="D111" s="273"/>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row>
    <row r="112" spans="1:39" s="5" customFormat="1" x14ac:dyDescent="0.3">
      <c r="D112" s="273"/>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row>
    <row r="113" spans="4:39" s="5" customFormat="1" x14ac:dyDescent="0.3">
      <c r="D113" s="273"/>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row>
    <row r="114" spans="4:39" s="5" customFormat="1" x14ac:dyDescent="0.3">
      <c r="D114" s="273"/>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row>
    <row r="115" spans="4:39" s="5" customFormat="1" x14ac:dyDescent="0.3">
      <c r="D115" s="273"/>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row>
    <row r="116" spans="4:39" s="5" customFormat="1" x14ac:dyDescent="0.3">
      <c r="D116" s="273"/>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row>
    <row r="117" spans="4:39" s="5" customFormat="1" x14ac:dyDescent="0.3">
      <c r="D117" s="273"/>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row>
    <row r="118" spans="4:39" s="5" customFormat="1" x14ac:dyDescent="0.3">
      <c r="D118" s="273"/>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row>
    <row r="119" spans="4:39" s="5" customFormat="1" x14ac:dyDescent="0.3">
      <c r="D119" s="273"/>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row>
    <row r="120" spans="4:39" s="5" customFormat="1" x14ac:dyDescent="0.3">
      <c r="D120" s="273"/>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row>
    <row r="121" spans="4:39" s="5" customFormat="1" x14ac:dyDescent="0.3">
      <c r="D121" s="273"/>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row>
    <row r="122" spans="4:39" s="5" customFormat="1" x14ac:dyDescent="0.3">
      <c r="D122" s="273"/>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row>
    <row r="123" spans="4:39" s="5" customFormat="1" x14ac:dyDescent="0.3">
      <c r="D123" s="273"/>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row>
    <row r="124" spans="4:39" s="5" customFormat="1" x14ac:dyDescent="0.3">
      <c r="D124" s="273"/>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row>
    <row r="125" spans="4:39" s="5" customFormat="1" x14ac:dyDescent="0.3">
      <c r="D125" s="273"/>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row>
    <row r="126" spans="4:39" s="5" customFormat="1" x14ac:dyDescent="0.3">
      <c r="D126" s="273"/>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row>
    <row r="127" spans="4:39" s="5" customFormat="1" x14ac:dyDescent="0.3">
      <c r="D127" s="273"/>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row>
    <row r="128" spans="4:39" s="5" customFormat="1" x14ac:dyDescent="0.3">
      <c r="D128" s="273"/>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row>
    <row r="129" spans="4:39" s="5" customFormat="1" x14ac:dyDescent="0.3">
      <c r="D129" s="273"/>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row>
    <row r="130" spans="4:39" s="5" customFormat="1" x14ac:dyDescent="0.3">
      <c r="D130" s="273"/>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row>
    <row r="131" spans="4:39" s="5" customFormat="1" x14ac:dyDescent="0.3">
      <c r="D131" s="273"/>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row>
    <row r="132" spans="4:39" s="5" customFormat="1" x14ac:dyDescent="0.3">
      <c r="D132" s="273"/>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row>
    <row r="133" spans="4:39" s="5" customFormat="1" x14ac:dyDescent="0.3">
      <c r="D133" s="273"/>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row>
    <row r="134" spans="4:39" s="5" customFormat="1" x14ac:dyDescent="0.3">
      <c r="D134" s="273"/>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row>
    <row r="135" spans="4:39" s="5" customFormat="1" x14ac:dyDescent="0.3">
      <c r="D135" s="273"/>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row>
    <row r="136" spans="4:39" s="5" customFormat="1" x14ac:dyDescent="0.3">
      <c r="D136" s="273"/>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row>
    <row r="137" spans="4:39" s="5" customFormat="1" x14ac:dyDescent="0.3">
      <c r="D137" s="273"/>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row>
    <row r="138" spans="4:39" s="5" customFormat="1" x14ac:dyDescent="0.3">
      <c r="D138" s="273"/>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row>
    <row r="139" spans="4:39" s="5" customFormat="1" x14ac:dyDescent="0.3">
      <c r="D139" s="273"/>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row>
    <row r="140" spans="4:39" s="5" customFormat="1" x14ac:dyDescent="0.3">
      <c r="D140" s="273"/>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row>
    <row r="141" spans="4:39" s="5" customFormat="1" x14ac:dyDescent="0.3">
      <c r="D141" s="273"/>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row>
    <row r="142" spans="4:39" s="5" customFormat="1" x14ac:dyDescent="0.3">
      <c r="D142" s="273"/>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row>
    <row r="143" spans="4:39" s="5" customFormat="1" x14ac:dyDescent="0.3">
      <c r="D143" s="273"/>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row>
    <row r="144" spans="4:39" s="5" customFormat="1" x14ac:dyDescent="0.3">
      <c r="D144" s="273"/>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row>
    <row r="145" spans="4:39" s="5" customFormat="1" x14ac:dyDescent="0.3">
      <c r="D145" s="273"/>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row>
    <row r="146" spans="4:39" s="5" customFormat="1" x14ac:dyDescent="0.3">
      <c r="D146" s="273"/>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row>
    <row r="147" spans="4:39" s="5" customFormat="1" x14ac:dyDescent="0.3">
      <c r="D147" s="273"/>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row>
    <row r="148" spans="4:39" s="5" customFormat="1" x14ac:dyDescent="0.3">
      <c r="D148" s="273"/>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row>
    <row r="149" spans="4:39" s="5" customFormat="1" x14ac:dyDescent="0.3">
      <c r="D149" s="273"/>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row>
    <row r="150" spans="4:39" s="5" customFormat="1" x14ac:dyDescent="0.3">
      <c r="D150" s="273"/>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row>
    <row r="151" spans="4:39" s="5" customFormat="1" x14ac:dyDescent="0.3">
      <c r="D151" s="273"/>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row>
    <row r="152" spans="4:39" s="5" customFormat="1" x14ac:dyDescent="0.3">
      <c r="D152" s="273"/>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row>
    <row r="153" spans="4:39" s="5" customFormat="1" x14ac:dyDescent="0.3">
      <c r="D153" s="273"/>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row>
    <row r="154" spans="4:39" s="5" customFormat="1" x14ac:dyDescent="0.3">
      <c r="D154" s="273"/>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row>
    <row r="155" spans="4:39" s="5" customFormat="1" x14ac:dyDescent="0.3">
      <c r="D155" s="273"/>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row>
    <row r="156" spans="4:39" s="5" customFormat="1" x14ac:dyDescent="0.3">
      <c r="D156" s="273"/>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row>
    <row r="157" spans="4:39" s="5" customFormat="1" x14ac:dyDescent="0.3">
      <c r="D157" s="273"/>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row>
    <row r="158" spans="4:39" s="5" customFormat="1" x14ac:dyDescent="0.3">
      <c r="D158" s="273"/>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row>
    <row r="159" spans="4:39" s="5" customFormat="1" x14ac:dyDescent="0.3">
      <c r="D159" s="273"/>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row>
    <row r="160" spans="4:39" s="5" customFormat="1" x14ac:dyDescent="0.3">
      <c r="D160" s="273"/>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row>
    <row r="161" spans="4:39" s="5" customFormat="1" x14ac:dyDescent="0.3">
      <c r="D161" s="273"/>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row>
    <row r="162" spans="4:39" s="5" customFormat="1" x14ac:dyDescent="0.3">
      <c r="D162" s="273"/>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row>
    <row r="163" spans="4:39" s="5" customFormat="1" x14ac:dyDescent="0.3">
      <c r="D163" s="273"/>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row>
    <row r="164" spans="4:39" s="5" customFormat="1" x14ac:dyDescent="0.3">
      <c r="D164" s="273"/>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row>
    <row r="165" spans="4:39" s="5" customFormat="1" x14ac:dyDescent="0.3">
      <c r="D165" s="273"/>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row>
    <row r="166" spans="4:39" s="5" customFormat="1" x14ac:dyDescent="0.3">
      <c r="D166" s="273"/>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row>
    <row r="167" spans="4:39" s="5" customFormat="1" x14ac:dyDescent="0.3">
      <c r="D167" s="273"/>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row>
    <row r="168" spans="4:39" s="5" customFormat="1" x14ac:dyDescent="0.3">
      <c r="D168" s="273"/>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row>
    <row r="169" spans="4:39" s="5" customFormat="1" x14ac:dyDescent="0.3">
      <c r="D169" s="273"/>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row>
    <row r="170" spans="4:39" s="5" customFormat="1" x14ac:dyDescent="0.3">
      <c r="D170" s="273"/>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row>
    <row r="171" spans="4:39" s="5" customFormat="1" x14ac:dyDescent="0.3">
      <c r="D171" s="273"/>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row>
    <row r="172" spans="4:39" s="5" customFormat="1" x14ac:dyDescent="0.3">
      <c r="D172" s="273"/>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row>
    <row r="173" spans="4:39" s="5" customFormat="1" x14ac:dyDescent="0.3">
      <c r="D173" s="273"/>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row>
    <row r="174" spans="4:39" s="5" customFormat="1" x14ac:dyDescent="0.3">
      <c r="D174" s="273"/>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row>
    <row r="175" spans="4:39" s="5" customFormat="1" x14ac:dyDescent="0.3">
      <c r="D175" s="273"/>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row>
    <row r="176" spans="4:39" s="5" customFormat="1" x14ac:dyDescent="0.3">
      <c r="D176" s="273"/>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row>
    <row r="177" spans="4:39" s="5" customFormat="1" x14ac:dyDescent="0.3">
      <c r="D177" s="273"/>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row>
    <row r="178" spans="4:39" s="5" customFormat="1" x14ac:dyDescent="0.3">
      <c r="D178" s="273"/>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row>
    <row r="179" spans="4:39" s="5" customFormat="1" x14ac:dyDescent="0.3">
      <c r="D179" s="273"/>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row>
    <row r="180" spans="4:39" s="5" customFormat="1" x14ac:dyDescent="0.3">
      <c r="D180" s="273"/>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row>
    <row r="181" spans="4:39" s="5" customFormat="1" x14ac:dyDescent="0.3">
      <c r="D181" s="273"/>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row>
    <row r="182" spans="4:39" s="5" customFormat="1" x14ac:dyDescent="0.3">
      <c r="D182" s="273"/>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row>
    <row r="183" spans="4:39" s="5" customFormat="1" x14ac:dyDescent="0.3">
      <c r="D183" s="273"/>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row>
    <row r="184" spans="4:39" s="5" customFormat="1" x14ac:dyDescent="0.3">
      <c r="D184" s="273"/>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row>
    <row r="185" spans="4:39" s="5" customFormat="1" x14ac:dyDescent="0.3">
      <c r="D185" s="273"/>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row>
    <row r="186" spans="4:39" s="5" customFormat="1" x14ac:dyDescent="0.3">
      <c r="D186" s="273"/>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row>
    <row r="187" spans="4:39" s="5" customFormat="1" x14ac:dyDescent="0.3">
      <c r="D187" s="273"/>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row>
    <row r="188" spans="4:39" s="5" customFormat="1" x14ac:dyDescent="0.3">
      <c r="D188" s="273"/>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row>
    <row r="189" spans="4:39" s="5" customFormat="1" x14ac:dyDescent="0.3">
      <c r="D189" s="273"/>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row>
    <row r="190" spans="4:39" s="5" customFormat="1" x14ac:dyDescent="0.3">
      <c r="D190" s="273"/>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row>
    <row r="191" spans="4:39" s="5" customFormat="1" x14ac:dyDescent="0.3">
      <c r="D191" s="273"/>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row>
    <row r="192" spans="4:39" s="5" customFormat="1" x14ac:dyDescent="0.3">
      <c r="D192" s="273"/>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row>
    <row r="193" spans="4:39" s="5" customFormat="1" x14ac:dyDescent="0.3">
      <c r="D193" s="273"/>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row>
    <row r="194" spans="4:39" s="5" customFormat="1" x14ac:dyDescent="0.3">
      <c r="D194" s="273"/>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row>
    <row r="195" spans="4:39" s="5" customFormat="1" x14ac:dyDescent="0.3">
      <c r="D195" s="273"/>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row>
    <row r="196" spans="4:39" s="5" customFormat="1" x14ac:dyDescent="0.3">
      <c r="D196" s="273"/>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row>
    <row r="197" spans="4:39" s="5" customFormat="1" x14ac:dyDescent="0.3">
      <c r="D197" s="273"/>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row>
    <row r="198" spans="4:39" s="5" customFormat="1" x14ac:dyDescent="0.3">
      <c r="D198" s="273"/>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row>
    <row r="199" spans="4:39" s="5" customFormat="1" x14ac:dyDescent="0.3">
      <c r="D199" s="273"/>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row>
    <row r="200" spans="4:39" s="5" customFormat="1" x14ac:dyDescent="0.3">
      <c r="D200" s="273"/>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row>
    <row r="201" spans="4:39" s="5" customFormat="1" x14ac:dyDescent="0.3">
      <c r="D201" s="273"/>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row>
    <row r="202" spans="4:39" s="5" customFormat="1" x14ac:dyDescent="0.3">
      <c r="D202" s="273"/>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row>
    <row r="203" spans="4:39" s="5" customFormat="1" x14ac:dyDescent="0.3">
      <c r="D203" s="273"/>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row>
    <row r="204" spans="4:39" s="5" customFormat="1" x14ac:dyDescent="0.3">
      <c r="D204" s="273"/>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row>
    <row r="205" spans="4:39" s="5" customFormat="1" x14ac:dyDescent="0.3">
      <c r="D205" s="273"/>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row>
    <row r="206" spans="4:39" s="5" customFormat="1" x14ac:dyDescent="0.3">
      <c r="D206" s="273"/>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row>
    <row r="207" spans="4:39" s="5" customFormat="1" x14ac:dyDescent="0.3">
      <c r="D207" s="273"/>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row>
    <row r="208" spans="4:39" s="5" customFormat="1" x14ac:dyDescent="0.3">
      <c r="D208" s="273"/>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row>
    <row r="209" spans="4:39" s="5" customFormat="1" x14ac:dyDescent="0.3">
      <c r="D209" s="273"/>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row>
    <row r="210" spans="4:39" s="5" customFormat="1" x14ac:dyDescent="0.3">
      <c r="D210" s="273"/>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row>
    <row r="211" spans="4:39" s="5" customFormat="1" x14ac:dyDescent="0.3">
      <c r="D211" s="273"/>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row>
    <row r="212" spans="4:39" s="5" customFormat="1" x14ac:dyDescent="0.3">
      <c r="D212" s="273"/>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row>
    <row r="213" spans="4:39" s="5" customFormat="1" x14ac:dyDescent="0.3">
      <c r="D213" s="273"/>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row>
    <row r="214" spans="4:39" s="5" customFormat="1" x14ac:dyDescent="0.3">
      <c r="D214" s="273"/>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row>
    <row r="215" spans="4:39" s="5" customFormat="1" x14ac:dyDescent="0.3">
      <c r="D215" s="273"/>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row>
    <row r="216" spans="4:39" s="5" customFormat="1" x14ac:dyDescent="0.3">
      <c r="D216" s="273"/>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row>
    <row r="217" spans="4:39" s="5" customFormat="1" x14ac:dyDescent="0.3">
      <c r="D217" s="273"/>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row>
    <row r="218" spans="4:39" s="5" customFormat="1" x14ac:dyDescent="0.3">
      <c r="D218" s="273"/>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row>
    <row r="219" spans="4:39" s="5" customFormat="1" x14ac:dyDescent="0.3">
      <c r="D219" s="273"/>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row>
    <row r="220" spans="4:39" s="5" customFormat="1" x14ac:dyDescent="0.3">
      <c r="D220" s="273"/>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row>
    <row r="221" spans="4:39" s="5" customFormat="1" x14ac:dyDescent="0.3">
      <c r="D221" s="273"/>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row>
    <row r="222" spans="4:39" s="5" customFormat="1" x14ac:dyDescent="0.3">
      <c r="D222" s="273"/>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row>
    <row r="223" spans="4:39" s="5" customFormat="1" x14ac:dyDescent="0.3">
      <c r="D223" s="273"/>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row>
    <row r="224" spans="4:39" s="5" customFormat="1" x14ac:dyDescent="0.3">
      <c r="D224" s="273"/>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row>
    <row r="225" spans="4:39" s="5" customFormat="1" x14ac:dyDescent="0.3">
      <c r="D225" s="273"/>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row>
    <row r="226" spans="4:39" s="5" customFormat="1" x14ac:dyDescent="0.3">
      <c r="D226" s="273"/>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row>
    <row r="227" spans="4:39" s="5" customFormat="1" x14ac:dyDescent="0.3">
      <c r="D227" s="273"/>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row>
    <row r="228" spans="4:39" s="5" customFormat="1" x14ac:dyDescent="0.3">
      <c r="D228" s="273"/>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row>
    <row r="229" spans="4:39" s="5" customFormat="1" x14ac:dyDescent="0.3">
      <c r="D229" s="273"/>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row>
    <row r="230" spans="4:39" s="5" customFormat="1" x14ac:dyDescent="0.3">
      <c r="D230" s="273"/>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row>
    <row r="231" spans="4:39" s="5" customFormat="1" x14ac:dyDescent="0.3">
      <c r="D231" s="273"/>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row>
    <row r="232" spans="4:39" s="5" customFormat="1" x14ac:dyDescent="0.3">
      <c r="D232" s="273"/>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row>
    <row r="233" spans="4:39" s="5" customFormat="1" x14ac:dyDescent="0.3">
      <c r="D233" s="273"/>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row>
    <row r="234" spans="4:39" s="5" customFormat="1" x14ac:dyDescent="0.3">
      <c r="D234" s="273"/>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row>
    <row r="235" spans="4:39" s="5" customFormat="1" x14ac:dyDescent="0.3">
      <c r="D235" s="273"/>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row>
    <row r="236" spans="4:39" s="5" customFormat="1" x14ac:dyDescent="0.3">
      <c r="D236" s="273"/>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row>
    <row r="237" spans="4:39" s="5" customFormat="1" x14ac:dyDescent="0.3">
      <c r="D237" s="273"/>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row>
    <row r="238" spans="4:39" s="5" customFormat="1" x14ac:dyDescent="0.3">
      <c r="D238" s="273"/>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row>
    <row r="239" spans="4:39" s="5" customFormat="1" x14ac:dyDescent="0.3">
      <c r="D239" s="273"/>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row>
    <row r="240" spans="4:39" s="5" customFormat="1" x14ac:dyDescent="0.3">
      <c r="D240" s="273"/>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row>
    <row r="241" spans="4:39" s="5" customFormat="1" x14ac:dyDescent="0.3">
      <c r="D241" s="273"/>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row>
    <row r="242" spans="4:39" s="5" customFormat="1" x14ac:dyDescent="0.3">
      <c r="D242" s="273"/>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row>
    <row r="243" spans="4:39" s="5" customFormat="1" x14ac:dyDescent="0.3">
      <c r="D243" s="273"/>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row>
    <row r="244" spans="4:39" s="5" customFormat="1" x14ac:dyDescent="0.3">
      <c r="D244" s="273"/>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row>
    <row r="245" spans="4:39" s="5" customFormat="1" x14ac:dyDescent="0.3">
      <c r="D245" s="273"/>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row>
    <row r="246" spans="4:39" s="5" customFormat="1" x14ac:dyDescent="0.3">
      <c r="D246" s="273"/>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row>
    <row r="247" spans="4:39" s="5" customFormat="1" x14ac:dyDescent="0.3">
      <c r="D247" s="273"/>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row>
    <row r="248" spans="4:39" s="5" customFormat="1" x14ac:dyDescent="0.3">
      <c r="D248" s="273"/>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row>
    <row r="249" spans="4:39" s="5" customFormat="1" x14ac:dyDescent="0.3">
      <c r="D249" s="273"/>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row>
    <row r="250" spans="4:39" s="5" customFormat="1" x14ac:dyDescent="0.3">
      <c r="D250" s="273"/>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row>
    <row r="251" spans="4:39" s="5" customFormat="1" x14ac:dyDescent="0.3">
      <c r="D251" s="273"/>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row>
    <row r="252" spans="4:39" s="5" customFormat="1" x14ac:dyDescent="0.3">
      <c r="D252" s="273"/>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row>
    <row r="253" spans="4:39" s="5" customFormat="1" x14ac:dyDescent="0.3">
      <c r="D253" s="273"/>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row>
    <row r="254" spans="4:39" s="5" customFormat="1" x14ac:dyDescent="0.3">
      <c r="D254" s="273"/>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row>
    <row r="255" spans="4:39" s="5" customFormat="1" x14ac:dyDescent="0.3">
      <c r="D255" s="273"/>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row>
    <row r="256" spans="4:39" s="5" customFormat="1" x14ac:dyDescent="0.3">
      <c r="D256" s="273"/>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row>
    <row r="257" spans="4:39" s="5" customFormat="1" x14ac:dyDescent="0.3">
      <c r="D257" s="273"/>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row>
    <row r="258" spans="4:39" s="5" customFormat="1" x14ac:dyDescent="0.3">
      <c r="D258" s="273"/>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row>
    <row r="259" spans="4:39" s="5" customFormat="1" x14ac:dyDescent="0.3">
      <c r="D259" s="273"/>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row>
    <row r="260" spans="4:39" s="5" customFormat="1" x14ac:dyDescent="0.3">
      <c r="D260" s="273"/>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row>
    <row r="261" spans="4:39" s="5" customFormat="1" x14ac:dyDescent="0.3">
      <c r="D261" s="273"/>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row>
    <row r="262" spans="4:39" s="5" customFormat="1" x14ac:dyDescent="0.3">
      <c r="D262" s="273"/>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row>
    <row r="263" spans="4:39" s="5" customFormat="1" x14ac:dyDescent="0.3">
      <c r="D263" s="273"/>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row>
    <row r="264" spans="4:39" s="5" customFormat="1" x14ac:dyDescent="0.3">
      <c r="D264" s="273"/>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row>
    <row r="265" spans="4:39" s="5" customFormat="1" x14ac:dyDescent="0.3">
      <c r="D265" s="273"/>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row>
    <row r="266" spans="4:39" s="5" customFormat="1" x14ac:dyDescent="0.3">
      <c r="D266" s="273"/>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row>
    <row r="267" spans="4:39" s="5" customFormat="1" x14ac:dyDescent="0.3">
      <c r="D267" s="273"/>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row>
    <row r="268" spans="4:39" s="5" customFormat="1" x14ac:dyDescent="0.3">
      <c r="D268" s="273"/>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row>
    <row r="269" spans="4:39" s="5" customFormat="1" x14ac:dyDescent="0.3">
      <c r="D269" s="273"/>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row>
    <row r="270" spans="4:39" s="5" customFormat="1" x14ac:dyDescent="0.3">
      <c r="D270" s="273"/>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row>
    <row r="271" spans="4:39" s="5" customFormat="1" x14ac:dyDescent="0.3">
      <c r="D271" s="273"/>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row>
    <row r="272" spans="4:39" s="5" customFormat="1" x14ac:dyDescent="0.3">
      <c r="D272" s="273"/>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row>
    <row r="273" spans="4:39" s="5" customFormat="1" x14ac:dyDescent="0.3">
      <c r="D273" s="273"/>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row>
    <row r="274" spans="4:39" s="5" customFormat="1" x14ac:dyDescent="0.3">
      <c r="D274" s="273"/>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row>
    <row r="275" spans="4:39" s="5" customFormat="1" x14ac:dyDescent="0.3">
      <c r="D275" s="273"/>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row>
    <row r="276" spans="4:39" s="5" customFormat="1" x14ac:dyDescent="0.3">
      <c r="D276" s="273"/>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row>
    <row r="277" spans="4:39" s="5" customFormat="1" x14ac:dyDescent="0.3">
      <c r="D277" s="273"/>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row>
    <row r="278" spans="4:39" s="5" customFormat="1" x14ac:dyDescent="0.3">
      <c r="D278" s="273"/>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row>
    <row r="279" spans="4:39" s="5" customFormat="1" x14ac:dyDescent="0.3">
      <c r="D279" s="273"/>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row>
    <row r="280" spans="4:39" s="5" customFormat="1" x14ac:dyDescent="0.3">
      <c r="D280" s="273"/>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row>
    <row r="281" spans="4:39" s="5" customFormat="1" x14ac:dyDescent="0.3">
      <c r="D281" s="273"/>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row>
    <row r="282" spans="4:39" s="5" customFormat="1" x14ac:dyDescent="0.3">
      <c r="D282" s="273"/>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row>
    <row r="283" spans="4:39" s="5" customFormat="1" x14ac:dyDescent="0.3">
      <c r="D283" s="273"/>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row>
    <row r="284" spans="4:39" s="5" customFormat="1" x14ac:dyDescent="0.3">
      <c r="D284" s="273"/>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row>
    <row r="285" spans="4:39" s="5" customFormat="1" x14ac:dyDescent="0.3">
      <c r="D285" s="273"/>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row>
    <row r="286" spans="4:39" s="5" customFormat="1" x14ac:dyDescent="0.3">
      <c r="D286" s="273"/>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row>
    <row r="287" spans="4:39" s="5" customFormat="1" x14ac:dyDescent="0.3">
      <c r="D287" s="273"/>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row>
    <row r="288" spans="4:39" s="5" customFormat="1" x14ac:dyDescent="0.3">
      <c r="D288" s="273"/>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row>
    <row r="289" spans="4:39" s="5" customFormat="1" x14ac:dyDescent="0.3">
      <c r="D289" s="273"/>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row>
    <row r="290" spans="4:39" s="5" customFormat="1" x14ac:dyDescent="0.3">
      <c r="D290" s="273"/>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row>
    <row r="291" spans="4:39" s="5" customFormat="1" x14ac:dyDescent="0.3">
      <c r="D291" s="273"/>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row>
    <row r="292" spans="4:39" s="5" customFormat="1" x14ac:dyDescent="0.3">
      <c r="D292" s="273"/>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row>
    <row r="293" spans="4:39" s="5" customFormat="1" x14ac:dyDescent="0.3">
      <c r="D293" s="273"/>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row>
    <row r="294" spans="4:39" s="5" customFormat="1" x14ac:dyDescent="0.3">
      <c r="D294" s="273"/>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row>
    <row r="295" spans="4:39" s="5" customFormat="1" x14ac:dyDescent="0.3">
      <c r="D295" s="273"/>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row>
    <row r="296" spans="4:39" s="5" customFormat="1" x14ac:dyDescent="0.3">
      <c r="D296" s="273"/>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row>
    <row r="297" spans="4:39" s="5" customFormat="1" x14ac:dyDescent="0.3">
      <c r="D297" s="273"/>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row>
    <row r="298" spans="4:39" s="5" customFormat="1" x14ac:dyDescent="0.3">
      <c r="D298" s="273"/>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row>
    <row r="299" spans="4:39" s="5" customFormat="1" x14ac:dyDescent="0.3">
      <c r="D299" s="273"/>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row>
    <row r="300" spans="4:39" s="5" customFormat="1" x14ac:dyDescent="0.3">
      <c r="D300" s="273"/>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row>
    <row r="301" spans="4:39" s="5" customFormat="1" x14ac:dyDescent="0.3">
      <c r="D301" s="273"/>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row>
    <row r="302" spans="4:39" s="5" customFormat="1" x14ac:dyDescent="0.3">
      <c r="D302" s="273"/>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row>
    <row r="303" spans="4:39" s="5" customFormat="1" x14ac:dyDescent="0.3">
      <c r="D303" s="273"/>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row>
    <row r="304" spans="4:39" s="5" customFormat="1" x14ac:dyDescent="0.3">
      <c r="D304" s="273"/>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row>
    <row r="305" spans="4:39" s="5" customFormat="1" x14ac:dyDescent="0.3">
      <c r="D305" s="273"/>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row>
    <row r="306" spans="4:39" s="5" customFormat="1" x14ac:dyDescent="0.3">
      <c r="D306" s="273"/>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row>
    <row r="307" spans="4:39" s="5" customFormat="1" x14ac:dyDescent="0.3">
      <c r="D307" s="273"/>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row>
    <row r="308" spans="4:39" s="5" customFormat="1" x14ac:dyDescent="0.3">
      <c r="D308" s="273"/>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row>
    <row r="309" spans="4:39" s="5" customFormat="1" x14ac:dyDescent="0.3">
      <c r="D309" s="273"/>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row>
    <row r="310" spans="4:39" s="5" customFormat="1" x14ac:dyDescent="0.3">
      <c r="D310" s="273"/>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row>
    <row r="311" spans="4:39" s="5" customFormat="1" x14ac:dyDescent="0.3">
      <c r="D311" s="273"/>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row>
    <row r="312" spans="4:39" s="5" customFormat="1" x14ac:dyDescent="0.3">
      <c r="D312" s="273"/>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row>
    <row r="313" spans="4:39" s="5" customFormat="1" x14ac:dyDescent="0.3">
      <c r="D313" s="273"/>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row>
    <row r="314" spans="4:39" s="5" customFormat="1" x14ac:dyDescent="0.3">
      <c r="D314" s="273"/>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row>
    <row r="315" spans="4:39" s="5" customFormat="1" x14ac:dyDescent="0.3">
      <c r="D315" s="273"/>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row>
    <row r="316" spans="4:39" s="5" customFormat="1" x14ac:dyDescent="0.3">
      <c r="D316" s="273"/>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row>
    <row r="317" spans="4:39" s="5" customFormat="1" x14ac:dyDescent="0.3">
      <c r="D317" s="273"/>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row>
    <row r="318" spans="4:39" s="5" customFormat="1" x14ac:dyDescent="0.3">
      <c r="D318" s="273"/>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row>
    <row r="319" spans="4:39" s="5" customFormat="1" x14ac:dyDescent="0.3">
      <c r="D319" s="273"/>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row>
    <row r="320" spans="4:39" s="5" customFormat="1" x14ac:dyDescent="0.3">
      <c r="D320" s="273"/>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row>
    <row r="321" spans="4:39" s="5" customFormat="1" x14ac:dyDescent="0.3">
      <c r="D321" s="273"/>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row>
    <row r="322" spans="4:39" s="5" customFormat="1" x14ac:dyDescent="0.3">
      <c r="D322" s="273"/>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row>
    <row r="323" spans="4:39" s="5" customFormat="1" x14ac:dyDescent="0.3">
      <c r="D323" s="273"/>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row>
    <row r="324" spans="4:39" s="5" customFormat="1" x14ac:dyDescent="0.3">
      <c r="D324" s="273"/>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row>
    <row r="325" spans="4:39" s="5" customFormat="1" x14ac:dyDescent="0.3">
      <c r="D325" s="273"/>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row>
    <row r="326" spans="4:39" s="5" customFormat="1" x14ac:dyDescent="0.3">
      <c r="D326" s="273"/>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row>
    <row r="327" spans="4:39" s="5" customFormat="1" x14ac:dyDescent="0.3">
      <c r="D327" s="273"/>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row>
    <row r="328" spans="4:39" s="5" customFormat="1" x14ac:dyDescent="0.3">
      <c r="D328" s="273"/>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row>
    <row r="329" spans="4:39" s="5" customFormat="1" x14ac:dyDescent="0.3">
      <c r="D329" s="273"/>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row>
    <row r="330" spans="4:39" s="5" customFormat="1" x14ac:dyDescent="0.3">
      <c r="D330" s="273"/>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row>
    <row r="331" spans="4:39" s="5" customFormat="1" x14ac:dyDescent="0.3">
      <c r="D331" s="273"/>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row>
    <row r="332" spans="4:39" s="5" customFormat="1" x14ac:dyDescent="0.3">
      <c r="D332" s="273"/>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row>
    <row r="333" spans="4:39" s="5" customFormat="1" x14ac:dyDescent="0.3">
      <c r="D333" s="273"/>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row>
    <row r="334" spans="4:39" s="5" customFormat="1" x14ac:dyDescent="0.3">
      <c r="D334" s="273"/>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row>
    <row r="335" spans="4:39" s="5" customFormat="1" x14ac:dyDescent="0.3">
      <c r="D335" s="273"/>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row>
    <row r="336" spans="4:39" s="5" customFormat="1" x14ac:dyDescent="0.3">
      <c r="D336" s="273"/>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row>
    <row r="337" spans="4:39" s="5" customFormat="1" x14ac:dyDescent="0.3">
      <c r="D337" s="273"/>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row>
    <row r="338" spans="4:39" s="5" customFormat="1" x14ac:dyDescent="0.3">
      <c r="D338" s="273"/>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row>
    <row r="339" spans="4:39" s="5" customFormat="1" x14ac:dyDescent="0.3">
      <c r="D339" s="273"/>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row>
    <row r="340" spans="4:39" s="5" customFormat="1" x14ac:dyDescent="0.3">
      <c r="D340" s="273"/>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row>
    <row r="341" spans="4:39" s="5" customFormat="1" x14ac:dyDescent="0.3">
      <c r="D341" s="273"/>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row>
    <row r="342" spans="4:39" s="5" customFormat="1" x14ac:dyDescent="0.3">
      <c r="D342" s="273"/>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row>
    <row r="343" spans="4:39" s="5" customFormat="1" x14ac:dyDescent="0.3">
      <c r="D343" s="273"/>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row>
    <row r="344" spans="4:39" s="5" customFormat="1" x14ac:dyDescent="0.3">
      <c r="D344" s="273"/>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row>
    <row r="345" spans="4:39" s="5" customFormat="1" x14ac:dyDescent="0.3">
      <c r="D345" s="273"/>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row>
    <row r="346" spans="4:39" s="5" customFormat="1" x14ac:dyDescent="0.3">
      <c r="D346" s="273"/>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row>
    <row r="347" spans="4:39" s="5" customFormat="1" x14ac:dyDescent="0.3">
      <c r="D347" s="273"/>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row>
    <row r="348" spans="4:39" s="5" customFormat="1" x14ac:dyDescent="0.3">
      <c r="D348" s="273"/>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row>
    <row r="349" spans="4:39" s="5" customFormat="1" x14ac:dyDescent="0.3">
      <c r="D349" s="273"/>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row>
    <row r="350" spans="4:39" s="5" customFormat="1" x14ac:dyDescent="0.3">
      <c r="D350" s="273"/>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row>
    <row r="351" spans="4:39" s="5" customFormat="1" x14ac:dyDescent="0.3">
      <c r="D351" s="273"/>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row>
    <row r="352" spans="4:39" s="5" customFormat="1" x14ac:dyDescent="0.3">
      <c r="D352" s="273"/>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row>
    <row r="353" spans="4:39" s="5" customFormat="1" x14ac:dyDescent="0.3">
      <c r="D353" s="273"/>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row>
    <row r="354" spans="4:39" s="5" customFormat="1" x14ac:dyDescent="0.3">
      <c r="D354" s="273"/>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row>
    <row r="355" spans="4:39" s="5" customFormat="1" x14ac:dyDescent="0.3">
      <c r="D355" s="273"/>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row>
    <row r="356" spans="4:39" s="5" customFormat="1" x14ac:dyDescent="0.3">
      <c r="D356" s="273"/>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row>
    <row r="357" spans="4:39" s="5" customFormat="1" x14ac:dyDescent="0.3">
      <c r="D357" s="273"/>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row>
    <row r="358" spans="4:39" s="5" customFormat="1" x14ac:dyDescent="0.3">
      <c r="D358" s="273"/>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row>
    <row r="359" spans="4:39" s="5" customFormat="1" x14ac:dyDescent="0.3">
      <c r="D359" s="273"/>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row>
    <row r="360" spans="4:39" s="5" customFormat="1" x14ac:dyDescent="0.3">
      <c r="D360" s="273"/>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row>
    <row r="361" spans="4:39" s="5" customFormat="1" x14ac:dyDescent="0.3">
      <c r="D361" s="273"/>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row>
    <row r="362" spans="4:39" s="5" customFormat="1" x14ac:dyDescent="0.3">
      <c r="D362" s="273"/>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row>
    <row r="363" spans="4:39" s="5" customFormat="1" x14ac:dyDescent="0.3">
      <c r="D363" s="273"/>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row>
    <row r="364" spans="4:39" s="5" customFormat="1" x14ac:dyDescent="0.3">
      <c r="D364" s="273"/>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row>
    <row r="365" spans="4:39" s="5" customFormat="1" x14ac:dyDescent="0.3">
      <c r="D365" s="273"/>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row>
    <row r="366" spans="4:39" s="5" customFormat="1" x14ac:dyDescent="0.3">
      <c r="D366" s="273"/>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row>
    <row r="367" spans="4:39" s="5" customFormat="1" x14ac:dyDescent="0.3">
      <c r="D367" s="273"/>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row>
    <row r="368" spans="4:39" s="5" customFormat="1" x14ac:dyDescent="0.3">
      <c r="D368" s="273"/>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row>
    <row r="369" spans="4:39" s="5" customFormat="1" x14ac:dyDescent="0.3">
      <c r="D369" s="273"/>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row>
    <row r="370" spans="4:39" s="5" customFormat="1" x14ac:dyDescent="0.3">
      <c r="D370" s="273"/>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row>
    <row r="371" spans="4:39" s="5" customFormat="1" x14ac:dyDescent="0.3">
      <c r="D371" s="273"/>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row>
    <row r="372" spans="4:39" s="5" customFormat="1" x14ac:dyDescent="0.3">
      <c r="D372" s="273"/>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row>
    <row r="373" spans="4:39" s="5" customFormat="1" x14ac:dyDescent="0.3">
      <c r="D373" s="273"/>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row>
    <row r="374" spans="4:39" s="5" customFormat="1" x14ac:dyDescent="0.3">
      <c r="D374" s="273"/>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row>
    <row r="375" spans="4:39" s="5" customFormat="1" x14ac:dyDescent="0.3">
      <c r="D375" s="273"/>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row>
    <row r="376" spans="4:39" s="5" customFormat="1" x14ac:dyDescent="0.3">
      <c r="D376" s="273"/>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row>
    <row r="377" spans="4:39" s="5" customFormat="1" x14ac:dyDescent="0.3">
      <c r="D377" s="273"/>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row>
    <row r="378" spans="4:39" s="5" customFormat="1" x14ac:dyDescent="0.3">
      <c r="D378" s="273"/>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row>
    <row r="379" spans="4:39" s="5" customFormat="1" x14ac:dyDescent="0.3">
      <c r="D379" s="273"/>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row>
    <row r="380" spans="4:39" s="5" customFormat="1" x14ac:dyDescent="0.3">
      <c r="D380" s="273"/>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row>
    <row r="381" spans="4:39" s="5" customFormat="1" x14ac:dyDescent="0.3">
      <c r="D381" s="273"/>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row>
    <row r="382" spans="4:39" s="5" customFormat="1" x14ac:dyDescent="0.3">
      <c r="D382" s="273"/>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row>
    <row r="383" spans="4:39" s="5" customFormat="1" x14ac:dyDescent="0.3">
      <c r="D383" s="273"/>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row>
    <row r="384" spans="4:39" s="5" customFormat="1" x14ac:dyDescent="0.3">
      <c r="D384" s="273"/>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row>
    <row r="385" spans="4:39" s="5" customFormat="1" x14ac:dyDescent="0.3">
      <c r="D385" s="273"/>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row>
    <row r="386" spans="4:39" s="5" customFormat="1" x14ac:dyDescent="0.3">
      <c r="D386" s="273"/>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row>
    <row r="387" spans="4:39" s="5" customFormat="1" x14ac:dyDescent="0.3">
      <c r="D387" s="273"/>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row>
    <row r="388" spans="4:39" s="5" customFormat="1" x14ac:dyDescent="0.3">
      <c r="D388" s="273"/>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row>
    <row r="389" spans="4:39" s="5" customFormat="1" x14ac:dyDescent="0.3">
      <c r="D389" s="273"/>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row>
    <row r="390" spans="4:39" s="5" customFormat="1" x14ac:dyDescent="0.3">
      <c r="D390" s="273"/>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row>
    <row r="391" spans="4:39" s="5" customFormat="1" x14ac:dyDescent="0.3">
      <c r="D391" s="273"/>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row>
    <row r="392" spans="4:39" s="5" customFormat="1" x14ac:dyDescent="0.3">
      <c r="D392" s="273"/>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row>
    <row r="393" spans="4:39" s="5" customFormat="1" x14ac:dyDescent="0.3">
      <c r="D393" s="273"/>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row>
    <row r="394" spans="4:39" s="5" customFormat="1" x14ac:dyDescent="0.3">
      <c r="D394" s="273"/>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row>
    <row r="395" spans="4:39" s="5" customFormat="1" x14ac:dyDescent="0.3">
      <c r="D395" s="273"/>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row>
    <row r="396" spans="4:39" s="5" customFormat="1" x14ac:dyDescent="0.3">
      <c r="D396" s="273"/>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row>
    <row r="397" spans="4:39" s="5" customFormat="1" x14ac:dyDescent="0.3">
      <c r="D397" s="273"/>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row>
    <row r="398" spans="4:39" s="5" customFormat="1" x14ac:dyDescent="0.3">
      <c r="D398" s="273"/>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row>
    <row r="399" spans="4:39" s="5" customFormat="1" x14ac:dyDescent="0.3">
      <c r="D399" s="273"/>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row>
    <row r="400" spans="4:39" s="5" customFormat="1" x14ac:dyDescent="0.3">
      <c r="D400" s="273"/>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row>
    <row r="401" spans="4:39" s="5" customFormat="1" x14ac:dyDescent="0.3">
      <c r="D401" s="273"/>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row>
    <row r="402" spans="4:39" s="5" customFormat="1" x14ac:dyDescent="0.3">
      <c r="D402" s="273"/>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row>
    <row r="403" spans="4:39" s="5" customFormat="1" x14ac:dyDescent="0.3">
      <c r="D403" s="273"/>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row>
    <row r="404" spans="4:39" s="5" customFormat="1" x14ac:dyDescent="0.3">
      <c r="D404" s="273"/>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row>
    <row r="405" spans="4:39" s="5" customFormat="1" x14ac:dyDescent="0.3">
      <c r="D405" s="273"/>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row>
    <row r="406" spans="4:39" s="5" customFormat="1" x14ac:dyDescent="0.3">
      <c r="D406" s="273"/>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row>
    <row r="407" spans="4:39" s="5" customFormat="1" x14ac:dyDescent="0.3">
      <c r="D407" s="273"/>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row>
    <row r="408" spans="4:39" s="5" customFormat="1" x14ac:dyDescent="0.3">
      <c r="D408" s="273"/>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row>
    <row r="409" spans="4:39" s="5" customFormat="1" x14ac:dyDescent="0.3">
      <c r="D409" s="273"/>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row>
    <row r="410" spans="4:39" s="5" customFormat="1" x14ac:dyDescent="0.3">
      <c r="D410" s="273"/>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row>
    <row r="411" spans="4:39" s="5" customFormat="1" x14ac:dyDescent="0.3">
      <c r="D411" s="273"/>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row>
    <row r="412" spans="4:39" s="5" customFormat="1" x14ac:dyDescent="0.3">
      <c r="D412" s="273"/>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row>
    <row r="413" spans="4:39" s="5" customFormat="1" x14ac:dyDescent="0.3">
      <c r="D413" s="273"/>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row>
    <row r="414" spans="4:39" s="5" customFormat="1" x14ac:dyDescent="0.3">
      <c r="D414" s="273"/>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row>
    <row r="415" spans="4:39" s="5" customFormat="1" x14ac:dyDescent="0.3">
      <c r="D415" s="273"/>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row>
    <row r="416" spans="4:39" s="5" customFormat="1" x14ac:dyDescent="0.3">
      <c r="D416" s="273"/>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row>
    <row r="417" spans="4:39" s="5" customFormat="1" x14ac:dyDescent="0.3">
      <c r="D417" s="273"/>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row>
    <row r="418" spans="4:39" s="5" customFormat="1" x14ac:dyDescent="0.3">
      <c r="D418" s="273"/>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row>
    <row r="419" spans="4:39" s="5" customFormat="1" x14ac:dyDescent="0.3">
      <c r="D419" s="273"/>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row>
    <row r="420" spans="4:39" s="5" customFormat="1" x14ac:dyDescent="0.3">
      <c r="D420" s="273"/>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row>
    <row r="421" spans="4:39" s="5" customFormat="1" x14ac:dyDescent="0.3">
      <c r="D421" s="273"/>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row>
    <row r="422" spans="4:39" s="5" customFormat="1" x14ac:dyDescent="0.3">
      <c r="D422" s="273"/>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row>
    <row r="423" spans="4:39" s="5" customFormat="1" x14ac:dyDescent="0.3">
      <c r="D423" s="273"/>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row>
    <row r="424" spans="4:39" s="5" customFormat="1" x14ac:dyDescent="0.3">
      <c r="D424" s="273"/>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row>
    <row r="425" spans="4:39" s="5" customFormat="1" x14ac:dyDescent="0.3">
      <c r="D425" s="273"/>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row>
    <row r="426" spans="4:39" s="5" customFormat="1" x14ac:dyDescent="0.3">
      <c r="D426" s="273"/>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row>
    <row r="427" spans="4:39" s="5" customFormat="1" x14ac:dyDescent="0.3">
      <c r="D427" s="273"/>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row>
    <row r="428" spans="4:39" s="5" customFormat="1" x14ac:dyDescent="0.3">
      <c r="D428" s="273"/>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row>
    <row r="429" spans="4:39" s="5" customFormat="1" x14ac:dyDescent="0.3">
      <c r="D429" s="273"/>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row>
    <row r="430" spans="4:39" s="5" customFormat="1" x14ac:dyDescent="0.3">
      <c r="D430" s="273"/>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row>
    <row r="431" spans="4:39" s="5" customFormat="1" x14ac:dyDescent="0.3">
      <c r="D431" s="273"/>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row>
    <row r="432" spans="4:39" s="5" customFormat="1" x14ac:dyDescent="0.3">
      <c r="D432" s="273"/>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row>
    <row r="433" spans="4:39" s="5" customFormat="1" x14ac:dyDescent="0.3">
      <c r="D433" s="273"/>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row>
    <row r="434" spans="4:39" s="5" customFormat="1" x14ac:dyDescent="0.3">
      <c r="D434" s="273"/>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row>
    <row r="435" spans="4:39" s="5" customFormat="1" x14ac:dyDescent="0.3">
      <c r="D435" s="273"/>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row>
    <row r="436" spans="4:39" s="5" customFormat="1" x14ac:dyDescent="0.3">
      <c r="D436" s="273"/>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row>
    <row r="437" spans="4:39" s="5" customFormat="1" x14ac:dyDescent="0.3">
      <c r="D437" s="273"/>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row>
    <row r="438" spans="4:39" s="5" customFormat="1" x14ac:dyDescent="0.3">
      <c r="D438" s="273"/>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row>
    <row r="439" spans="4:39" s="5" customFormat="1" x14ac:dyDescent="0.3">
      <c r="D439" s="273"/>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row>
    <row r="440" spans="4:39" s="5" customFormat="1" x14ac:dyDescent="0.3">
      <c r="D440" s="273"/>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row>
    <row r="441" spans="4:39" s="5" customFormat="1" x14ac:dyDescent="0.3">
      <c r="D441" s="273"/>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row>
    <row r="442" spans="4:39" s="5" customFormat="1" x14ac:dyDescent="0.3">
      <c r="D442" s="273"/>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row>
    <row r="443" spans="4:39" s="5" customFormat="1" x14ac:dyDescent="0.3">
      <c r="D443" s="273"/>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row>
    <row r="444" spans="4:39" s="5" customFormat="1" x14ac:dyDescent="0.3">
      <c r="D444" s="273"/>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row>
    <row r="445" spans="4:39" s="5" customFormat="1" x14ac:dyDescent="0.3">
      <c r="D445" s="273"/>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row>
    <row r="446" spans="4:39" s="5" customFormat="1" x14ac:dyDescent="0.3">
      <c r="D446" s="273"/>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row>
    <row r="447" spans="4:39" s="5" customFormat="1" x14ac:dyDescent="0.3">
      <c r="D447" s="273"/>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row>
    <row r="448" spans="4:39" s="5" customFormat="1" x14ac:dyDescent="0.3">
      <c r="D448" s="273"/>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row>
    <row r="449" spans="4:39" s="5" customFormat="1" x14ac:dyDescent="0.3">
      <c r="D449" s="273"/>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row>
    <row r="450" spans="4:39" s="5" customFormat="1" x14ac:dyDescent="0.3">
      <c r="D450" s="273"/>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row>
    <row r="451" spans="4:39" s="5" customFormat="1" x14ac:dyDescent="0.3">
      <c r="D451" s="273"/>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row>
    <row r="452" spans="4:39" s="5" customFormat="1" x14ac:dyDescent="0.3">
      <c r="D452" s="273"/>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row>
    <row r="453" spans="4:39" s="5" customFormat="1" x14ac:dyDescent="0.3">
      <c r="D453" s="273"/>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row>
    <row r="454" spans="4:39" s="5" customFormat="1" x14ac:dyDescent="0.3">
      <c r="D454" s="273"/>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row>
    <row r="455" spans="4:39" s="5" customFormat="1" x14ac:dyDescent="0.3">
      <c r="D455" s="273"/>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row>
    <row r="456" spans="4:39" s="5" customFormat="1" x14ac:dyDescent="0.3">
      <c r="D456" s="273"/>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row>
    <row r="457" spans="4:39" s="5" customFormat="1" x14ac:dyDescent="0.3">
      <c r="D457" s="273"/>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row>
    <row r="458" spans="4:39" s="5" customFormat="1" x14ac:dyDescent="0.3">
      <c r="D458" s="273"/>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row>
    <row r="459" spans="4:39" s="5" customFormat="1" x14ac:dyDescent="0.3">
      <c r="D459" s="273"/>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row>
    <row r="460" spans="4:39" s="5" customFormat="1" x14ac:dyDescent="0.3">
      <c r="D460" s="273"/>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row>
    <row r="461" spans="4:39" s="5" customFormat="1" x14ac:dyDescent="0.3">
      <c r="D461" s="273"/>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row>
    <row r="462" spans="4:39" s="5" customFormat="1" x14ac:dyDescent="0.3">
      <c r="D462" s="273"/>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row>
    <row r="463" spans="4:39" s="5" customFormat="1" x14ac:dyDescent="0.3">
      <c r="D463" s="273"/>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row>
    <row r="464" spans="4:39" s="5" customFormat="1" x14ac:dyDescent="0.3">
      <c r="D464" s="273"/>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row>
    <row r="465" spans="4:39" s="5" customFormat="1" x14ac:dyDescent="0.3">
      <c r="D465" s="273"/>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row>
    <row r="466" spans="4:39" s="5" customFormat="1" x14ac:dyDescent="0.3">
      <c r="D466" s="273"/>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row>
    <row r="467" spans="4:39" s="5" customFormat="1" x14ac:dyDescent="0.3">
      <c r="D467" s="273"/>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row>
    <row r="468" spans="4:39" s="5" customFormat="1" x14ac:dyDescent="0.3">
      <c r="D468" s="273"/>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row>
    <row r="469" spans="4:39" s="5" customFormat="1" x14ac:dyDescent="0.3">
      <c r="D469" s="273"/>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row>
    <row r="470" spans="4:39" s="5" customFormat="1" x14ac:dyDescent="0.3">
      <c r="D470" s="273"/>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row>
    <row r="471" spans="4:39" s="5" customFormat="1" x14ac:dyDescent="0.3">
      <c r="D471" s="273"/>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row>
    <row r="472" spans="4:39" s="5" customFormat="1" x14ac:dyDescent="0.3">
      <c r="D472" s="273"/>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row>
    <row r="473" spans="4:39" s="5" customFormat="1" x14ac:dyDescent="0.3">
      <c r="D473" s="273"/>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row>
    <row r="474" spans="4:39" s="5" customFormat="1" x14ac:dyDescent="0.3">
      <c r="D474" s="273"/>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row>
    <row r="475" spans="4:39" s="5" customFormat="1" x14ac:dyDescent="0.3">
      <c r="D475" s="273"/>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row>
    <row r="476" spans="4:39" s="5" customFormat="1" x14ac:dyDescent="0.3">
      <c r="D476" s="273"/>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row>
    <row r="477" spans="4:39" s="5" customFormat="1" x14ac:dyDescent="0.3">
      <c r="D477" s="273"/>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row>
    <row r="478" spans="4:39" s="5" customFormat="1" x14ac:dyDescent="0.3">
      <c r="D478" s="273"/>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row>
    <row r="479" spans="4:39" s="5" customFormat="1" x14ac:dyDescent="0.3">
      <c r="D479" s="273"/>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row>
    <row r="480" spans="4:39" s="5" customFormat="1" x14ac:dyDescent="0.3">
      <c r="D480" s="273"/>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row>
    <row r="481" spans="4:39" s="5" customFormat="1" x14ac:dyDescent="0.3">
      <c r="D481" s="273"/>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row>
    <row r="482" spans="4:39" s="5" customFormat="1" x14ac:dyDescent="0.3">
      <c r="D482" s="273"/>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row>
    <row r="483" spans="4:39" s="5" customFormat="1" x14ac:dyDescent="0.3">
      <c r="D483" s="273"/>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row>
    <row r="484" spans="4:39" s="5" customFormat="1" x14ac:dyDescent="0.3">
      <c r="D484" s="273"/>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row>
    <row r="485" spans="4:39" s="5" customFormat="1" x14ac:dyDescent="0.3">
      <c r="D485" s="273"/>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row>
    <row r="486" spans="4:39" s="5" customFormat="1" x14ac:dyDescent="0.3">
      <c r="D486" s="273"/>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row>
    <row r="487" spans="4:39" s="5" customFormat="1" x14ac:dyDescent="0.3">
      <c r="D487" s="273"/>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row>
    <row r="488" spans="4:39" s="5" customFormat="1" x14ac:dyDescent="0.3">
      <c r="D488" s="273"/>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row>
    <row r="489" spans="4:39" s="5" customFormat="1" x14ac:dyDescent="0.3">
      <c r="D489" s="273"/>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row>
    <row r="490" spans="4:39" s="5" customFormat="1" x14ac:dyDescent="0.3">
      <c r="D490" s="273"/>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row>
    <row r="491" spans="4:39" s="5" customFormat="1" x14ac:dyDescent="0.3">
      <c r="D491" s="273"/>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row>
    <row r="492" spans="4:39" s="5" customFormat="1" x14ac:dyDescent="0.3">
      <c r="D492" s="273"/>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row>
    <row r="493" spans="4:39" s="5" customFormat="1" x14ac:dyDescent="0.3">
      <c r="D493" s="273"/>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row>
    <row r="494" spans="4:39" s="5" customFormat="1" x14ac:dyDescent="0.3">
      <c r="D494" s="273"/>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row>
    <row r="495" spans="4:39" s="5" customFormat="1" x14ac:dyDescent="0.3">
      <c r="D495" s="273"/>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row>
    <row r="496" spans="4:39" s="5" customFormat="1" x14ac:dyDescent="0.3">
      <c r="D496" s="273"/>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row>
    <row r="497" spans="4:39" s="5" customFormat="1" x14ac:dyDescent="0.3">
      <c r="D497" s="273"/>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row>
    <row r="498" spans="4:39" s="5" customFormat="1" x14ac:dyDescent="0.3">
      <c r="D498" s="273"/>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row>
    <row r="499" spans="4:39" s="5" customFormat="1" x14ac:dyDescent="0.3">
      <c r="D499" s="273"/>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row>
    <row r="500" spans="4:39" s="5" customFormat="1" x14ac:dyDescent="0.3">
      <c r="D500" s="273"/>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row>
    <row r="501" spans="4:39" s="5" customFormat="1" x14ac:dyDescent="0.3">
      <c r="D501" s="273"/>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row>
    <row r="502" spans="4:39" s="5" customFormat="1" x14ac:dyDescent="0.3">
      <c r="D502" s="273"/>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row>
    <row r="503" spans="4:39" s="5" customFormat="1" x14ac:dyDescent="0.3">
      <c r="D503" s="273"/>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row>
  </sheetData>
  <sheetProtection password="99F8" sheet="1" autoFilter="0"/>
  <autoFilter ref="A5:A105" xr:uid="{00000000-0009-0000-0000-000006000000}"/>
  <conditionalFormatting sqref="J6:AM105">
    <cfRule type="cellIs" dxfId="512" priority="1" operator="equal">
      <formula>""</formula>
    </cfRule>
  </conditionalFormatting>
  <pageMargins left="0.7" right="0.7"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5" id="{5FE317C4-AC92-4719-B3A0-7F6BA130B474}">
            <xm:f>'X(Calculs)X'!EG25='X(Calculs)X'!EG$24</xm:f>
            <x14:dxf>
              <font>
                <color auto="1"/>
              </font>
              <fill>
                <patternFill>
                  <bgColor rgb="FFFFC000"/>
                </patternFill>
              </fill>
            </x14:dxf>
          </x14:cfRule>
          <xm:sqref>J6:AM105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theme="9" tint="0.59999389629810485"/>
  </sheetPr>
  <dimension ref="A1:AN543"/>
  <sheetViews>
    <sheetView zoomScale="80" zoomScaleNormal="80" zoomScalePageLayoutView="80" workbookViewId="0">
      <pane ySplit="12" topLeftCell="A13" activePane="bottomLeft" state="frozen"/>
      <selection pane="bottomLeft" activeCell="C12" sqref="C12"/>
    </sheetView>
  </sheetViews>
  <sheetFormatPr baseColWidth="10" defaultColWidth="11.44140625" defaultRowHeight="18" x14ac:dyDescent="0.35"/>
  <cols>
    <col min="1" max="1" width="0.5546875" style="5" customWidth="1"/>
    <col min="2" max="2" width="6.88671875" style="464" customWidth="1"/>
    <col min="3" max="3" width="146.88671875" style="84" customWidth="1"/>
    <col min="4" max="4" width="1.5546875" style="54" customWidth="1"/>
    <col min="5" max="5" width="3.44140625" style="5" customWidth="1"/>
    <col min="6" max="6" width="24.6640625" style="379" customWidth="1"/>
    <col min="7" max="7" width="27.6640625" style="379" customWidth="1"/>
    <col min="8" max="8" width="28.44140625" style="379" customWidth="1"/>
    <col min="9" max="9" width="2.6640625" style="403" hidden="1" customWidth="1"/>
    <col min="10" max="10" width="2.5546875" style="403" hidden="1" customWidth="1"/>
    <col min="11" max="11" width="2.5546875" style="422" hidden="1" customWidth="1"/>
    <col min="12" max="12" width="3.44140625" style="379" customWidth="1"/>
    <col min="13" max="13" width="0.6640625" style="379" customWidth="1"/>
    <col min="14" max="14" width="22.6640625" style="5" customWidth="1"/>
    <col min="15" max="15" width="15" style="15" customWidth="1"/>
    <col min="16" max="16" width="21.44140625" style="5" customWidth="1"/>
    <col min="17" max="17" width="16.6640625" style="5" customWidth="1"/>
    <col min="18" max="18" width="2.33203125" style="5" customWidth="1"/>
    <col min="19" max="19" width="22.5546875" style="15" customWidth="1"/>
    <col min="20" max="20" width="19.109375" style="15" customWidth="1"/>
    <col min="21" max="26" width="10.88671875" style="5"/>
    <col min="27" max="40" width="11.44140625" style="5"/>
    <col min="41" max="16384" width="11.44140625" style="3"/>
  </cols>
  <sheetData>
    <row r="1" spans="1:40" ht="36" customHeight="1" x14ac:dyDescent="0.7">
      <c r="B1" s="478" t="s">
        <v>481</v>
      </c>
      <c r="C1" s="479"/>
      <c r="E1" s="709" t="s">
        <v>604</v>
      </c>
      <c r="F1" s="710"/>
      <c r="G1" s="475" t="s">
        <v>539</v>
      </c>
      <c r="H1" s="476" t="str">
        <f>IF(H2="Cliquer pour modifier","Par défaut",IF(H2="Par défaut","Par défaut",IF(H2="Personnalisées","Personnalisées","err")))</f>
        <v>Par défaut</v>
      </c>
    </row>
    <row r="2" spans="1:40" ht="33" customHeight="1" x14ac:dyDescent="0.35">
      <c r="B2" s="711" t="s">
        <v>482</v>
      </c>
      <c r="C2" s="711"/>
      <c r="E2" s="404" t="s">
        <v>483</v>
      </c>
      <c r="F2" s="717" t="s">
        <v>522</v>
      </c>
      <c r="G2" s="718"/>
      <c r="H2" s="482" t="s">
        <v>520</v>
      </c>
      <c r="I2" s="405"/>
      <c r="J2" s="405"/>
    </row>
    <row r="3" spans="1:40" ht="24.9" customHeight="1" x14ac:dyDescent="0.35">
      <c r="B3" s="712"/>
      <c r="C3" s="712"/>
      <c r="E3" s="406" t="s">
        <v>484</v>
      </c>
      <c r="F3" s="713" t="s">
        <v>609</v>
      </c>
      <c r="G3" s="713"/>
      <c r="H3" s="714"/>
      <c r="O3" s="16"/>
    </row>
    <row r="4" spans="1:40" ht="30.75" customHeight="1" x14ac:dyDescent="0.35">
      <c r="B4" s="715" t="str">
        <f>"Message de validation"&amp;"  (balises "&amp;"« "&amp;H1&amp;" »)"</f>
        <v>Message de validation  (balises « Par défaut »)</v>
      </c>
      <c r="C4" s="716"/>
      <c r="E4" s="406"/>
      <c r="F4" s="713"/>
      <c r="G4" s="713"/>
      <c r="H4" s="714"/>
    </row>
    <row r="5" spans="1:40" ht="24.9" customHeight="1" x14ac:dyDescent="0.35">
      <c r="B5" s="701" t="str">
        <f>IF('X(Calculs)X'!MZ7=0,"Aucune erreur détectée.","Une rupture dans la séquence de la (ou des) balise(s) suivante(s) a été déctectée: ")</f>
        <v>Aucune erreur détectée.</v>
      </c>
      <c r="C5" s="701"/>
      <c r="E5" s="406" t="s">
        <v>485</v>
      </c>
      <c r="F5" s="511" t="s">
        <v>543</v>
      </c>
      <c r="G5" s="510" t="s">
        <v>542</v>
      </c>
      <c r="H5" s="509"/>
    </row>
    <row r="6" spans="1:40" x14ac:dyDescent="0.35">
      <c r="B6" s="702" t="str">
        <f>IF('X(Calculs)X'!MZ16="","",'X(Calculs)X'!MZ16&amp;", ")&amp;IF('X(Calculs)X'!MZ28="","",'X(Calculs)X'!MZ28&amp;", ")&amp;IF('X(Calculs)X'!MZ40="","",'X(Calculs)X'!MZ40&amp;", ")&amp;IF('X(Calculs)X'!MZ52="","",'X(Calculs)X'!MZ52&amp;", ")&amp;IF('X(Calculs)X'!MZ64="","",'X(Calculs)X'!MZ64&amp;", ")&amp;IF('X(Calculs)X'!MZ76="","",'X(Calculs)X'!MZ76&amp;", ")&amp;IF('X(Calculs)X'!MZ91="","",'X(Calculs)X'!MZ91&amp;", ")&amp;IF('X(Calculs)X'!MZ98="","",'X(Calculs)X'!MZ98&amp;", ")&amp;IF('X(Calculs)X'!MZ110="","",'X(Calculs)X'!MZ110&amp;", ")&amp;IF('X(Calculs)X'!MZ122="","",'X(Calculs)X'!MZ122)</f>
        <v/>
      </c>
      <c r="C6" s="702"/>
      <c r="E6" s="407"/>
      <c r="F6" s="508"/>
      <c r="G6" s="508"/>
      <c r="H6" s="509"/>
      <c r="L6" s="381" t="b">
        <v>1</v>
      </c>
      <c r="M6" s="381"/>
      <c r="N6" s="14"/>
      <c r="O6" s="16"/>
    </row>
    <row r="7" spans="1:40" ht="35.25" customHeight="1" thickBot="1" x14ac:dyDescent="0.4">
      <c r="B7" s="699" t="str">
        <f>IF('X(Calculs)X'!MZ7=0,"","Il conviendrait de vérifier afin d'éviter toute erreur dans l'interprétation des résultats. ")</f>
        <v/>
      </c>
      <c r="C7" s="699"/>
      <c r="E7" s="408"/>
      <c r="F7" s="704"/>
      <c r="G7" s="705"/>
      <c r="H7" s="409"/>
      <c r="L7" s="381" t="b">
        <v>1</v>
      </c>
      <c r="M7" s="381">
        <v>1</v>
      </c>
      <c r="N7" s="14"/>
      <c r="O7" s="16"/>
    </row>
    <row r="8" spans="1:40" ht="8.25" customHeight="1" x14ac:dyDescent="0.35">
      <c r="B8" s="410"/>
      <c r="C8" s="92"/>
      <c r="F8" s="411"/>
    </row>
    <row r="9" spans="1:40" ht="9.75" customHeight="1" x14ac:dyDescent="0.35">
      <c r="A9" s="415"/>
      <c r="B9" s="412"/>
      <c r="C9" s="413"/>
      <c r="D9" s="414"/>
      <c r="E9" s="415"/>
      <c r="F9" s="416"/>
      <c r="G9" s="417"/>
      <c r="H9" s="417"/>
      <c r="I9" s="557"/>
      <c r="J9" s="557"/>
      <c r="K9" s="417"/>
      <c r="L9" s="417"/>
      <c r="M9" s="417"/>
    </row>
    <row r="10" spans="1:40" s="474" customFormat="1" ht="16.5" customHeight="1" x14ac:dyDescent="0.35">
      <c r="A10" s="559"/>
      <c r="B10" s="480"/>
      <c r="C10" s="481"/>
      <c r="D10" s="400"/>
      <c r="E10" s="395"/>
      <c r="F10" s="469"/>
      <c r="G10" s="470"/>
      <c r="H10" s="470"/>
      <c r="I10" s="471"/>
      <c r="J10" s="471"/>
      <c r="K10" s="472"/>
      <c r="L10" s="470"/>
      <c r="M10" s="558"/>
      <c r="N10" s="395"/>
      <c r="O10" s="473"/>
      <c r="P10" s="395"/>
      <c r="Q10" s="395"/>
      <c r="R10" s="395"/>
      <c r="S10" s="473"/>
      <c r="T10" s="473"/>
      <c r="U10" s="395"/>
      <c r="V10" s="395"/>
      <c r="W10" s="395"/>
      <c r="X10" s="395"/>
      <c r="Y10" s="395"/>
      <c r="Z10" s="395"/>
      <c r="AA10" s="395"/>
      <c r="AB10" s="395"/>
      <c r="AC10" s="395"/>
      <c r="AD10" s="395"/>
      <c r="AE10" s="395"/>
      <c r="AF10" s="395"/>
      <c r="AG10" s="395"/>
      <c r="AH10" s="395"/>
      <c r="AI10" s="395"/>
      <c r="AJ10" s="395"/>
      <c r="AK10" s="395"/>
      <c r="AL10" s="395"/>
      <c r="AM10" s="395"/>
      <c r="AN10" s="395"/>
    </row>
    <row r="11" spans="1:40" ht="25.8" x14ac:dyDescent="0.5">
      <c r="A11" s="415"/>
      <c r="B11" s="418"/>
      <c r="C11" s="419" t="s">
        <v>628</v>
      </c>
      <c r="D11" s="75"/>
      <c r="E11" s="82"/>
      <c r="F11" s="707" t="s">
        <v>493</v>
      </c>
      <c r="G11" s="707"/>
      <c r="H11" s="707"/>
      <c r="I11" s="707"/>
      <c r="J11" s="707"/>
      <c r="M11" s="417"/>
    </row>
    <row r="12" spans="1:40" s="5" customFormat="1" ht="12" customHeight="1" x14ac:dyDescent="0.35">
      <c r="A12" s="415"/>
      <c r="B12" s="410"/>
      <c r="C12" s="420"/>
      <c r="D12" s="75"/>
      <c r="E12" s="82"/>
      <c r="F12" s="708" t="s">
        <v>610</v>
      </c>
      <c r="G12" s="708"/>
      <c r="H12" s="708"/>
      <c r="K12" s="422"/>
      <c r="L12" s="379"/>
      <c r="M12" s="417"/>
      <c r="N12" s="382"/>
      <c r="O12" s="382"/>
      <c r="S12" s="382"/>
      <c r="T12" s="15"/>
    </row>
    <row r="13" spans="1:40" s="5" customFormat="1" ht="9.75" customHeight="1" x14ac:dyDescent="0.35">
      <c r="A13" s="415"/>
      <c r="B13" s="410"/>
      <c r="C13" s="420"/>
      <c r="D13" s="502"/>
      <c r="E13" s="82"/>
      <c r="K13" s="422"/>
      <c r="L13" s="379"/>
      <c r="M13" s="417"/>
      <c r="N13" s="382"/>
      <c r="O13" s="382"/>
      <c r="S13" s="15"/>
      <c r="T13" s="15"/>
    </row>
    <row r="14" spans="1:40" ht="42" x14ac:dyDescent="0.35">
      <c r="A14" s="415"/>
      <c r="B14" s="427" t="s">
        <v>284</v>
      </c>
      <c r="C14" s="428" t="s">
        <v>596</v>
      </c>
      <c r="D14" s="700" t="s">
        <v>513</v>
      </c>
      <c r="E14" s="429"/>
      <c r="F14" s="384" t="s">
        <v>474</v>
      </c>
      <c r="G14" s="384" t="s">
        <v>475</v>
      </c>
      <c r="H14" s="384" t="s">
        <v>476</v>
      </c>
      <c r="I14" s="430" t="s">
        <v>260</v>
      </c>
      <c r="J14" s="430" t="s">
        <v>261</v>
      </c>
      <c r="M14" s="417"/>
      <c r="N14" s="431"/>
      <c r="O14" s="431"/>
      <c r="P14" s="431"/>
      <c r="Q14" s="431"/>
      <c r="S14" s="431"/>
    </row>
    <row r="15" spans="1:40" ht="18.75" customHeight="1" x14ac:dyDescent="0.35">
      <c r="A15" s="415"/>
      <c r="B15" s="427"/>
      <c r="C15" s="694" t="s">
        <v>623</v>
      </c>
      <c r="D15" s="700"/>
      <c r="F15" s="432" t="s">
        <v>464</v>
      </c>
      <c r="G15" s="433" t="s">
        <v>273</v>
      </c>
      <c r="H15" s="466" t="s">
        <v>478</v>
      </c>
      <c r="I15" s="434">
        <v>0.8</v>
      </c>
      <c r="J15" s="217">
        <v>1</v>
      </c>
      <c r="M15" s="417"/>
      <c r="P15" s="15"/>
      <c r="Q15" s="15"/>
    </row>
    <row r="16" spans="1:40" x14ac:dyDescent="0.35">
      <c r="A16" s="415"/>
      <c r="B16" s="427"/>
      <c r="C16" s="694"/>
      <c r="D16" s="700"/>
      <c r="E16" s="435"/>
      <c r="F16" s="432" t="s">
        <v>465</v>
      </c>
      <c r="G16" s="433" t="s">
        <v>273</v>
      </c>
      <c r="H16" s="466" t="s">
        <v>478</v>
      </c>
      <c r="I16" s="434">
        <v>0.6</v>
      </c>
      <c r="J16" s="217">
        <f>I15-0.01</f>
        <v>0.79</v>
      </c>
      <c r="M16" s="417"/>
      <c r="P16" s="15"/>
      <c r="Q16" s="15"/>
      <c r="T16" s="436"/>
    </row>
    <row r="17" spans="1:20" x14ac:dyDescent="0.35">
      <c r="A17" s="415"/>
      <c r="B17" s="427"/>
      <c r="C17" s="694"/>
      <c r="D17" s="700"/>
      <c r="E17" s="435"/>
      <c r="F17" s="432" t="s">
        <v>466</v>
      </c>
      <c r="G17" s="433" t="s">
        <v>272</v>
      </c>
      <c r="H17" s="466" t="s">
        <v>478</v>
      </c>
      <c r="I17" s="434">
        <v>0.78</v>
      </c>
      <c r="J17" s="217">
        <f t="shared" ref="J17:J19" si="0">I16-0.01</f>
        <v>0.59</v>
      </c>
      <c r="M17" s="417"/>
      <c r="P17" s="15"/>
      <c r="Q17" s="15"/>
    </row>
    <row r="18" spans="1:20" x14ac:dyDescent="0.35">
      <c r="A18" s="415"/>
      <c r="B18" s="427"/>
      <c r="C18" s="694"/>
      <c r="D18" s="700"/>
      <c r="E18" s="435"/>
      <c r="F18" s="432" t="s">
        <v>467</v>
      </c>
      <c r="G18" s="433" t="s">
        <v>271</v>
      </c>
      <c r="H18" s="466" t="s">
        <v>478</v>
      </c>
      <c r="I18" s="434">
        <v>0.2</v>
      </c>
      <c r="J18" s="217">
        <f t="shared" si="0"/>
        <v>0.77</v>
      </c>
      <c r="M18" s="417"/>
      <c r="P18" s="15"/>
      <c r="Q18" s="15"/>
    </row>
    <row r="19" spans="1:20" x14ac:dyDescent="0.35">
      <c r="A19" s="415"/>
      <c r="B19" s="427"/>
      <c r="C19" s="694"/>
      <c r="D19" s="700"/>
      <c r="E19" s="435"/>
      <c r="F19" s="432" t="s">
        <v>468</v>
      </c>
      <c r="G19" s="433" t="s">
        <v>271</v>
      </c>
      <c r="H19" s="466" t="s">
        <v>478</v>
      </c>
      <c r="I19" s="434">
        <v>0</v>
      </c>
      <c r="J19" s="217">
        <f t="shared" si="0"/>
        <v>0.19</v>
      </c>
      <c r="M19" s="417"/>
      <c r="P19" s="15"/>
      <c r="Q19" s="15"/>
    </row>
    <row r="20" spans="1:20" x14ac:dyDescent="0.35">
      <c r="A20" s="415"/>
      <c r="B20" s="427"/>
      <c r="C20" s="694"/>
      <c r="D20" s="700"/>
      <c r="E20" s="435"/>
      <c r="F20" s="432" t="s">
        <v>469</v>
      </c>
      <c r="G20" s="433" t="s">
        <v>271</v>
      </c>
      <c r="H20" s="466" t="s">
        <v>478</v>
      </c>
      <c r="I20" s="434"/>
      <c r="J20" s="217"/>
      <c r="M20" s="417"/>
      <c r="P20" s="15"/>
      <c r="Q20" s="15"/>
    </row>
    <row r="21" spans="1:20" x14ac:dyDescent="0.35">
      <c r="A21" s="653" t="s">
        <v>611</v>
      </c>
      <c r="B21" s="427"/>
      <c r="C21" s="694"/>
      <c r="D21" s="700"/>
      <c r="E21" s="435"/>
      <c r="F21" s="432" t="s">
        <v>470</v>
      </c>
      <c r="G21" s="433" t="s">
        <v>271</v>
      </c>
      <c r="H21" s="466" t="s">
        <v>478</v>
      </c>
      <c r="I21" s="434"/>
      <c r="J21" s="217"/>
      <c r="M21" s="417"/>
      <c r="P21" s="15"/>
      <c r="Q21" s="15"/>
    </row>
    <row r="22" spans="1:20" x14ac:dyDescent="0.35">
      <c r="A22" s="415"/>
      <c r="B22" s="427"/>
      <c r="C22" s="694"/>
      <c r="D22" s="700"/>
      <c r="E22" s="435"/>
      <c r="F22" s="432" t="s">
        <v>471</v>
      </c>
      <c r="G22" s="433" t="s">
        <v>270</v>
      </c>
      <c r="H22" s="466" t="s">
        <v>478</v>
      </c>
      <c r="I22" s="434"/>
      <c r="J22" s="217"/>
      <c r="M22" s="417"/>
      <c r="P22" s="15"/>
      <c r="Q22" s="15"/>
    </row>
    <row r="23" spans="1:20" x14ac:dyDescent="0.35">
      <c r="A23" s="415"/>
      <c r="B23" s="427"/>
      <c r="C23" s="694"/>
      <c r="D23" s="700"/>
      <c r="E23" s="435"/>
      <c r="F23" s="432" t="s">
        <v>472</v>
      </c>
      <c r="G23" s="433" t="s">
        <v>269</v>
      </c>
      <c r="H23" s="466" t="s">
        <v>478</v>
      </c>
      <c r="I23" s="434"/>
      <c r="J23" s="217"/>
      <c r="M23" s="417"/>
      <c r="P23" s="15"/>
      <c r="Q23" s="15"/>
    </row>
    <row r="24" spans="1:20" x14ac:dyDescent="0.35">
      <c r="A24" s="415"/>
      <c r="B24" s="427"/>
      <c r="C24" s="694"/>
      <c r="D24" s="700"/>
      <c r="E24" s="435"/>
      <c r="F24" s="432" t="s">
        <v>473</v>
      </c>
      <c r="G24" s="433" t="s">
        <v>269</v>
      </c>
      <c r="H24" s="466" t="s">
        <v>478</v>
      </c>
      <c r="I24" s="434"/>
      <c r="J24" s="217"/>
      <c r="M24" s="417"/>
      <c r="P24" s="15"/>
      <c r="Q24" s="15"/>
    </row>
    <row r="25" spans="1:20" s="5" customFormat="1" x14ac:dyDescent="0.35">
      <c r="A25" s="415"/>
      <c r="B25" s="410"/>
      <c r="C25" s="420"/>
      <c r="D25" s="700"/>
      <c r="E25" s="82"/>
      <c r="F25" s="214"/>
      <c r="G25" s="379"/>
      <c r="H25" s="379"/>
      <c r="I25" s="403"/>
      <c r="J25" s="403"/>
      <c r="K25" s="422"/>
      <c r="L25" s="379"/>
      <c r="M25" s="417"/>
      <c r="O25" s="15"/>
      <c r="S25" s="15"/>
      <c r="T25" s="15"/>
    </row>
    <row r="26" spans="1:20" ht="42" x14ac:dyDescent="0.35">
      <c r="A26" s="415"/>
      <c r="B26" s="427" t="s">
        <v>284</v>
      </c>
      <c r="C26" s="428" t="s">
        <v>151</v>
      </c>
      <c r="D26" s="696" t="s">
        <v>480</v>
      </c>
      <c r="E26" s="82"/>
      <c r="F26" s="384" t="s">
        <v>474</v>
      </c>
      <c r="G26" s="384" t="s">
        <v>475</v>
      </c>
      <c r="H26" s="384" t="s">
        <v>476</v>
      </c>
      <c r="I26" s="430" t="s">
        <v>260</v>
      </c>
      <c r="J26" s="430" t="s">
        <v>261</v>
      </c>
      <c r="M26" s="417"/>
      <c r="N26" s="437"/>
      <c r="O26" s="431"/>
      <c r="P26" s="431"/>
      <c r="Q26" s="431"/>
      <c r="S26" s="438"/>
    </row>
    <row r="27" spans="1:20" ht="18.75" customHeight="1" x14ac:dyDescent="0.35">
      <c r="A27" s="415"/>
      <c r="B27" s="427"/>
      <c r="C27" s="694" t="s">
        <v>605</v>
      </c>
      <c r="D27" s="696"/>
      <c r="E27" s="439"/>
      <c r="F27" s="432" t="s">
        <v>464</v>
      </c>
      <c r="G27" s="440" t="s">
        <v>274</v>
      </c>
      <c r="H27" s="467" t="s">
        <v>478</v>
      </c>
      <c r="I27" s="441">
        <v>0.4</v>
      </c>
      <c r="J27" s="217">
        <v>1</v>
      </c>
      <c r="M27" s="417"/>
      <c r="P27" s="15"/>
      <c r="Q27" s="15"/>
    </row>
    <row r="28" spans="1:20" x14ac:dyDescent="0.35">
      <c r="A28" s="415"/>
      <c r="B28" s="427"/>
      <c r="C28" s="694"/>
      <c r="D28" s="696"/>
      <c r="E28" s="435"/>
      <c r="F28" s="432" t="s">
        <v>465</v>
      </c>
      <c r="G28" s="440" t="s">
        <v>274</v>
      </c>
      <c r="H28" s="467" t="s">
        <v>478</v>
      </c>
      <c r="I28" s="441">
        <v>0.3</v>
      </c>
      <c r="J28" s="217">
        <f>I27-0.01</f>
        <v>0.39</v>
      </c>
      <c r="M28" s="417"/>
      <c r="P28" s="15"/>
      <c r="Q28" s="15"/>
    </row>
    <row r="29" spans="1:20" x14ac:dyDescent="0.35">
      <c r="A29" s="415"/>
      <c r="B29" s="427"/>
      <c r="C29" s="694"/>
      <c r="D29" s="696"/>
      <c r="E29" s="435"/>
      <c r="F29" s="432" t="s">
        <v>466</v>
      </c>
      <c r="G29" s="440" t="s">
        <v>274</v>
      </c>
      <c r="H29" s="467" t="s">
        <v>478</v>
      </c>
      <c r="I29" s="441">
        <v>0.2</v>
      </c>
      <c r="J29" s="217">
        <f t="shared" ref="J29:J31" si="1">I28-0.01</f>
        <v>0.28999999999999998</v>
      </c>
      <c r="M29" s="417"/>
      <c r="P29" s="15"/>
      <c r="Q29" s="15"/>
    </row>
    <row r="30" spans="1:20" x14ac:dyDescent="0.35">
      <c r="A30" s="415"/>
      <c r="B30" s="427"/>
      <c r="C30" s="694"/>
      <c r="D30" s="696"/>
      <c r="E30" s="435"/>
      <c r="F30" s="432" t="s">
        <v>467</v>
      </c>
      <c r="G30" s="440" t="s">
        <v>274</v>
      </c>
      <c r="H30" s="467" t="s">
        <v>478</v>
      </c>
      <c r="I30" s="441">
        <v>0.1</v>
      </c>
      <c r="J30" s="217">
        <f t="shared" si="1"/>
        <v>0.19</v>
      </c>
      <c r="M30" s="417"/>
      <c r="P30" s="15"/>
      <c r="Q30" s="15"/>
    </row>
    <row r="31" spans="1:20" x14ac:dyDescent="0.35">
      <c r="A31" s="415"/>
      <c r="B31" s="427"/>
      <c r="C31" s="694"/>
      <c r="D31" s="696"/>
      <c r="E31" s="435"/>
      <c r="F31" s="432" t="s">
        <v>468</v>
      </c>
      <c r="G31" s="440" t="s">
        <v>274</v>
      </c>
      <c r="H31" s="467" t="s">
        <v>478</v>
      </c>
      <c r="I31" s="441">
        <v>0</v>
      </c>
      <c r="J31" s="217">
        <f t="shared" si="1"/>
        <v>9.0000000000000011E-2</v>
      </c>
      <c r="M31" s="417"/>
      <c r="P31" s="15"/>
      <c r="Q31" s="15"/>
    </row>
    <row r="32" spans="1:20" x14ac:dyDescent="0.35">
      <c r="A32" s="415"/>
      <c r="B32" s="427"/>
      <c r="C32" s="694"/>
      <c r="D32" s="696"/>
      <c r="E32" s="442"/>
      <c r="F32" s="432" t="s">
        <v>469</v>
      </c>
      <c r="G32" s="440" t="s">
        <v>274</v>
      </c>
      <c r="H32" s="467" t="s">
        <v>478</v>
      </c>
      <c r="I32" s="443"/>
      <c r="J32" s="444"/>
      <c r="M32" s="417"/>
      <c r="P32" s="15"/>
      <c r="Q32" s="15"/>
    </row>
    <row r="33" spans="1:20" x14ac:dyDescent="0.35">
      <c r="A33" s="415"/>
      <c r="B33" s="427"/>
      <c r="C33" s="694"/>
      <c r="D33" s="696"/>
      <c r="E33" s="442"/>
      <c r="F33" s="432" t="s">
        <v>470</v>
      </c>
      <c r="G33" s="440" t="s">
        <v>275</v>
      </c>
      <c r="H33" s="467" t="s">
        <v>478</v>
      </c>
      <c r="I33" s="443"/>
      <c r="J33" s="444"/>
      <c r="M33" s="417"/>
      <c r="P33" s="15"/>
      <c r="Q33" s="15"/>
    </row>
    <row r="34" spans="1:20" x14ac:dyDescent="0.35">
      <c r="A34" s="415"/>
      <c r="B34" s="427"/>
      <c r="C34" s="694"/>
      <c r="D34" s="696"/>
      <c r="E34" s="442"/>
      <c r="F34" s="432" t="s">
        <v>471</v>
      </c>
      <c r="G34" s="440" t="s">
        <v>546</v>
      </c>
      <c r="H34" s="467" t="s">
        <v>478</v>
      </c>
      <c r="I34" s="443"/>
      <c r="J34" s="444"/>
      <c r="M34" s="417"/>
      <c r="P34" s="15"/>
      <c r="Q34" s="15"/>
    </row>
    <row r="35" spans="1:20" x14ac:dyDescent="0.35">
      <c r="A35" s="415"/>
      <c r="B35" s="427"/>
      <c r="C35" s="694"/>
      <c r="D35" s="696"/>
      <c r="E35" s="442"/>
      <c r="F35" s="432" t="s">
        <v>472</v>
      </c>
      <c r="G35" s="440" t="s">
        <v>547</v>
      </c>
      <c r="H35" s="467" t="s">
        <v>478</v>
      </c>
      <c r="I35" s="443"/>
      <c r="J35" s="444"/>
      <c r="M35" s="417"/>
      <c r="P35" s="15"/>
      <c r="Q35" s="15"/>
    </row>
    <row r="36" spans="1:20" x14ac:dyDescent="0.35">
      <c r="A36" s="415"/>
      <c r="B36" s="427"/>
      <c r="C36" s="694"/>
      <c r="D36" s="696"/>
      <c r="E36" s="442"/>
      <c r="F36" s="432" t="s">
        <v>473</v>
      </c>
      <c r="G36" s="440" t="s">
        <v>548</v>
      </c>
      <c r="H36" s="467" t="s">
        <v>478</v>
      </c>
      <c r="I36" s="443"/>
      <c r="J36" s="444"/>
      <c r="M36" s="417"/>
      <c r="P36" s="15"/>
      <c r="Q36" s="15"/>
    </row>
    <row r="37" spans="1:20" s="5" customFormat="1" x14ac:dyDescent="0.35">
      <c r="A37" s="415"/>
      <c r="B37" s="410"/>
      <c r="C37" s="420"/>
      <c r="D37" s="696"/>
      <c r="E37" s="82"/>
      <c r="F37" s="214"/>
      <c r="G37" s="379"/>
      <c r="H37" s="379"/>
      <c r="I37" s="403"/>
      <c r="J37" s="403"/>
      <c r="K37" s="422"/>
      <c r="L37" s="379"/>
      <c r="M37" s="417"/>
      <c r="O37" s="15"/>
      <c r="S37" s="15"/>
      <c r="T37" s="15"/>
    </row>
    <row r="38" spans="1:20" ht="42" x14ac:dyDescent="0.35">
      <c r="A38" s="415"/>
      <c r="B38" s="427" t="s">
        <v>284</v>
      </c>
      <c r="C38" s="428" t="s">
        <v>228</v>
      </c>
      <c r="D38" s="696" t="s">
        <v>514</v>
      </c>
      <c r="E38" s="82"/>
      <c r="F38" s="384" t="s">
        <v>474</v>
      </c>
      <c r="G38" s="384" t="s">
        <v>475</v>
      </c>
      <c r="H38" s="384" t="s">
        <v>476</v>
      </c>
      <c r="I38" s="430" t="s">
        <v>260</v>
      </c>
      <c r="J38" s="430" t="s">
        <v>261</v>
      </c>
      <c r="M38" s="417"/>
      <c r="N38" s="437"/>
      <c r="O38" s="431"/>
      <c r="P38" s="431"/>
      <c r="Q38" s="431"/>
      <c r="S38" s="438"/>
    </row>
    <row r="39" spans="1:20" ht="18.75" customHeight="1" x14ac:dyDescent="0.35">
      <c r="A39" s="415"/>
      <c r="B39" s="427"/>
      <c r="C39" s="694" t="s">
        <v>624</v>
      </c>
      <c r="D39" s="696"/>
      <c r="E39" s="435"/>
      <c r="F39" s="432" t="s">
        <v>464</v>
      </c>
      <c r="G39" s="445" t="s">
        <v>278</v>
      </c>
      <c r="H39" s="465" t="s">
        <v>478</v>
      </c>
      <c r="I39" s="441">
        <v>0.4</v>
      </c>
      <c r="J39" s="217">
        <v>1</v>
      </c>
      <c r="M39" s="417"/>
      <c r="P39" s="15"/>
      <c r="Q39" s="15"/>
    </row>
    <row r="40" spans="1:20" ht="18.75" customHeight="1" x14ac:dyDescent="0.35">
      <c r="A40" s="415"/>
      <c r="B40" s="427"/>
      <c r="C40" s="694"/>
      <c r="D40" s="696"/>
      <c r="E40" s="435"/>
      <c r="F40" s="432" t="s">
        <v>465</v>
      </c>
      <c r="G40" s="445" t="s">
        <v>278</v>
      </c>
      <c r="H40" s="465" t="s">
        <v>478</v>
      </c>
      <c r="I40" s="441">
        <v>0.2</v>
      </c>
      <c r="J40" s="217">
        <f>I39-0.01</f>
        <v>0.39</v>
      </c>
      <c r="M40" s="417"/>
      <c r="P40" s="15"/>
      <c r="Q40" s="15"/>
    </row>
    <row r="41" spans="1:20" ht="18.75" customHeight="1" x14ac:dyDescent="0.35">
      <c r="A41" s="415"/>
      <c r="B41" s="427"/>
      <c r="C41" s="694"/>
      <c r="D41" s="696"/>
      <c r="E41" s="435"/>
      <c r="F41" s="432" t="s">
        <v>466</v>
      </c>
      <c r="G41" s="445" t="s">
        <v>278</v>
      </c>
      <c r="H41" s="465" t="s">
        <v>478</v>
      </c>
      <c r="I41" s="441">
        <v>0</v>
      </c>
      <c r="J41" s="217">
        <f t="shared" ref="J41" si="2">I40-0.01</f>
        <v>0.19</v>
      </c>
      <c r="M41" s="417"/>
      <c r="P41" s="15"/>
      <c r="Q41" s="15"/>
    </row>
    <row r="42" spans="1:20" ht="18.75" customHeight="1" x14ac:dyDescent="0.35">
      <c r="A42" s="415"/>
      <c r="B42" s="427"/>
      <c r="C42" s="694"/>
      <c r="D42" s="696"/>
      <c r="E42" s="435"/>
      <c r="F42" s="432" t="s">
        <v>467</v>
      </c>
      <c r="G42" s="445" t="s">
        <v>278</v>
      </c>
      <c r="H42" s="465" t="s">
        <v>478</v>
      </c>
      <c r="I42" s="441"/>
      <c r="J42" s="217"/>
      <c r="M42" s="417"/>
      <c r="P42" s="15"/>
      <c r="Q42" s="15"/>
    </row>
    <row r="43" spans="1:20" ht="18.75" customHeight="1" x14ac:dyDescent="0.35">
      <c r="A43" s="415"/>
      <c r="B43" s="427"/>
      <c r="C43" s="694"/>
      <c r="D43" s="696"/>
      <c r="E43" s="435"/>
      <c r="F43" s="432" t="s">
        <v>468</v>
      </c>
      <c r="G43" s="445" t="s">
        <v>278</v>
      </c>
      <c r="H43" s="465" t="s">
        <v>478</v>
      </c>
      <c r="I43" s="441"/>
      <c r="J43" s="217"/>
      <c r="M43" s="417"/>
      <c r="P43" s="15"/>
      <c r="Q43" s="15"/>
    </row>
    <row r="44" spans="1:20" ht="18.75" customHeight="1" x14ac:dyDescent="0.35">
      <c r="A44" s="415"/>
      <c r="B44" s="427"/>
      <c r="C44" s="694"/>
      <c r="D44" s="696"/>
      <c r="E44" s="435"/>
      <c r="F44" s="432" t="s">
        <v>469</v>
      </c>
      <c r="G44" s="445" t="s">
        <v>278</v>
      </c>
      <c r="H44" s="465" t="s">
        <v>478</v>
      </c>
      <c r="I44" s="441"/>
      <c r="J44" s="217"/>
      <c r="M44" s="417"/>
      <c r="P44" s="15"/>
      <c r="Q44" s="15"/>
    </row>
    <row r="45" spans="1:20" ht="18.75" customHeight="1" x14ac:dyDescent="0.35">
      <c r="A45" s="415"/>
      <c r="B45" s="427"/>
      <c r="C45" s="694"/>
      <c r="D45" s="696"/>
      <c r="E45" s="435"/>
      <c r="F45" s="432" t="s">
        <v>470</v>
      </c>
      <c r="G45" s="445" t="s">
        <v>277</v>
      </c>
      <c r="H45" s="465" t="s">
        <v>478</v>
      </c>
      <c r="I45" s="443"/>
      <c r="J45" s="444"/>
      <c r="M45" s="417"/>
      <c r="P45" s="15"/>
      <c r="Q45" s="15"/>
    </row>
    <row r="46" spans="1:20" ht="18.75" customHeight="1" x14ac:dyDescent="0.35">
      <c r="A46" s="415"/>
      <c r="B46" s="427"/>
      <c r="C46" s="694"/>
      <c r="D46" s="696"/>
      <c r="E46" s="435"/>
      <c r="F46" s="432" t="s">
        <v>471</v>
      </c>
      <c r="G46" s="445" t="s">
        <v>277</v>
      </c>
      <c r="H46" s="465" t="s">
        <v>478</v>
      </c>
      <c r="I46" s="443"/>
      <c r="J46" s="444"/>
      <c r="M46" s="417"/>
      <c r="P46" s="15"/>
      <c r="Q46" s="15"/>
    </row>
    <row r="47" spans="1:20" ht="18.75" customHeight="1" x14ac:dyDescent="0.35">
      <c r="A47" s="415"/>
      <c r="B47" s="427"/>
      <c r="C47" s="694"/>
      <c r="D47" s="696"/>
      <c r="E47" s="435"/>
      <c r="F47" s="432" t="s">
        <v>472</v>
      </c>
      <c r="G47" s="445" t="s">
        <v>276</v>
      </c>
      <c r="H47" s="465" t="s">
        <v>478</v>
      </c>
      <c r="I47" s="443"/>
      <c r="J47" s="444"/>
      <c r="M47" s="417"/>
      <c r="P47" s="15"/>
      <c r="Q47" s="15"/>
    </row>
    <row r="48" spans="1:20" ht="18.75" customHeight="1" x14ac:dyDescent="0.35">
      <c r="A48" s="415"/>
      <c r="B48" s="427"/>
      <c r="C48" s="694"/>
      <c r="D48" s="696"/>
      <c r="E48" s="435"/>
      <c r="F48" s="432" t="s">
        <v>473</v>
      </c>
      <c r="G48" s="445" t="s">
        <v>276</v>
      </c>
      <c r="H48" s="465" t="s">
        <v>478</v>
      </c>
      <c r="I48" s="443"/>
      <c r="J48" s="444"/>
      <c r="M48" s="417"/>
      <c r="P48" s="15"/>
      <c r="Q48" s="15"/>
    </row>
    <row r="49" spans="1:40" ht="18.75" customHeight="1" x14ac:dyDescent="0.35">
      <c r="A49" s="415"/>
      <c r="B49" s="427"/>
      <c r="C49" s="594"/>
      <c r="D49" s="696"/>
      <c r="E49" s="435"/>
      <c r="F49" s="597" t="s">
        <v>584</v>
      </c>
      <c r="G49" s="445" t="s">
        <v>289</v>
      </c>
      <c r="H49" s="465" t="s">
        <v>478</v>
      </c>
      <c r="I49" s="443"/>
      <c r="J49" s="444"/>
      <c r="M49" s="417"/>
      <c r="P49" s="15"/>
      <c r="Q49" s="15"/>
    </row>
    <row r="50" spans="1:40" s="83" customFormat="1" x14ac:dyDescent="0.35">
      <c r="A50" s="414"/>
      <c r="B50" s="410"/>
      <c r="C50" s="446"/>
      <c r="D50" s="696"/>
      <c r="E50" s="447"/>
      <c r="F50" s="390"/>
      <c r="G50" s="379"/>
      <c r="H50" s="379"/>
      <c r="I50" s="403"/>
      <c r="J50" s="403"/>
      <c r="K50" s="422"/>
      <c r="L50" s="379"/>
      <c r="M50" s="417"/>
      <c r="N50" s="54"/>
      <c r="O50" s="388"/>
      <c r="P50" s="54"/>
      <c r="Q50" s="54"/>
      <c r="R50" s="54"/>
      <c r="S50" s="388"/>
      <c r="T50" s="388"/>
      <c r="U50" s="54"/>
      <c r="V50" s="54"/>
      <c r="W50" s="54"/>
      <c r="X50" s="54"/>
      <c r="Y50" s="54"/>
      <c r="Z50" s="54"/>
      <c r="AA50" s="54"/>
      <c r="AB50" s="54"/>
      <c r="AC50" s="54"/>
      <c r="AD50" s="54"/>
      <c r="AE50" s="54"/>
      <c r="AF50" s="54"/>
      <c r="AG50" s="54"/>
      <c r="AH50" s="54"/>
      <c r="AI50" s="54"/>
      <c r="AJ50" s="54"/>
      <c r="AK50" s="54"/>
      <c r="AL50" s="54"/>
      <c r="AM50" s="54"/>
      <c r="AN50" s="54"/>
    </row>
    <row r="51" spans="1:40" ht="42" x14ac:dyDescent="0.35">
      <c r="A51" s="415"/>
      <c r="B51" s="427" t="s">
        <v>284</v>
      </c>
      <c r="C51" s="428" t="s">
        <v>612</v>
      </c>
      <c r="D51" s="696" t="s">
        <v>515</v>
      </c>
      <c r="E51" s="448"/>
      <c r="F51" s="384" t="s">
        <v>474</v>
      </c>
      <c r="G51" s="384" t="s">
        <v>475</v>
      </c>
      <c r="H51" s="384" t="s">
        <v>476</v>
      </c>
      <c r="I51" s="430" t="s">
        <v>260</v>
      </c>
      <c r="J51" s="430" t="s">
        <v>261</v>
      </c>
      <c r="M51" s="417"/>
      <c r="N51" s="437"/>
      <c r="O51" s="431"/>
      <c r="P51" s="431"/>
      <c r="Q51" s="431"/>
      <c r="S51" s="438"/>
    </row>
    <row r="52" spans="1:40" ht="18.75" customHeight="1" x14ac:dyDescent="0.35">
      <c r="A52" s="415"/>
      <c r="B52" s="427"/>
      <c r="C52" s="694" t="s">
        <v>606</v>
      </c>
      <c r="D52" s="696"/>
      <c r="E52" s="435"/>
      <c r="F52" s="432" t="s">
        <v>464</v>
      </c>
      <c r="G52" s="445" t="s">
        <v>278</v>
      </c>
      <c r="H52" s="465" t="s">
        <v>478</v>
      </c>
      <c r="I52" s="441">
        <v>0.4</v>
      </c>
      <c r="J52" s="217">
        <v>1</v>
      </c>
      <c r="M52" s="417"/>
      <c r="P52" s="15"/>
      <c r="Q52" s="15"/>
    </row>
    <row r="53" spans="1:40" x14ac:dyDescent="0.35">
      <c r="A53" s="415"/>
      <c r="B53" s="427"/>
      <c r="C53" s="697"/>
      <c r="D53" s="696"/>
      <c r="E53" s="435"/>
      <c r="F53" s="432" t="s">
        <v>465</v>
      </c>
      <c r="G53" s="445" t="s">
        <v>278</v>
      </c>
      <c r="H53" s="465" t="s">
        <v>478</v>
      </c>
      <c r="I53" s="441">
        <v>0.2</v>
      </c>
      <c r="J53" s="217">
        <f>I52-0.01</f>
        <v>0.39</v>
      </c>
      <c r="M53" s="417"/>
      <c r="P53" s="15"/>
      <c r="Q53" s="15"/>
    </row>
    <row r="54" spans="1:40" x14ac:dyDescent="0.35">
      <c r="A54" s="415"/>
      <c r="B54" s="427"/>
      <c r="C54" s="697"/>
      <c r="D54" s="696"/>
      <c r="E54" s="435"/>
      <c r="F54" s="432" t="s">
        <v>466</v>
      </c>
      <c r="G54" s="445" t="s">
        <v>278</v>
      </c>
      <c r="H54" s="465" t="s">
        <v>478</v>
      </c>
      <c r="I54" s="441">
        <v>0</v>
      </c>
      <c r="J54" s="217">
        <f t="shared" ref="J54" si="3">I53-0.01</f>
        <v>0.19</v>
      </c>
      <c r="M54" s="417"/>
      <c r="P54" s="15"/>
      <c r="Q54" s="15"/>
    </row>
    <row r="55" spans="1:40" x14ac:dyDescent="0.35">
      <c r="A55" s="415"/>
      <c r="B55" s="427"/>
      <c r="C55" s="697"/>
      <c r="D55" s="696"/>
      <c r="E55" s="435"/>
      <c r="F55" s="432" t="s">
        <v>467</v>
      </c>
      <c r="G55" s="445" t="s">
        <v>278</v>
      </c>
      <c r="H55" s="465" t="s">
        <v>478</v>
      </c>
      <c r="I55" s="441"/>
      <c r="J55" s="217"/>
      <c r="M55" s="417"/>
      <c r="P55" s="15"/>
      <c r="Q55" s="15"/>
    </row>
    <row r="56" spans="1:40" x14ac:dyDescent="0.35">
      <c r="A56" s="415"/>
      <c r="B56" s="427"/>
      <c r="C56" s="697"/>
      <c r="D56" s="696"/>
      <c r="E56" s="435"/>
      <c r="F56" s="432" t="s">
        <v>468</v>
      </c>
      <c r="G56" s="445" t="s">
        <v>278</v>
      </c>
      <c r="H56" s="465" t="s">
        <v>478</v>
      </c>
      <c r="I56" s="441"/>
      <c r="J56" s="217"/>
      <c r="M56" s="417"/>
      <c r="P56" s="15"/>
      <c r="Q56" s="15"/>
    </row>
    <row r="57" spans="1:40" x14ac:dyDescent="0.35">
      <c r="A57" s="415"/>
      <c r="B57" s="427"/>
      <c r="C57" s="697"/>
      <c r="D57" s="696"/>
      <c r="E57" s="435"/>
      <c r="F57" s="432" t="s">
        <v>469</v>
      </c>
      <c r="G57" s="445" t="s">
        <v>278</v>
      </c>
      <c r="H57" s="465" t="s">
        <v>478</v>
      </c>
      <c r="I57" s="441"/>
      <c r="J57" s="217"/>
      <c r="M57" s="417"/>
      <c r="P57" s="15"/>
      <c r="Q57" s="15"/>
    </row>
    <row r="58" spans="1:40" x14ac:dyDescent="0.35">
      <c r="A58" s="415"/>
      <c r="B58" s="427"/>
      <c r="C58" s="697"/>
      <c r="D58" s="696"/>
      <c r="E58" s="435"/>
      <c r="F58" s="432" t="s">
        <v>470</v>
      </c>
      <c r="G58" s="445" t="s">
        <v>277</v>
      </c>
      <c r="H58" s="465" t="s">
        <v>478</v>
      </c>
      <c r="I58" s="441"/>
      <c r="J58" s="217"/>
      <c r="M58" s="417"/>
      <c r="P58" s="15"/>
      <c r="Q58" s="15"/>
    </row>
    <row r="59" spans="1:40" x14ac:dyDescent="0.35">
      <c r="A59" s="415"/>
      <c r="B59" s="427"/>
      <c r="C59" s="697"/>
      <c r="D59" s="696"/>
      <c r="E59" s="435"/>
      <c r="F59" s="432" t="s">
        <v>471</v>
      </c>
      <c r="G59" s="445" t="s">
        <v>277</v>
      </c>
      <c r="H59" s="465" t="s">
        <v>478</v>
      </c>
      <c r="I59" s="441"/>
      <c r="J59" s="217"/>
      <c r="M59" s="417"/>
      <c r="P59" s="15"/>
      <c r="Q59" s="15"/>
    </row>
    <row r="60" spans="1:40" x14ac:dyDescent="0.35">
      <c r="A60" s="415"/>
      <c r="B60" s="427"/>
      <c r="C60" s="697"/>
      <c r="D60" s="696"/>
      <c r="E60" s="435"/>
      <c r="F60" s="432" t="s">
        <v>472</v>
      </c>
      <c r="G60" s="445" t="s">
        <v>276</v>
      </c>
      <c r="H60" s="465" t="s">
        <v>478</v>
      </c>
      <c r="I60" s="441"/>
      <c r="J60" s="217"/>
      <c r="M60" s="417"/>
      <c r="P60" s="15"/>
      <c r="Q60" s="15"/>
    </row>
    <row r="61" spans="1:40" x14ac:dyDescent="0.35">
      <c r="A61" s="415"/>
      <c r="B61" s="427"/>
      <c r="C61" s="697"/>
      <c r="D61" s="696"/>
      <c r="E61" s="435"/>
      <c r="F61" s="432" t="s">
        <v>473</v>
      </c>
      <c r="G61" s="445" t="s">
        <v>276</v>
      </c>
      <c r="H61" s="465" t="s">
        <v>478</v>
      </c>
      <c r="I61" s="441"/>
      <c r="J61" s="217"/>
      <c r="M61" s="417"/>
      <c r="P61" s="15"/>
      <c r="Q61" s="15"/>
    </row>
    <row r="62" spans="1:40" x14ac:dyDescent="0.35">
      <c r="A62" s="415"/>
      <c r="B62" s="427"/>
      <c r="C62" s="595"/>
      <c r="D62" s="696"/>
      <c r="E62" s="435"/>
      <c r="F62" s="597" t="s">
        <v>584</v>
      </c>
      <c r="G62" s="445" t="s">
        <v>289</v>
      </c>
      <c r="H62" s="465" t="s">
        <v>478</v>
      </c>
      <c r="I62" s="441"/>
      <c r="J62" s="217"/>
      <c r="M62" s="417"/>
      <c r="P62" s="15"/>
      <c r="Q62" s="15"/>
    </row>
    <row r="63" spans="1:40" s="83" customFormat="1" x14ac:dyDescent="0.35">
      <c r="A63" s="414"/>
      <c r="B63" s="410"/>
      <c r="C63" s="446"/>
      <c r="D63" s="696"/>
      <c r="E63" s="447"/>
      <c r="F63" s="390"/>
      <c r="G63" s="379"/>
      <c r="H63" s="379"/>
      <c r="I63" s="403"/>
      <c r="J63" s="403"/>
      <c r="K63" s="422"/>
      <c r="L63" s="379"/>
      <c r="M63" s="417"/>
      <c r="N63" s="54"/>
      <c r="O63" s="388"/>
      <c r="P63" s="54"/>
      <c r="Q63" s="54"/>
      <c r="R63" s="54"/>
      <c r="S63" s="388"/>
      <c r="T63" s="388"/>
      <c r="U63" s="54"/>
      <c r="V63" s="54"/>
      <c r="W63" s="54"/>
      <c r="X63" s="54"/>
      <c r="Y63" s="54"/>
      <c r="Z63" s="54"/>
      <c r="AA63" s="54"/>
      <c r="AB63" s="54"/>
      <c r="AC63" s="54"/>
      <c r="AD63" s="54"/>
      <c r="AE63" s="54"/>
      <c r="AF63" s="54"/>
      <c r="AG63" s="54"/>
      <c r="AH63" s="54"/>
      <c r="AI63" s="54"/>
      <c r="AJ63" s="54"/>
      <c r="AK63" s="54"/>
      <c r="AL63" s="54"/>
      <c r="AM63" s="54"/>
      <c r="AN63" s="54"/>
    </row>
    <row r="64" spans="1:40" ht="42" x14ac:dyDescent="0.35">
      <c r="A64" s="415"/>
      <c r="B64" s="427" t="s">
        <v>284</v>
      </c>
      <c r="C64" s="428" t="s">
        <v>152</v>
      </c>
      <c r="D64" s="696" t="s">
        <v>516</v>
      </c>
      <c r="E64" s="82"/>
      <c r="F64" s="384" t="s">
        <v>474</v>
      </c>
      <c r="G64" s="384" t="s">
        <v>475</v>
      </c>
      <c r="H64" s="384" t="s">
        <v>476</v>
      </c>
      <c r="I64" s="430" t="s">
        <v>260</v>
      </c>
      <c r="J64" s="430" t="s">
        <v>261</v>
      </c>
      <c r="M64" s="417"/>
      <c r="N64" s="437"/>
      <c r="O64" s="431"/>
      <c r="P64" s="431"/>
      <c r="Q64" s="431"/>
      <c r="S64" s="438"/>
    </row>
    <row r="65" spans="1:40" ht="18.75" customHeight="1" x14ac:dyDescent="0.35">
      <c r="A65" s="415"/>
      <c r="B65" s="427"/>
      <c r="C65" s="694" t="s">
        <v>613</v>
      </c>
      <c r="D65" s="696"/>
      <c r="E65" s="435"/>
      <c r="F65" s="432" t="s">
        <v>464</v>
      </c>
      <c r="G65" s="445" t="s">
        <v>279</v>
      </c>
      <c r="H65" s="465" t="s">
        <v>478</v>
      </c>
      <c r="I65" s="434">
        <v>0.9</v>
      </c>
      <c r="J65" s="217">
        <v>1</v>
      </c>
      <c r="M65" s="417"/>
      <c r="P65" s="15"/>
      <c r="Q65" s="15"/>
    </row>
    <row r="66" spans="1:40" ht="18.75" customHeight="1" x14ac:dyDescent="0.35">
      <c r="A66" s="415"/>
      <c r="B66" s="427"/>
      <c r="C66" s="697"/>
      <c r="D66" s="696"/>
      <c r="E66" s="435"/>
      <c r="F66" s="432" t="s">
        <v>465</v>
      </c>
      <c r="G66" s="445" t="s">
        <v>280</v>
      </c>
      <c r="H66" s="465" t="s">
        <v>478</v>
      </c>
      <c r="I66" s="434">
        <v>0.8</v>
      </c>
      <c r="J66" s="217">
        <f>I65-0.01</f>
        <v>0.89</v>
      </c>
      <c r="M66" s="417"/>
      <c r="P66" s="15"/>
      <c r="Q66" s="15"/>
    </row>
    <row r="67" spans="1:40" ht="18.75" customHeight="1" x14ac:dyDescent="0.35">
      <c r="A67" s="415"/>
      <c r="B67" s="427"/>
      <c r="C67" s="697"/>
      <c r="D67" s="696"/>
      <c r="E67" s="435"/>
      <c r="F67" s="432" t="s">
        <v>466</v>
      </c>
      <c r="G67" s="445" t="s">
        <v>281</v>
      </c>
      <c r="H67" s="465" t="s">
        <v>478</v>
      </c>
      <c r="I67" s="434">
        <v>0.6</v>
      </c>
      <c r="J67" s="217">
        <f t="shared" ref="J67" si="4">I66-0.01</f>
        <v>0.79</v>
      </c>
      <c r="M67" s="417"/>
      <c r="P67" s="15"/>
      <c r="Q67" s="15"/>
    </row>
    <row r="68" spans="1:40" ht="18.75" customHeight="1" x14ac:dyDescent="0.35">
      <c r="A68" s="415"/>
      <c r="B68" s="427"/>
      <c r="C68" s="697"/>
      <c r="D68" s="696"/>
      <c r="E68" s="435"/>
      <c r="F68" s="432" t="s">
        <v>467</v>
      </c>
      <c r="G68" s="445" t="s">
        <v>281</v>
      </c>
      <c r="H68" s="465" t="s">
        <v>478</v>
      </c>
      <c r="I68" s="434"/>
      <c r="J68" s="217"/>
      <c r="M68" s="417"/>
      <c r="P68" s="15"/>
      <c r="Q68" s="15"/>
    </row>
    <row r="69" spans="1:40" ht="18.75" customHeight="1" x14ac:dyDescent="0.35">
      <c r="A69" s="415"/>
      <c r="B69" s="427"/>
      <c r="C69" s="697"/>
      <c r="D69" s="696"/>
      <c r="E69" s="435"/>
      <c r="F69" s="432" t="s">
        <v>468</v>
      </c>
      <c r="G69" s="445" t="s">
        <v>486</v>
      </c>
      <c r="H69" s="465" t="s">
        <v>478</v>
      </c>
      <c r="I69" s="434"/>
      <c r="J69" s="217"/>
      <c r="M69" s="417"/>
      <c r="P69" s="15"/>
      <c r="Q69" s="15"/>
    </row>
    <row r="70" spans="1:40" ht="18.75" customHeight="1" x14ac:dyDescent="0.35">
      <c r="A70" s="415"/>
      <c r="B70" s="427"/>
      <c r="C70" s="697"/>
      <c r="D70" s="696"/>
      <c r="E70" s="435"/>
      <c r="F70" s="432" t="s">
        <v>469</v>
      </c>
      <c r="G70" s="445" t="s">
        <v>486</v>
      </c>
      <c r="H70" s="465" t="s">
        <v>478</v>
      </c>
      <c r="I70" s="443"/>
      <c r="J70" s="444"/>
      <c r="M70" s="417"/>
      <c r="P70" s="15"/>
      <c r="Q70" s="15"/>
    </row>
    <row r="71" spans="1:40" ht="18.75" customHeight="1" x14ac:dyDescent="0.35">
      <c r="A71" s="415"/>
      <c r="B71" s="427"/>
      <c r="C71" s="697"/>
      <c r="D71" s="696"/>
      <c r="E71" s="82"/>
      <c r="F71" s="432" t="s">
        <v>470</v>
      </c>
      <c r="G71" s="445" t="s">
        <v>486</v>
      </c>
      <c r="H71" s="465" t="s">
        <v>478</v>
      </c>
      <c r="I71" s="443"/>
      <c r="J71" s="444"/>
      <c r="M71" s="417"/>
      <c r="P71" s="15"/>
      <c r="Q71" s="15"/>
    </row>
    <row r="72" spans="1:40" ht="18.75" customHeight="1" x14ac:dyDescent="0.35">
      <c r="A72" s="415"/>
      <c r="B72" s="427"/>
      <c r="C72" s="697"/>
      <c r="D72" s="696"/>
      <c r="E72" s="82"/>
      <c r="F72" s="432" t="s">
        <v>471</v>
      </c>
      <c r="G72" s="445" t="s">
        <v>486</v>
      </c>
      <c r="H72" s="465" t="s">
        <v>478</v>
      </c>
      <c r="I72" s="443"/>
      <c r="J72" s="444"/>
      <c r="M72" s="417"/>
      <c r="P72" s="15"/>
      <c r="Q72" s="15"/>
    </row>
    <row r="73" spans="1:40" ht="18.75" customHeight="1" x14ac:dyDescent="0.35">
      <c r="A73" s="415"/>
      <c r="B73" s="427"/>
      <c r="C73" s="697"/>
      <c r="D73" s="696"/>
      <c r="E73" s="449"/>
      <c r="F73" s="432" t="s">
        <v>472</v>
      </c>
      <c r="G73" s="445" t="s">
        <v>486</v>
      </c>
      <c r="H73" s="465" t="s">
        <v>478</v>
      </c>
      <c r="I73" s="443"/>
      <c r="J73" s="444"/>
      <c r="M73" s="417"/>
      <c r="P73" s="15"/>
      <c r="Q73" s="15"/>
    </row>
    <row r="74" spans="1:40" ht="18.75" customHeight="1" x14ac:dyDescent="0.35">
      <c r="A74" s="415"/>
      <c r="B74" s="427"/>
      <c r="C74" s="697"/>
      <c r="D74" s="696"/>
      <c r="E74" s="449"/>
      <c r="F74" s="432" t="s">
        <v>473</v>
      </c>
      <c r="G74" s="445" t="s">
        <v>486</v>
      </c>
      <c r="H74" s="465" t="s">
        <v>478</v>
      </c>
      <c r="I74" s="443"/>
      <c r="J74" s="444"/>
      <c r="M74" s="417"/>
      <c r="P74" s="15"/>
      <c r="Q74" s="15"/>
    </row>
    <row r="75" spans="1:40" s="83" customFormat="1" x14ac:dyDescent="0.35">
      <c r="A75" s="414"/>
      <c r="B75" s="410"/>
      <c r="C75" s="446"/>
      <c r="D75" s="696"/>
      <c r="E75" s="447"/>
      <c r="F75" s="390"/>
      <c r="G75" s="379"/>
      <c r="H75" s="379"/>
      <c r="I75" s="403"/>
      <c r="J75" s="403"/>
      <c r="K75" s="422"/>
      <c r="L75" s="379"/>
      <c r="M75" s="417"/>
      <c r="N75" s="54"/>
      <c r="O75" s="388"/>
      <c r="P75" s="54"/>
      <c r="Q75" s="54"/>
      <c r="R75" s="54"/>
      <c r="S75" s="388"/>
      <c r="T75" s="388"/>
      <c r="U75" s="54"/>
      <c r="V75" s="54"/>
      <c r="W75" s="54"/>
      <c r="X75" s="54"/>
      <c r="Y75" s="54"/>
      <c r="Z75" s="54"/>
      <c r="AA75" s="54"/>
      <c r="AB75" s="54"/>
      <c r="AC75" s="54"/>
      <c r="AD75" s="54"/>
      <c r="AE75" s="54"/>
      <c r="AF75" s="54"/>
      <c r="AG75" s="54"/>
      <c r="AH75" s="54"/>
      <c r="AI75" s="54"/>
      <c r="AJ75" s="54"/>
      <c r="AK75" s="54"/>
      <c r="AL75" s="54"/>
      <c r="AM75" s="54"/>
      <c r="AN75" s="54"/>
    </row>
    <row r="76" spans="1:40" ht="42" x14ac:dyDescent="0.35">
      <c r="A76" s="415"/>
      <c r="B76" s="427" t="s">
        <v>284</v>
      </c>
      <c r="C76" s="428" t="s">
        <v>176</v>
      </c>
      <c r="D76" s="696" t="s">
        <v>517</v>
      </c>
      <c r="E76" s="82"/>
      <c r="F76" s="384" t="s">
        <v>488</v>
      </c>
      <c r="G76" s="384" t="s">
        <v>475</v>
      </c>
      <c r="H76" s="384" t="s">
        <v>476</v>
      </c>
      <c r="I76" s="430"/>
      <c r="J76" s="430" t="s">
        <v>288</v>
      </c>
      <c r="M76" s="417"/>
      <c r="N76" s="437"/>
      <c r="O76" s="431"/>
      <c r="P76" s="431"/>
      <c r="Q76" s="431"/>
      <c r="S76" s="438"/>
    </row>
    <row r="77" spans="1:40" ht="18.75" customHeight="1" x14ac:dyDescent="0.35">
      <c r="A77" s="415"/>
      <c r="B77" s="427"/>
      <c r="C77" s="694" t="s">
        <v>616</v>
      </c>
      <c r="D77" s="696"/>
      <c r="F77" s="706" t="s">
        <v>614</v>
      </c>
      <c r="G77" s="719" t="s">
        <v>279</v>
      </c>
      <c r="H77" s="720" t="s">
        <v>478</v>
      </c>
      <c r="I77" s="450"/>
      <c r="J77" s="451" t="s">
        <v>289</v>
      </c>
      <c r="M77" s="417"/>
      <c r="O77" s="698"/>
      <c r="P77" s="698"/>
      <c r="Q77" s="698"/>
    </row>
    <row r="78" spans="1:40" x14ac:dyDescent="0.35">
      <c r="A78" s="415"/>
      <c r="B78" s="427"/>
      <c r="C78" s="694"/>
      <c r="D78" s="696"/>
      <c r="F78" s="706"/>
      <c r="G78" s="719"/>
      <c r="H78" s="720"/>
      <c r="I78" s="703" t="s">
        <v>291</v>
      </c>
      <c r="J78" s="703"/>
      <c r="M78" s="417"/>
      <c r="O78" s="698"/>
      <c r="P78" s="698"/>
      <c r="Q78" s="698"/>
    </row>
    <row r="79" spans="1:40" x14ac:dyDescent="0.35">
      <c r="A79" s="415"/>
      <c r="B79" s="427"/>
      <c r="C79" s="694"/>
      <c r="D79" s="696"/>
      <c r="F79" s="706"/>
      <c r="G79" s="719"/>
      <c r="H79" s="720"/>
      <c r="I79" s="450"/>
      <c r="J79" s="217"/>
      <c r="M79" s="417"/>
      <c r="O79" s="698"/>
      <c r="P79" s="698"/>
      <c r="Q79" s="698"/>
    </row>
    <row r="80" spans="1:40" x14ac:dyDescent="0.35">
      <c r="A80" s="415"/>
      <c r="B80" s="427"/>
      <c r="C80" s="694"/>
      <c r="D80" s="696"/>
      <c r="F80" s="706" t="s">
        <v>615</v>
      </c>
      <c r="G80" s="719" t="s">
        <v>486</v>
      </c>
      <c r="H80" s="720" t="s">
        <v>478</v>
      </c>
      <c r="I80" s="450"/>
      <c r="J80" s="217" t="s">
        <v>271</v>
      </c>
      <c r="M80" s="417"/>
      <c r="O80" s="698"/>
      <c r="P80" s="698"/>
      <c r="Q80" s="698"/>
    </row>
    <row r="81" spans="1:40" x14ac:dyDescent="0.35">
      <c r="A81" s="415"/>
      <c r="B81" s="427"/>
      <c r="C81" s="694"/>
      <c r="D81" s="696"/>
      <c r="F81" s="706"/>
      <c r="G81" s="719"/>
      <c r="H81" s="720"/>
      <c r="I81" s="444"/>
      <c r="J81" s="452" t="s">
        <v>290</v>
      </c>
      <c r="M81" s="417"/>
      <c r="O81" s="698"/>
      <c r="P81" s="698"/>
      <c r="Q81" s="698"/>
    </row>
    <row r="82" spans="1:40" x14ac:dyDescent="0.35">
      <c r="A82" s="415"/>
      <c r="B82" s="427"/>
      <c r="C82" s="694"/>
      <c r="D82" s="696"/>
      <c r="F82" s="706"/>
      <c r="G82" s="719"/>
      <c r="H82" s="720"/>
      <c r="I82" s="444"/>
      <c r="J82" s="444"/>
      <c r="M82" s="417"/>
      <c r="O82" s="698"/>
      <c r="P82" s="698"/>
      <c r="Q82" s="698"/>
    </row>
    <row r="83" spans="1:40" s="83" customFormat="1" x14ac:dyDescent="0.35">
      <c r="A83" s="414"/>
      <c r="B83" s="410"/>
      <c r="C83" s="446"/>
      <c r="D83" s="696"/>
      <c r="E83" s="447"/>
      <c r="F83" s="390"/>
      <c r="G83" s="379"/>
      <c r="H83" s="379"/>
      <c r="I83" s="403"/>
      <c r="J83" s="403"/>
      <c r="K83" s="422"/>
      <c r="L83" s="379"/>
      <c r="M83" s="417"/>
      <c r="N83" s="54"/>
      <c r="O83" s="388"/>
      <c r="P83" s="54"/>
      <c r="Q83" s="54"/>
      <c r="R83" s="54"/>
      <c r="S83" s="388"/>
      <c r="T83" s="388"/>
      <c r="U83" s="54"/>
      <c r="V83" s="54"/>
      <c r="W83" s="54"/>
      <c r="X83" s="54"/>
      <c r="Y83" s="54"/>
      <c r="Z83" s="54"/>
      <c r="AA83" s="54"/>
      <c r="AB83" s="54"/>
      <c r="AC83" s="54"/>
      <c r="AD83" s="54"/>
      <c r="AE83" s="54"/>
      <c r="AF83" s="54"/>
      <c r="AG83" s="54"/>
      <c r="AH83" s="54"/>
      <c r="AI83" s="54"/>
      <c r="AJ83" s="54"/>
      <c r="AK83" s="54"/>
      <c r="AL83" s="54"/>
      <c r="AM83" s="54"/>
      <c r="AN83" s="54"/>
    </row>
    <row r="84" spans="1:40" s="83" customFormat="1" ht="42" x14ac:dyDescent="0.35">
      <c r="A84" s="414"/>
      <c r="B84" s="427" t="s">
        <v>284</v>
      </c>
      <c r="C84" s="428" t="s">
        <v>598</v>
      </c>
      <c r="D84" s="563"/>
      <c r="E84" s="447"/>
      <c r="F84" s="384" t="s">
        <v>488</v>
      </c>
      <c r="G84" s="384" t="s">
        <v>475</v>
      </c>
      <c r="H84" s="384" t="s">
        <v>476</v>
      </c>
      <c r="I84" s="403"/>
      <c r="J84" s="403"/>
      <c r="K84" s="422"/>
      <c r="L84" s="379"/>
      <c r="M84" s="417"/>
      <c r="N84" s="54"/>
      <c r="O84" s="388"/>
      <c r="P84" s="54"/>
      <c r="Q84" s="54"/>
      <c r="R84" s="54"/>
      <c r="S84" s="388"/>
      <c r="T84" s="388"/>
      <c r="U84" s="54"/>
      <c r="V84" s="54"/>
      <c r="W84" s="54"/>
      <c r="X84" s="54"/>
      <c r="Y84" s="54"/>
      <c r="Z84" s="54"/>
      <c r="AA84" s="54"/>
      <c r="AB84" s="54"/>
      <c r="AC84" s="54"/>
      <c r="AD84" s="54"/>
      <c r="AE84" s="54"/>
      <c r="AF84" s="54"/>
      <c r="AG84" s="54"/>
      <c r="AH84" s="54"/>
      <c r="AI84" s="54"/>
      <c r="AJ84" s="54"/>
      <c r="AK84" s="54"/>
      <c r="AL84" s="54"/>
      <c r="AM84" s="54"/>
      <c r="AN84" s="54"/>
    </row>
    <row r="85" spans="1:40" s="83" customFormat="1" x14ac:dyDescent="0.35">
      <c r="A85" s="414"/>
      <c r="B85" s="427"/>
      <c r="C85" s="694" t="s">
        <v>617</v>
      </c>
      <c r="D85" s="563"/>
      <c r="E85" s="447"/>
      <c r="F85" s="453" t="s">
        <v>489</v>
      </c>
      <c r="G85" s="445" t="s">
        <v>279</v>
      </c>
      <c r="H85" s="465" t="s">
        <v>478</v>
      </c>
      <c r="I85" s="403"/>
      <c r="J85" s="403"/>
      <c r="K85" s="422"/>
      <c r="L85" s="379"/>
      <c r="M85" s="417"/>
      <c r="N85" s="54"/>
      <c r="O85" s="388"/>
      <c r="P85" s="54"/>
      <c r="Q85" s="54"/>
      <c r="R85" s="54"/>
      <c r="S85" s="388"/>
      <c r="T85" s="388"/>
      <c r="U85" s="54"/>
      <c r="V85" s="54"/>
      <c r="W85" s="54"/>
      <c r="X85" s="54"/>
      <c r="Y85" s="54"/>
      <c r="Z85" s="54"/>
      <c r="AA85" s="54"/>
      <c r="AB85" s="54"/>
      <c r="AC85" s="54"/>
      <c r="AD85" s="54"/>
      <c r="AE85" s="54"/>
      <c r="AF85" s="54"/>
      <c r="AG85" s="54"/>
      <c r="AH85" s="54"/>
      <c r="AI85" s="54"/>
      <c r="AJ85" s="54"/>
      <c r="AK85" s="54"/>
      <c r="AL85" s="54"/>
      <c r="AM85" s="54"/>
      <c r="AN85" s="54"/>
    </row>
    <row r="86" spans="1:40" s="83" customFormat="1" x14ac:dyDescent="0.35">
      <c r="A86" s="414"/>
      <c r="B86" s="427"/>
      <c r="C86" s="697"/>
      <c r="D86" s="563"/>
      <c r="E86" s="447"/>
      <c r="F86" s="453" t="s">
        <v>490</v>
      </c>
      <c r="G86" s="445" t="s">
        <v>281</v>
      </c>
      <c r="H86" s="465" t="s">
        <v>478</v>
      </c>
      <c r="I86" s="403"/>
      <c r="J86" s="403"/>
      <c r="K86" s="422"/>
      <c r="L86" s="379"/>
      <c r="M86" s="417"/>
      <c r="N86" s="54"/>
      <c r="O86" s="388"/>
      <c r="P86" s="54"/>
      <c r="Q86" s="54"/>
      <c r="R86" s="54"/>
      <c r="S86" s="388"/>
      <c r="T86" s="388"/>
      <c r="U86" s="54"/>
      <c r="V86" s="54"/>
      <c r="W86" s="54"/>
      <c r="X86" s="54"/>
      <c r="Y86" s="54"/>
      <c r="Z86" s="54"/>
      <c r="AA86" s="54"/>
      <c r="AB86" s="54"/>
      <c r="AC86" s="54"/>
      <c r="AD86" s="54"/>
      <c r="AE86" s="54"/>
      <c r="AF86" s="54"/>
      <c r="AG86" s="54"/>
      <c r="AH86" s="54"/>
      <c r="AI86" s="54"/>
      <c r="AJ86" s="54"/>
      <c r="AK86" s="54"/>
      <c r="AL86" s="54"/>
      <c r="AM86" s="54"/>
      <c r="AN86" s="54"/>
    </row>
    <row r="87" spans="1:40" s="83" customFormat="1" x14ac:dyDescent="0.35">
      <c r="A87" s="414"/>
      <c r="B87" s="427"/>
      <c r="C87" s="697"/>
      <c r="D87" s="563"/>
      <c r="E87" s="447"/>
      <c r="F87" s="453" t="s">
        <v>491</v>
      </c>
      <c r="G87" s="445" t="s">
        <v>492</v>
      </c>
      <c r="H87" s="465" t="s">
        <v>478</v>
      </c>
      <c r="I87" s="403"/>
      <c r="J87" s="403"/>
      <c r="K87" s="422"/>
      <c r="L87" s="379"/>
      <c r="M87" s="417"/>
      <c r="N87" s="54"/>
      <c r="O87" s="388"/>
      <c r="P87" s="54"/>
      <c r="Q87" s="54"/>
      <c r="R87" s="54"/>
      <c r="S87" s="388"/>
      <c r="T87" s="388"/>
      <c r="U87" s="54"/>
      <c r="V87" s="54"/>
      <c r="W87" s="54"/>
      <c r="X87" s="54"/>
      <c r="Y87" s="54"/>
      <c r="Z87" s="54"/>
      <c r="AA87" s="54"/>
      <c r="AB87" s="54"/>
      <c r="AC87" s="54"/>
      <c r="AD87" s="54"/>
      <c r="AE87" s="54"/>
      <c r="AF87" s="54"/>
      <c r="AG87" s="54"/>
      <c r="AH87" s="54"/>
      <c r="AI87" s="54"/>
      <c r="AJ87" s="54"/>
      <c r="AK87" s="54"/>
      <c r="AL87" s="54"/>
      <c r="AM87" s="54"/>
      <c r="AN87" s="54"/>
    </row>
    <row r="88" spans="1:40" s="83" customFormat="1" x14ac:dyDescent="0.35">
      <c r="A88" s="414"/>
      <c r="B88" s="427"/>
      <c r="C88" s="697"/>
      <c r="D88" s="563"/>
      <c r="E88" s="447"/>
      <c r="F88" s="453" t="s">
        <v>511</v>
      </c>
      <c r="G88" s="445" t="s">
        <v>492</v>
      </c>
      <c r="H88" s="465" t="s">
        <v>478</v>
      </c>
      <c r="I88" s="403"/>
      <c r="J88" s="403"/>
      <c r="K88" s="422"/>
      <c r="L88" s="379"/>
      <c r="M88" s="417"/>
      <c r="N88" s="54"/>
      <c r="O88" s="388"/>
      <c r="P88" s="54"/>
      <c r="Q88" s="54"/>
      <c r="R88" s="54"/>
      <c r="S88" s="388"/>
      <c r="T88" s="388"/>
      <c r="U88" s="54"/>
      <c r="V88" s="54"/>
      <c r="W88" s="54"/>
      <c r="X88" s="54"/>
      <c r="Y88" s="54"/>
      <c r="Z88" s="54"/>
      <c r="AA88" s="54"/>
      <c r="AB88" s="54"/>
      <c r="AC88" s="54"/>
      <c r="AD88" s="54"/>
      <c r="AE88" s="54"/>
      <c r="AF88" s="54"/>
      <c r="AG88" s="54"/>
      <c r="AH88" s="54"/>
      <c r="AI88" s="54"/>
      <c r="AJ88" s="54"/>
      <c r="AK88" s="54"/>
      <c r="AL88" s="54"/>
      <c r="AM88" s="54"/>
      <c r="AN88" s="54"/>
    </row>
    <row r="89" spans="1:40" s="83" customFormat="1" ht="38.25" customHeight="1" x14ac:dyDescent="0.35">
      <c r="A89" s="414"/>
      <c r="B89" s="427"/>
      <c r="C89" s="697"/>
      <c r="D89" s="563"/>
      <c r="E89" s="447"/>
      <c r="F89" s="390"/>
      <c r="G89" s="379"/>
      <c r="H89" s="379"/>
      <c r="I89" s="403"/>
      <c r="J89" s="403"/>
      <c r="K89" s="422"/>
      <c r="L89" s="379"/>
      <c r="M89" s="417"/>
      <c r="N89" s="54"/>
      <c r="O89" s="388"/>
      <c r="P89" s="54"/>
      <c r="Q89" s="54"/>
      <c r="R89" s="54"/>
      <c r="S89" s="388"/>
      <c r="T89" s="388"/>
      <c r="U89" s="54"/>
      <c r="V89" s="54"/>
      <c r="W89" s="54"/>
      <c r="X89" s="54"/>
      <c r="Y89" s="54"/>
      <c r="Z89" s="54"/>
      <c r="AA89" s="54"/>
      <c r="AB89" s="54"/>
      <c r="AC89" s="54"/>
      <c r="AD89" s="54"/>
      <c r="AE89" s="54"/>
      <c r="AF89" s="54"/>
      <c r="AG89" s="54"/>
      <c r="AH89" s="54"/>
      <c r="AI89" s="54"/>
      <c r="AJ89" s="54"/>
      <c r="AK89" s="54"/>
      <c r="AL89" s="54"/>
      <c r="AM89" s="54"/>
      <c r="AN89" s="54"/>
    </row>
    <row r="90" spans="1:40" s="83" customFormat="1" x14ac:dyDescent="0.35">
      <c r="A90" s="414"/>
      <c r="B90" s="410"/>
      <c r="C90" s="446"/>
      <c r="D90" s="563"/>
      <c r="E90" s="447"/>
      <c r="F90" s="390"/>
      <c r="G90" s="379"/>
      <c r="H90" s="379"/>
      <c r="I90" s="403"/>
      <c r="J90" s="403"/>
      <c r="K90" s="422"/>
      <c r="L90" s="379"/>
      <c r="M90" s="417"/>
      <c r="N90" s="54"/>
      <c r="O90" s="388"/>
      <c r="P90" s="54"/>
      <c r="Q90" s="54"/>
      <c r="R90" s="54"/>
      <c r="S90" s="388"/>
      <c r="T90" s="388"/>
      <c r="U90" s="54"/>
      <c r="V90" s="54"/>
      <c r="W90" s="54"/>
      <c r="X90" s="54"/>
      <c r="Y90" s="54"/>
      <c r="Z90" s="54"/>
      <c r="AA90" s="54"/>
      <c r="AB90" s="54"/>
      <c r="AC90" s="54"/>
      <c r="AD90" s="54"/>
      <c r="AE90" s="54"/>
      <c r="AF90" s="54"/>
      <c r="AG90" s="54"/>
      <c r="AH90" s="54"/>
      <c r="AI90" s="54"/>
      <c r="AJ90" s="54"/>
      <c r="AK90" s="54"/>
      <c r="AL90" s="54"/>
      <c r="AM90" s="54"/>
      <c r="AN90" s="54"/>
    </row>
    <row r="91" spans="1:40" s="83" customFormat="1" ht="37.799999999999997" x14ac:dyDescent="0.35">
      <c r="A91" s="414"/>
      <c r="B91" s="427" t="s">
        <v>284</v>
      </c>
      <c r="C91" s="428" t="s">
        <v>594</v>
      </c>
      <c r="D91" s="563"/>
      <c r="E91" s="447"/>
      <c r="F91" s="390"/>
      <c r="G91" s="379"/>
      <c r="H91" s="379"/>
      <c r="I91" s="403"/>
      <c r="J91" s="403"/>
      <c r="K91" s="422"/>
      <c r="L91" s="379"/>
      <c r="M91" s="417"/>
      <c r="N91" s="54"/>
      <c r="O91" s="388"/>
      <c r="P91" s="54"/>
      <c r="Q91" s="54"/>
      <c r="R91" s="54"/>
      <c r="S91" s="388"/>
      <c r="T91" s="388"/>
      <c r="U91" s="54"/>
      <c r="V91" s="54"/>
      <c r="W91" s="54"/>
      <c r="X91" s="54"/>
      <c r="Y91" s="54"/>
      <c r="Z91" s="54"/>
      <c r="AA91" s="54"/>
      <c r="AB91" s="54"/>
      <c r="AC91" s="54"/>
      <c r="AD91" s="54"/>
      <c r="AE91" s="54"/>
      <c r="AF91" s="54"/>
      <c r="AG91" s="54"/>
      <c r="AH91" s="54"/>
      <c r="AI91" s="54"/>
      <c r="AJ91" s="54"/>
      <c r="AK91" s="54"/>
      <c r="AL91" s="54"/>
      <c r="AM91" s="54"/>
      <c r="AN91" s="54"/>
    </row>
    <row r="92" spans="1:40" s="83" customFormat="1" ht="18.75" customHeight="1" x14ac:dyDescent="0.35">
      <c r="A92" s="414"/>
      <c r="B92" s="427"/>
      <c r="C92" s="694" t="s">
        <v>618</v>
      </c>
      <c r="D92" s="563"/>
      <c r="E92" s="447"/>
      <c r="F92" s="390"/>
      <c r="G92" s="379"/>
      <c r="H92" s="379"/>
      <c r="I92" s="403"/>
      <c r="J92" s="403"/>
      <c r="K92" s="422"/>
      <c r="L92" s="379"/>
      <c r="M92" s="417"/>
      <c r="N92" s="54"/>
      <c r="O92" s="388"/>
      <c r="P92" s="54"/>
      <c r="Q92" s="54"/>
      <c r="R92" s="54"/>
      <c r="S92" s="388"/>
      <c r="T92" s="388"/>
      <c r="U92" s="54"/>
      <c r="V92" s="54"/>
      <c r="W92" s="54"/>
      <c r="X92" s="54"/>
      <c r="Y92" s="54"/>
      <c r="Z92" s="54"/>
      <c r="AA92" s="54"/>
      <c r="AB92" s="54"/>
      <c r="AC92" s="54"/>
      <c r="AD92" s="54"/>
      <c r="AE92" s="54"/>
      <c r="AF92" s="54"/>
      <c r="AG92" s="54"/>
      <c r="AH92" s="54"/>
      <c r="AI92" s="54"/>
      <c r="AJ92" s="54"/>
      <c r="AK92" s="54"/>
      <c r="AL92" s="54"/>
      <c r="AM92" s="54"/>
      <c r="AN92" s="54"/>
    </row>
    <row r="93" spans="1:40" s="83" customFormat="1" x14ac:dyDescent="0.35">
      <c r="A93" s="414"/>
      <c r="B93" s="427"/>
      <c r="C93" s="697"/>
      <c r="D93" s="563"/>
      <c r="E93" s="447"/>
      <c r="F93" s="390"/>
      <c r="G93" s="379"/>
      <c r="H93" s="379"/>
      <c r="I93" s="403"/>
      <c r="J93" s="403"/>
      <c r="K93" s="422"/>
      <c r="L93" s="379"/>
      <c r="M93" s="417"/>
      <c r="N93" s="54"/>
      <c r="O93" s="388"/>
      <c r="P93" s="54"/>
      <c r="Q93" s="54"/>
      <c r="R93" s="54"/>
      <c r="S93" s="388"/>
      <c r="T93" s="388"/>
      <c r="U93" s="54"/>
      <c r="V93" s="54"/>
      <c r="W93" s="54"/>
      <c r="X93" s="54"/>
      <c r="Y93" s="54"/>
      <c r="Z93" s="54"/>
      <c r="AA93" s="54"/>
      <c r="AB93" s="54"/>
      <c r="AC93" s="54"/>
      <c r="AD93" s="54"/>
      <c r="AE93" s="54"/>
      <c r="AF93" s="54"/>
      <c r="AG93" s="54"/>
      <c r="AH93" s="54"/>
      <c r="AI93" s="54"/>
      <c r="AJ93" s="54"/>
      <c r="AK93" s="54"/>
      <c r="AL93" s="54"/>
      <c r="AM93" s="54"/>
      <c r="AN93" s="54"/>
    </row>
    <row r="94" spans="1:40" s="83" customFormat="1" x14ac:dyDescent="0.35">
      <c r="A94" s="414"/>
      <c r="B94" s="427"/>
      <c r="C94" s="697"/>
      <c r="D94" s="563"/>
      <c r="E94" s="447"/>
      <c r="F94" s="390"/>
      <c r="G94" s="379"/>
      <c r="H94" s="379"/>
      <c r="I94" s="403"/>
      <c r="J94" s="403"/>
      <c r="K94" s="422"/>
      <c r="L94" s="379"/>
      <c r="M94" s="417"/>
      <c r="N94" s="54"/>
      <c r="O94" s="388"/>
      <c r="P94" s="54"/>
      <c r="Q94" s="54"/>
      <c r="R94" s="54"/>
      <c r="S94" s="388"/>
      <c r="T94" s="388"/>
      <c r="U94" s="54"/>
      <c r="V94" s="54"/>
      <c r="W94" s="54"/>
      <c r="X94" s="54"/>
      <c r="Y94" s="54"/>
      <c r="Z94" s="54"/>
      <c r="AA94" s="54"/>
      <c r="AB94" s="54"/>
      <c r="AC94" s="54"/>
      <c r="AD94" s="54"/>
      <c r="AE94" s="54"/>
      <c r="AF94" s="54"/>
      <c r="AG94" s="54"/>
      <c r="AH94" s="54"/>
      <c r="AI94" s="54"/>
      <c r="AJ94" s="54"/>
      <c r="AK94" s="54"/>
      <c r="AL94" s="54"/>
      <c r="AM94" s="54"/>
      <c r="AN94" s="54"/>
    </row>
    <row r="95" spans="1:40" s="83" customFormat="1" x14ac:dyDescent="0.35">
      <c r="A95" s="414"/>
      <c r="B95" s="427"/>
      <c r="C95" s="697"/>
      <c r="D95" s="563"/>
      <c r="E95" s="447"/>
      <c r="F95" s="390"/>
      <c r="G95" s="379"/>
      <c r="H95" s="379"/>
      <c r="I95" s="403"/>
      <c r="J95" s="403"/>
      <c r="K95" s="422"/>
      <c r="L95" s="379"/>
      <c r="M95" s="417"/>
      <c r="N95" s="54"/>
      <c r="O95" s="388"/>
      <c r="P95" s="54"/>
      <c r="Q95" s="54"/>
      <c r="R95" s="54"/>
      <c r="S95" s="388"/>
      <c r="T95" s="388"/>
      <c r="U95" s="54"/>
      <c r="V95" s="54"/>
      <c r="W95" s="54"/>
      <c r="X95" s="54"/>
      <c r="Y95" s="54"/>
      <c r="Z95" s="54"/>
      <c r="AA95" s="54"/>
      <c r="AB95" s="54"/>
      <c r="AC95" s="54"/>
      <c r="AD95" s="54"/>
      <c r="AE95" s="54"/>
      <c r="AF95" s="54"/>
      <c r="AG95" s="54"/>
      <c r="AH95" s="54"/>
      <c r="AI95" s="54"/>
      <c r="AJ95" s="54"/>
      <c r="AK95" s="54"/>
      <c r="AL95" s="54"/>
      <c r="AM95" s="54"/>
      <c r="AN95" s="54"/>
    </row>
    <row r="96" spans="1:40" s="83" customFormat="1" ht="60" customHeight="1" x14ac:dyDescent="0.35">
      <c r="A96" s="414"/>
      <c r="B96" s="427"/>
      <c r="C96" s="697"/>
      <c r="D96" s="563"/>
      <c r="E96" s="447"/>
      <c r="F96" s="390"/>
      <c r="G96" s="379"/>
      <c r="H96" s="379"/>
      <c r="I96" s="403"/>
      <c r="J96" s="403"/>
      <c r="K96" s="422"/>
      <c r="L96" s="379"/>
      <c r="M96" s="417"/>
      <c r="N96" s="54"/>
      <c r="O96" s="388"/>
      <c r="P96" s="54"/>
      <c r="Q96" s="54"/>
      <c r="R96" s="54"/>
      <c r="S96" s="388"/>
      <c r="T96" s="388"/>
      <c r="U96" s="54"/>
      <c r="V96" s="54"/>
      <c r="W96" s="54"/>
      <c r="X96" s="54"/>
      <c r="Y96" s="54"/>
      <c r="Z96" s="54"/>
      <c r="AA96" s="54"/>
      <c r="AB96" s="54"/>
      <c r="AC96" s="54"/>
      <c r="AD96" s="54"/>
      <c r="AE96" s="54"/>
      <c r="AF96" s="54"/>
      <c r="AG96" s="54"/>
      <c r="AH96" s="54"/>
      <c r="AI96" s="54"/>
      <c r="AJ96" s="54"/>
      <c r="AK96" s="54"/>
      <c r="AL96" s="54"/>
      <c r="AM96" s="54"/>
      <c r="AN96" s="54"/>
    </row>
    <row r="97" spans="1:40" s="83" customFormat="1" x14ac:dyDescent="0.35">
      <c r="A97" s="414"/>
      <c r="B97" s="410"/>
      <c r="C97" s="446"/>
      <c r="D97" s="563"/>
      <c r="E97" s="447"/>
      <c r="F97" s="390"/>
      <c r="G97" s="379"/>
      <c r="H97" s="379"/>
      <c r="I97" s="403"/>
      <c r="J97" s="403"/>
      <c r="K97" s="422"/>
      <c r="L97" s="379"/>
      <c r="M97" s="417"/>
      <c r="N97" s="54"/>
      <c r="O97" s="388"/>
      <c r="P97" s="54"/>
      <c r="Q97" s="54"/>
      <c r="R97" s="54"/>
      <c r="S97" s="388"/>
      <c r="T97" s="388"/>
      <c r="U97" s="54"/>
      <c r="V97" s="54"/>
      <c r="W97" s="54"/>
      <c r="X97" s="54"/>
      <c r="Y97" s="54"/>
      <c r="Z97" s="54"/>
      <c r="AA97" s="54"/>
      <c r="AB97" s="54"/>
      <c r="AC97" s="54"/>
      <c r="AD97" s="54"/>
      <c r="AE97" s="54"/>
      <c r="AF97" s="54"/>
      <c r="AG97" s="54"/>
      <c r="AH97" s="54"/>
      <c r="AI97" s="54"/>
      <c r="AJ97" s="54"/>
      <c r="AK97" s="54"/>
      <c r="AL97" s="54"/>
      <c r="AM97" s="54"/>
      <c r="AN97" s="54"/>
    </row>
    <row r="98" spans="1:40" ht="37.799999999999997" x14ac:dyDescent="0.35">
      <c r="A98" s="415"/>
      <c r="B98" s="427" t="s">
        <v>284</v>
      </c>
      <c r="C98" s="428" t="s">
        <v>326</v>
      </c>
      <c r="D98" s="695" t="s">
        <v>133</v>
      </c>
      <c r="F98" s="390"/>
      <c r="G98" s="390"/>
      <c r="H98" s="390"/>
      <c r="I98" s="430"/>
      <c r="J98" s="430" t="s">
        <v>288</v>
      </c>
      <c r="M98" s="417"/>
      <c r="N98" s="437"/>
      <c r="O98" s="431"/>
      <c r="P98" s="431"/>
      <c r="Q98" s="431"/>
      <c r="S98" s="438"/>
    </row>
    <row r="99" spans="1:40" x14ac:dyDescent="0.35">
      <c r="A99" s="415"/>
      <c r="B99" s="427"/>
      <c r="C99" s="694" t="s">
        <v>619</v>
      </c>
      <c r="D99" s="695"/>
      <c r="F99" s="390"/>
      <c r="G99" s="390"/>
      <c r="H99" s="390"/>
      <c r="I99" s="444"/>
      <c r="J99" s="444" t="s">
        <v>292</v>
      </c>
      <c r="M99" s="417"/>
      <c r="P99" s="15"/>
      <c r="Q99" s="15"/>
    </row>
    <row r="100" spans="1:40" x14ac:dyDescent="0.35">
      <c r="A100" s="415"/>
      <c r="B100" s="427"/>
      <c r="C100" s="697"/>
      <c r="D100" s="695"/>
      <c r="F100" s="390"/>
      <c r="G100" s="390"/>
      <c r="H100" s="390"/>
      <c r="I100" s="444"/>
      <c r="J100" s="444" t="s">
        <v>293</v>
      </c>
      <c r="M100" s="417"/>
      <c r="P100" s="15"/>
      <c r="Q100" s="15"/>
    </row>
    <row r="101" spans="1:40" x14ac:dyDescent="0.35">
      <c r="A101" s="415"/>
      <c r="B101" s="427"/>
      <c r="C101" s="697"/>
      <c r="D101" s="695"/>
      <c r="F101" s="390"/>
      <c r="G101" s="390"/>
      <c r="H101" s="390"/>
      <c r="M101" s="417"/>
      <c r="P101" s="15"/>
      <c r="Q101" s="15"/>
    </row>
    <row r="102" spans="1:40" ht="15.75" customHeight="1" x14ac:dyDescent="0.35">
      <c r="A102" s="415"/>
      <c r="B102" s="427"/>
      <c r="C102" s="697"/>
      <c r="D102" s="695"/>
      <c r="F102" s="390"/>
      <c r="G102" s="390"/>
      <c r="H102" s="390"/>
      <c r="M102" s="417"/>
      <c r="P102" s="15"/>
      <c r="Q102" s="15"/>
    </row>
    <row r="103" spans="1:40" ht="11.25" customHeight="1" x14ac:dyDescent="0.35">
      <c r="A103" s="415"/>
      <c r="B103" s="427"/>
      <c r="C103" s="697"/>
      <c r="D103" s="695"/>
      <c r="M103" s="417"/>
    </row>
    <row r="104" spans="1:40" s="83" customFormat="1" x14ac:dyDescent="0.35">
      <c r="A104" s="414"/>
      <c r="B104" s="410"/>
      <c r="C104" s="446"/>
      <c r="D104" s="695"/>
      <c r="E104" s="447"/>
      <c r="F104" s="390"/>
      <c r="G104" s="379"/>
      <c r="H104" s="379"/>
      <c r="I104" s="403"/>
      <c r="J104" s="403"/>
      <c r="K104" s="422"/>
      <c r="L104" s="379"/>
      <c r="M104" s="417"/>
      <c r="N104" s="54"/>
      <c r="O104" s="388"/>
      <c r="P104" s="54"/>
      <c r="Q104" s="54"/>
      <c r="R104" s="54"/>
      <c r="S104" s="388"/>
      <c r="T104" s="388"/>
      <c r="U104" s="54"/>
      <c r="V104" s="54"/>
      <c r="W104" s="54"/>
      <c r="X104" s="54"/>
      <c r="Y104" s="54"/>
      <c r="Z104" s="54"/>
      <c r="AA104" s="54"/>
      <c r="AB104" s="54"/>
      <c r="AC104" s="54"/>
      <c r="AD104" s="54"/>
      <c r="AE104" s="54"/>
      <c r="AF104" s="54"/>
      <c r="AG104" s="54"/>
      <c r="AH104" s="54"/>
      <c r="AI104" s="54"/>
      <c r="AJ104" s="54"/>
      <c r="AK104" s="54"/>
      <c r="AL104" s="54"/>
      <c r="AM104" s="54"/>
      <c r="AN104" s="54"/>
    </row>
    <row r="105" spans="1:40" s="83" customFormat="1" ht="9" customHeight="1" x14ac:dyDescent="0.35">
      <c r="A105" s="414"/>
      <c r="B105" s="550"/>
      <c r="C105" s="551"/>
      <c r="D105" s="552"/>
      <c r="E105" s="553"/>
      <c r="F105" s="554"/>
      <c r="G105" s="555"/>
      <c r="H105" s="555"/>
      <c r="I105" s="403"/>
      <c r="J105" s="403"/>
      <c r="K105" s="422"/>
      <c r="L105" s="379"/>
      <c r="M105" s="417"/>
      <c r="N105" s="54"/>
      <c r="O105" s="388"/>
      <c r="P105" s="54"/>
      <c r="Q105" s="54"/>
      <c r="R105" s="54"/>
      <c r="S105" s="388"/>
      <c r="T105" s="388"/>
      <c r="U105" s="54"/>
      <c r="V105" s="54"/>
      <c r="W105" s="54"/>
      <c r="X105" s="54"/>
      <c r="Y105" s="54"/>
      <c r="Z105" s="54"/>
      <c r="AA105" s="54"/>
      <c r="AB105" s="54"/>
      <c r="AC105" s="54"/>
      <c r="AD105" s="54"/>
      <c r="AE105" s="54"/>
      <c r="AF105" s="54"/>
      <c r="AG105" s="54"/>
      <c r="AH105" s="54"/>
      <c r="AI105" s="54"/>
      <c r="AJ105" s="54"/>
      <c r="AK105" s="54"/>
      <c r="AL105" s="54"/>
      <c r="AM105" s="54"/>
      <c r="AN105" s="54"/>
    </row>
    <row r="106" spans="1:40" s="83" customFormat="1" x14ac:dyDescent="0.35">
      <c r="A106" s="414"/>
      <c r="B106" s="410"/>
      <c r="C106" s="446"/>
      <c r="D106" s="538"/>
      <c r="E106" s="447"/>
      <c r="F106" s="390"/>
      <c r="G106" s="379"/>
      <c r="H106" s="379"/>
      <c r="I106" s="403"/>
      <c r="J106" s="403"/>
      <c r="K106" s="422"/>
      <c r="L106" s="379"/>
      <c r="M106" s="417"/>
      <c r="N106" s="54"/>
      <c r="O106" s="388"/>
      <c r="P106" s="54"/>
      <c r="Q106" s="54"/>
      <c r="R106" s="54"/>
      <c r="S106" s="388"/>
      <c r="T106" s="388"/>
      <c r="U106" s="54"/>
      <c r="V106" s="54"/>
      <c r="W106" s="54"/>
      <c r="X106" s="54"/>
      <c r="Y106" s="54"/>
      <c r="Z106" s="54"/>
      <c r="AA106" s="54"/>
      <c r="AB106" s="54"/>
      <c r="AC106" s="54"/>
      <c r="AD106" s="54"/>
      <c r="AE106" s="54"/>
      <c r="AF106" s="54"/>
      <c r="AG106" s="54"/>
      <c r="AH106" s="54"/>
      <c r="AI106" s="54"/>
      <c r="AJ106" s="54"/>
      <c r="AK106" s="54"/>
      <c r="AL106" s="54"/>
      <c r="AM106" s="54"/>
      <c r="AN106" s="54"/>
    </row>
    <row r="107" spans="1:40" s="83" customFormat="1" ht="42" x14ac:dyDescent="0.35">
      <c r="A107" s="414"/>
      <c r="B107" s="427" t="s">
        <v>284</v>
      </c>
      <c r="C107" s="428" t="s">
        <v>553</v>
      </c>
      <c r="D107" s="696" t="s">
        <v>515</v>
      </c>
      <c r="E107" s="448"/>
      <c r="F107" s="384" t="s">
        <v>474</v>
      </c>
      <c r="G107" s="384" t="s">
        <v>475</v>
      </c>
      <c r="H107" s="384" t="s">
        <v>476</v>
      </c>
      <c r="I107" s="403"/>
      <c r="J107" s="403"/>
      <c r="K107" s="422"/>
      <c r="L107" s="379"/>
      <c r="M107" s="417"/>
      <c r="N107" s="54"/>
      <c r="O107" s="388"/>
      <c r="P107" s="54"/>
      <c r="Q107" s="54"/>
      <c r="R107" s="54"/>
      <c r="S107" s="388"/>
      <c r="T107" s="388"/>
      <c r="U107" s="54"/>
      <c r="V107" s="54"/>
      <c r="W107" s="54"/>
      <c r="X107" s="54"/>
      <c r="Y107" s="54"/>
      <c r="Z107" s="54"/>
      <c r="AA107" s="54"/>
      <c r="AB107" s="54"/>
      <c r="AC107" s="54"/>
      <c r="AD107" s="54"/>
      <c r="AE107" s="54"/>
      <c r="AF107" s="54"/>
      <c r="AG107" s="54"/>
      <c r="AH107" s="54"/>
      <c r="AI107" s="54"/>
      <c r="AJ107" s="54"/>
      <c r="AK107" s="54"/>
      <c r="AL107" s="54"/>
      <c r="AM107" s="54"/>
      <c r="AN107" s="54"/>
    </row>
    <row r="108" spans="1:40" s="83" customFormat="1" x14ac:dyDescent="0.35">
      <c r="A108" s="414"/>
      <c r="B108" s="427"/>
      <c r="C108" s="694" t="s">
        <v>607</v>
      </c>
      <c r="D108" s="696"/>
      <c r="E108" s="435"/>
      <c r="F108" s="432" t="s">
        <v>464</v>
      </c>
      <c r="G108" s="445" t="s">
        <v>278</v>
      </c>
      <c r="H108" s="465" t="s">
        <v>478</v>
      </c>
      <c r="I108" s="403"/>
      <c r="J108" s="403"/>
      <c r="K108" s="422"/>
      <c r="L108" s="379"/>
      <c r="M108" s="417"/>
      <c r="N108" s="54"/>
      <c r="O108" s="388"/>
      <c r="P108" s="54"/>
      <c r="Q108" s="54"/>
      <c r="R108" s="54"/>
      <c r="S108" s="388"/>
      <c r="T108" s="388"/>
      <c r="U108" s="54"/>
      <c r="V108" s="54"/>
      <c r="W108" s="54"/>
      <c r="X108" s="54"/>
      <c r="Y108" s="54"/>
      <c r="Z108" s="54"/>
      <c r="AA108" s="54"/>
      <c r="AB108" s="54"/>
      <c r="AC108" s="54"/>
      <c r="AD108" s="54"/>
      <c r="AE108" s="54"/>
      <c r="AF108" s="54"/>
      <c r="AG108" s="54"/>
      <c r="AH108" s="54"/>
      <c r="AI108" s="54"/>
      <c r="AJ108" s="54"/>
      <c r="AK108" s="54"/>
      <c r="AL108" s="54"/>
      <c r="AM108" s="54"/>
      <c r="AN108" s="54"/>
    </row>
    <row r="109" spans="1:40" s="83" customFormat="1" x14ac:dyDescent="0.35">
      <c r="A109" s="414"/>
      <c r="B109" s="427"/>
      <c r="C109" s="697"/>
      <c r="D109" s="696"/>
      <c r="E109" s="435"/>
      <c r="F109" s="432" t="s">
        <v>465</v>
      </c>
      <c r="G109" s="445" t="s">
        <v>278</v>
      </c>
      <c r="H109" s="465" t="s">
        <v>478</v>
      </c>
      <c r="I109" s="403"/>
      <c r="J109" s="403"/>
      <c r="K109" s="422"/>
      <c r="L109" s="379"/>
      <c r="M109" s="417"/>
      <c r="N109" s="54"/>
      <c r="O109" s="388"/>
      <c r="P109" s="54"/>
      <c r="Q109" s="54"/>
      <c r="R109" s="54"/>
      <c r="S109" s="388"/>
      <c r="T109" s="388"/>
      <c r="U109" s="54"/>
      <c r="V109" s="54"/>
      <c r="W109" s="54"/>
      <c r="X109" s="54"/>
      <c r="Y109" s="54"/>
      <c r="Z109" s="54"/>
      <c r="AA109" s="54"/>
      <c r="AB109" s="54"/>
      <c r="AC109" s="54"/>
      <c r="AD109" s="54"/>
      <c r="AE109" s="54"/>
      <c r="AF109" s="54"/>
      <c r="AG109" s="54"/>
      <c r="AH109" s="54"/>
      <c r="AI109" s="54"/>
      <c r="AJ109" s="54"/>
      <c r="AK109" s="54"/>
      <c r="AL109" s="54"/>
      <c r="AM109" s="54"/>
      <c r="AN109" s="54"/>
    </row>
    <row r="110" spans="1:40" s="83" customFormat="1" x14ac:dyDescent="0.35">
      <c r="A110" s="414"/>
      <c r="B110" s="427"/>
      <c r="C110" s="697"/>
      <c r="D110" s="696"/>
      <c r="E110" s="435"/>
      <c r="F110" s="432" t="s">
        <v>466</v>
      </c>
      <c r="G110" s="445" t="s">
        <v>278</v>
      </c>
      <c r="H110" s="465" t="s">
        <v>478</v>
      </c>
      <c r="I110" s="403"/>
      <c r="J110" s="403"/>
      <c r="K110" s="422"/>
      <c r="L110" s="379"/>
      <c r="M110" s="417"/>
      <c r="N110" s="54"/>
      <c r="O110" s="388"/>
      <c r="P110" s="54"/>
      <c r="Q110" s="54"/>
      <c r="R110" s="54"/>
      <c r="S110" s="388"/>
      <c r="T110" s="388"/>
      <c r="U110" s="54"/>
      <c r="V110" s="54"/>
      <c r="W110" s="54"/>
      <c r="X110" s="54"/>
      <c r="Y110" s="54"/>
      <c r="Z110" s="54"/>
      <c r="AA110" s="54"/>
      <c r="AB110" s="54"/>
      <c r="AC110" s="54"/>
      <c r="AD110" s="54"/>
      <c r="AE110" s="54"/>
      <c r="AF110" s="54"/>
      <c r="AG110" s="54"/>
      <c r="AH110" s="54"/>
      <c r="AI110" s="54"/>
      <c r="AJ110" s="54"/>
      <c r="AK110" s="54"/>
      <c r="AL110" s="54"/>
      <c r="AM110" s="54"/>
      <c r="AN110" s="54"/>
    </row>
    <row r="111" spans="1:40" s="83" customFormat="1" x14ac:dyDescent="0.35">
      <c r="A111" s="414"/>
      <c r="B111" s="427"/>
      <c r="C111" s="697"/>
      <c r="D111" s="696"/>
      <c r="E111" s="435"/>
      <c r="F111" s="432" t="s">
        <v>467</v>
      </c>
      <c r="G111" s="445" t="s">
        <v>278</v>
      </c>
      <c r="H111" s="465" t="s">
        <v>478</v>
      </c>
      <c r="I111" s="403"/>
      <c r="J111" s="403"/>
      <c r="K111" s="422"/>
      <c r="L111" s="379"/>
      <c r="M111" s="417"/>
      <c r="N111" s="54"/>
      <c r="O111" s="388"/>
      <c r="P111" s="54"/>
      <c r="Q111" s="54"/>
      <c r="R111" s="54"/>
      <c r="S111" s="388"/>
      <c r="T111" s="388"/>
      <c r="U111" s="54"/>
      <c r="V111" s="54"/>
      <c r="W111" s="54"/>
      <c r="X111" s="54"/>
      <c r="Y111" s="54"/>
      <c r="Z111" s="54"/>
      <c r="AA111" s="54"/>
      <c r="AB111" s="54"/>
      <c r="AC111" s="54"/>
      <c r="AD111" s="54"/>
      <c r="AE111" s="54"/>
      <c r="AF111" s="54"/>
      <c r="AG111" s="54"/>
      <c r="AH111" s="54"/>
      <c r="AI111" s="54"/>
      <c r="AJ111" s="54"/>
      <c r="AK111" s="54"/>
      <c r="AL111" s="54"/>
      <c r="AM111" s="54"/>
      <c r="AN111" s="54"/>
    </row>
    <row r="112" spans="1:40" s="83" customFormat="1" x14ac:dyDescent="0.35">
      <c r="A112" s="414"/>
      <c r="B112" s="427"/>
      <c r="C112" s="697"/>
      <c r="D112" s="696"/>
      <c r="E112" s="435"/>
      <c r="F112" s="432" t="s">
        <v>468</v>
      </c>
      <c r="G112" s="445" t="s">
        <v>278</v>
      </c>
      <c r="H112" s="465" t="s">
        <v>478</v>
      </c>
      <c r="I112" s="403"/>
      <c r="J112" s="403"/>
      <c r="K112" s="422"/>
      <c r="L112" s="379"/>
      <c r="M112" s="417"/>
      <c r="N112" s="54"/>
      <c r="O112" s="388"/>
      <c r="P112" s="54"/>
      <c r="Q112" s="54"/>
      <c r="R112" s="54"/>
      <c r="S112" s="388"/>
      <c r="T112" s="388"/>
      <c r="U112" s="54"/>
      <c r="V112" s="54"/>
      <c r="W112" s="54"/>
      <c r="X112" s="54"/>
      <c r="Y112" s="54"/>
      <c r="Z112" s="54"/>
      <c r="AA112" s="54"/>
      <c r="AB112" s="54"/>
      <c r="AC112" s="54"/>
      <c r="AD112" s="54"/>
      <c r="AE112" s="54"/>
      <c r="AF112" s="54"/>
      <c r="AG112" s="54"/>
      <c r="AH112" s="54"/>
      <c r="AI112" s="54"/>
      <c r="AJ112" s="54"/>
      <c r="AK112" s="54"/>
      <c r="AL112" s="54"/>
      <c r="AM112" s="54"/>
      <c r="AN112" s="54"/>
    </row>
    <row r="113" spans="1:40" s="83" customFormat="1" x14ac:dyDescent="0.35">
      <c r="A113" s="414"/>
      <c r="B113" s="427"/>
      <c r="C113" s="697"/>
      <c r="D113" s="696"/>
      <c r="E113" s="435"/>
      <c r="F113" s="432" t="s">
        <v>469</v>
      </c>
      <c r="G113" s="445" t="s">
        <v>278</v>
      </c>
      <c r="H113" s="465" t="s">
        <v>478</v>
      </c>
      <c r="I113" s="403"/>
      <c r="J113" s="403"/>
      <c r="K113" s="422"/>
      <c r="L113" s="379"/>
      <c r="M113" s="417"/>
      <c r="N113" s="54"/>
      <c r="O113" s="388"/>
      <c r="P113" s="54"/>
      <c r="Q113" s="54"/>
      <c r="R113" s="54"/>
      <c r="S113" s="388"/>
      <c r="T113" s="388"/>
      <c r="U113" s="54"/>
      <c r="V113" s="54"/>
      <c r="W113" s="54"/>
      <c r="X113" s="54"/>
      <c r="Y113" s="54"/>
      <c r="Z113" s="54"/>
      <c r="AA113" s="54"/>
      <c r="AB113" s="54"/>
      <c r="AC113" s="54"/>
      <c r="AD113" s="54"/>
      <c r="AE113" s="54"/>
      <c r="AF113" s="54"/>
      <c r="AG113" s="54"/>
      <c r="AH113" s="54"/>
      <c r="AI113" s="54"/>
      <c r="AJ113" s="54"/>
      <c r="AK113" s="54"/>
      <c r="AL113" s="54"/>
      <c r="AM113" s="54"/>
      <c r="AN113" s="54"/>
    </row>
    <row r="114" spans="1:40" s="83" customFormat="1" x14ac:dyDescent="0.35">
      <c r="A114" s="414"/>
      <c r="B114" s="427"/>
      <c r="C114" s="697"/>
      <c r="D114" s="696"/>
      <c r="E114" s="435"/>
      <c r="F114" s="432" t="s">
        <v>470</v>
      </c>
      <c r="G114" s="445" t="s">
        <v>277</v>
      </c>
      <c r="H114" s="465" t="s">
        <v>478</v>
      </c>
      <c r="I114" s="403"/>
      <c r="J114" s="403"/>
      <c r="K114" s="422"/>
      <c r="L114" s="379"/>
      <c r="M114" s="417"/>
      <c r="N114" s="54"/>
      <c r="O114" s="388"/>
      <c r="P114" s="54"/>
      <c r="Q114" s="54"/>
      <c r="R114" s="54"/>
      <c r="S114" s="388"/>
      <c r="T114" s="388"/>
      <c r="U114" s="54"/>
      <c r="V114" s="54"/>
      <c r="W114" s="54"/>
      <c r="X114" s="54"/>
      <c r="Y114" s="54"/>
      <c r="Z114" s="54"/>
      <c r="AA114" s="54"/>
      <c r="AB114" s="54"/>
      <c r="AC114" s="54"/>
      <c r="AD114" s="54"/>
      <c r="AE114" s="54"/>
      <c r="AF114" s="54"/>
      <c r="AG114" s="54"/>
      <c r="AH114" s="54"/>
      <c r="AI114" s="54"/>
      <c r="AJ114" s="54"/>
      <c r="AK114" s="54"/>
      <c r="AL114" s="54"/>
      <c r="AM114" s="54"/>
      <c r="AN114" s="54"/>
    </row>
    <row r="115" spans="1:40" s="83" customFormat="1" x14ac:dyDescent="0.35">
      <c r="A115" s="414"/>
      <c r="B115" s="427"/>
      <c r="C115" s="697"/>
      <c r="D115" s="696"/>
      <c r="E115" s="435"/>
      <c r="F115" s="432" t="s">
        <v>471</v>
      </c>
      <c r="G115" s="445" t="s">
        <v>277</v>
      </c>
      <c r="H115" s="465" t="s">
        <v>478</v>
      </c>
      <c r="I115" s="403"/>
      <c r="J115" s="403"/>
      <c r="K115" s="422"/>
      <c r="L115" s="379"/>
      <c r="M115" s="417"/>
      <c r="N115" s="54"/>
      <c r="O115" s="388"/>
      <c r="P115" s="54"/>
      <c r="Q115" s="54"/>
      <c r="R115" s="54"/>
      <c r="S115" s="388"/>
      <c r="T115" s="388"/>
      <c r="U115" s="54"/>
      <c r="V115" s="54"/>
      <c r="W115" s="54"/>
      <c r="X115" s="54"/>
      <c r="Y115" s="54"/>
      <c r="Z115" s="54"/>
      <c r="AA115" s="54"/>
      <c r="AB115" s="54"/>
      <c r="AC115" s="54"/>
      <c r="AD115" s="54"/>
      <c r="AE115" s="54"/>
      <c r="AF115" s="54"/>
      <c r="AG115" s="54"/>
      <c r="AH115" s="54"/>
      <c r="AI115" s="54"/>
      <c r="AJ115" s="54"/>
      <c r="AK115" s="54"/>
      <c r="AL115" s="54"/>
      <c r="AM115" s="54"/>
      <c r="AN115" s="54"/>
    </row>
    <row r="116" spans="1:40" s="83" customFormat="1" x14ac:dyDescent="0.35">
      <c r="A116" s="414"/>
      <c r="B116" s="427"/>
      <c r="C116" s="697"/>
      <c r="D116" s="696"/>
      <c r="E116" s="435"/>
      <c r="F116" s="432" t="s">
        <v>472</v>
      </c>
      <c r="G116" s="445" t="s">
        <v>276</v>
      </c>
      <c r="H116" s="465" t="s">
        <v>478</v>
      </c>
      <c r="I116" s="403"/>
      <c r="J116" s="403"/>
      <c r="K116" s="422"/>
      <c r="L116" s="379"/>
      <c r="M116" s="417"/>
      <c r="N116" s="54"/>
      <c r="O116" s="388"/>
      <c r="P116" s="54"/>
      <c r="Q116" s="54"/>
      <c r="R116" s="54"/>
      <c r="S116" s="388"/>
      <c r="T116" s="388"/>
      <c r="U116" s="54"/>
      <c r="V116" s="54"/>
      <c r="W116" s="54"/>
      <c r="X116" s="54"/>
      <c r="Y116" s="54"/>
      <c r="Z116" s="54"/>
      <c r="AA116" s="54"/>
      <c r="AB116" s="54"/>
      <c r="AC116" s="54"/>
      <c r="AD116" s="54"/>
      <c r="AE116" s="54"/>
      <c r="AF116" s="54"/>
      <c r="AG116" s="54"/>
      <c r="AH116" s="54"/>
      <c r="AI116" s="54"/>
      <c r="AJ116" s="54"/>
      <c r="AK116" s="54"/>
      <c r="AL116" s="54"/>
      <c r="AM116" s="54"/>
      <c r="AN116" s="54"/>
    </row>
    <row r="117" spans="1:40" s="83" customFormat="1" x14ac:dyDescent="0.35">
      <c r="A117" s="414"/>
      <c r="B117" s="427"/>
      <c r="C117" s="697"/>
      <c r="D117" s="696"/>
      <c r="E117" s="435"/>
      <c r="F117" s="432" t="s">
        <v>473</v>
      </c>
      <c r="G117" s="445" t="s">
        <v>276</v>
      </c>
      <c r="H117" s="465" t="s">
        <v>478</v>
      </c>
      <c r="I117" s="403"/>
      <c r="J117" s="403"/>
      <c r="K117" s="422"/>
      <c r="L117" s="379"/>
      <c r="M117" s="417"/>
      <c r="N117" s="54"/>
      <c r="O117" s="388"/>
      <c r="P117" s="54"/>
      <c r="Q117" s="54"/>
      <c r="R117" s="54"/>
      <c r="S117" s="388"/>
      <c r="T117" s="388"/>
      <c r="U117" s="54"/>
      <c r="V117" s="54"/>
      <c r="W117" s="54"/>
      <c r="X117" s="54"/>
      <c r="Y117" s="54"/>
      <c r="Z117" s="54"/>
      <c r="AA117" s="54"/>
      <c r="AB117" s="54"/>
      <c r="AC117" s="54"/>
      <c r="AD117" s="54"/>
      <c r="AE117" s="54"/>
      <c r="AF117" s="54"/>
      <c r="AG117" s="54"/>
      <c r="AH117" s="54"/>
      <c r="AI117" s="54"/>
      <c r="AJ117" s="54"/>
      <c r="AK117" s="54"/>
      <c r="AL117" s="54"/>
      <c r="AM117" s="54"/>
      <c r="AN117" s="54"/>
    </row>
    <row r="118" spans="1:40" s="83" customFormat="1" x14ac:dyDescent="0.35">
      <c r="A118" s="414"/>
      <c r="B118" s="427"/>
      <c r="C118" s="595"/>
      <c r="D118" s="696"/>
      <c r="E118" s="435"/>
      <c r="F118" s="597" t="s">
        <v>584</v>
      </c>
      <c r="G118" s="445" t="s">
        <v>289</v>
      </c>
      <c r="H118" s="465" t="s">
        <v>478</v>
      </c>
      <c r="I118" s="403"/>
      <c r="J118" s="403"/>
      <c r="K118" s="422"/>
      <c r="L118" s="379"/>
      <c r="M118" s="417"/>
      <c r="N118" s="54"/>
      <c r="O118" s="388"/>
      <c r="P118" s="54"/>
      <c r="Q118" s="54"/>
      <c r="R118" s="54"/>
      <c r="S118" s="388"/>
      <c r="T118" s="388"/>
      <c r="U118" s="54"/>
      <c r="V118" s="54"/>
      <c r="W118" s="54"/>
      <c r="X118" s="54"/>
      <c r="Y118" s="54"/>
      <c r="Z118" s="54"/>
      <c r="AA118" s="54"/>
      <c r="AB118" s="54"/>
      <c r="AC118" s="54"/>
      <c r="AD118" s="54"/>
      <c r="AE118" s="54"/>
      <c r="AF118" s="54"/>
      <c r="AG118" s="54"/>
      <c r="AH118" s="54"/>
      <c r="AI118" s="54"/>
      <c r="AJ118" s="54"/>
      <c r="AK118" s="54"/>
      <c r="AL118" s="54"/>
      <c r="AM118" s="54"/>
      <c r="AN118" s="54"/>
    </row>
    <row r="119" spans="1:40" s="83" customFormat="1" x14ac:dyDescent="0.35">
      <c r="A119" s="414"/>
      <c r="B119" s="410"/>
      <c r="C119" s="446"/>
      <c r="D119" s="696"/>
      <c r="E119" s="447"/>
      <c r="F119" s="390"/>
      <c r="G119" s="379"/>
      <c r="H119" s="379"/>
      <c r="I119" s="403"/>
      <c r="J119" s="403"/>
      <c r="K119" s="422"/>
      <c r="L119" s="379"/>
      <c r="M119" s="417"/>
      <c r="N119" s="54"/>
      <c r="O119" s="388"/>
      <c r="P119" s="54"/>
      <c r="Q119" s="54"/>
      <c r="R119" s="54"/>
      <c r="S119" s="388"/>
      <c r="T119" s="388"/>
      <c r="U119" s="54"/>
      <c r="V119" s="54"/>
      <c r="W119" s="54"/>
      <c r="X119" s="54"/>
      <c r="Y119" s="54"/>
      <c r="Z119" s="54"/>
      <c r="AA119" s="54"/>
      <c r="AB119" s="54"/>
      <c r="AC119" s="54"/>
      <c r="AD119" s="54"/>
      <c r="AE119" s="54"/>
      <c r="AF119" s="54"/>
      <c r="AG119" s="54"/>
      <c r="AH119" s="54"/>
      <c r="AI119" s="54"/>
      <c r="AJ119" s="54"/>
      <c r="AK119" s="54"/>
      <c r="AL119" s="54"/>
      <c r="AM119" s="54"/>
      <c r="AN119" s="54"/>
    </row>
    <row r="120" spans="1:40" s="83" customFormat="1" ht="42" hidden="1" x14ac:dyDescent="0.35">
      <c r="A120" s="414"/>
      <c r="B120" s="427" t="s">
        <v>284</v>
      </c>
      <c r="C120" s="428" t="s">
        <v>568</v>
      </c>
      <c r="D120" s="696" t="s">
        <v>515</v>
      </c>
      <c r="E120" s="448"/>
      <c r="F120" s="384" t="s">
        <v>474</v>
      </c>
      <c r="G120" s="384" t="s">
        <v>475</v>
      </c>
      <c r="H120" s="384" t="s">
        <v>476</v>
      </c>
      <c r="I120" s="403"/>
      <c r="J120" s="403"/>
      <c r="K120" s="422"/>
      <c r="L120" s="379"/>
      <c r="M120" s="417"/>
      <c r="N120" s="54"/>
      <c r="O120" s="388"/>
      <c r="P120" s="54"/>
      <c r="Q120" s="54"/>
      <c r="R120" s="54"/>
      <c r="S120" s="388"/>
      <c r="T120" s="388"/>
      <c r="U120" s="54"/>
      <c r="V120" s="54"/>
      <c r="W120" s="54"/>
      <c r="X120" s="54"/>
      <c r="Y120" s="54"/>
      <c r="Z120" s="54"/>
      <c r="AA120" s="54"/>
      <c r="AB120" s="54"/>
      <c r="AC120" s="54"/>
      <c r="AD120" s="54"/>
      <c r="AE120" s="54"/>
      <c r="AF120" s="54"/>
      <c r="AG120" s="54"/>
      <c r="AH120" s="54"/>
      <c r="AI120" s="54"/>
      <c r="AJ120" s="54"/>
      <c r="AK120" s="54"/>
      <c r="AL120" s="54"/>
      <c r="AM120" s="54"/>
      <c r="AN120" s="54"/>
    </row>
    <row r="121" spans="1:40" s="83" customFormat="1" hidden="1" x14ac:dyDescent="0.35">
      <c r="A121" s="414"/>
      <c r="B121" s="427"/>
      <c r="C121" s="694" t="s">
        <v>569</v>
      </c>
      <c r="D121" s="696"/>
      <c r="E121" s="435"/>
      <c r="F121" s="432" t="s">
        <v>464</v>
      </c>
      <c r="G121" s="445" t="s">
        <v>278</v>
      </c>
      <c r="H121" s="465" t="s">
        <v>478</v>
      </c>
      <c r="I121" s="403"/>
      <c r="J121" s="403"/>
      <c r="K121" s="422"/>
      <c r="L121" s="379"/>
      <c r="M121" s="417"/>
      <c r="N121" s="54"/>
      <c r="O121" s="388"/>
      <c r="P121" s="54"/>
      <c r="Q121" s="54"/>
      <c r="R121" s="54"/>
      <c r="S121" s="388"/>
      <c r="T121" s="388"/>
      <c r="U121" s="54"/>
      <c r="V121" s="54"/>
      <c r="W121" s="54"/>
      <c r="X121" s="54"/>
      <c r="Y121" s="54"/>
      <c r="Z121" s="54"/>
      <c r="AA121" s="54"/>
      <c r="AB121" s="54"/>
      <c r="AC121" s="54"/>
      <c r="AD121" s="54"/>
      <c r="AE121" s="54"/>
      <c r="AF121" s="54"/>
      <c r="AG121" s="54"/>
      <c r="AH121" s="54"/>
      <c r="AI121" s="54"/>
      <c r="AJ121" s="54"/>
      <c r="AK121" s="54"/>
      <c r="AL121" s="54"/>
      <c r="AM121" s="54"/>
      <c r="AN121" s="54"/>
    </row>
    <row r="122" spans="1:40" s="83" customFormat="1" hidden="1" x14ac:dyDescent="0.35">
      <c r="A122" s="414"/>
      <c r="B122" s="427"/>
      <c r="C122" s="697"/>
      <c r="D122" s="696"/>
      <c r="E122" s="435"/>
      <c r="F122" s="432" t="s">
        <v>465</v>
      </c>
      <c r="G122" s="445" t="s">
        <v>278</v>
      </c>
      <c r="H122" s="465" t="s">
        <v>478</v>
      </c>
      <c r="I122" s="403"/>
      <c r="J122" s="403"/>
      <c r="K122" s="422"/>
      <c r="L122" s="379"/>
      <c r="M122" s="417"/>
      <c r="N122" s="54"/>
      <c r="O122" s="388"/>
      <c r="P122" s="54"/>
      <c r="Q122" s="54"/>
      <c r="R122" s="54"/>
      <c r="S122" s="388"/>
      <c r="T122" s="388"/>
      <c r="U122" s="54"/>
      <c r="V122" s="54"/>
      <c r="W122" s="54"/>
      <c r="X122" s="54"/>
      <c r="Y122" s="54"/>
      <c r="Z122" s="54"/>
      <c r="AA122" s="54"/>
      <c r="AB122" s="54"/>
      <c r="AC122" s="54"/>
      <c r="AD122" s="54"/>
      <c r="AE122" s="54"/>
      <c r="AF122" s="54"/>
      <c r="AG122" s="54"/>
      <c r="AH122" s="54"/>
      <c r="AI122" s="54"/>
      <c r="AJ122" s="54"/>
      <c r="AK122" s="54"/>
      <c r="AL122" s="54"/>
      <c r="AM122" s="54"/>
      <c r="AN122" s="54"/>
    </row>
    <row r="123" spans="1:40" s="83" customFormat="1" hidden="1" x14ac:dyDescent="0.35">
      <c r="A123" s="414"/>
      <c r="B123" s="427"/>
      <c r="C123" s="697"/>
      <c r="D123" s="696"/>
      <c r="E123" s="435"/>
      <c r="F123" s="432" t="s">
        <v>466</v>
      </c>
      <c r="G123" s="445" t="s">
        <v>278</v>
      </c>
      <c r="H123" s="465" t="s">
        <v>478</v>
      </c>
      <c r="I123" s="403"/>
      <c r="J123" s="403"/>
      <c r="K123" s="422"/>
      <c r="L123" s="379"/>
      <c r="M123" s="417"/>
      <c r="N123" s="54"/>
      <c r="O123" s="388"/>
      <c r="P123" s="54"/>
      <c r="Q123" s="54"/>
      <c r="R123" s="54"/>
      <c r="S123" s="388"/>
      <c r="T123" s="388"/>
      <c r="U123" s="54"/>
      <c r="V123" s="54"/>
      <c r="W123" s="54"/>
      <c r="X123" s="54"/>
      <c r="Y123" s="54"/>
      <c r="Z123" s="54"/>
      <c r="AA123" s="54"/>
      <c r="AB123" s="54"/>
      <c r="AC123" s="54"/>
      <c r="AD123" s="54"/>
      <c r="AE123" s="54"/>
      <c r="AF123" s="54"/>
      <c r="AG123" s="54"/>
      <c r="AH123" s="54"/>
      <c r="AI123" s="54"/>
      <c r="AJ123" s="54"/>
      <c r="AK123" s="54"/>
      <c r="AL123" s="54"/>
      <c r="AM123" s="54"/>
      <c r="AN123" s="54"/>
    </row>
    <row r="124" spans="1:40" s="83" customFormat="1" hidden="1" x14ac:dyDescent="0.35">
      <c r="A124" s="414"/>
      <c r="B124" s="427"/>
      <c r="C124" s="697"/>
      <c r="D124" s="696"/>
      <c r="E124" s="435"/>
      <c r="F124" s="432" t="s">
        <v>467</v>
      </c>
      <c r="G124" s="445" t="s">
        <v>278</v>
      </c>
      <c r="H124" s="465" t="s">
        <v>478</v>
      </c>
      <c r="I124" s="403"/>
      <c r="J124" s="403"/>
      <c r="K124" s="422"/>
      <c r="L124" s="379"/>
      <c r="M124" s="417"/>
      <c r="N124" s="54"/>
      <c r="O124" s="388"/>
      <c r="P124" s="54"/>
      <c r="Q124" s="54"/>
      <c r="R124" s="54"/>
      <c r="S124" s="388"/>
      <c r="T124" s="388"/>
      <c r="U124" s="54"/>
      <c r="V124" s="54"/>
      <c r="W124" s="54"/>
      <c r="X124" s="54"/>
      <c r="Y124" s="54"/>
      <c r="Z124" s="54"/>
      <c r="AA124" s="54"/>
      <c r="AB124" s="54"/>
      <c r="AC124" s="54"/>
      <c r="AD124" s="54"/>
      <c r="AE124" s="54"/>
      <c r="AF124" s="54"/>
      <c r="AG124" s="54"/>
      <c r="AH124" s="54"/>
      <c r="AI124" s="54"/>
      <c r="AJ124" s="54"/>
      <c r="AK124" s="54"/>
      <c r="AL124" s="54"/>
      <c r="AM124" s="54"/>
      <c r="AN124" s="54"/>
    </row>
    <row r="125" spans="1:40" s="83" customFormat="1" hidden="1" x14ac:dyDescent="0.35">
      <c r="A125" s="414"/>
      <c r="B125" s="427"/>
      <c r="C125" s="697"/>
      <c r="D125" s="696"/>
      <c r="E125" s="435"/>
      <c r="F125" s="432" t="s">
        <v>468</v>
      </c>
      <c r="G125" s="445" t="s">
        <v>278</v>
      </c>
      <c r="H125" s="465" t="s">
        <v>478</v>
      </c>
      <c r="I125" s="403"/>
      <c r="J125" s="403"/>
      <c r="K125" s="422"/>
      <c r="L125" s="379"/>
      <c r="M125" s="417"/>
      <c r="N125" s="54"/>
      <c r="O125" s="388"/>
      <c r="P125" s="54"/>
      <c r="Q125" s="54"/>
      <c r="R125" s="54"/>
      <c r="S125" s="388"/>
      <c r="T125" s="388"/>
      <c r="U125" s="54"/>
      <c r="V125" s="54"/>
      <c r="W125" s="54"/>
      <c r="X125" s="54"/>
      <c r="Y125" s="54"/>
      <c r="Z125" s="54"/>
      <c r="AA125" s="54"/>
      <c r="AB125" s="54"/>
      <c r="AC125" s="54"/>
      <c r="AD125" s="54"/>
      <c r="AE125" s="54"/>
      <c r="AF125" s="54"/>
      <c r="AG125" s="54"/>
      <c r="AH125" s="54"/>
      <c r="AI125" s="54"/>
      <c r="AJ125" s="54"/>
      <c r="AK125" s="54"/>
      <c r="AL125" s="54"/>
      <c r="AM125" s="54"/>
      <c r="AN125" s="54"/>
    </row>
    <row r="126" spans="1:40" s="83" customFormat="1" hidden="1" x14ac:dyDescent="0.35">
      <c r="A126" s="414"/>
      <c r="B126" s="427"/>
      <c r="C126" s="697"/>
      <c r="D126" s="696"/>
      <c r="E126" s="435"/>
      <c r="F126" s="432" t="s">
        <v>469</v>
      </c>
      <c r="G126" s="445" t="s">
        <v>278</v>
      </c>
      <c r="H126" s="465" t="s">
        <v>478</v>
      </c>
      <c r="I126" s="403"/>
      <c r="J126" s="403"/>
      <c r="K126" s="422"/>
      <c r="L126" s="379"/>
      <c r="M126" s="417"/>
      <c r="N126" s="54"/>
      <c r="O126" s="388"/>
      <c r="P126" s="54"/>
      <c r="Q126" s="54"/>
      <c r="R126" s="54"/>
      <c r="S126" s="388"/>
      <c r="T126" s="388"/>
      <c r="U126" s="54"/>
      <c r="V126" s="54"/>
      <c r="W126" s="54"/>
      <c r="X126" s="54"/>
      <c r="Y126" s="54"/>
      <c r="Z126" s="54"/>
      <c r="AA126" s="54"/>
      <c r="AB126" s="54"/>
      <c r="AC126" s="54"/>
      <c r="AD126" s="54"/>
      <c r="AE126" s="54"/>
      <c r="AF126" s="54"/>
      <c r="AG126" s="54"/>
      <c r="AH126" s="54"/>
      <c r="AI126" s="54"/>
      <c r="AJ126" s="54"/>
      <c r="AK126" s="54"/>
      <c r="AL126" s="54"/>
      <c r="AM126" s="54"/>
      <c r="AN126" s="54"/>
    </row>
    <row r="127" spans="1:40" s="83" customFormat="1" hidden="1" x14ac:dyDescent="0.35">
      <c r="A127" s="414"/>
      <c r="B127" s="427"/>
      <c r="C127" s="697"/>
      <c r="D127" s="696"/>
      <c r="E127" s="435"/>
      <c r="F127" s="432" t="s">
        <v>470</v>
      </c>
      <c r="G127" s="445" t="s">
        <v>277</v>
      </c>
      <c r="H127" s="465" t="s">
        <v>478</v>
      </c>
      <c r="I127" s="403"/>
      <c r="J127" s="403"/>
      <c r="K127" s="422"/>
      <c r="L127" s="379"/>
      <c r="M127" s="417"/>
      <c r="N127" s="54"/>
      <c r="O127" s="388"/>
      <c r="P127" s="54"/>
      <c r="Q127" s="54"/>
      <c r="R127" s="54"/>
      <c r="S127" s="388"/>
      <c r="T127" s="388"/>
      <c r="U127" s="54"/>
      <c r="V127" s="54"/>
      <c r="W127" s="54"/>
      <c r="X127" s="54"/>
      <c r="Y127" s="54"/>
      <c r="Z127" s="54"/>
      <c r="AA127" s="54"/>
      <c r="AB127" s="54"/>
      <c r="AC127" s="54"/>
      <c r="AD127" s="54"/>
      <c r="AE127" s="54"/>
      <c r="AF127" s="54"/>
      <c r="AG127" s="54"/>
      <c r="AH127" s="54"/>
      <c r="AI127" s="54"/>
      <c r="AJ127" s="54"/>
      <c r="AK127" s="54"/>
      <c r="AL127" s="54"/>
      <c r="AM127" s="54"/>
      <c r="AN127" s="54"/>
    </row>
    <row r="128" spans="1:40" s="83" customFormat="1" hidden="1" x14ac:dyDescent="0.35">
      <c r="A128" s="414"/>
      <c r="B128" s="427"/>
      <c r="C128" s="697"/>
      <c r="D128" s="696"/>
      <c r="E128" s="435"/>
      <c r="F128" s="432" t="s">
        <v>471</v>
      </c>
      <c r="G128" s="445" t="s">
        <v>277</v>
      </c>
      <c r="H128" s="465" t="s">
        <v>478</v>
      </c>
      <c r="I128" s="403"/>
      <c r="J128" s="403"/>
      <c r="K128" s="422"/>
      <c r="L128" s="379"/>
      <c r="M128" s="417"/>
      <c r="N128" s="54"/>
      <c r="O128" s="388"/>
      <c r="P128" s="54"/>
      <c r="Q128" s="54"/>
      <c r="R128" s="54"/>
      <c r="S128" s="388"/>
      <c r="T128" s="388"/>
      <c r="U128" s="54"/>
      <c r="V128" s="54"/>
      <c r="W128" s="54"/>
      <c r="X128" s="54"/>
      <c r="Y128" s="54"/>
      <c r="Z128" s="54"/>
      <c r="AA128" s="54"/>
      <c r="AB128" s="54"/>
      <c r="AC128" s="54"/>
      <c r="AD128" s="54"/>
      <c r="AE128" s="54"/>
      <c r="AF128" s="54"/>
      <c r="AG128" s="54"/>
      <c r="AH128" s="54"/>
      <c r="AI128" s="54"/>
      <c r="AJ128" s="54"/>
      <c r="AK128" s="54"/>
      <c r="AL128" s="54"/>
      <c r="AM128" s="54"/>
      <c r="AN128" s="54"/>
    </row>
    <row r="129" spans="1:40" s="83" customFormat="1" hidden="1" x14ac:dyDescent="0.35">
      <c r="A129" s="414"/>
      <c r="B129" s="427"/>
      <c r="C129" s="697"/>
      <c r="D129" s="696"/>
      <c r="E129" s="435"/>
      <c r="F129" s="432" t="s">
        <v>472</v>
      </c>
      <c r="G129" s="445" t="s">
        <v>276</v>
      </c>
      <c r="H129" s="465" t="s">
        <v>478</v>
      </c>
      <c r="I129" s="403"/>
      <c r="J129" s="403"/>
      <c r="K129" s="422"/>
      <c r="L129" s="379"/>
      <c r="M129" s="417"/>
      <c r="N129" s="54"/>
      <c r="O129" s="388"/>
      <c r="P129" s="54"/>
      <c r="Q129" s="54"/>
      <c r="R129" s="54"/>
      <c r="S129" s="388"/>
      <c r="T129" s="388"/>
      <c r="U129" s="54"/>
      <c r="V129" s="54"/>
      <c r="W129" s="54"/>
      <c r="X129" s="54"/>
      <c r="Y129" s="54"/>
      <c r="Z129" s="54"/>
      <c r="AA129" s="54"/>
      <c r="AB129" s="54"/>
      <c r="AC129" s="54"/>
      <c r="AD129" s="54"/>
      <c r="AE129" s="54"/>
      <c r="AF129" s="54"/>
      <c r="AG129" s="54"/>
      <c r="AH129" s="54"/>
      <c r="AI129" s="54"/>
      <c r="AJ129" s="54"/>
      <c r="AK129" s="54"/>
      <c r="AL129" s="54"/>
      <c r="AM129" s="54"/>
      <c r="AN129" s="54"/>
    </row>
    <row r="130" spans="1:40" s="83" customFormat="1" hidden="1" x14ac:dyDescent="0.35">
      <c r="A130" s="414"/>
      <c r="B130" s="427"/>
      <c r="C130" s="697"/>
      <c r="D130" s="696"/>
      <c r="E130" s="435"/>
      <c r="F130" s="432" t="s">
        <v>473</v>
      </c>
      <c r="G130" s="445" t="s">
        <v>276</v>
      </c>
      <c r="H130" s="465" t="s">
        <v>478</v>
      </c>
      <c r="I130" s="403"/>
      <c r="J130" s="403"/>
      <c r="K130" s="422"/>
      <c r="L130" s="379"/>
      <c r="M130" s="417"/>
      <c r="N130" s="54"/>
      <c r="O130" s="388"/>
      <c r="P130" s="54"/>
      <c r="Q130" s="54"/>
      <c r="R130" s="54"/>
      <c r="S130" s="388"/>
      <c r="T130" s="388"/>
      <c r="U130" s="54"/>
      <c r="V130" s="54"/>
      <c r="W130" s="54"/>
      <c r="X130" s="54"/>
      <c r="Y130" s="54"/>
      <c r="Z130" s="54"/>
      <c r="AA130" s="54"/>
      <c r="AB130" s="54"/>
      <c r="AC130" s="54"/>
      <c r="AD130" s="54"/>
      <c r="AE130" s="54"/>
      <c r="AF130" s="54"/>
      <c r="AG130" s="54"/>
      <c r="AH130" s="54"/>
      <c r="AI130" s="54"/>
      <c r="AJ130" s="54"/>
      <c r="AK130" s="54"/>
      <c r="AL130" s="54"/>
      <c r="AM130" s="54"/>
      <c r="AN130" s="54"/>
    </row>
    <row r="131" spans="1:40" s="83" customFormat="1" hidden="1" x14ac:dyDescent="0.35">
      <c r="A131" s="414"/>
      <c r="B131" s="410"/>
      <c r="C131" s="446"/>
      <c r="D131" s="563"/>
      <c r="E131" s="447"/>
      <c r="F131" s="390"/>
      <c r="G131" s="379"/>
      <c r="H131" s="379"/>
      <c r="I131" s="403"/>
      <c r="J131" s="403"/>
      <c r="K131" s="422"/>
      <c r="L131" s="379"/>
      <c r="M131" s="417"/>
      <c r="N131" s="54"/>
      <c r="O131" s="388"/>
      <c r="P131" s="54"/>
      <c r="Q131" s="54"/>
      <c r="R131" s="54"/>
      <c r="S131" s="388"/>
      <c r="T131" s="388"/>
      <c r="U131" s="54"/>
      <c r="V131" s="54"/>
      <c r="W131" s="54"/>
      <c r="X131" s="54"/>
      <c r="Y131" s="54"/>
      <c r="Z131" s="54"/>
      <c r="AA131" s="54"/>
      <c r="AB131" s="54"/>
      <c r="AC131" s="54"/>
      <c r="AD131" s="54"/>
      <c r="AE131" s="54"/>
      <c r="AF131" s="54"/>
      <c r="AG131" s="54"/>
      <c r="AH131" s="54"/>
      <c r="AI131" s="54"/>
      <c r="AJ131" s="54"/>
      <c r="AK131" s="54"/>
      <c r="AL131" s="54"/>
      <c r="AM131" s="54"/>
      <c r="AN131" s="54"/>
    </row>
    <row r="132" spans="1:40" s="83" customFormat="1" ht="9" customHeight="1" x14ac:dyDescent="0.35">
      <c r="A132" s="414"/>
      <c r="B132" s="550"/>
      <c r="C132" s="551"/>
      <c r="D132" s="556"/>
      <c r="E132" s="553"/>
      <c r="F132" s="554"/>
      <c r="G132" s="555"/>
      <c r="H132" s="555"/>
      <c r="I132" s="403"/>
      <c r="J132" s="403"/>
      <c r="K132" s="422"/>
      <c r="L132" s="379"/>
      <c r="M132" s="417"/>
      <c r="N132" s="54"/>
      <c r="O132" s="388"/>
      <c r="P132" s="54"/>
      <c r="Q132" s="54"/>
      <c r="R132" s="54"/>
      <c r="S132" s="388"/>
      <c r="T132" s="388"/>
      <c r="U132" s="54"/>
      <c r="V132" s="54"/>
      <c r="W132" s="54"/>
      <c r="X132" s="54"/>
      <c r="Y132" s="54"/>
      <c r="Z132" s="54"/>
      <c r="AA132" s="54"/>
      <c r="AB132" s="54"/>
      <c r="AC132" s="54"/>
      <c r="AD132" s="54"/>
      <c r="AE132" s="54"/>
      <c r="AF132" s="54"/>
      <c r="AG132" s="54"/>
      <c r="AH132" s="54"/>
      <c r="AI132" s="54"/>
      <c r="AJ132" s="54"/>
      <c r="AK132" s="54"/>
      <c r="AL132" s="54"/>
      <c r="AM132" s="54"/>
      <c r="AN132" s="54"/>
    </row>
    <row r="133" spans="1:40" s="83" customFormat="1" x14ac:dyDescent="0.35">
      <c r="A133" s="414"/>
      <c r="B133" s="410"/>
      <c r="C133" s="446"/>
      <c r="D133" s="538"/>
      <c r="E133" s="447"/>
      <c r="F133" s="390"/>
      <c r="G133" s="379"/>
      <c r="H133" s="379"/>
      <c r="I133" s="403"/>
      <c r="J133" s="403"/>
      <c r="K133" s="422"/>
      <c r="L133" s="379"/>
      <c r="M133" s="417"/>
      <c r="N133" s="54"/>
      <c r="O133" s="388"/>
      <c r="P133" s="54"/>
      <c r="Q133" s="54"/>
      <c r="R133" s="54"/>
      <c r="S133" s="388"/>
      <c r="T133" s="388"/>
      <c r="U133" s="54"/>
      <c r="V133" s="54"/>
      <c r="W133" s="54"/>
      <c r="X133" s="54"/>
      <c r="Y133" s="54"/>
      <c r="Z133" s="54"/>
      <c r="AA133" s="54"/>
      <c r="AB133" s="54"/>
      <c r="AC133" s="54"/>
      <c r="AD133" s="54"/>
      <c r="AE133" s="54"/>
      <c r="AF133" s="54"/>
      <c r="AG133" s="54"/>
      <c r="AH133" s="54"/>
      <c r="AI133" s="54"/>
      <c r="AJ133" s="54"/>
      <c r="AK133" s="54"/>
      <c r="AL133" s="54"/>
      <c r="AM133" s="54"/>
      <c r="AN133" s="54"/>
    </row>
    <row r="134" spans="1:40" s="5" customFormat="1" ht="42" x14ac:dyDescent="0.35">
      <c r="A134" s="415"/>
      <c r="B134" s="427" t="s">
        <v>285</v>
      </c>
      <c r="C134" s="428" t="s">
        <v>534</v>
      </c>
      <c r="D134" s="695" t="s">
        <v>294</v>
      </c>
      <c r="F134" s="384" t="s">
        <v>474</v>
      </c>
      <c r="G134" s="384" t="s">
        <v>475</v>
      </c>
      <c r="H134" s="384" t="s">
        <v>476</v>
      </c>
      <c r="I134" s="430" t="s">
        <v>260</v>
      </c>
      <c r="J134" s="430" t="s">
        <v>261</v>
      </c>
      <c r="K134" s="422"/>
      <c r="L134" s="379"/>
      <c r="M134" s="417"/>
      <c r="N134" s="437"/>
      <c r="O134" s="431"/>
      <c r="P134" s="431"/>
      <c r="Q134" s="431"/>
      <c r="S134" s="438"/>
      <c r="T134" s="15"/>
    </row>
    <row r="135" spans="1:40" s="5" customFormat="1" ht="18.75" customHeight="1" x14ac:dyDescent="0.35">
      <c r="A135" s="415"/>
      <c r="B135" s="427"/>
      <c r="C135" s="694" t="s">
        <v>622</v>
      </c>
      <c r="D135" s="695"/>
      <c r="F135" s="432" t="s">
        <v>464</v>
      </c>
      <c r="G135" s="454" t="s">
        <v>495</v>
      </c>
      <c r="H135" s="468" t="s">
        <v>478</v>
      </c>
      <c r="I135" s="455">
        <v>0.6</v>
      </c>
      <c r="J135" s="456">
        <v>1</v>
      </c>
      <c r="K135" s="422">
        <f>ROUNDUP(I135*'X(Calculs)X'!B8,0)</f>
        <v>0</v>
      </c>
      <c r="L135" s="379"/>
      <c r="M135" s="417"/>
      <c r="O135" s="15"/>
      <c r="P135" s="15"/>
      <c r="Q135" s="15"/>
      <c r="S135" s="15"/>
      <c r="T135" s="15"/>
    </row>
    <row r="136" spans="1:40" s="5" customFormat="1" x14ac:dyDescent="0.35">
      <c r="A136" s="415"/>
      <c r="B136" s="427"/>
      <c r="C136" s="694"/>
      <c r="D136" s="695"/>
      <c r="F136" s="432" t="s">
        <v>465</v>
      </c>
      <c r="G136" s="454" t="s">
        <v>495</v>
      </c>
      <c r="H136" s="468" t="s">
        <v>478</v>
      </c>
      <c r="I136" s="457"/>
      <c r="J136" s="458"/>
      <c r="K136" s="379"/>
      <c r="L136" s="379"/>
      <c r="M136" s="417"/>
      <c r="O136" s="15"/>
      <c r="P136" s="15"/>
      <c r="Q136" s="15"/>
      <c r="S136" s="15"/>
      <c r="T136" s="15"/>
    </row>
    <row r="137" spans="1:40" s="5" customFormat="1" x14ac:dyDescent="0.35">
      <c r="A137" s="415"/>
      <c r="B137" s="427"/>
      <c r="C137" s="694"/>
      <c r="D137" s="695"/>
      <c r="F137" s="432" t="s">
        <v>466</v>
      </c>
      <c r="G137" s="454" t="s">
        <v>495</v>
      </c>
      <c r="H137" s="468" t="s">
        <v>478</v>
      </c>
      <c r="I137" s="457"/>
      <c r="J137" s="458"/>
      <c r="K137" s="379"/>
      <c r="L137" s="379"/>
      <c r="M137" s="417"/>
      <c r="O137" s="15"/>
      <c r="P137" s="15"/>
      <c r="Q137" s="15"/>
      <c r="S137" s="15"/>
      <c r="T137" s="15"/>
    </row>
    <row r="138" spans="1:40" s="5" customFormat="1" x14ac:dyDescent="0.35">
      <c r="A138" s="415"/>
      <c r="B138" s="427"/>
      <c r="C138" s="694"/>
      <c r="D138" s="695"/>
      <c r="F138" s="432" t="s">
        <v>467</v>
      </c>
      <c r="G138" s="454" t="s">
        <v>531</v>
      </c>
      <c r="H138" s="468" t="s">
        <v>478</v>
      </c>
      <c r="I138" s="457"/>
      <c r="J138" s="458"/>
      <c r="K138" s="379"/>
      <c r="L138" s="379"/>
      <c r="M138" s="417"/>
      <c r="N138" s="390"/>
      <c r="O138" s="15"/>
      <c r="P138" s="15"/>
      <c r="Q138" s="15"/>
      <c r="S138" s="15"/>
      <c r="T138" s="15"/>
    </row>
    <row r="139" spans="1:40" s="5" customFormat="1" x14ac:dyDescent="0.35">
      <c r="A139" s="415"/>
      <c r="B139" s="427"/>
      <c r="C139" s="694"/>
      <c r="D139" s="695"/>
      <c r="F139" s="432" t="s">
        <v>468</v>
      </c>
      <c r="G139" s="454" t="s">
        <v>530</v>
      </c>
      <c r="H139" s="468" t="s">
        <v>478</v>
      </c>
      <c r="I139" s="457"/>
      <c r="J139" s="458"/>
      <c r="K139" s="379"/>
      <c r="L139" s="379"/>
      <c r="M139" s="417"/>
      <c r="N139" s="390"/>
      <c r="O139" s="15"/>
      <c r="P139" s="15"/>
      <c r="Q139" s="15"/>
      <c r="S139" s="15"/>
      <c r="T139" s="15"/>
    </row>
    <row r="140" spans="1:40" s="5" customFormat="1" x14ac:dyDescent="0.35">
      <c r="A140" s="415"/>
      <c r="B140" s="427"/>
      <c r="C140" s="694"/>
      <c r="D140" s="695"/>
      <c r="F140" s="432" t="s">
        <v>469</v>
      </c>
      <c r="G140" s="454" t="s">
        <v>496</v>
      </c>
      <c r="H140" s="468" t="s">
        <v>478</v>
      </c>
      <c r="I140" s="457"/>
      <c r="J140" s="458"/>
      <c r="K140" s="379"/>
      <c r="L140" s="379"/>
      <c r="M140" s="417"/>
      <c r="N140" s="390"/>
      <c r="O140" s="15"/>
      <c r="P140" s="15"/>
      <c r="Q140" s="15"/>
      <c r="S140" s="15"/>
      <c r="T140" s="15"/>
    </row>
    <row r="141" spans="1:40" s="5" customFormat="1" x14ac:dyDescent="0.35">
      <c r="A141" s="415"/>
      <c r="B141" s="427"/>
      <c r="C141" s="694"/>
      <c r="D141" s="695"/>
      <c r="F141" s="432" t="s">
        <v>470</v>
      </c>
      <c r="G141" s="454" t="s">
        <v>496</v>
      </c>
      <c r="H141" s="468" t="s">
        <v>478</v>
      </c>
      <c r="I141" s="457"/>
      <c r="J141" s="458"/>
      <c r="K141" s="379"/>
      <c r="L141" s="379"/>
      <c r="M141" s="417"/>
      <c r="N141" s="390"/>
      <c r="O141" s="15"/>
      <c r="P141" s="15"/>
      <c r="Q141" s="15"/>
      <c r="S141" s="15"/>
      <c r="T141" s="15"/>
    </row>
    <row r="142" spans="1:40" s="5" customFormat="1" x14ac:dyDescent="0.35">
      <c r="A142" s="415"/>
      <c r="B142" s="427"/>
      <c r="C142" s="694"/>
      <c r="D142" s="695"/>
      <c r="F142" s="432" t="s">
        <v>471</v>
      </c>
      <c r="G142" s="454" t="s">
        <v>496</v>
      </c>
      <c r="H142" s="468" t="s">
        <v>478</v>
      </c>
      <c r="I142" s="457"/>
      <c r="J142" s="458"/>
      <c r="K142" s="379"/>
      <c r="L142" s="379"/>
      <c r="M142" s="417"/>
      <c r="N142" s="390"/>
      <c r="O142" s="15"/>
      <c r="P142" s="15"/>
      <c r="Q142" s="15"/>
      <c r="S142" s="15"/>
      <c r="T142" s="15"/>
    </row>
    <row r="143" spans="1:40" s="5" customFormat="1" x14ac:dyDescent="0.35">
      <c r="A143" s="415"/>
      <c r="B143" s="427"/>
      <c r="C143" s="694"/>
      <c r="D143" s="695"/>
      <c r="F143" s="432" t="s">
        <v>472</v>
      </c>
      <c r="G143" s="454" t="s">
        <v>496</v>
      </c>
      <c r="H143" s="468" t="s">
        <v>478</v>
      </c>
      <c r="I143" s="457"/>
      <c r="J143" s="458"/>
      <c r="K143" s="379"/>
      <c r="L143" s="379"/>
      <c r="M143" s="417"/>
      <c r="N143" s="390"/>
      <c r="O143" s="15"/>
      <c r="P143" s="15"/>
      <c r="Q143" s="15"/>
      <c r="S143" s="15"/>
      <c r="T143" s="15"/>
    </row>
    <row r="144" spans="1:40" s="5" customFormat="1" x14ac:dyDescent="0.35">
      <c r="A144" s="415"/>
      <c r="B144" s="427"/>
      <c r="C144" s="694"/>
      <c r="D144" s="695"/>
      <c r="F144" s="432" t="s">
        <v>473</v>
      </c>
      <c r="G144" s="454" t="s">
        <v>496</v>
      </c>
      <c r="H144" s="468" t="s">
        <v>478</v>
      </c>
      <c r="I144" s="457"/>
      <c r="J144" s="458"/>
      <c r="K144" s="379"/>
      <c r="L144" s="379"/>
      <c r="M144" s="417"/>
      <c r="N144" s="390"/>
      <c r="O144" s="15"/>
      <c r="P144" s="15"/>
      <c r="Q144" s="15"/>
      <c r="S144" s="15"/>
      <c r="T144" s="15"/>
    </row>
    <row r="145" spans="1:20" s="5" customFormat="1" x14ac:dyDescent="0.35">
      <c r="A145" s="415"/>
      <c r="B145" s="410"/>
      <c r="C145" s="92"/>
      <c r="D145" s="695"/>
      <c r="F145" s="459"/>
      <c r="G145" s="459"/>
      <c r="H145" s="459"/>
      <c r="I145" s="459"/>
      <c r="J145" s="459"/>
      <c r="K145" s="422"/>
      <c r="L145" s="379"/>
      <c r="M145" s="417"/>
      <c r="O145" s="15"/>
      <c r="S145" s="15"/>
      <c r="T145" s="15"/>
    </row>
    <row r="146" spans="1:20" s="5" customFormat="1" ht="42" x14ac:dyDescent="0.35">
      <c r="A146" s="415"/>
      <c r="B146" s="427" t="s">
        <v>285</v>
      </c>
      <c r="C146" s="428" t="s">
        <v>257</v>
      </c>
      <c r="D146" s="695" t="s">
        <v>518</v>
      </c>
      <c r="F146" s="384" t="s">
        <v>474</v>
      </c>
      <c r="G146" s="384" t="s">
        <v>475</v>
      </c>
      <c r="H146" s="384" t="s">
        <v>478</v>
      </c>
      <c r="I146" s="430" t="s">
        <v>260</v>
      </c>
      <c r="J146" s="430" t="s">
        <v>261</v>
      </c>
      <c r="K146" s="422"/>
      <c r="L146" s="379"/>
      <c r="M146" s="417"/>
      <c r="N146" s="460"/>
      <c r="O146" s="431"/>
      <c r="P146" s="431"/>
      <c r="Q146" s="431"/>
      <c r="S146" s="431"/>
      <c r="T146" s="15"/>
    </row>
    <row r="147" spans="1:20" s="5" customFormat="1" ht="18.75" customHeight="1" x14ac:dyDescent="0.35">
      <c r="A147" s="415"/>
      <c r="B147" s="427"/>
      <c r="C147" s="694" t="s">
        <v>608</v>
      </c>
      <c r="D147" s="695"/>
      <c r="F147" s="432" t="s">
        <v>464</v>
      </c>
      <c r="G147" s="445" t="s">
        <v>278</v>
      </c>
      <c r="H147" s="465" t="s">
        <v>478</v>
      </c>
      <c r="I147" s="441">
        <v>0.4</v>
      </c>
      <c r="J147" s="217">
        <v>1</v>
      </c>
      <c r="K147" s="422"/>
      <c r="L147" s="379"/>
      <c r="M147" s="417"/>
      <c r="O147" s="15"/>
      <c r="P147" s="15"/>
      <c r="Q147" s="15"/>
      <c r="S147" s="15"/>
      <c r="T147" s="15"/>
    </row>
    <row r="148" spans="1:20" s="5" customFormat="1" x14ac:dyDescent="0.35">
      <c r="A148" s="415"/>
      <c r="B148" s="427"/>
      <c r="C148" s="694"/>
      <c r="D148" s="695"/>
      <c r="F148" s="432" t="s">
        <v>465</v>
      </c>
      <c r="G148" s="445" t="s">
        <v>278</v>
      </c>
      <c r="H148" s="465" t="s">
        <v>478</v>
      </c>
      <c r="I148" s="441">
        <v>0.2</v>
      </c>
      <c r="J148" s="217">
        <f>I147-0.01</f>
        <v>0.39</v>
      </c>
      <c r="K148" s="422"/>
      <c r="L148" s="379"/>
      <c r="M148" s="417"/>
      <c r="O148" s="15"/>
      <c r="P148" s="15"/>
      <c r="Q148" s="15"/>
      <c r="S148" s="15"/>
      <c r="T148" s="15"/>
    </row>
    <row r="149" spans="1:20" s="5" customFormat="1" x14ac:dyDescent="0.35">
      <c r="A149" s="415"/>
      <c r="B149" s="427"/>
      <c r="C149" s="694"/>
      <c r="D149" s="695"/>
      <c r="F149" s="432" t="s">
        <v>466</v>
      </c>
      <c r="G149" s="445" t="s">
        <v>278</v>
      </c>
      <c r="H149" s="465" t="s">
        <v>478</v>
      </c>
      <c r="I149" s="441">
        <v>0</v>
      </c>
      <c r="J149" s="217">
        <f t="shared" ref="J149" si="5">I148-0.01</f>
        <v>0.19</v>
      </c>
      <c r="K149" s="422"/>
      <c r="L149" s="379"/>
      <c r="M149" s="417"/>
      <c r="O149" s="15"/>
      <c r="P149" s="15"/>
      <c r="Q149" s="15"/>
      <c r="S149" s="15"/>
      <c r="T149" s="15"/>
    </row>
    <row r="150" spans="1:20" s="5" customFormat="1" x14ac:dyDescent="0.35">
      <c r="A150" s="415"/>
      <c r="B150" s="427"/>
      <c r="C150" s="694"/>
      <c r="D150" s="695"/>
      <c r="F150" s="432" t="s">
        <v>467</v>
      </c>
      <c r="G150" s="445" t="s">
        <v>278</v>
      </c>
      <c r="H150" s="465" t="s">
        <v>478</v>
      </c>
      <c r="I150" s="441"/>
      <c r="J150" s="217"/>
      <c r="K150" s="422"/>
      <c r="L150" s="379"/>
      <c r="M150" s="417"/>
      <c r="O150" s="15"/>
      <c r="P150" s="15"/>
      <c r="Q150" s="15"/>
      <c r="S150" s="15"/>
      <c r="T150" s="15"/>
    </row>
    <row r="151" spans="1:20" s="5" customFormat="1" ht="18.75" customHeight="1" x14ac:dyDescent="0.35">
      <c r="A151" s="415"/>
      <c r="B151" s="427"/>
      <c r="C151" s="694"/>
      <c r="D151" s="695"/>
      <c r="F151" s="432" t="s">
        <v>468</v>
      </c>
      <c r="G151" s="445" t="s">
        <v>278</v>
      </c>
      <c r="H151" s="465" t="s">
        <v>478</v>
      </c>
      <c r="I151" s="441"/>
      <c r="J151" s="217"/>
      <c r="K151" s="422"/>
      <c r="L151" s="379"/>
      <c r="M151" s="417"/>
      <c r="O151" s="15"/>
      <c r="P151" s="15"/>
      <c r="Q151" s="15"/>
      <c r="S151" s="15"/>
      <c r="T151" s="15"/>
    </row>
    <row r="152" spans="1:20" s="5" customFormat="1" ht="18.75" customHeight="1" x14ac:dyDescent="0.35">
      <c r="A152" s="415"/>
      <c r="B152" s="427"/>
      <c r="C152" s="694"/>
      <c r="D152" s="695"/>
      <c r="F152" s="432" t="s">
        <v>469</v>
      </c>
      <c r="G152" s="445" t="s">
        <v>278</v>
      </c>
      <c r="H152" s="465" t="s">
        <v>478</v>
      </c>
      <c r="I152" s="441"/>
      <c r="J152" s="217"/>
      <c r="K152" s="422"/>
      <c r="L152" s="379"/>
      <c r="M152" s="417"/>
      <c r="O152" s="15"/>
      <c r="P152" s="15"/>
      <c r="Q152" s="15"/>
      <c r="S152" s="15"/>
      <c r="T152" s="15"/>
    </row>
    <row r="153" spans="1:20" s="5" customFormat="1" ht="18.75" customHeight="1" x14ac:dyDescent="0.35">
      <c r="A153" s="415"/>
      <c r="B153" s="427"/>
      <c r="C153" s="694"/>
      <c r="D153" s="695"/>
      <c r="F153" s="432" t="s">
        <v>470</v>
      </c>
      <c r="G153" s="445" t="s">
        <v>277</v>
      </c>
      <c r="H153" s="465" t="s">
        <v>478</v>
      </c>
      <c r="I153" s="443"/>
      <c r="J153" s="444"/>
      <c r="K153" s="422"/>
      <c r="L153" s="379"/>
      <c r="M153" s="417"/>
      <c r="O153" s="15"/>
      <c r="P153" s="15"/>
      <c r="Q153" s="15"/>
      <c r="S153" s="15"/>
      <c r="T153" s="15"/>
    </row>
    <row r="154" spans="1:20" s="5" customFormat="1" ht="18.75" customHeight="1" x14ac:dyDescent="0.35">
      <c r="A154" s="415"/>
      <c r="B154" s="427"/>
      <c r="C154" s="694"/>
      <c r="D154" s="695"/>
      <c r="F154" s="432" t="s">
        <v>471</v>
      </c>
      <c r="G154" s="445" t="s">
        <v>277</v>
      </c>
      <c r="H154" s="465" t="s">
        <v>478</v>
      </c>
      <c r="I154" s="443"/>
      <c r="J154" s="444"/>
      <c r="K154" s="422"/>
      <c r="L154" s="379"/>
      <c r="M154" s="417"/>
      <c r="O154" s="15"/>
      <c r="P154" s="15"/>
      <c r="Q154" s="15"/>
      <c r="S154" s="15"/>
      <c r="T154" s="15"/>
    </row>
    <row r="155" spans="1:20" s="5" customFormat="1" ht="18.75" customHeight="1" x14ac:dyDescent="0.35">
      <c r="A155" s="415"/>
      <c r="B155" s="427"/>
      <c r="C155" s="694"/>
      <c r="D155" s="695"/>
      <c r="F155" s="432" t="s">
        <v>472</v>
      </c>
      <c r="G155" s="445" t="s">
        <v>276</v>
      </c>
      <c r="H155" s="465" t="s">
        <v>478</v>
      </c>
      <c r="I155" s="443"/>
      <c r="J155" s="444"/>
      <c r="K155" s="422"/>
      <c r="L155" s="379"/>
      <c r="M155" s="417"/>
      <c r="O155" s="15"/>
      <c r="P155" s="15"/>
      <c r="Q155" s="15"/>
      <c r="S155" s="15"/>
      <c r="T155" s="15"/>
    </row>
    <row r="156" spans="1:20" s="5" customFormat="1" ht="18.75" customHeight="1" x14ac:dyDescent="0.35">
      <c r="A156" s="415"/>
      <c r="B156" s="427"/>
      <c r="C156" s="694"/>
      <c r="D156" s="695"/>
      <c r="F156" s="432" t="s">
        <v>473</v>
      </c>
      <c r="G156" s="445" t="s">
        <v>276</v>
      </c>
      <c r="H156" s="465" t="s">
        <v>478</v>
      </c>
      <c r="I156" s="443"/>
      <c r="J156" s="444"/>
      <c r="K156" s="422"/>
      <c r="L156" s="379"/>
      <c r="M156" s="417"/>
      <c r="O156" s="15"/>
      <c r="P156" s="15"/>
      <c r="Q156" s="15"/>
      <c r="S156" s="15"/>
      <c r="T156" s="15"/>
    </row>
    <row r="157" spans="1:20" s="5" customFormat="1" ht="18.75" customHeight="1" x14ac:dyDescent="0.35">
      <c r="A157" s="415"/>
      <c r="B157" s="427"/>
      <c r="C157" s="594"/>
      <c r="D157" s="695"/>
      <c r="F157" s="597" t="s">
        <v>584</v>
      </c>
      <c r="G157" s="445" t="s">
        <v>289</v>
      </c>
      <c r="H157" s="465" t="s">
        <v>478</v>
      </c>
      <c r="I157" s="443"/>
      <c r="J157" s="444"/>
      <c r="K157" s="422"/>
      <c r="L157" s="379"/>
      <c r="M157" s="417"/>
      <c r="O157" s="15"/>
      <c r="P157" s="15"/>
      <c r="Q157" s="15"/>
      <c r="S157" s="15"/>
      <c r="T157" s="15"/>
    </row>
    <row r="158" spans="1:20" s="5" customFormat="1" hidden="1" x14ac:dyDescent="0.35">
      <c r="A158" s="415"/>
      <c r="B158" s="410"/>
      <c r="C158" s="92"/>
      <c r="D158" s="695"/>
      <c r="F158" s="379"/>
      <c r="G158" s="379"/>
      <c r="H158" s="379"/>
      <c r="I158" s="403"/>
      <c r="J158" s="403"/>
      <c r="K158" s="422"/>
      <c r="L158" s="379"/>
      <c r="M158" s="417"/>
      <c r="O158" s="15"/>
      <c r="S158" s="15"/>
      <c r="T158" s="15"/>
    </row>
    <row r="159" spans="1:20" s="5" customFormat="1" ht="42" hidden="1" x14ac:dyDescent="0.35">
      <c r="A159" s="415"/>
      <c r="B159" s="427" t="s">
        <v>285</v>
      </c>
      <c r="C159" s="428" t="s">
        <v>259</v>
      </c>
      <c r="D159" s="695" t="s">
        <v>519</v>
      </c>
      <c r="F159" s="384" t="s">
        <v>488</v>
      </c>
      <c r="G159" s="384" t="s">
        <v>475</v>
      </c>
      <c r="H159" s="384" t="s">
        <v>476</v>
      </c>
      <c r="I159" s="430" t="s">
        <v>260</v>
      </c>
      <c r="J159" s="430" t="s">
        <v>261</v>
      </c>
      <c r="K159" s="422"/>
      <c r="L159" s="379"/>
      <c r="M159" s="417"/>
      <c r="N159" s="437"/>
      <c r="O159" s="431"/>
      <c r="P159" s="431"/>
      <c r="Q159" s="431"/>
      <c r="S159" s="438"/>
      <c r="T159" s="15"/>
    </row>
    <row r="160" spans="1:20" s="5" customFormat="1" hidden="1" x14ac:dyDescent="0.35">
      <c r="A160" s="415"/>
      <c r="B160" s="427"/>
      <c r="C160" s="694" t="s">
        <v>508</v>
      </c>
      <c r="D160" s="695"/>
      <c r="F160" s="453" t="s">
        <v>489</v>
      </c>
      <c r="G160" s="445" t="s">
        <v>512</v>
      </c>
      <c r="H160" s="465" t="s">
        <v>478</v>
      </c>
      <c r="I160" s="444"/>
      <c r="J160" s="444" t="s">
        <v>292</v>
      </c>
      <c r="K160" s="422"/>
      <c r="L160" s="379"/>
      <c r="M160" s="417"/>
      <c r="O160" s="15"/>
      <c r="P160" s="15"/>
      <c r="Q160" s="15"/>
      <c r="S160" s="15"/>
      <c r="T160" s="15"/>
    </row>
    <row r="161" spans="1:23" s="5" customFormat="1" hidden="1" x14ac:dyDescent="0.35">
      <c r="A161" s="415"/>
      <c r="B161" s="427"/>
      <c r="C161" s="694"/>
      <c r="D161" s="695"/>
      <c r="F161" s="453" t="s">
        <v>490</v>
      </c>
      <c r="G161" s="445" t="s">
        <v>281</v>
      </c>
      <c r="H161" s="465" t="s">
        <v>478</v>
      </c>
      <c r="I161" s="444"/>
      <c r="J161" s="444" t="s">
        <v>293</v>
      </c>
      <c r="K161" s="422"/>
      <c r="L161" s="379"/>
      <c r="M161" s="417"/>
      <c r="O161" s="15"/>
      <c r="P161" s="15"/>
      <c r="Q161" s="15"/>
      <c r="S161" s="15"/>
      <c r="T161" s="15"/>
    </row>
    <row r="162" spans="1:23" s="5" customFormat="1" hidden="1" x14ac:dyDescent="0.35">
      <c r="A162" s="415"/>
      <c r="B162" s="427"/>
      <c r="C162" s="694"/>
      <c r="D162" s="695"/>
      <c r="F162" s="453" t="s">
        <v>491</v>
      </c>
      <c r="G162" s="445" t="s">
        <v>492</v>
      </c>
      <c r="H162" s="465" t="s">
        <v>478</v>
      </c>
      <c r="I162" s="403"/>
      <c r="J162" s="403"/>
      <c r="K162" s="422"/>
      <c r="L162" s="379"/>
      <c r="M162" s="417"/>
      <c r="O162" s="15"/>
      <c r="P162" s="15"/>
      <c r="Q162" s="15"/>
      <c r="S162" s="15"/>
      <c r="T162" s="15"/>
    </row>
    <row r="163" spans="1:23" s="5" customFormat="1" hidden="1" x14ac:dyDescent="0.35">
      <c r="A163" s="415"/>
      <c r="B163" s="427"/>
      <c r="C163" s="694"/>
      <c r="D163" s="695"/>
      <c r="F163" s="453" t="s">
        <v>511</v>
      </c>
      <c r="G163" s="445" t="s">
        <v>492</v>
      </c>
      <c r="H163" s="465" t="s">
        <v>478</v>
      </c>
      <c r="I163" s="403"/>
      <c r="J163" s="403"/>
      <c r="K163" s="422"/>
      <c r="L163" s="379"/>
      <c r="M163" s="417"/>
      <c r="O163" s="15"/>
      <c r="P163" s="15"/>
      <c r="Q163" s="15"/>
      <c r="S163" s="15"/>
      <c r="T163" s="15"/>
    </row>
    <row r="164" spans="1:23" s="5" customFormat="1" ht="41.25" hidden="1" customHeight="1" x14ac:dyDescent="0.35">
      <c r="A164" s="415"/>
      <c r="B164" s="427"/>
      <c r="C164" s="694"/>
      <c r="D164" s="695"/>
      <c r="G164" s="379"/>
      <c r="H164" s="379"/>
      <c r="I164" s="403"/>
      <c r="J164" s="403"/>
      <c r="K164" s="422"/>
      <c r="L164" s="379"/>
      <c r="M164" s="417"/>
      <c r="O164" s="15"/>
      <c r="S164" s="15"/>
      <c r="T164" s="15"/>
    </row>
    <row r="165" spans="1:23" s="5" customFormat="1" x14ac:dyDescent="0.35">
      <c r="A165" s="415"/>
      <c r="B165" s="410"/>
      <c r="C165" s="92"/>
      <c r="D165" s="695"/>
      <c r="F165" s="379"/>
      <c r="G165" s="379"/>
      <c r="H165" s="379"/>
      <c r="I165" s="403"/>
      <c r="J165" s="403"/>
      <c r="K165" s="422"/>
      <c r="L165" s="379"/>
      <c r="M165" s="417"/>
      <c r="O165" s="15"/>
      <c r="S165" s="15"/>
      <c r="T165" s="15"/>
    </row>
    <row r="166" spans="1:23" s="5" customFormat="1" ht="11.25" customHeight="1" x14ac:dyDescent="0.35">
      <c r="A166" s="415"/>
      <c r="B166" s="461"/>
      <c r="C166" s="462"/>
      <c r="D166" s="463"/>
      <c r="E166" s="392"/>
      <c r="F166" s="391"/>
      <c r="G166" s="391"/>
      <c r="H166" s="391"/>
      <c r="I166" s="403"/>
      <c r="J166" s="403"/>
      <c r="K166" s="422"/>
      <c r="L166" s="391"/>
      <c r="M166" s="417"/>
      <c r="O166" s="15"/>
      <c r="S166" s="15"/>
      <c r="T166" s="15"/>
      <c r="U166" s="392"/>
      <c r="V166" s="392"/>
      <c r="W166" s="392"/>
    </row>
    <row r="167" spans="1:23" s="5" customFormat="1" x14ac:dyDescent="0.35">
      <c r="B167" s="410"/>
      <c r="C167" s="92"/>
      <c r="D167" s="54"/>
      <c r="F167" s="379"/>
      <c r="G167" s="379"/>
      <c r="H167" s="379"/>
      <c r="I167" s="403"/>
      <c r="J167" s="403"/>
      <c r="K167" s="422"/>
      <c r="L167" s="379"/>
      <c r="M167" s="379"/>
      <c r="O167" s="15"/>
      <c r="S167" s="15"/>
      <c r="T167" s="15"/>
    </row>
    <row r="168" spans="1:23" s="379" customFormat="1" hidden="1" x14ac:dyDescent="0.35">
      <c r="B168" s="425">
        <v>1</v>
      </c>
      <c r="C168" s="423" t="s">
        <v>506</v>
      </c>
      <c r="I168" s="403"/>
      <c r="J168" s="403"/>
      <c r="K168" s="422"/>
      <c r="O168" s="426"/>
      <c r="S168" s="426"/>
      <c r="T168" s="426"/>
    </row>
    <row r="169" spans="1:23" s="379" customFormat="1" hidden="1" x14ac:dyDescent="0.35">
      <c r="B169" s="425">
        <v>2</v>
      </c>
      <c r="C169" s="423" t="s">
        <v>507</v>
      </c>
      <c r="I169" s="403"/>
      <c r="J169" s="403"/>
      <c r="K169" s="422"/>
      <c r="O169" s="426"/>
      <c r="S169" s="426"/>
      <c r="T169" s="426"/>
    </row>
    <row r="170" spans="1:23" s="379" customFormat="1" hidden="1" x14ac:dyDescent="0.35">
      <c r="B170" s="425">
        <v>3</v>
      </c>
      <c r="C170" s="423" t="s">
        <v>523</v>
      </c>
      <c r="I170" s="403"/>
      <c r="J170" s="403"/>
      <c r="K170" s="422"/>
      <c r="O170" s="426"/>
      <c r="S170" s="426"/>
      <c r="T170" s="426"/>
    </row>
    <row r="171" spans="1:23" s="379" customFormat="1" hidden="1" x14ac:dyDescent="0.35">
      <c r="B171" s="425">
        <v>4</v>
      </c>
      <c r="C171" s="423" t="s">
        <v>497</v>
      </c>
      <c r="I171" s="403"/>
      <c r="J171" s="403"/>
      <c r="K171" s="422"/>
      <c r="O171" s="426"/>
      <c r="S171" s="426"/>
      <c r="T171" s="426"/>
    </row>
    <row r="172" spans="1:23" s="379" customFormat="1" hidden="1" x14ac:dyDescent="0.35">
      <c r="B172" s="425">
        <v>5</v>
      </c>
      <c r="C172" s="423" t="s">
        <v>498</v>
      </c>
      <c r="I172" s="403"/>
      <c r="J172" s="403"/>
      <c r="K172" s="422"/>
      <c r="O172" s="426"/>
      <c r="S172" s="426"/>
      <c r="T172" s="426"/>
    </row>
    <row r="173" spans="1:23" s="379" customFormat="1" hidden="1" x14ac:dyDescent="0.35">
      <c r="B173" s="425">
        <v>6</v>
      </c>
      <c r="C173" s="423" t="s">
        <v>499</v>
      </c>
      <c r="I173" s="403"/>
      <c r="J173" s="403"/>
      <c r="K173" s="422"/>
      <c r="O173" s="426"/>
      <c r="S173" s="426"/>
      <c r="T173" s="426"/>
    </row>
    <row r="174" spans="1:23" s="379" customFormat="1" hidden="1" x14ac:dyDescent="0.35">
      <c r="B174" s="425">
        <v>7</v>
      </c>
      <c r="C174" s="423" t="s">
        <v>500</v>
      </c>
      <c r="I174" s="403"/>
      <c r="J174" s="403"/>
      <c r="K174" s="422"/>
      <c r="O174" s="426"/>
      <c r="S174" s="426"/>
      <c r="T174" s="426"/>
    </row>
    <row r="175" spans="1:23" s="379" customFormat="1" hidden="1" x14ac:dyDescent="0.35">
      <c r="B175" s="425">
        <v>8</v>
      </c>
      <c r="C175" s="423" t="s">
        <v>501</v>
      </c>
      <c r="I175" s="403"/>
      <c r="J175" s="403"/>
      <c r="K175" s="422"/>
      <c r="O175" s="426"/>
      <c r="S175" s="426"/>
      <c r="T175" s="426"/>
    </row>
    <row r="176" spans="1:23" s="379" customFormat="1" hidden="1" x14ac:dyDescent="0.35">
      <c r="B176" s="425">
        <v>9</v>
      </c>
      <c r="C176" s="423" t="s">
        <v>502</v>
      </c>
      <c r="I176" s="403"/>
      <c r="J176" s="403"/>
      <c r="K176" s="422"/>
      <c r="O176" s="426"/>
      <c r="S176" s="426"/>
      <c r="T176" s="426"/>
    </row>
    <row r="177" spans="2:20" s="379" customFormat="1" hidden="1" x14ac:dyDescent="0.35">
      <c r="B177" s="425">
        <v>10</v>
      </c>
      <c r="C177" s="423" t="s">
        <v>503</v>
      </c>
      <c r="I177" s="403"/>
      <c r="J177" s="403"/>
      <c r="K177" s="422"/>
      <c r="O177" s="426"/>
      <c r="S177" s="426"/>
      <c r="T177" s="426"/>
    </row>
    <row r="178" spans="2:20" s="379" customFormat="1" hidden="1" x14ac:dyDescent="0.35">
      <c r="B178" s="425">
        <v>11</v>
      </c>
      <c r="C178" s="423" t="s">
        <v>504</v>
      </c>
      <c r="I178" s="403"/>
      <c r="J178" s="403"/>
      <c r="K178" s="422"/>
      <c r="O178" s="426"/>
      <c r="S178" s="426"/>
      <c r="T178" s="426"/>
    </row>
    <row r="179" spans="2:20" s="379" customFormat="1" hidden="1" x14ac:dyDescent="0.35">
      <c r="B179" s="425">
        <v>12</v>
      </c>
      <c r="C179" s="423" t="s">
        <v>505</v>
      </c>
      <c r="I179" s="403"/>
      <c r="J179" s="403"/>
      <c r="K179" s="422"/>
      <c r="O179" s="426"/>
      <c r="S179" s="426"/>
      <c r="T179" s="426"/>
    </row>
    <row r="180" spans="2:20" s="5" customFormat="1" hidden="1" x14ac:dyDescent="0.35">
      <c r="B180" s="410"/>
      <c r="C180" s="92"/>
      <c r="D180" s="54"/>
      <c r="F180" s="379"/>
      <c r="G180" s="379"/>
      <c r="H180" s="379"/>
      <c r="I180" s="403"/>
      <c r="J180" s="403"/>
      <c r="K180" s="422"/>
      <c r="L180" s="379"/>
      <c r="M180" s="379"/>
      <c r="O180" s="15"/>
      <c r="S180" s="15"/>
      <c r="T180" s="15"/>
    </row>
    <row r="181" spans="2:20" s="5" customFormat="1" hidden="1" x14ac:dyDescent="0.35">
      <c r="B181" s="410"/>
      <c r="C181" s="424">
        <v>3</v>
      </c>
      <c r="D181" s="54"/>
      <c r="F181" s="379"/>
      <c r="G181" s="379"/>
      <c r="H181" s="379"/>
      <c r="I181" s="403"/>
      <c r="J181" s="403"/>
      <c r="K181" s="422"/>
      <c r="L181" s="379"/>
      <c r="M181" s="379"/>
      <c r="O181" s="15"/>
      <c r="S181" s="15"/>
      <c r="T181" s="15"/>
    </row>
    <row r="182" spans="2:20" s="5" customFormat="1" x14ac:dyDescent="0.35">
      <c r="B182" s="410"/>
      <c r="C182" s="92"/>
      <c r="D182" s="54"/>
      <c r="F182" s="379"/>
      <c r="G182" s="379"/>
      <c r="H182" s="379"/>
      <c r="I182" s="403"/>
      <c r="J182" s="403"/>
      <c r="K182" s="422"/>
      <c r="L182" s="379"/>
      <c r="M182" s="379"/>
      <c r="O182" s="15"/>
      <c r="S182" s="15"/>
      <c r="T182" s="15"/>
    </row>
    <row r="183" spans="2:20" s="5" customFormat="1" x14ac:dyDescent="0.35">
      <c r="B183" s="410"/>
      <c r="C183" s="92"/>
      <c r="D183" s="54"/>
      <c r="F183" s="379"/>
      <c r="G183" s="379"/>
      <c r="H183" s="379"/>
      <c r="I183" s="403"/>
      <c r="J183" s="403"/>
      <c r="K183" s="422"/>
      <c r="L183" s="379"/>
      <c r="M183" s="379"/>
      <c r="O183" s="15"/>
      <c r="S183" s="15"/>
      <c r="T183" s="15"/>
    </row>
    <row r="184" spans="2:20" s="5" customFormat="1" x14ac:dyDescent="0.35">
      <c r="B184" s="410"/>
      <c r="C184" s="92"/>
      <c r="D184" s="54"/>
      <c r="F184" s="379"/>
      <c r="G184" s="379"/>
      <c r="H184" s="379"/>
      <c r="I184" s="403"/>
      <c r="J184" s="403"/>
      <c r="K184" s="422"/>
      <c r="L184" s="379"/>
      <c r="M184" s="379"/>
      <c r="O184" s="15"/>
      <c r="S184" s="15"/>
      <c r="T184" s="15"/>
    </row>
    <row r="185" spans="2:20" s="5" customFormat="1" x14ac:dyDescent="0.35">
      <c r="B185" s="410"/>
      <c r="C185" s="92"/>
      <c r="D185" s="54"/>
      <c r="F185" s="379"/>
      <c r="G185" s="379"/>
      <c r="H185" s="379"/>
      <c r="I185" s="403"/>
      <c r="J185" s="403"/>
      <c r="K185" s="422"/>
      <c r="L185" s="379"/>
      <c r="M185" s="379"/>
      <c r="O185" s="15"/>
      <c r="S185" s="15"/>
      <c r="T185" s="15"/>
    </row>
    <row r="186" spans="2:20" s="5" customFormat="1" x14ac:dyDescent="0.35">
      <c r="B186" s="410"/>
      <c r="C186" s="92"/>
      <c r="D186" s="54"/>
      <c r="F186" s="379"/>
      <c r="G186" s="379"/>
      <c r="H186" s="379"/>
      <c r="I186" s="403"/>
      <c r="J186" s="403"/>
      <c r="K186" s="422"/>
      <c r="L186" s="379"/>
      <c r="M186" s="379"/>
      <c r="O186" s="15"/>
      <c r="S186" s="15"/>
      <c r="T186" s="15"/>
    </row>
    <row r="187" spans="2:20" s="5" customFormat="1" x14ac:dyDescent="0.35">
      <c r="B187" s="410"/>
      <c r="C187" s="92"/>
      <c r="D187" s="54"/>
      <c r="F187" s="379"/>
      <c r="G187" s="379"/>
      <c r="H187" s="379"/>
      <c r="I187" s="403"/>
      <c r="J187" s="403"/>
      <c r="K187" s="422"/>
      <c r="L187" s="379"/>
      <c r="M187" s="379"/>
      <c r="O187" s="15"/>
      <c r="S187" s="15"/>
      <c r="T187" s="15"/>
    </row>
    <row r="188" spans="2:20" s="5" customFormat="1" x14ac:dyDescent="0.35">
      <c r="B188" s="410"/>
      <c r="C188" s="92"/>
      <c r="D188" s="54"/>
      <c r="F188" s="379"/>
      <c r="G188" s="379"/>
      <c r="H188" s="379"/>
      <c r="I188" s="403"/>
      <c r="J188" s="403"/>
      <c r="K188" s="422"/>
      <c r="L188" s="379"/>
      <c r="M188" s="379"/>
      <c r="O188" s="15"/>
      <c r="S188" s="15"/>
      <c r="T188" s="15"/>
    </row>
    <row r="189" spans="2:20" s="5" customFormat="1" x14ac:dyDescent="0.35">
      <c r="B189" s="410"/>
      <c r="C189" s="92"/>
      <c r="D189" s="54"/>
      <c r="F189" s="379"/>
      <c r="G189" s="379"/>
      <c r="H189" s="379"/>
      <c r="I189" s="403"/>
      <c r="J189" s="403"/>
      <c r="K189" s="422"/>
      <c r="L189" s="379"/>
      <c r="M189" s="379"/>
      <c r="O189" s="15"/>
      <c r="S189" s="15"/>
      <c r="T189" s="15"/>
    </row>
    <row r="190" spans="2:20" s="5" customFormat="1" x14ac:dyDescent="0.35">
      <c r="B190" s="410"/>
      <c r="C190" s="92"/>
      <c r="D190" s="54"/>
      <c r="F190" s="379"/>
      <c r="G190" s="379"/>
      <c r="H190" s="379"/>
      <c r="I190" s="403"/>
      <c r="J190" s="403"/>
      <c r="K190" s="422"/>
      <c r="L190" s="379"/>
      <c r="M190" s="379"/>
      <c r="O190" s="15"/>
      <c r="S190" s="15"/>
      <c r="T190" s="15"/>
    </row>
    <row r="191" spans="2:20" s="5" customFormat="1" x14ac:dyDescent="0.35">
      <c r="B191" s="410"/>
      <c r="C191" s="92"/>
      <c r="D191" s="54"/>
      <c r="F191" s="379"/>
      <c r="G191" s="379"/>
      <c r="H191" s="379"/>
      <c r="I191" s="403"/>
      <c r="J191" s="403"/>
      <c r="K191" s="422"/>
      <c r="L191" s="379"/>
      <c r="M191" s="379"/>
      <c r="O191" s="15"/>
      <c r="S191" s="15"/>
      <c r="T191" s="15"/>
    </row>
    <row r="192" spans="2:20" s="5" customFormat="1" x14ac:dyDescent="0.35">
      <c r="B192" s="410"/>
      <c r="C192" s="92"/>
      <c r="D192" s="54"/>
      <c r="F192" s="379"/>
      <c r="G192" s="379"/>
      <c r="H192" s="379"/>
      <c r="I192" s="403"/>
      <c r="J192" s="403"/>
      <c r="K192" s="422"/>
      <c r="L192" s="379"/>
      <c r="M192" s="379"/>
      <c r="O192" s="15"/>
      <c r="S192" s="15"/>
      <c r="T192" s="15"/>
    </row>
    <row r="193" spans="2:20" s="5" customFormat="1" x14ac:dyDescent="0.35">
      <c r="B193" s="410"/>
      <c r="C193" s="92"/>
      <c r="D193" s="54"/>
      <c r="F193" s="379"/>
      <c r="G193" s="379"/>
      <c r="H193" s="379"/>
      <c r="I193" s="403"/>
      <c r="J193" s="403"/>
      <c r="K193" s="422"/>
      <c r="L193" s="379"/>
      <c r="M193" s="379"/>
      <c r="O193" s="15"/>
      <c r="S193" s="15"/>
      <c r="T193" s="15"/>
    </row>
    <row r="194" spans="2:20" s="5" customFormat="1" x14ac:dyDescent="0.35">
      <c r="B194" s="410"/>
      <c r="C194" s="92"/>
      <c r="D194" s="54"/>
      <c r="F194" s="379"/>
      <c r="G194" s="379"/>
      <c r="H194" s="379"/>
      <c r="I194" s="403"/>
      <c r="J194" s="403"/>
      <c r="K194" s="422"/>
      <c r="L194" s="379"/>
      <c r="M194" s="379"/>
      <c r="O194" s="15"/>
      <c r="S194" s="15"/>
      <c r="T194" s="15"/>
    </row>
    <row r="195" spans="2:20" s="5" customFormat="1" x14ac:dyDescent="0.35">
      <c r="B195" s="410"/>
      <c r="C195" s="92"/>
      <c r="D195" s="54"/>
      <c r="F195" s="379"/>
      <c r="G195" s="379"/>
      <c r="H195" s="379"/>
      <c r="I195" s="403"/>
      <c r="J195" s="403"/>
      <c r="K195" s="422"/>
      <c r="L195" s="379"/>
      <c r="M195" s="379"/>
      <c r="O195" s="15"/>
      <c r="S195" s="15"/>
      <c r="T195" s="15"/>
    </row>
    <row r="196" spans="2:20" s="5" customFormat="1" x14ac:dyDescent="0.35">
      <c r="B196" s="410"/>
      <c r="C196" s="92"/>
      <c r="D196" s="54"/>
      <c r="F196" s="379"/>
      <c r="G196" s="379"/>
      <c r="H196" s="379"/>
      <c r="I196" s="403"/>
      <c r="J196" s="403"/>
      <c r="K196" s="422"/>
      <c r="L196" s="379"/>
      <c r="M196" s="379"/>
      <c r="O196" s="15"/>
      <c r="S196" s="15"/>
      <c r="T196" s="15"/>
    </row>
    <row r="197" spans="2:20" s="5" customFormat="1" x14ac:dyDescent="0.35">
      <c r="B197" s="410"/>
      <c r="C197" s="92"/>
      <c r="D197" s="54"/>
      <c r="F197" s="379"/>
      <c r="G197" s="379"/>
      <c r="H197" s="379"/>
      <c r="I197" s="403"/>
      <c r="J197" s="403"/>
      <c r="K197" s="422"/>
      <c r="L197" s="379"/>
      <c r="M197" s="379"/>
      <c r="O197" s="15"/>
      <c r="S197" s="15"/>
      <c r="T197" s="15"/>
    </row>
    <row r="198" spans="2:20" s="5" customFormat="1" x14ac:dyDescent="0.35">
      <c r="B198" s="410"/>
      <c r="C198" s="92"/>
      <c r="D198" s="54"/>
      <c r="F198" s="379"/>
      <c r="G198" s="379"/>
      <c r="H198" s="379"/>
      <c r="I198" s="403"/>
      <c r="J198" s="403"/>
      <c r="K198" s="422"/>
      <c r="L198" s="379"/>
      <c r="M198" s="379"/>
      <c r="O198" s="15"/>
      <c r="S198" s="15"/>
      <c r="T198" s="15"/>
    </row>
    <row r="199" spans="2:20" s="5" customFormat="1" x14ac:dyDescent="0.35">
      <c r="B199" s="410"/>
      <c r="C199" s="92"/>
      <c r="D199" s="54"/>
      <c r="F199" s="379"/>
      <c r="G199" s="379"/>
      <c r="H199" s="379"/>
      <c r="I199" s="403"/>
      <c r="J199" s="403"/>
      <c r="K199" s="422"/>
      <c r="L199" s="379"/>
      <c r="M199" s="379"/>
      <c r="O199" s="15"/>
      <c r="S199" s="15"/>
      <c r="T199" s="15"/>
    </row>
    <row r="200" spans="2:20" s="5" customFormat="1" x14ac:dyDescent="0.35">
      <c r="B200" s="410"/>
      <c r="C200" s="92"/>
      <c r="D200" s="54"/>
      <c r="F200" s="379"/>
      <c r="G200" s="379"/>
      <c r="H200" s="379"/>
      <c r="I200" s="403"/>
      <c r="J200" s="403"/>
      <c r="K200" s="422"/>
      <c r="L200" s="379"/>
      <c r="M200" s="379"/>
      <c r="O200" s="15"/>
      <c r="S200" s="15"/>
      <c r="T200" s="15"/>
    </row>
    <row r="201" spans="2:20" s="5" customFormat="1" x14ac:dyDescent="0.35">
      <c r="B201" s="410"/>
      <c r="C201" s="92"/>
      <c r="D201" s="54"/>
      <c r="F201" s="379"/>
      <c r="G201" s="379"/>
      <c r="H201" s="379"/>
      <c r="I201" s="403"/>
      <c r="J201" s="403"/>
      <c r="K201" s="422"/>
      <c r="L201" s="379"/>
      <c r="M201" s="379"/>
      <c r="O201" s="15"/>
      <c r="S201" s="15"/>
      <c r="T201" s="15"/>
    </row>
    <row r="202" spans="2:20" s="5" customFormat="1" x14ac:dyDescent="0.35">
      <c r="B202" s="410"/>
      <c r="C202" s="92"/>
      <c r="D202" s="54"/>
      <c r="F202" s="379"/>
      <c r="G202" s="379"/>
      <c r="H202" s="379"/>
      <c r="I202" s="403"/>
      <c r="J202" s="403"/>
      <c r="K202" s="422"/>
      <c r="L202" s="379"/>
      <c r="M202" s="379"/>
      <c r="O202" s="15"/>
      <c r="S202" s="15"/>
      <c r="T202" s="15"/>
    </row>
    <row r="203" spans="2:20" s="5" customFormat="1" x14ac:dyDescent="0.35">
      <c r="B203" s="410"/>
      <c r="C203" s="92"/>
      <c r="D203" s="54"/>
      <c r="F203" s="379"/>
      <c r="G203" s="379"/>
      <c r="H203" s="379"/>
      <c r="I203" s="403"/>
      <c r="J203" s="403"/>
      <c r="K203" s="422"/>
      <c r="L203" s="379"/>
      <c r="M203" s="379"/>
      <c r="O203" s="15"/>
      <c r="S203" s="15"/>
      <c r="T203" s="15"/>
    </row>
    <row r="204" spans="2:20" s="5" customFormat="1" x14ac:dyDescent="0.35">
      <c r="B204" s="410"/>
      <c r="C204" s="92"/>
      <c r="D204" s="54"/>
      <c r="F204" s="379"/>
      <c r="G204" s="379"/>
      <c r="H204" s="379"/>
      <c r="I204" s="403"/>
      <c r="J204" s="403"/>
      <c r="K204" s="422"/>
      <c r="L204" s="379"/>
      <c r="M204" s="379"/>
      <c r="O204" s="15"/>
      <c r="S204" s="15"/>
      <c r="T204" s="15"/>
    </row>
    <row r="205" spans="2:20" s="5" customFormat="1" x14ac:dyDescent="0.35">
      <c r="B205" s="410"/>
      <c r="C205" s="92"/>
      <c r="D205" s="54"/>
      <c r="F205" s="379"/>
      <c r="G205" s="379"/>
      <c r="H205" s="379"/>
      <c r="I205" s="403"/>
      <c r="J205" s="403"/>
      <c r="K205" s="422"/>
      <c r="L205" s="379"/>
      <c r="M205" s="379"/>
      <c r="O205" s="15"/>
      <c r="S205" s="15"/>
      <c r="T205" s="15"/>
    </row>
    <row r="206" spans="2:20" s="5" customFormat="1" x14ac:dyDescent="0.35">
      <c r="B206" s="410"/>
      <c r="C206" s="92"/>
      <c r="D206" s="54"/>
      <c r="F206" s="379"/>
      <c r="G206" s="379"/>
      <c r="H206" s="379"/>
      <c r="I206" s="403"/>
      <c r="J206" s="403"/>
      <c r="K206" s="422"/>
      <c r="L206" s="379"/>
      <c r="M206" s="379"/>
      <c r="O206" s="15"/>
      <c r="S206" s="15"/>
      <c r="T206" s="15"/>
    </row>
    <row r="207" spans="2:20" s="5" customFormat="1" x14ac:dyDescent="0.35">
      <c r="B207" s="410"/>
      <c r="C207" s="92"/>
      <c r="D207" s="54"/>
      <c r="F207" s="379"/>
      <c r="G207" s="379"/>
      <c r="H207" s="379"/>
      <c r="I207" s="403"/>
      <c r="J207" s="403"/>
      <c r="K207" s="422"/>
      <c r="L207" s="379"/>
      <c r="M207" s="379"/>
      <c r="O207" s="15"/>
      <c r="S207" s="15"/>
      <c r="T207" s="15"/>
    </row>
    <row r="208" spans="2:20" s="5" customFormat="1" x14ac:dyDescent="0.35">
      <c r="B208" s="410"/>
      <c r="C208" s="92"/>
      <c r="D208" s="54"/>
      <c r="F208" s="379"/>
      <c r="G208" s="379"/>
      <c r="H208" s="379"/>
      <c r="I208" s="403"/>
      <c r="J208" s="403"/>
      <c r="K208" s="422"/>
      <c r="L208" s="379"/>
      <c r="M208" s="379"/>
      <c r="O208" s="15"/>
      <c r="S208" s="15"/>
      <c r="T208" s="15"/>
    </row>
    <row r="209" spans="2:20" s="5" customFormat="1" x14ac:dyDescent="0.35">
      <c r="B209" s="410"/>
      <c r="C209" s="92"/>
      <c r="D209" s="54"/>
      <c r="F209" s="379"/>
      <c r="G209" s="379"/>
      <c r="H209" s="379"/>
      <c r="I209" s="403"/>
      <c r="J209" s="403"/>
      <c r="K209" s="422"/>
      <c r="L209" s="379"/>
      <c r="M209" s="379"/>
      <c r="O209" s="15"/>
      <c r="S209" s="15"/>
      <c r="T209" s="15"/>
    </row>
    <row r="210" spans="2:20" s="5" customFormat="1" x14ac:dyDescent="0.35">
      <c r="B210" s="410"/>
      <c r="C210" s="92"/>
      <c r="D210" s="54"/>
      <c r="F210" s="379"/>
      <c r="G210" s="379"/>
      <c r="H210" s="379"/>
      <c r="I210" s="403"/>
      <c r="J210" s="403"/>
      <c r="K210" s="422"/>
      <c r="L210" s="379"/>
      <c r="M210" s="379"/>
      <c r="O210" s="15"/>
      <c r="S210" s="15"/>
      <c r="T210" s="15"/>
    </row>
    <row r="211" spans="2:20" s="5" customFormat="1" x14ac:dyDescent="0.35">
      <c r="B211" s="410"/>
      <c r="C211" s="92"/>
      <c r="D211" s="54"/>
      <c r="F211" s="379"/>
      <c r="G211" s="379"/>
      <c r="H211" s="379"/>
      <c r="I211" s="403"/>
      <c r="J211" s="403"/>
      <c r="K211" s="422"/>
      <c r="L211" s="379"/>
      <c r="M211" s="379"/>
      <c r="O211" s="15"/>
      <c r="S211" s="15"/>
      <c r="T211" s="15"/>
    </row>
    <row r="212" spans="2:20" s="5" customFormat="1" x14ac:dyDescent="0.35">
      <c r="B212" s="410"/>
      <c r="C212" s="92"/>
      <c r="D212" s="54"/>
      <c r="F212" s="379"/>
      <c r="G212" s="379"/>
      <c r="H212" s="379"/>
      <c r="I212" s="403"/>
      <c r="J212" s="403"/>
      <c r="K212" s="422"/>
      <c r="L212" s="379"/>
      <c r="M212" s="379"/>
      <c r="O212" s="15"/>
      <c r="S212" s="15"/>
      <c r="T212" s="15"/>
    </row>
    <row r="213" spans="2:20" s="5" customFormat="1" x14ac:dyDescent="0.35">
      <c r="B213" s="410"/>
      <c r="C213" s="92"/>
      <c r="D213" s="54"/>
      <c r="F213" s="379"/>
      <c r="G213" s="379"/>
      <c r="H213" s="379"/>
      <c r="I213" s="403"/>
      <c r="J213" s="403"/>
      <c r="K213" s="422"/>
      <c r="L213" s="379"/>
      <c r="M213" s="379"/>
      <c r="O213" s="15"/>
      <c r="S213" s="15"/>
      <c r="T213" s="15"/>
    </row>
    <row r="214" spans="2:20" s="5" customFormat="1" x14ac:dyDescent="0.35">
      <c r="B214" s="410"/>
      <c r="C214" s="92"/>
      <c r="D214" s="54"/>
      <c r="F214" s="379"/>
      <c r="G214" s="379"/>
      <c r="H214" s="379"/>
      <c r="I214" s="403"/>
      <c r="J214" s="403"/>
      <c r="K214" s="422"/>
      <c r="L214" s="379"/>
      <c r="M214" s="379"/>
      <c r="O214" s="15"/>
      <c r="S214" s="15"/>
      <c r="T214" s="15"/>
    </row>
    <row r="215" spans="2:20" s="5" customFormat="1" x14ac:dyDescent="0.35">
      <c r="B215" s="410"/>
      <c r="C215" s="92"/>
      <c r="D215" s="54"/>
      <c r="F215" s="379"/>
      <c r="G215" s="379"/>
      <c r="H215" s="379"/>
      <c r="I215" s="403"/>
      <c r="J215" s="403"/>
      <c r="K215" s="422"/>
      <c r="L215" s="379"/>
      <c r="M215" s="379"/>
      <c r="O215" s="15"/>
      <c r="S215" s="15"/>
      <c r="T215" s="15"/>
    </row>
    <row r="216" spans="2:20" s="5" customFormat="1" x14ac:dyDescent="0.35">
      <c r="B216" s="410"/>
      <c r="C216" s="92"/>
      <c r="D216" s="54"/>
      <c r="F216" s="379"/>
      <c r="G216" s="379"/>
      <c r="H216" s="379"/>
      <c r="I216" s="403"/>
      <c r="J216" s="403"/>
      <c r="K216" s="422"/>
      <c r="L216" s="379"/>
      <c r="M216" s="379"/>
      <c r="O216" s="15"/>
      <c r="S216" s="15"/>
      <c r="T216" s="15"/>
    </row>
    <row r="217" spans="2:20" s="5" customFormat="1" x14ac:dyDescent="0.35">
      <c r="B217" s="410"/>
      <c r="C217" s="92"/>
      <c r="D217" s="54"/>
      <c r="F217" s="379"/>
      <c r="G217" s="379"/>
      <c r="H217" s="379"/>
      <c r="I217" s="403"/>
      <c r="J217" s="403"/>
      <c r="K217" s="422"/>
      <c r="L217" s="379"/>
      <c r="M217" s="379"/>
      <c r="O217" s="15"/>
      <c r="S217" s="15"/>
      <c r="T217" s="15"/>
    </row>
    <row r="218" spans="2:20" s="5" customFormat="1" x14ac:dyDescent="0.35">
      <c r="B218" s="410"/>
      <c r="C218" s="92"/>
      <c r="D218" s="54"/>
      <c r="F218" s="379"/>
      <c r="G218" s="379"/>
      <c r="H218" s="379"/>
      <c r="I218" s="403"/>
      <c r="J218" s="403"/>
      <c r="K218" s="422"/>
      <c r="L218" s="379"/>
      <c r="M218" s="379"/>
      <c r="O218" s="15"/>
      <c r="S218" s="15"/>
      <c r="T218" s="15"/>
    </row>
    <row r="219" spans="2:20" s="5" customFormat="1" x14ac:dyDescent="0.35">
      <c r="B219" s="410"/>
      <c r="C219" s="92"/>
      <c r="D219" s="54"/>
      <c r="F219" s="379"/>
      <c r="G219" s="379"/>
      <c r="H219" s="379"/>
      <c r="I219" s="403"/>
      <c r="J219" s="403"/>
      <c r="K219" s="422"/>
      <c r="L219" s="379"/>
      <c r="M219" s="379"/>
      <c r="O219" s="15"/>
      <c r="S219" s="15"/>
      <c r="T219" s="15"/>
    </row>
    <row r="220" spans="2:20" s="5" customFormat="1" x14ac:dyDescent="0.35">
      <c r="B220" s="410"/>
      <c r="C220" s="92"/>
      <c r="D220" s="54"/>
      <c r="F220" s="379"/>
      <c r="G220" s="379"/>
      <c r="H220" s="379"/>
      <c r="I220" s="403"/>
      <c r="J220" s="403"/>
      <c r="K220" s="422"/>
      <c r="L220" s="379"/>
      <c r="M220" s="379"/>
      <c r="O220" s="15"/>
      <c r="S220" s="15"/>
      <c r="T220" s="15"/>
    </row>
    <row r="221" spans="2:20" s="5" customFormat="1" x14ac:dyDescent="0.35">
      <c r="B221" s="410"/>
      <c r="C221" s="92"/>
      <c r="D221" s="54"/>
      <c r="F221" s="379"/>
      <c r="G221" s="379"/>
      <c r="H221" s="379"/>
      <c r="I221" s="403"/>
      <c r="J221" s="403"/>
      <c r="K221" s="422"/>
      <c r="L221" s="379"/>
      <c r="M221" s="379"/>
      <c r="O221" s="15"/>
      <c r="S221" s="15"/>
      <c r="T221" s="15"/>
    </row>
    <row r="222" spans="2:20" s="5" customFormat="1" x14ac:dyDescent="0.35">
      <c r="B222" s="410"/>
      <c r="C222" s="92"/>
      <c r="D222" s="54"/>
      <c r="F222" s="379"/>
      <c r="G222" s="379"/>
      <c r="H222" s="379"/>
      <c r="I222" s="403"/>
      <c r="J222" s="403"/>
      <c r="K222" s="422"/>
      <c r="L222" s="379"/>
      <c r="M222" s="379"/>
      <c r="O222" s="15"/>
      <c r="S222" s="15"/>
      <c r="T222" s="15"/>
    </row>
    <row r="223" spans="2:20" s="5" customFormat="1" x14ac:dyDescent="0.35">
      <c r="B223" s="410"/>
      <c r="C223" s="92"/>
      <c r="D223" s="54"/>
      <c r="F223" s="379"/>
      <c r="G223" s="379"/>
      <c r="H223" s="379"/>
      <c r="I223" s="403"/>
      <c r="J223" s="403"/>
      <c r="K223" s="422"/>
      <c r="L223" s="379"/>
      <c r="M223" s="379"/>
      <c r="O223" s="15"/>
      <c r="S223" s="15"/>
      <c r="T223" s="15"/>
    </row>
    <row r="224" spans="2:20" s="5" customFormat="1" x14ac:dyDescent="0.35">
      <c r="B224" s="410"/>
      <c r="C224" s="92"/>
      <c r="D224" s="54"/>
      <c r="F224" s="379"/>
      <c r="G224" s="379"/>
      <c r="H224" s="379"/>
      <c r="I224" s="403"/>
      <c r="J224" s="403"/>
      <c r="K224" s="422"/>
      <c r="L224" s="379"/>
      <c r="M224" s="379"/>
      <c r="O224" s="15"/>
      <c r="S224" s="15"/>
      <c r="T224" s="15"/>
    </row>
    <row r="225" spans="2:20" s="5" customFormat="1" x14ac:dyDescent="0.35">
      <c r="B225" s="410"/>
      <c r="C225" s="92"/>
      <c r="D225" s="54"/>
      <c r="F225" s="379"/>
      <c r="G225" s="379"/>
      <c r="H225" s="379"/>
      <c r="I225" s="403"/>
      <c r="J225" s="403"/>
      <c r="K225" s="422"/>
      <c r="L225" s="379"/>
      <c r="M225" s="379"/>
      <c r="O225" s="15"/>
      <c r="S225" s="15"/>
      <c r="T225" s="15"/>
    </row>
    <row r="226" spans="2:20" s="5" customFormat="1" x14ac:dyDescent="0.35">
      <c r="B226" s="410"/>
      <c r="C226" s="92"/>
      <c r="D226" s="54"/>
      <c r="F226" s="379"/>
      <c r="G226" s="379"/>
      <c r="H226" s="379"/>
      <c r="I226" s="403"/>
      <c r="J226" s="403"/>
      <c r="K226" s="422"/>
      <c r="L226" s="379"/>
      <c r="M226" s="379"/>
      <c r="O226" s="15"/>
      <c r="S226" s="15"/>
      <c r="T226" s="15"/>
    </row>
    <row r="227" spans="2:20" s="5" customFormat="1" x14ac:dyDescent="0.35">
      <c r="B227" s="410"/>
      <c r="C227" s="92"/>
      <c r="D227" s="54"/>
      <c r="F227" s="379"/>
      <c r="G227" s="379"/>
      <c r="H227" s="379"/>
      <c r="I227" s="403"/>
      <c r="J227" s="403"/>
      <c r="K227" s="422"/>
      <c r="L227" s="379"/>
      <c r="M227" s="379"/>
      <c r="O227" s="15"/>
      <c r="S227" s="15"/>
      <c r="T227" s="15"/>
    </row>
    <row r="228" spans="2:20" s="5" customFormat="1" x14ac:dyDescent="0.35">
      <c r="B228" s="410"/>
      <c r="C228" s="92"/>
      <c r="D228" s="54"/>
      <c r="F228" s="379"/>
      <c r="G228" s="379"/>
      <c r="H228" s="379"/>
      <c r="I228" s="403"/>
      <c r="J228" s="403"/>
      <c r="K228" s="422"/>
      <c r="L228" s="379"/>
      <c r="M228" s="379"/>
      <c r="O228" s="15"/>
      <c r="S228" s="15"/>
      <c r="T228" s="15"/>
    </row>
    <row r="229" spans="2:20" s="5" customFormat="1" x14ac:dyDescent="0.35">
      <c r="B229" s="410"/>
      <c r="C229" s="92"/>
      <c r="D229" s="54"/>
      <c r="F229" s="379"/>
      <c r="G229" s="379"/>
      <c r="H229" s="379"/>
      <c r="I229" s="403"/>
      <c r="J229" s="403"/>
      <c r="K229" s="422"/>
      <c r="L229" s="379"/>
      <c r="M229" s="379"/>
      <c r="O229" s="15"/>
      <c r="S229" s="15"/>
      <c r="T229" s="15"/>
    </row>
    <row r="230" spans="2:20" s="5" customFormat="1" x14ac:dyDescent="0.35">
      <c r="B230" s="410"/>
      <c r="C230" s="92"/>
      <c r="D230" s="54"/>
      <c r="F230" s="379"/>
      <c r="G230" s="379"/>
      <c r="H230" s="379"/>
      <c r="I230" s="403"/>
      <c r="J230" s="403"/>
      <c r="K230" s="422"/>
      <c r="L230" s="379"/>
      <c r="M230" s="379"/>
      <c r="O230" s="15"/>
      <c r="S230" s="15"/>
      <c r="T230" s="15"/>
    </row>
    <row r="231" spans="2:20" s="5" customFormat="1" x14ac:dyDescent="0.35">
      <c r="B231" s="410"/>
      <c r="C231" s="92"/>
      <c r="D231" s="54"/>
      <c r="F231" s="379"/>
      <c r="G231" s="379"/>
      <c r="H231" s="379"/>
      <c r="I231" s="403"/>
      <c r="J231" s="403"/>
      <c r="K231" s="422"/>
      <c r="L231" s="379"/>
      <c r="M231" s="379"/>
      <c r="O231" s="15"/>
      <c r="S231" s="15"/>
      <c r="T231" s="15"/>
    </row>
    <row r="232" spans="2:20" s="5" customFormat="1" x14ac:dyDescent="0.35">
      <c r="B232" s="410"/>
      <c r="C232" s="92"/>
      <c r="D232" s="54"/>
      <c r="F232" s="379"/>
      <c r="G232" s="379"/>
      <c r="H232" s="379"/>
      <c r="I232" s="403"/>
      <c r="J232" s="403"/>
      <c r="K232" s="422"/>
      <c r="L232" s="379"/>
      <c r="M232" s="379"/>
      <c r="O232" s="15"/>
      <c r="S232" s="15"/>
      <c r="T232" s="15"/>
    </row>
    <row r="233" spans="2:20" s="5" customFormat="1" x14ac:dyDescent="0.35">
      <c r="B233" s="410"/>
      <c r="C233" s="92"/>
      <c r="D233" s="54"/>
      <c r="F233" s="379"/>
      <c r="G233" s="379"/>
      <c r="H233" s="379"/>
      <c r="I233" s="403"/>
      <c r="J233" s="403"/>
      <c r="K233" s="422"/>
      <c r="L233" s="379"/>
      <c r="M233" s="379"/>
      <c r="O233" s="15"/>
      <c r="S233" s="15"/>
      <c r="T233" s="15"/>
    </row>
    <row r="234" spans="2:20" s="5" customFormat="1" x14ac:dyDescent="0.35">
      <c r="B234" s="410"/>
      <c r="C234" s="92"/>
      <c r="D234" s="54"/>
      <c r="F234" s="379"/>
      <c r="G234" s="379"/>
      <c r="H234" s="379"/>
      <c r="I234" s="403"/>
      <c r="J234" s="403"/>
      <c r="K234" s="422"/>
      <c r="L234" s="379"/>
      <c r="M234" s="379"/>
      <c r="O234" s="15"/>
      <c r="S234" s="15"/>
      <c r="T234" s="15"/>
    </row>
    <row r="235" spans="2:20" s="5" customFormat="1" x14ac:dyDescent="0.35">
      <c r="B235" s="410"/>
      <c r="C235" s="92"/>
      <c r="D235" s="54"/>
      <c r="F235" s="379"/>
      <c r="G235" s="379"/>
      <c r="H235" s="379"/>
      <c r="I235" s="403"/>
      <c r="J235" s="403"/>
      <c r="K235" s="422"/>
      <c r="L235" s="379"/>
      <c r="M235" s="379"/>
      <c r="O235" s="15"/>
      <c r="S235" s="15"/>
      <c r="T235" s="15"/>
    </row>
    <row r="236" spans="2:20" s="5" customFormat="1" x14ac:dyDescent="0.35">
      <c r="B236" s="410"/>
      <c r="C236" s="92"/>
      <c r="D236" s="54"/>
      <c r="F236" s="379"/>
      <c r="G236" s="379"/>
      <c r="H236" s="379"/>
      <c r="I236" s="403"/>
      <c r="J236" s="403"/>
      <c r="K236" s="422"/>
      <c r="L236" s="379"/>
      <c r="M236" s="379"/>
      <c r="O236" s="15"/>
      <c r="S236" s="15"/>
      <c r="T236" s="15"/>
    </row>
    <row r="237" spans="2:20" s="5" customFormat="1" x14ac:dyDescent="0.35">
      <c r="B237" s="410"/>
      <c r="C237" s="92"/>
      <c r="D237" s="54"/>
      <c r="F237" s="379"/>
      <c r="G237" s="379"/>
      <c r="H237" s="379"/>
      <c r="I237" s="403"/>
      <c r="J237" s="403"/>
      <c r="K237" s="422"/>
      <c r="L237" s="379"/>
      <c r="M237" s="379"/>
      <c r="O237" s="15"/>
      <c r="S237" s="15"/>
      <c r="T237" s="15"/>
    </row>
    <row r="238" spans="2:20" s="5" customFormat="1" x14ac:dyDescent="0.35">
      <c r="B238" s="410"/>
      <c r="C238" s="92"/>
      <c r="D238" s="54"/>
      <c r="F238" s="379"/>
      <c r="G238" s="379"/>
      <c r="H238" s="379"/>
      <c r="I238" s="403"/>
      <c r="J238" s="403"/>
      <c r="K238" s="422"/>
      <c r="L238" s="379"/>
      <c r="M238" s="379"/>
      <c r="O238" s="15"/>
      <c r="S238" s="15"/>
      <c r="T238" s="15"/>
    </row>
    <row r="239" spans="2:20" s="5" customFormat="1" x14ac:dyDescent="0.35">
      <c r="B239" s="410"/>
      <c r="C239" s="92"/>
      <c r="D239" s="54"/>
      <c r="F239" s="379"/>
      <c r="G239" s="379"/>
      <c r="H239" s="379"/>
      <c r="I239" s="403"/>
      <c r="J239" s="403"/>
      <c r="K239" s="422"/>
      <c r="L239" s="379"/>
      <c r="M239" s="379"/>
      <c r="O239" s="15"/>
      <c r="S239" s="15"/>
      <c r="T239" s="15"/>
    </row>
    <row r="240" spans="2:20" s="5" customFormat="1" x14ac:dyDescent="0.35">
      <c r="B240" s="410"/>
      <c r="C240" s="92"/>
      <c r="D240" s="54"/>
      <c r="F240" s="379"/>
      <c r="G240" s="379"/>
      <c r="H240" s="379"/>
      <c r="I240" s="403"/>
      <c r="J240" s="403"/>
      <c r="K240" s="422"/>
      <c r="L240" s="379"/>
      <c r="M240" s="379"/>
      <c r="O240" s="15"/>
      <c r="S240" s="15"/>
      <c r="T240" s="15"/>
    </row>
    <row r="241" spans="2:20" s="5" customFormat="1" x14ac:dyDescent="0.35">
      <c r="B241" s="410"/>
      <c r="C241" s="92"/>
      <c r="D241" s="54"/>
      <c r="F241" s="379"/>
      <c r="G241" s="379"/>
      <c r="H241" s="379"/>
      <c r="I241" s="403"/>
      <c r="J241" s="403"/>
      <c r="K241" s="422"/>
      <c r="L241" s="379"/>
      <c r="M241" s="379"/>
      <c r="O241" s="15"/>
      <c r="S241" s="15"/>
      <c r="T241" s="15"/>
    </row>
    <row r="242" spans="2:20" s="5" customFormat="1" x14ac:dyDescent="0.35">
      <c r="B242" s="410"/>
      <c r="C242" s="92"/>
      <c r="D242" s="54"/>
      <c r="F242" s="379"/>
      <c r="G242" s="379"/>
      <c r="H242" s="379"/>
      <c r="I242" s="403"/>
      <c r="J242" s="403"/>
      <c r="K242" s="422"/>
      <c r="L242" s="379"/>
      <c r="M242" s="379"/>
      <c r="O242" s="15"/>
      <c r="S242" s="15"/>
      <c r="T242" s="15"/>
    </row>
    <row r="243" spans="2:20" s="5" customFormat="1" x14ac:dyDescent="0.35">
      <c r="B243" s="410"/>
      <c r="C243" s="92"/>
      <c r="D243" s="54"/>
      <c r="F243" s="379"/>
      <c r="G243" s="379"/>
      <c r="H243" s="379"/>
      <c r="I243" s="403"/>
      <c r="J243" s="403"/>
      <c r="K243" s="422"/>
      <c r="L243" s="379"/>
      <c r="M243" s="379"/>
      <c r="O243" s="15"/>
      <c r="S243" s="15"/>
      <c r="T243" s="15"/>
    </row>
    <row r="244" spans="2:20" s="5" customFormat="1" x14ac:dyDescent="0.35">
      <c r="B244" s="410"/>
      <c r="C244" s="92"/>
      <c r="D244" s="54"/>
      <c r="F244" s="379"/>
      <c r="G244" s="379"/>
      <c r="H244" s="379"/>
      <c r="I244" s="403"/>
      <c r="J244" s="403"/>
      <c r="K244" s="422"/>
      <c r="L244" s="379"/>
      <c r="M244" s="379"/>
      <c r="O244" s="15"/>
      <c r="S244" s="15"/>
      <c r="T244" s="15"/>
    </row>
    <row r="245" spans="2:20" s="5" customFormat="1" x14ac:dyDescent="0.35">
      <c r="B245" s="410"/>
      <c r="C245" s="92"/>
      <c r="D245" s="54"/>
      <c r="F245" s="379"/>
      <c r="G245" s="379"/>
      <c r="H245" s="379"/>
      <c r="I245" s="403"/>
      <c r="J245" s="403"/>
      <c r="K245" s="422"/>
      <c r="L245" s="379"/>
      <c r="M245" s="379"/>
      <c r="O245" s="15"/>
      <c r="S245" s="15"/>
      <c r="T245" s="15"/>
    </row>
    <row r="246" spans="2:20" s="5" customFormat="1" x14ac:dyDescent="0.35">
      <c r="B246" s="410"/>
      <c r="C246" s="92"/>
      <c r="D246" s="54"/>
      <c r="F246" s="379"/>
      <c r="G246" s="379"/>
      <c r="H246" s="379"/>
      <c r="I246" s="403"/>
      <c r="J246" s="403"/>
      <c r="K246" s="422"/>
      <c r="L246" s="379"/>
      <c r="M246" s="379"/>
      <c r="O246" s="15"/>
      <c r="S246" s="15"/>
      <c r="T246" s="15"/>
    </row>
    <row r="247" spans="2:20" s="5" customFormat="1" x14ac:dyDescent="0.35">
      <c r="B247" s="410"/>
      <c r="C247" s="92"/>
      <c r="D247" s="54"/>
      <c r="F247" s="379"/>
      <c r="G247" s="379"/>
      <c r="H247" s="379"/>
      <c r="I247" s="403"/>
      <c r="J247" s="403"/>
      <c r="K247" s="422"/>
      <c r="L247" s="379"/>
      <c r="M247" s="379"/>
      <c r="O247" s="15"/>
      <c r="S247" s="15"/>
      <c r="T247" s="15"/>
    </row>
    <row r="248" spans="2:20" s="5" customFormat="1" x14ac:dyDescent="0.35">
      <c r="B248" s="410"/>
      <c r="C248" s="92"/>
      <c r="D248" s="54"/>
      <c r="F248" s="379"/>
      <c r="G248" s="379"/>
      <c r="H248" s="379"/>
      <c r="I248" s="403"/>
      <c r="J248" s="403"/>
      <c r="K248" s="422"/>
      <c r="L248" s="379"/>
      <c r="M248" s="379"/>
      <c r="O248" s="15"/>
      <c r="S248" s="15"/>
      <c r="T248" s="15"/>
    </row>
    <row r="249" spans="2:20" s="5" customFormat="1" x14ac:dyDescent="0.35">
      <c r="B249" s="410"/>
      <c r="C249" s="92"/>
      <c r="D249" s="54"/>
      <c r="F249" s="379"/>
      <c r="G249" s="379"/>
      <c r="H249" s="379"/>
      <c r="I249" s="403"/>
      <c r="J249" s="403"/>
      <c r="K249" s="422"/>
      <c r="L249" s="379"/>
      <c r="M249" s="379"/>
      <c r="O249" s="15"/>
      <c r="S249" s="15"/>
      <c r="T249" s="15"/>
    </row>
    <row r="250" spans="2:20" s="5" customFormat="1" x14ac:dyDescent="0.35">
      <c r="B250" s="410"/>
      <c r="C250" s="92"/>
      <c r="D250" s="54"/>
      <c r="F250" s="379"/>
      <c r="G250" s="379"/>
      <c r="H250" s="379"/>
      <c r="I250" s="403"/>
      <c r="J250" s="403"/>
      <c r="K250" s="422"/>
      <c r="L250" s="379"/>
      <c r="M250" s="379"/>
      <c r="O250" s="15"/>
      <c r="S250" s="15"/>
      <c r="T250" s="15"/>
    </row>
    <row r="251" spans="2:20" s="5" customFormat="1" x14ac:dyDescent="0.35">
      <c r="B251" s="410"/>
      <c r="C251" s="92"/>
      <c r="D251" s="54"/>
      <c r="F251" s="379"/>
      <c r="G251" s="379"/>
      <c r="H251" s="379"/>
      <c r="I251" s="403"/>
      <c r="J251" s="403"/>
      <c r="K251" s="422"/>
      <c r="L251" s="379"/>
      <c r="M251" s="379"/>
      <c r="O251" s="15"/>
      <c r="S251" s="15"/>
      <c r="T251" s="15"/>
    </row>
    <row r="252" spans="2:20" s="5" customFormat="1" x14ac:dyDescent="0.35">
      <c r="B252" s="410"/>
      <c r="C252" s="92"/>
      <c r="D252" s="54"/>
      <c r="F252" s="379"/>
      <c r="G252" s="379"/>
      <c r="H252" s="379"/>
      <c r="I252" s="403"/>
      <c r="J252" s="403"/>
      <c r="K252" s="422"/>
      <c r="L252" s="379"/>
      <c r="M252" s="379"/>
      <c r="O252" s="15"/>
      <c r="S252" s="15"/>
      <c r="T252" s="15"/>
    </row>
    <row r="253" spans="2:20" s="5" customFormat="1" x14ac:dyDescent="0.35">
      <c r="B253" s="410"/>
      <c r="C253" s="92"/>
      <c r="D253" s="54"/>
      <c r="F253" s="379"/>
      <c r="G253" s="379"/>
      <c r="H253" s="379"/>
      <c r="I253" s="403"/>
      <c r="J253" s="403"/>
      <c r="K253" s="422"/>
      <c r="L253" s="379"/>
      <c r="M253" s="379"/>
      <c r="O253" s="15"/>
      <c r="S253" s="15"/>
      <c r="T253" s="15"/>
    </row>
    <row r="254" spans="2:20" s="5" customFormat="1" x14ac:dyDescent="0.35">
      <c r="B254" s="410"/>
      <c r="C254" s="92"/>
      <c r="D254" s="54"/>
      <c r="F254" s="379"/>
      <c r="G254" s="379"/>
      <c r="H254" s="379"/>
      <c r="I254" s="403"/>
      <c r="J254" s="403"/>
      <c r="K254" s="422"/>
      <c r="L254" s="379"/>
      <c r="M254" s="379"/>
      <c r="O254" s="15"/>
      <c r="S254" s="15"/>
      <c r="T254" s="15"/>
    </row>
    <row r="255" spans="2:20" s="5" customFormat="1" x14ac:dyDescent="0.35">
      <c r="B255" s="410"/>
      <c r="C255" s="92"/>
      <c r="D255" s="54"/>
      <c r="F255" s="379"/>
      <c r="G255" s="379"/>
      <c r="H255" s="379"/>
      <c r="I255" s="403"/>
      <c r="J255" s="403"/>
      <c r="K255" s="422"/>
      <c r="L255" s="379"/>
      <c r="M255" s="379"/>
      <c r="O255" s="15"/>
      <c r="S255" s="15"/>
      <c r="T255" s="15"/>
    </row>
    <row r="256" spans="2:20" s="5" customFormat="1" x14ac:dyDescent="0.35">
      <c r="B256" s="410"/>
      <c r="C256" s="92"/>
      <c r="D256" s="54"/>
      <c r="F256" s="379"/>
      <c r="G256" s="379"/>
      <c r="H256" s="379"/>
      <c r="I256" s="403"/>
      <c r="J256" s="403"/>
      <c r="K256" s="422"/>
      <c r="L256" s="379"/>
      <c r="M256" s="379"/>
      <c r="O256" s="15"/>
      <c r="S256" s="15"/>
      <c r="T256" s="15"/>
    </row>
    <row r="257" spans="2:20" s="5" customFormat="1" x14ac:dyDescent="0.35">
      <c r="B257" s="410"/>
      <c r="C257" s="92"/>
      <c r="D257" s="54"/>
      <c r="F257" s="379"/>
      <c r="G257" s="379"/>
      <c r="H257" s="379"/>
      <c r="I257" s="403"/>
      <c r="J257" s="403"/>
      <c r="K257" s="422"/>
      <c r="L257" s="379"/>
      <c r="M257" s="379"/>
      <c r="O257" s="15"/>
      <c r="S257" s="15"/>
      <c r="T257" s="15"/>
    </row>
    <row r="258" spans="2:20" s="5" customFormat="1" x14ac:dyDescent="0.35">
      <c r="B258" s="410"/>
      <c r="C258" s="92"/>
      <c r="D258" s="54"/>
      <c r="F258" s="379"/>
      <c r="G258" s="379"/>
      <c r="H258" s="379"/>
      <c r="I258" s="403"/>
      <c r="J258" s="403"/>
      <c r="K258" s="422"/>
      <c r="L258" s="379"/>
      <c r="M258" s="379"/>
      <c r="O258" s="15"/>
      <c r="S258" s="15"/>
      <c r="T258" s="15"/>
    </row>
    <row r="259" spans="2:20" s="5" customFormat="1" x14ac:dyDescent="0.35">
      <c r="B259" s="410"/>
      <c r="C259" s="92"/>
      <c r="D259" s="54"/>
      <c r="F259" s="379"/>
      <c r="G259" s="379"/>
      <c r="H259" s="379"/>
      <c r="I259" s="403"/>
      <c r="J259" s="403"/>
      <c r="K259" s="422"/>
      <c r="L259" s="379"/>
      <c r="M259" s="379"/>
      <c r="O259" s="15"/>
      <c r="S259" s="15"/>
      <c r="T259" s="15"/>
    </row>
    <row r="260" spans="2:20" s="5" customFormat="1" x14ac:dyDescent="0.35">
      <c r="B260" s="410"/>
      <c r="C260" s="92"/>
      <c r="D260" s="54"/>
      <c r="F260" s="379"/>
      <c r="G260" s="379"/>
      <c r="H260" s="379"/>
      <c r="I260" s="403"/>
      <c r="J260" s="403"/>
      <c r="K260" s="422"/>
      <c r="L260" s="379"/>
      <c r="M260" s="379"/>
      <c r="O260" s="15"/>
      <c r="S260" s="15"/>
      <c r="T260" s="15"/>
    </row>
    <row r="261" spans="2:20" s="5" customFormat="1" x14ac:dyDescent="0.35">
      <c r="B261" s="410"/>
      <c r="C261" s="92"/>
      <c r="D261" s="54"/>
      <c r="F261" s="379"/>
      <c r="G261" s="379"/>
      <c r="H261" s="379"/>
      <c r="I261" s="403"/>
      <c r="J261" s="403"/>
      <c r="K261" s="422"/>
      <c r="L261" s="379"/>
      <c r="M261" s="379"/>
      <c r="O261" s="15"/>
      <c r="S261" s="15"/>
      <c r="T261" s="15"/>
    </row>
    <row r="262" spans="2:20" s="5" customFormat="1" x14ac:dyDescent="0.35">
      <c r="B262" s="410"/>
      <c r="C262" s="92"/>
      <c r="D262" s="54"/>
      <c r="F262" s="379"/>
      <c r="G262" s="379"/>
      <c r="H262" s="379"/>
      <c r="I262" s="403"/>
      <c r="J262" s="403"/>
      <c r="K262" s="422"/>
      <c r="L262" s="379"/>
      <c r="M262" s="379"/>
      <c r="O262" s="15"/>
      <c r="S262" s="15"/>
      <c r="T262" s="15"/>
    </row>
    <row r="263" spans="2:20" s="5" customFormat="1" x14ac:dyDescent="0.35">
      <c r="B263" s="410"/>
      <c r="C263" s="92"/>
      <c r="D263" s="54"/>
      <c r="F263" s="379"/>
      <c r="G263" s="379"/>
      <c r="H263" s="379"/>
      <c r="I263" s="403"/>
      <c r="J263" s="403"/>
      <c r="K263" s="422"/>
      <c r="L263" s="379"/>
      <c r="M263" s="379"/>
      <c r="O263" s="15"/>
      <c r="S263" s="15"/>
      <c r="T263" s="15"/>
    </row>
    <row r="264" spans="2:20" s="5" customFormat="1" x14ac:dyDescent="0.35">
      <c r="B264" s="410"/>
      <c r="C264" s="92"/>
      <c r="D264" s="54"/>
      <c r="F264" s="379"/>
      <c r="G264" s="379"/>
      <c r="H264" s="379"/>
      <c r="I264" s="403"/>
      <c r="J264" s="403"/>
      <c r="K264" s="422"/>
      <c r="L264" s="379"/>
      <c r="M264" s="379"/>
      <c r="O264" s="15"/>
      <c r="S264" s="15"/>
      <c r="T264" s="15"/>
    </row>
    <row r="265" spans="2:20" s="5" customFormat="1" x14ac:dyDescent="0.35">
      <c r="B265" s="410"/>
      <c r="C265" s="92"/>
      <c r="D265" s="54"/>
      <c r="F265" s="379"/>
      <c r="G265" s="379"/>
      <c r="H265" s="379"/>
      <c r="I265" s="403"/>
      <c r="J265" s="403"/>
      <c r="K265" s="422"/>
      <c r="L265" s="379"/>
      <c r="M265" s="379"/>
      <c r="O265" s="15"/>
      <c r="S265" s="15"/>
      <c r="T265" s="15"/>
    </row>
    <row r="266" spans="2:20" s="5" customFormat="1" x14ac:dyDescent="0.35">
      <c r="B266" s="410"/>
      <c r="C266" s="92"/>
      <c r="D266" s="54"/>
      <c r="F266" s="379"/>
      <c r="G266" s="379"/>
      <c r="H266" s="379"/>
      <c r="I266" s="403"/>
      <c r="J266" s="403"/>
      <c r="K266" s="422"/>
      <c r="L266" s="379"/>
      <c r="M266" s="379"/>
      <c r="O266" s="15"/>
      <c r="S266" s="15"/>
      <c r="T266" s="15"/>
    </row>
    <row r="267" spans="2:20" s="5" customFormat="1" x14ac:dyDescent="0.35">
      <c r="B267" s="410"/>
      <c r="C267" s="92"/>
      <c r="D267" s="54"/>
      <c r="F267" s="379"/>
      <c r="G267" s="379"/>
      <c r="H267" s="379"/>
      <c r="I267" s="403"/>
      <c r="J267" s="403"/>
      <c r="K267" s="422"/>
      <c r="L267" s="379"/>
      <c r="M267" s="379"/>
      <c r="O267" s="15"/>
      <c r="S267" s="15"/>
      <c r="T267" s="15"/>
    </row>
    <row r="268" spans="2:20" s="5" customFormat="1" x14ac:dyDescent="0.35">
      <c r="B268" s="410"/>
      <c r="C268" s="92"/>
      <c r="D268" s="54"/>
      <c r="F268" s="379"/>
      <c r="G268" s="379"/>
      <c r="H268" s="379"/>
      <c r="I268" s="403"/>
      <c r="J268" s="403"/>
      <c r="K268" s="422"/>
      <c r="L268" s="379"/>
      <c r="M268" s="379"/>
      <c r="O268" s="15"/>
      <c r="S268" s="15"/>
      <c r="T268" s="15"/>
    </row>
    <row r="269" spans="2:20" s="5" customFormat="1" x14ac:dyDescent="0.35">
      <c r="B269" s="410"/>
      <c r="C269" s="92"/>
      <c r="D269" s="54"/>
      <c r="F269" s="379"/>
      <c r="G269" s="379"/>
      <c r="H269" s="379"/>
      <c r="I269" s="403"/>
      <c r="J269" s="403"/>
      <c r="K269" s="422"/>
      <c r="L269" s="379"/>
      <c r="M269" s="379"/>
      <c r="O269" s="15"/>
      <c r="S269" s="15"/>
      <c r="T269" s="15"/>
    </row>
    <row r="270" spans="2:20" s="5" customFormat="1" x14ac:dyDescent="0.35">
      <c r="B270" s="410"/>
      <c r="C270" s="92"/>
      <c r="D270" s="54"/>
      <c r="F270" s="379"/>
      <c r="G270" s="379"/>
      <c r="H270" s="379"/>
      <c r="I270" s="403"/>
      <c r="J270" s="403"/>
      <c r="K270" s="422"/>
      <c r="L270" s="379"/>
      <c r="M270" s="379"/>
      <c r="O270" s="15"/>
      <c r="S270" s="15"/>
      <c r="T270" s="15"/>
    </row>
    <row r="271" spans="2:20" s="5" customFormat="1" x14ac:dyDescent="0.35">
      <c r="B271" s="410"/>
      <c r="C271" s="92"/>
      <c r="D271" s="54"/>
      <c r="F271" s="379"/>
      <c r="G271" s="379"/>
      <c r="H271" s="379"/>
      <c r="I271" s="403"/>
      <c r="J271" s="403"/>
      <c r="K271" s="422"/>
      <c r="L271" s="379"/>
      <c r="M271" s="379"/>
      <c r="O271" s="15"/>
      <c r="S271" s="15"/>
      <c r="T271" s="15"/>
    </row>
    <row r="272" spans="2:20" s="5" customFormat="1" x14ac:dyDescent="0.35">
      <c r="B272" s="410"/>
      <c r="C272" s="92"/>
      <c r="D272" s="54"/>
      <c r="F272" s="379"/>
      <c r="G272" s="379"/>
      <c r="H272" s="379"/>
      <c r="I272" s="403"/>
      <c r="J272" s="403"/>
      <c r="K272" s="422"/>
      <c r="L272" s="379"/>
      <c r="M272" s="379"/>
      <c r="O272" s="15"/>
      <c r="S272" s="15"/>
      <c r="T272" s="15"/>
    </row>
    <row r="273" spans="2:20" s="5" customFormat="1" x14ac:dyDescent="0.35">
      <c r="B273" s="410"/>
      <c r="C273" s="92"/>
      <c r="D273" s="54"/>
      <c r="F273" s="379"/>
      <c r="G273" s="379"/>
      <c r="H273" s="379"/>
      <c r="I273" s="403"/>
      <c r="J273" s="403"/>
      <c r="K273" s="422"/>
      <c r="L273" s="379"/>
      <c r="M273" s="379"/>
      <c r="O273" s="15"/>
      <c r="S273" s="15"/>
      <c r="T273" s="15"/>
    </row>
    <row r="274" spans="2:20" s="5" customFormat="1" x14ac:dyDescent="0.35">
      <c r="B274" s="410"/>
      <c r="C274" s="92"/>
      <c r="D274" s="54"/>
      <c r="F274" s="379"/>
      <c r="G274" s="379"/>
      <c r="H274" s="379"/>
      <c r="I274" s="403"/>
      <c r="J274" s="403"/>
      <c r="K274" s="422"/>
      <c r="L274" s="379"/>
      <c r="M274" s="379"/>
      <c r="O274" s="15"/>
      <c r="S274" s="15"/>
      <c r="T274" s="15"/>
    </row>
    <row r="275" spans="2:20" s="5" customFormat="1" x14ac:dyDescent="0.35">
      <c r="B275" s="410"/>
      <c r="C275" s="92"/>
      <c r="D275" s="54"/>
      <c r="F275" s="379"/>
      <c r="G275" s="379"/>
      <c r="H275" s="379"/>
      <c r="I275" s="403"/>
      <c r="J275" s="403"/>
      <c r="K275" s="422"/>
      <c r="L275" s="379"/>
      <c r="M275" s="379"/>
      <c r="O275" s="15"/>
      <c r="S275" s="15"/>
      <c r="T275" s="15"/>
    </row>
    <row r="276" spans="2:20" s="5" customFormat="1" x14ac:dyDescent="0.35">
      <c r="B276" s="410"/>
      <c r="C276" s="92"/>
      <c r="D276" s="54"/>
      <c r="F276" s="379"/>
      <c r="G276" s="379"/>
      <c r="H276" s="379"/>
      <c r="I276" s="403"/>
      <c r="J276" s="403"/>
      <c r="K276" s="422"/>
      <c r="L276" s="379"/>
      <c r="M276" s="379"/>
      <c r="O276" s="15"/>
      <c r="S276" s="15"/>
      <c r="T276" s="15"/>
    </row>
    <row r="277" spans="2:20" s="5" customFormat="1" x14ac:dyDescent="0.35">
      <c r="B277" s="410"/>
      <c r="C277" s="92"/>
      <c r="D277" s="54"/>
      <c r="F277" s="379"/>
      <c r="G277" s="379"/>
      <c r="H277" s="379"/>
      <c r="I277" s="403"/>
      <c r="J277" s="403"/>
      <c r="K277" s="422"/>
      <c r="L277" s="379"/>
      <c r="M277" s="379"/>
      <c r="O277" s="15"/>
      <c r="S277" s="15"/>
      <c r="T277" s="15"/>
    </row>
    <row r="278" spans="2:20" s="5" customFormat="1" x14ac:dyDescent="0.35">
      <c r="B278" s="410"/>
      <c r="C278" s="92"/>
      <c r="D278" s="54"/>
      <c r="F278" s="379"/>
      <c r="G278" s="379"/>
      <c r="H278" s="379"/>
      <c r="I278" s="403"/>
      <c r="J278" s="403"/>
      <c r="K278" s="422"/>
      <c r="L278" s="379"/>
      <c r="M278" s="379"/>
      <c r="O278" s="15"/>
      <c r="S278" s="15"/>
      <c r="T278" s="15"/>
    </row>
    <row r="279" spans="2:20" s="5" customFormat="1" x14ac:dyDescent="0.35">
      <c r="B279" s="410"/>
      <c r="C279" s="92"/>
      <c r="D279" s="54"/>
      <c r="F279" s="379"/>
      <c r="G279" s="379"/>
      <c r="H279" s="379"/>
      <c r="I279" s="403"/>
      <c r="J279" s="403"/>
      <c r="K279" s="422"/>
      <c r="L279" s="379"/>
      <c r="M279" s="379"/>
      <c r="O279" s="15"/>
      <c r="S279" s="15"/>
      <c r="T279" s="15"/>
    </row>
    <row r="280" spans="2:20" s="5" customFormat="1" x14ac:dyDescent="0.35">
      <c r="B280" s="410"/>
      <c r="C280" s="92"/>
      <c r="D280" s="54"/>
      <c r="F280" s="379"/>
      <c r="G280" s="379"/>
      <c r="H280" s="379"/>
      <c r="I280" s="403"/>
      <c r="J280" s="403"/>
      <c r="K280" s="422"/>
      <c r="L280" s="379"/>
      <c r="M280" s="379"/>
      <c r="O280" s="15"/>
      <c r="S280" s="15"/>
      <c r="T280" s="15"/>
    </row>
    <row r="281" spans="2:20" s="5" customFormat="1" x14ac:dyDescent="0.35">
      <c r="B281" s="410"/>
      <c r="C281" s="92"/>
      <c r="D281" s="54"/>
      <c r="F281" s="379"/>
      <c r="G281" s="379"/>
      <c r="H281" s="379"/>
      <c r="I281" s="403"/>
      <c r="J281" s="403"/>
      <c r="K281" s="422"/>
      <c r="L281" s="379"/>
      <c r="M281" s="379"/>
      <c r="O281" s="15"/>
      <c r="S281" s="15"/>
      <c r="T281" s="15"/>
    </row>
    <row r="282" spans="2:20" s="5" customFormat="1" x14ac:dyDescent="0.35">
      <c r="B282" s="410"/>
      <c r="C282" s="92"/>
      <c r="D282" s="54"/>
      <c r="F282" s="379"/>
      <c r="G282" s="379"/>
      <c r="H282" s="379"/>
      <c r="I282" s="403"/>
      <c r="J282" s="403"/>
      <c r="K282" s="422"/>
      <c r="L282" s="379"/>
      <c r="M282" s="379"/>
      <c r="O282" s="15"/>
      <c r="S282" s="15"/>
      <c r="T282" s="15"/>
    </row>
    <row r="283" spans="2:20" s="5" customFormat="1" x14ac:dyDescent="0.35">
      <c r="B283" s="410"/>
      <c r="C283" s="92"/>
      <c r="D283" s="54"/>
      <c r="F283" s="379"/>
      <c r="G283" s="379"/>
      <c r="H283" s="379"/>
      <c r="I283" s="403"/>
      <c r="J283" s="403"/>
      <c r="K283" s="422"/>
      <c r="L283" s="379"/>
      <c r="M283" s="379"/>
      <c r="O283" s="15"/>
      <c r="S283" s="15"/>
      <c r="T283" s="15"/>
    </row>
    <row r="284" spans="2:20" s="5" customFormat="1" x14ac:dyDescent="0.35">
      <c r="B284" s="410"/>
      <c r="C284" s="92"/>
      <c r="D284" s="54"/>
      <c r="F284" s="379"/>
      <c r="G284" s="379"/>
      <c r="H284" s="379"/>
      <c r="I284" s="403"/>
      <c r="J284" s="403"/>
      <c r="K284" s="422"/>
      <c r="L284" s="379"/>
      <c r="M284" s="379"/>
      <c r="O284" s="15"/>
      <c r="S284" s="15"/>
      <c r="T284" s="15"/>
    </row>
    <row r="285" spans="2:20" s="5" customFormat="1" x14ac:dyDescent="0.35">
      <c r="B285" s="410"/>
      <c r="C285" s="92"/>
      <c r="D285" s="54"/>
      <c r="F285" s="379"/>
      <c r="G285" s="379"/>
      <c r="H285" s="379"/>
      <c r="I285" s="403"/>
      <c r="J285" s="403"/>
      <c r="K285" s="422"/>
      <c r="L285" s="379"/>
      <c r="M285" s="379"/>
      <c r="O285" s="15"/>
      <c r="S285" s="15"/>
      <c r="T285" s="15"/>
    </row>
    <row r="286" spans="2:20" s="5" customFormat="1" x14ac:dyDescent="0.35">
      <c r="B286" s="410"/>
      <c r="C286" s="92"/>
      <c r="D286" s="54"/>
      <c r="F286" s="379"/>
      <c r="G286" s="379"/>
      <c r="H286" s="379"/>
      <c r="I286" s="403"/>
      <c r="J286" s="403"/>
      <c r="K286" s="422"/>
      <c r="L286" s="379"/>
      <c r="M286" s="379"/>
      <c r="O286" s="15"/>
      <c r="S286" s="15"/>
      <c r="T286" s="15"/>
    </row>
    <row r="287" spans="2:20" s="5" customFormat="1" x14ac:dyDescent="0.35">
      <c r="B287" s="410"/>
      <c r="C287" s="92"/>
      <c r="D287" s="54"/>
      <c r="F287" s="379"/>
      <c r="G287" s="379"/>
      <c r="H287" s="379"/>
      <c r="I287" s="403"/>
      <c r="J287" s="403"/>
      <c r="K287" s="422"/>
      <c r="L287" s="379"/>
      <c r="M287" s="379"/>
      <c r="O287" s="15"/>
      <c r="S287" s="15"/>
      <c r="T287" s="15"/>
    </row>
    <row r="288" spans="2:20" s="5" customFormat="1" x14ac:dyDescent="0.35">
      <c r="B288" s="410"/>
      <c r="C288" s="92"/>
      <c r="D288" s="54"/>
      <c r="F288" s="379"/>
      <c r="G288" s="379"/>
      <c r="H288" s="379"/>
      <c r="I288" s="403"/>
      <c r="J288" s="403"/>
      <c r="K288" s="422"/>
      <c r="L288" s="379"/>
      <c r="M288" s="379"/>
      <c r="O288" s="15"/>
      <c r="S288" s="15"/>
      <c r="T288" s="15"/>
    </row>
    <row r="289" spans="2:20" s="5" customFormat="1" x14ac:dyDescent="0.35">
      <c r="B289" s="410"/>
      <c r="C289" s="92"/>
      <c r="D289" s="54"/>
      <c r="F289" s="379"/>
      <c r="G289" s="379"/>
      <c r="H289" s="379"/>
      <c r="I289" s="403"/>
      <c r="J289" s="403"/>
      <c r="K289" s="422"/>
      <c r="L289" s="379"/>
      <c r="M289" s="379"/>
      <c r="O289" s="15"/>
      <c r="S289" s="15"/>
      <c r="T289" s="15"/>
    </row>
    <row r="290" spans="2:20" s="5" customFormat="1" x14ac:dyDescent="0.35">
      <c r="B290" s="410"/>
      <c r="C290" s="92"/>
      <c r="D290" s="54"/>
      <c r="F290" s="379"/>
      <c r="G290" s="379"/>
      <c r="H290" s="379"/>
      <c r="I290" s="403"/>
      <c r="J290" s="403"/>
      <c r="K290" s="422"/>
      <c r="L290" s="379"/>
      <c r="M290" s="379"/>
      <c r="O290" s="15"/>
      <c r="S290" s="15"/>
      <c r="T290" s="15"/>
    </row>
    <row r="291" spans="2:20" s="5" customFormat="1" x14ac:dyDescent="0.35">
      <c r="B291" s="410"/>
      <c r="C291" s="92"/>
      <c r="D291" s="54"/>
      <c r="F291" s="379"/>
      <c r="G291" s="379"/>
      <c r="H291" s="379"/>
      <c r="I291" s="403"/>
      <c r="J291" s="403"/>
      <c r="K291" s="422"/>
      <c r="L291" s="379"/>
      <c r="M291" s="379"/>
      <c r="O291" s="15"/>
      <c r="S291" s="15"/>
      <c r="T291" s="15"/>
    </row>
    <row r="292" spans="2:20" s="5" customFormat="1" x14ac:dyDescent="0.35">
      <c r="B292" s="410"/>
      <c r="C292" s="92"/>
      <c r="D292" s="54"/>
      <c r="F292" s="379"/>
      <c r="G292" s="379"/>
      <c r="H292" s="379"/>
      <c r="I292" s="403"/>
      <c r="J292" s="403"/>
      <c r="K292" s="422"/>
      <c r="L292" s="379"/>
      <c r="M292" s="379"/>
      <c r="O292" s="15"/>
      <c r="S292" s="15"/>
      <c r="T292" s="15"/>
    </row>
    <row r="293" spans="2:20" s="5" customFormat="1" x14ac:dyDescent="0.35">
      <c r="B293" s="410"/>
      <c r="C293" s="92"/>
      <c r="D293" s="54"/>
      <c r="F293" s="379"/>
      <c r="G293" s="379"/>
      <c r="H293" s="379"/>
      <c r="I293" s="403"/>
      <c r="J293" s="403"/>
      <c r="K293" s="422"/>
      <c r="L293" s="379"/>
      <c r="M293" s="379"/>
      <c r="O293" s="15"/>
      <c r="S293" s="15"/>
      <c r="T293" s="15"/>
    </row>
    <row r="294" spans="2:20" s="5" customFormat="1" x14ac:dyDescent="0.35">
      <c r="B294" s="410"/>
      <c r="C294" s="92"/>
      <c r="D294" s="54"/>
      <c r="F294" s="379"/>
      <c r="G294" s="379"/>
      <c r="H294" s="379"/>
      <c r="I294" s="403"/>
      <c r="J294" s="403"/>
      <c r="K294" s="422"/>
      <c r="L294" s="379"/>
      <c r="M294" s="379"/>
      <c r="O294" s="15"/>
      <c r="S294" s="15"/>
      <c r="T294" s="15"/>
    </row>
    <row r="295" spans="2:20" s="5" customFormat="1" x14ac:dyDescent="0.35">
      <c r="B295" s="410"/>
      <c r="C295" s="92"/>
      <c r="D295" s="54"/>
      <c r="F295" s="379"/>
      <c r="G295" s="379"/>
      <c r="H295" s="379"/>
      <c r="I295" s="403"/>
      <c r="J295" s="403"/>
      <c r="K295" s="422"/>
      <c r="L295" s="379"/>
      <c r="M295" s="379"/>
      <c r="O295" s="15"/>
      <c r="S295" s="15"/>
      <c r="T295" s="15"/>
    </row>
    <row r="296" spans="2:20" s="5" customFormat="1" x14ac:dyDescent="0.35">
      <c r="B296" s="410"/>
      <c r="C296" s="92"/>
      <c r="D296" s="54"/>
      <c r="F296" s="379"/>
      <c r="G296" s="379"/>
      <c r="H296" s="379"/>
      <c r="I296" s="403"/>
      <c r="J296" s="403"/>
      <c r="K296" s="422"/>
      <c r="L296" s="379"/>
      <c r="M296" s="379"/>
      <c r="O296" s="15"/>
      <c r="S296" s="15"/>
      <c r="T296" s="15"/>
    </row>
    <row r="297" spans="2:20" s="5" customFormat="1" x14ac:dyDescent="0.35">
      <c r="B297" s="410"/>
      <c r="C297" s="92"/>
      <c r="D297" s="54"/>
      <c r="F297" s="379"/>
      <c r="G297" s="379"/>
      <c r="H297" s="379"/>
      <c r="I297" s="403"/>
      <c r="J297" s="403"/>
      <c r="K297" s="422"/>
      <c r="L297" s="379"/>
      <c r="M297" s="379"/>
      <c r="O297" s="15"/>
      <c r="S297" s="15"/>
      <c r="T297" s="15"/>
    </row>
    <row r="298" spans="2:20" s="5" customFormat="1" x14ac:dyDescent="0.35">
      <c r="B298" s="410"/>
      <c r="C298" s="92"/>
      <c r="D298" s="54"/>
      <c r="F298" s="379"/>
      <c r="G298" s="379"/>
      <c r="H298" s="379"/>
      <c r="I298" s="403"/>
      <c r="J298" s="403"/>
      <c r="K298" s="422"/>
      <c r="L298" s="379"/>
      <c r="M298" s="379"/>
      <c r="O298" s="15"/>
      <c r="S298" s="15"/>
      <c r="T298" s="15"/>
    </row>
    <row r="299" spans="2:20" s="5" customFormat="1" x14ac:dyDescent="0.35">
      <c r="B299" s="410"/>
      <c r="C299" s="92"/>
      <c r="D299" s="54"/>
      <c r="F299" s="379"/>
      <c r="G299" s="379"/>
      <c r="H299" s="379"/>
      <c r="I299" s="403"/>
      <c r="J299" s="403"/>
      <c r="K299" s="422"/>
      <c r="L299" s="379"/>
      <c r="M299" s="379"/>
      <c r="O299" s="15"/>
      <c r="S299" s="15"/>
      <c r="T299" s="15"/>
    </row>
    <row r="300" spans="2:20" s="5" customFormat="1" x14ac:dyDescent="0.35">
      <c r="B300" s="410"/>
      <c r="C300" s="92"/>
      <c r="D300" s="54"/>
      <c r="F300" s="379"/>
      <c r="G300" s="379"/>
      <c r="H300" s="379"/>
      <c r="I300" s="403"/>
      <c r="J300" s="403"/>
      <c r="K300" s="422"/>
      <c r="L300" s="379"/>
      <c r="M300" s="379"/>
      <c r="O300" s="15"/>
      <c r="S300" s="15"/>
      <c r="T300" s="15"/>
    </row>
    <row r="301" spans="2:20" s="5" customFormat="1" x14ac:dyDescent="0.35">
      <c r="B301" s="410"/>
      <c r="C301" s="92"/>
      <c r="D301" s="54"/>
      <c r="F301" s="379"/>
      <c r="G301" s="379"/>
      <c r="H301" s="379"/>
      <c r="I301" s="403"/>
      <c r="J301" s="403"/>
      <c r="K301" s="422"/>
      <c r="L301" s="379"/>
      <c r="M301" s="379"/>
      <c r="O301" s="15"/>
      <c r="S301" s="15"/>
      <c r="T301" s="15"/>
    </row>
    <row r="302" spans="2:20" s="5" customFormat="1" x14ac:dyDescent="0.35">
      <c r="B302" s="410"/>
      <c r="C302" s="92"/>
      <c r="D302" s="54"/>
      <c r="F302" s="379"/>
      <c r="G302" s="379"/>
      <c r="H302" s="379"/>
      <c r="I302" s="403"/>
      <c r="J302" s="403"/>
      <c r="K302" s="422"/>
      <c r="L302" s="379"/>
      <c r="M302" s="379"/>
      <c r="O302" s="15"/>
      <c r="S302" s="15"/>
      <c r="T302" s="15"/>
    </row>
    <row r="303" spans="2:20" s="5" customFormat="1" x14ac:dyDescent="0.35">
      <c r="B303" s="410"/>
      <c r="C303" s="92"/>
      <c r="D303" s="54"/>
      <c r="F303" s="379"/>
      <c r="G303" s="379"/>
      <c r="H303" s="379"/>
      <c r="I303" s="403"/>
      <c r="J303" s="403"/>
      <c r="K303" s="422"/>
      <c r="L303" s="379"/>
      <c r="M303" s="379"/>
      <c r="O303" s="15"/>
      <c r="S303" s="15"/>
      <c r="T303" s="15"/>
    </row>
    <row r="304" spans="2:20" s="5" customFormat="1" x14ac:dyDescent="0.35">
      <c r="B304" s="410"/>
      <c r="C304" s="92"/>
      <c r="D304" s="54"/>
      <c r="F304" s="379"/>
      <c r="G304" s="379"/>
      <c r="H304" s="379"/>
      <c r="I304" s="403"/>
      <c r="J304" s="403"/>
      <c r="K304" s="422"/>
      <c r="L304" s="379"/>
      <c r="M304" s="379"/>
      <c r="O304" s="15"/>
      <c r="S304" s="15"/>
      <c r="T304" s="15"/>
    </row>
    <row r="305" spans="2:20" s="5" customFormat="1" x14ac:dyDescent="0.35">
      <c r="B305" s="410"/>
      <c r="C305" s="92"/>
      <c r="D305" s="54"/>
      <c r="F305" s="379"/>
      <c r="G305" s="379"/>
      <c r="H305" s="379"/>
      <c r="I305" s="403"/>
      <c r="J305" s="403"/>
      <c r="K305" s="422"/>
      <c r="L305" s="379"/>
      <c r="M305" s="379"/>
      <c r="O305" s="15"/>
      <c r="S305" s="15"/>
      <c r="T305" s="15"/>
    </row>
    <row r="306" spans="2:20" s="5" customFormat="1" x14ac:dyDescent="0.35">
      <c r="B306" s="410"/>
      <c r="C306" s="92"/>
      <c r="D306" s="54"/>
      <c r="F306" s="379"/>
      <c r="G306" s="379"/>
      <c r="H306" s="379"/>
      <c r="I306" s="403"/>
      <c r="J306" s="403"/>
      <c r="K306" s="422"/>
      <c r="L306" s="379"/>
      <c r="M306" s="379"/>
      <c r="O306" s="15"/>
      <c r="S306" s="15"/>
      <c r="T306" s="15"/>
    </row>
    <row r="307" spans="2:20" s="5" customFormat="1" x14ac:dyDescent="0.35">
      <c r="B307" s="410"/>
      <c r="C307" s="92"/>
      <c r="D307" s="54"/>
      <c r="F307" s="379"/>
      <c r="G307" s="379"/>
      <c r="H307" s="379"/>
      <c r="I307" s="403"/>
      <c r="J307" s="403"/>
      <c r="K307" s="422"/>
      <c r="L307" s="379"/>
      <c r="M307" s="379"/>
      <c r="O307" s="15"/>
      <c r="S307" s="15"/>
      <c r="T307" s="15"/>
    </row>
    <row r="308" spans="2:20" s="5" customFormat="1" x14ac:dyDescent="0.35">
      <c r="B308" s="410"/>
      <c r="C308" s="92"/>
      <c r="D308" s="54"/>
      <c r="F308" s="379"/>
      <c r="G308" s="379"/>
      <c r="H308" s="379"/>
      <c r="I308" s="403"/>
      <c r="J308" s="403"/>
      <c r="K308" s="422"/>
      <c r="L308" s="379"/>
      <c r="M308" s="379"/>
      <c r="O308" s="15"/>
      <c r="S308" s="15"/>
      <c r="T308" s="15"/>
    </row>
    <row r="309" spans="2:20" s="5" customFormat="1" x14ac:dyDescent="0.35">
      <c r="B309" s="410"/>
      <c r="C309" s="92"/>
      <c r="D309" s="54"/>
      <c r="F309" s="379"/>
      <c r="G309" s="379"/>
      <c r="H309" s="379"/>
      <c r="I309" s="403"/>
      <c r="J309" s="403"/>
      <c r="K309" s="422"/>
      <c r="L309" s="379"/>
      <c r="M309" s="379"/>
      <c r="O309" s="15"/>
      <c r="S309" s="15"/>
      <c r="T309" s="15"/>
    </row>
    <row r="310" spans="2:20" s="5" customFormat="1" x14ac:dyDescent="0.35">
      <c r="B310" s="410"/>
      <c r="C310" s="92"/>
      <c r="D310" s="54"/>
      <c r="F310" s="379"/>
      <c r="G310" s="379"/>
      <c r="H310" s="379"/>
      <c r="I310" s="403"/>
      <c r="J310" s="403"/>
      <c r="K310" s="422"/>
      <c r="L310" s="379"/>
      <c r="M310" s="379"/>
      <c r="O310" s="15"/>
      <c r="S310" s="15"/>
      <c r="T310" s="15"/>
    </row>
    <row r="311" spans="2:20" s="5" customFormat="1" x14ac:dyDescent="0.35">
      <c r="B311" s="410"/>
      <c r="C311" s="92"/>
      <c r="D311" s="54"/>
      <c r="F311" s="379"/>
      <c r="G311" s="379"/>
      <c r="H311" s="379"/>
      <c r="I311" s="403"/>
      <c r="J311" s="403"/>
      <c r="K311" s="422"/>
      <c r="L311" s="379"/>
      <c r="M311" s="379"/>
      <c r="O311" s="15"/>
      <c r="S311" s="15"/>
      <c r="T311" s="15"/>
    </row>
    <row r="312" spans="2:20" s="5" customFormat="1" x14ac:dyDescent="0.35">
      <c r="B312" s="410"/>
      <c r="C312" s="92"/>
      <c r="D312" s="54"/>
      <c r="F312" s="379"/>
      <c r="G312" s="379"/>
      <c r="H312" s="379"/>
      <c r="I312" s="403"/>
      <c r="J312" s="403"/>
      <c r="K312" s="422"/>
      <c r="L312" s="379"/>
      <c r="M312" s="379"/>
      <c r="O312" s="15"/>
      <c r="S312" s="15"/>
      <c r="T312" s="15"/>
    </row>
    <row r="313" spans="2:20" s="5" customFormat="1" x14ac:dyDescent="0.35">
      <c r="B313" s="410"/>
      <c r="C313" s="92"/>
      <c r="D313" s="54"/>
      <c r="F313" s="379"/>
      <c r="G313" s="379"/>
      <c r="H313" s="379"/>
      <c r="I313" s="403"/>
      <c r="J313" s="403"/>
      <c r="K313" s="422"/>
      <c r="L313" s="379"/>
      <c r="M313" s="379"/>
      <c r="O313" s="15"/>
      <c r="S313" s="15"/>
      <c r="T313" s="15"/>
    </row>
    <row r="314" spans="2:20" s="5" customFormat="1" x14ac:dyDescent="0.35">
      <c r="B314" s="410"/>
      <c r="C314" s="92"/>
      <c r="D314" s="54"/>
      <c r="F314" s="379"/>
      <c r="G314" s="379"/>
      <c r="H314" s="379"/>
      <c r="I314" s="403"/>
      <c r="J314" s="403"/>
      <c r="K314" s="422"/>
      <c r="L314" s="379"/>
      <c r="M314" s="379"/>
      <c r="O314" s="15"/>
      <c r="S314" s="15"/>
      <c r="T314" s="15"/>
    </row>
    <row r="315" spans="2:20" s="5" customFormat="1" x14ac:dyDescent="0.35">
      <c r="B315" s="410"/>
      <c r="C315" s="92"/>
      <c r="D315" s="54"/>
      <c r="F315" s="379"/>
      <c r="G315" s="379"/>
      <c r="H315" s="379"/>
      <c r="I315" s="403"/>
      <c r="J315" s="403"/>
      <c r="K315" s="422"/>
      <c r="L315" s="379"/>
      <c r="M315" s="379"/>
      <c r="O315" s="15"/>
      <c r="S315" s="15"/>
      <c r="T315" s="15"/>
    </row>
    <row r="316" spans="2:20" s="5" customFormat="1" x14ac:dyDescent="0.35">
      <c r="B316" s="410"/>
      <c r="C316" s="92"/>
      <c r="D316" s="54"/>
      <c r="F316" s="379"/>
      <c r="G316" s="379"/>
      <c r="H316" s="379"/>
      <c r="I316" s="403"/>
      <c r="J316" s="403"/>
      <c r="K316" s="422"/>
      <c r="L316" s="379"/>
      <c r="M316" s="379"/>
      <c r="O316" s="15"/>
      <c r="S316" s="15"/>
      <c r="T316" s="15"/>
    </row>
    <row r="317" spans="2:20" s="5" customFormat="1" x14ac:dyDescent="0.35">
      <c r="B317" s="410"/>
      <c r="C317" s="92"/>
      <c r="D317" s="54"/>
      <c r="F317" s="379"/>
      <c r="G317" s="379"/>
      <c r="H317" s="379"/>
      <c r="I317" s="403"/>
      <c r="J317" s="403"/>
      <c r="K317" s="422"/>
      <c r="L317" s="379"/>
      <c r="M317" s="379"/>
      <c r="O317" s="15"/>
      <c r="S317" s="15"/>
      <c r="T317" s="15"/>
    </row>
    <row r="318" spans="2:20" s="5" customFormat="1" x14ac:dyDescent="0.35">
      <c r="B318" s="410"/>
      <c r="C318" s="92"/>
      <c r="D318" s="54"/>
      <c r="F318" s="379"/>
      <c r="G318" s="379"/>
      <c r="H318" s="379"/>
      <c r="I318" s="403"/>
      <c r="J318" s="403"/>
      <c r="K318" s="422"/>
      <c r="L318" s="379"/>
      <c r="M318" s="379"/>
      <c r="O318" s="15"/>
      <c r="S318" s="15"/>
      <c r="T318" s="15"/>
    </row>
    <row r="319" spans="2:20" s="5" customFormat="1" x14ac:dyDescent="0.35">
      <c r="B319" s="410"/>
      <c r="C319" s="92"/>
      <c r="D319" s="54"/>
      <c r="F319" s="379"/>
      <c r="G319" s="379"/>
      <c r="H319" s="379"/>
      <c r="I319" s="403"/>
      <c r="J319" s="403"/>
      <c r="K319" s="422"/>
      <c r="L319" s="379"/>
      <c r="M319" s="379"/>
      <c r="O319" s="15"/>
      <c r="S319" s="15"/>
      <c r="T319" s="15"/>
    </row>
    <row r="320" spans="2:20" s="5" customFormat="1" x14ac:dyDescent="0.35">
      <c r="B320" s="410"/>
      <c r="C320" s="92"/>
      <c r="D320" s="54"/>
      <c r="F320" s="379"/>
      <c r="G320" s="379"/>
      <c r="H320" s="379"/>
      <c r="I320" s="403"/>
      <c r="J320" s="403"/>
      <c r="K320" s="422"/>
      <c r="L320" s="379"/>
      <c r="M320" s="379"/>
      <c r="O320" s="15"/>
      <c r="S320" s="15"/>
      <c r="T320" s="15"/>
    </row>
    <row r="321" spans="2:20" s="5" customFormat="1" x14ac:dyDescent="0.35">
      <c r="B321" s="410"/>
      <c r="C321" s="92"/>
      <c r="D321" s="54"/>
      <c r="F321" s="379"/>
      <c r="G321" s="379"/>
      <c r="H321" s="379"/>
      <c r="I321" s="403"/>
      <c r="J321" s="403"/>
      <c r="K321" s="422"/>
      <c r="L321" s="379"/>
      <c r="M321" s="379"/>
      <c r="O321" s="15"/>
      <c r="S321" s="15"/>
      <c r="T321" s="15"/>
    </row>
    <row r="322" spans="2:20" s="5" customFormat="1" x14ac:dyDescent="0.35">
      <c r="B322" s="410"/>
      <c r="C322" s="92"/>
      <c r="D322" s="54"/>
      <c r="F322" s="379"/>
      <c r="G322" s="379"/>
      <c r="H322" s="379"/>
      <c r="I322" s="403"/>
      <c r="J322" s="403"/>
      <c r="K322" s="422"/>
      <c r="L322" s="379"/>
      <c r="M322" s="379"/>
      <c r="O322" s="15"/>
      <c r="S322" s="15"/>
      <c r="T322" s="15"/>
    </row>
    <row r="323" spans="2:20" s="5" customFormat="1" x14ac:dyDescent="0.35">
      <c r="B323" s="410"/>
      <c r="C323" s="92"/>
      <c r="D323" s="54"/>
      <c r="F323" s="379"/>
      <c r="G323" s="379"/>
      <c r="H323" s="379"/>
      <c r="I323" s="403"/>
      <c r="J323" s="403"/>
      <c r="K323" s="422"/>
      <c r="L323" s="379"/>
      <c r="M323" s="379"/>
      <c r="O323" s="15"/>
      <c r="S323" s="15"/>
      <c r="T323" s="15"/>
    </row>
    <row r="324" spans="2:20" s="5" customFormat="1" x14ac:dyDescent="0.35">
      <c r="B324" s="410"/>
      <c r="C324" s="92"/>
      <c r="D324" s="54"/>
      <c r="F324" s="379"/>
      <c r="G324" s="379"/>
      <c r="H324" s="379"/>
      <c r="I324" s="403"/>
      <c r="J324" s="403"/>
      <c r="K324" s="422"/>
      <c r="L324" s="379"/>
      <c r="M324" s="379"/>
      <c r="O324" s="15"/>
      <c r="S324" s="15"/>
      <c r="T324" s="15"/>
    </row>
    <row r="325" spans="2:20" s="5" customFormat="1" x14ac:dyDescent="0.35">
      <c r="B325" s="410"/>
      <c r="C325" s="92"/>
      <c r="D325" s="54"/>
      <c r="F325" s="379"/>
      <c r="G325" s="379"/>
      <c r="H325" s="379"/>
      <c r="I325" s="403"/>
      <c r="J325" s="403"/>
      <c r="K325" s="422"/>
      <c r="L325" s="379"/>
      <c r="M325" s="379"/>
      <c r="O325" s="15"/>
      <c r="S325" s="15"/>
      <c r="T325" s="15"/>
    </row>
    <row r="326" spans="2:20" s="5" customFormat="1" x14ac:dyDescent="0.35">
      <c r="B326" s="410"/>
      <c r="C326" s="92"/>
      <c r="D326" s="54"/>
      <c r="F326" s="379"/>
      <c r="G326" s="379"/>
      <c r="H326" s="379"/>
      <c r="I326" s="403"/>
      <c r="J326" s="403"/>
      <c r="K326" s="422"/>
      <c r="L326" s="379"/>
      <c r="M326" s="379"/>
      <c r="O326" s="15"/>
      <c r="S326" s="15"/>
      <c r="T326" s="15"/>
    </row>
    <row r="327" spans="2:20" s="5" customFormat="1" x14ac:dyDescent="0.35">
      <c r="B327" s="410"/>
      <c r="C327" s="92"/>
      <c r="D327" s="54"/>
      <c r="F327" s="379"/>
      <c r="G327" s="379"/>
      <c r="H327" s="379"/>
      <c r="I327" s="403"/>
      <c r="J327" s="403"/>
      <c r="K327" s="422"/>
      <c r="L327" s="379"/>
      <c r="M327" s="379"/>
      <c r="O327" s="15"/>
      <c r="S327" s="15"/>
      <c r="T327" s="15"/>
    </row>
    <row r="328" spans="2:20" s="5" customFormat="1" x14ac:dyDescent="0.35">
      <c r="B328" s="410"/>
      <c r="C328" s="92"/>
      <c r="D328" s="54"/>
      <c r="F328" s="379"/>
      <c r="G328" s="379"/>
      <c r="H328" s="379"/>
      <c r="I328" s="403"/>
      <c r="J328" s="403"/>
      <c r="K328" s="422"/>
      <c r="L328" s="379"/>
      <c r="M328" s="379"/>
      <c r="O328" s="15"/>
      <c r="S328" s="15"/>
      <c r="T328" s="15"/>
    </row>
    <row r="329" spans="2:20" s="5" customFormat="1" x14ac:dyDescent="0.35">
      <c r="B329" s="410"/>
      <c r="C329" s="92"/>
      <c r="D329" s="54"/>
      <c r="F329" s="379"/>
      <c r="G329" s="379"/>
      <c r="H329" s="379"/>
      <c r="I329" s="403"/>
      <c r="J329" s="403"/>
      <c r="K329" s="422"/>
      <c r="L329" s="379"/>
      <c r="M329" s="379"/>
      <c r="O329" s="15"/>
      <c r="S329" s="15"/>
      <c r="T329" s="15"/>
    </row>
    <row r="330" spans="2:20" s="5" customFormat="1" x14ac:dyDescent="0.35">
      <c r="B330" s="410"/>
      <c r="C330" s="92"/>
      <c r="D330" s="54"/>
      <c r="F330" s="379"/>
      <c r="G330" s="379"/>
      <c r="H330" s="379"/>
      <c r="I330" s="403"/>
      <c r="J330" s="403"/>
      <c r="K330" s="422"/>
      <c r="L330" s="379"/>
      <c r="M330" s="379"/>
      <c r="O330" s="15"/>
      <c r="S330" s="15"/>
      <c r="T330" s="15"/>
    </row>
    <row r="331" spans="2:20" s="5" customFormat="1" x14ac:dyDescent="0.35">
      <c r="B331" s="410"/>
      <c r="C331" s="92"/>
      <c r="D331" s="54"/>
      <c r="F331" s="379"/>
      <c r="G331" s="379"/>
      <c r="H331" s="379"/>
      <c r="I331" s="403"/>
      <c r="J331" s="403"/>
      <c r="K331" s="422"/>
      <c r="L331" s="379"/>
      <c r="M331" s="379"/>
      <c r="O331" s="15"/>
      <c r="S331" s="15"/>
      <c r="T331" s="15"/>
    </row>
    <row r="332" spans="2:20" s="5" customFormat="1" x14ac:dyDescent="0.35">
      <c r="B332" s="410"/>
      <c r="C332" s="92"/>
      <c r="D332" s="54"/>
      <c r="F332" s="379"/>
      <c r="G332" s="379"/>
      <c r="H332" s="379"/>
      <c r="I332" s="403"/>
      <c r="J332" s="403"/>
      <c r="K332" s="422"/>
      <c r="L332" s="379"/>
      <c r="M332" s="379"/>
      <c r="O332" s="15"/>
      <c r="S332" s="15"/>
      <c r="T332" s="15"/>
    </row>
    <row r="333" spans="2:20" s="5" customFormat="1" x14ac:dyDescent="0.35">
      <c r="B333" s="410"/>
      <c r="C333" s="92"/>
      <c r="D333" s="54"/>
      <c r="F333" s="379"/>
      <c r="G333" s="379"/>
      <c r="H333" s="379"/>
      <c r="I333" s="403"/>
      <c r="J333" s="403"/>
      <c r="K333" s="422"/>
      <c r="L333" s="379"/>
      <c r="M333" s="379"/>
      <c r="O333" s="15"/>
      <c r="S333" s="15"/>
      <c r="T333" s="15"/>
    </row>
    <row r="334" spans="2:20" s="5" customFormat="1" x14ac:dyDescent="0.35">
      <c r="B334" s="410"/>
      <c r="C334" s="92"/>
      <c r="D334" s="54"/>
      <c r="F334" s="379"/>
      <c r="G334" s="379"/>
      <c r="H334" s="379"/>
      <c r="I334" s="403"/>
      <c r="J334" s="403"/>
      <c r="K334" s="422"/>
      <c r="L334" s="379"/>
      <c r="M334" s="379"/>
      <c r="O334" s="15"/>
      <c r="S334" s="15"/>
      <c r="T334" s="15"/>
    </row>
    <row r="335" spans="2:20" s="5" customFormat="1" x14ac:dyDescent="0.35">
      <c r="B335" s="410"/>
      <c r="C335" s="92"/>
      <c r="D335" s="54"/>
      <c r="F335" s="379"/>
      <c r="G335" s="379"/>
      <c r="H335" s="379"/>
      <c r="I335" s="403"/>
      <c r="J335" s="403"/>
      <c r="K335" s="422"/>
      <c r="L335" s="379"/>
      <c r="M335" s="379"/>
      <c r="O335" s="15"/>
      <c r="S335" s="15"/>
      <c r="T335" s="15"/>
    </row>
    <row r="336" spans="2:20" s="5" customFormat="1" x14ac:dyDescent="0.35">
      <c r="B336" s="410"/>
      <c r="C336" s="92"/>
      <c r="D336" s="54"/>
      <c r="F336" s="379"/>
      <c r="G336" s="379"/>
      <c r="H336" s="379"/>
      <c r="I336" s="403"/>
      <c r="J336" s="403"/>
      <c r="K336" s="422"/>
      <c r="L336" s="379"/>
      <c r="M336" s="379"/>
      <c r="O336" s="15"/>
      <c r="S336" s="15"/>
      <c r="T336" s="15"/>
    </row>
    <row r="337" spans="2:20" s="5" customFormat="1" x14ac:dyDescent="0.35">
      <c r="B337" s="410"/>
      <c r="C337" s="92"/>
      <c r="D337" s="54"/>
      <c r="F337" s="379"/>
      <c r="G337" s="379"/>
      <c r="H337" s="379"/>
      <c r="I337" s="403"/>
      <c r="J337" s="403"/>
      <c r="K337" s="422"/>
      <c r="L337" s="379"/>
      <c r="M337" s="379"/>
      <c r="O337" s="15"/>
      <c r="S337" s="15"/>
      <c r="T337" s="15"/>
    </row>
    <row r="338" spans="2:20" s="5" customFormat="1" x14ac:dyDescent="0.35">
      <c r="B338" s="410"/>
      <c r="C338" s="92"/>
      <c r="D338" s="54"/>
      <c r="F338" s="379"/>
      <c r="G338" s="379"/>
      <c r="H338" s="379"/>
      <c r="I338" s="403"/>
      <c r="J338" s="403"/>
      <c r="K338" s="422"/>
      <c r="L338" s="379"/>
      <c r="M338" s="379"/>
      <c r="O338" s="15"/>
      <c r="S338" s="15"/>
      <c r="T338" s="15"/>
    </row>
    <row r="339" spans="2:20" s="5" customFormat="1" x14ac:dyDescent="0.35">
      <c r="B339" s="410"/>
      <c r="C339" s="92"/>
      <c r="D339" s="54"/>
      <c r="F339" s="379"/>
      <c r="G339" s="379"/>
      <c r="H339" s="379"/>
      <c r="I339" s="403"/>
      <c r="J339" s="403"/>
      <c r="K339" s="422"/>
      <c r="L339" s="379"/>
      <c r="M339" s="379"/>
      <c r="O339" s="15"/>
      <c r="S339" s="15"/>
      <c r="T339" s="15"/>
    </row>
    <row r="340" spans="2:20" s="5" customFormat="1" x14ac:dyDescent="0.35">
      <c r="B340" s="410"/>
      <c r="C340" s="92"/>
      <c r="D340" s="54"/>
      <c r="F340" s="379"/>
      <c r="G340" s="379"/>
      <c r="H340" s="379"/>
      <c r="I340" s="403"/>
      <c r="J340" s="403"/>
      <c r="K340" s="422"/>
      <c r="L340" s="379"/>
      <c r="M340" s="379"/>
      <c r="O340" s="15"/>
      <c r="S340" s="15"/>
      <c r="T340" s="15"/>
    </row>
    <row r="341" spans="2:20" s="5" customFormat="1" x14ac:dyDescent="0.35">
      <c r="B341" s="410"/>
      <c r="C341" s="92"/>
      <c r="D341" s="54"/>
      <c r="F341" s="379"/>
      <c r="G341" s="379"/>
      <c r="H341" s="379"/>
      <c r="I341" s="403"/>
      <c r="J341" s="403"/>
      <c r="K341" s="422"/>
      <c r="L341" s="379"/>
      <c r="M341" s="379"/>
      <c r="O341" s="15"/>
      <c r="S341" s="15"/>
      <c r="T341" s="15"/>
    </row>
    <row r="342" spans="2:20" s="5" customFormat="1" x14ac:dyDescent="0.35">
      <c r="B342" s="410"/>
      <c r="C342" s="92"/>
      <c r="D342" s="54"/>
      <c r="F342" s="379"/>
      <c r="G342" s="379"/>
      <c r="H342" s="379"/>
      <c r="I342" s="403"/>
      <c r="J342" s="403"/>
      <c r="K342" s="422"/>
      <c r="L342" s="379"/>
      <c r="M342" s="379"/>
      <c r="O342" s="15"/>
      <c r="S342" s="15"/>
      <c r="T342" s="15"/>
    </row>
    <row r="343" spans="2:20" s="5" customFormat="1" x14ac:dyDescent="0.35">
      <c r="B343" s="410"/>
      <c r="C343" s="92"/>
      <c r="D343" s="54"/>
      <c r="F343" s="379"/>
      <c r="G343" s="379"/>
      <c r="H343" s="379"/>
      <c r="I343" s="403"/>
      <c r="J343" s="403"/>
      <c r="K343" s="422"/>
      <c r="L343" s="379"/>
      <c r="M343" s="379"/>
      <c r="O343" s="15"/>
      <c r="S343" s="15"/>
      <c r="T343" s="15"/>
    </row>
    <row r="344" spans="2:20" s="5" customFormat="1" x14ac:dyDescent="0.35">
      <c r="B344" s="410"/>
      <c r="C344" s="92"/>
      <c r="D344" s="54"/>
      <c r="F344" s="379"/>
      <c r="G344" s="379"/>
      <c r="H344" s="379"/>
      <c r="I344" s="403"/>
      <c r="J344" s="403"/>
      <c r="K344" s="422"/>
      <c r="L344" s="379"/>
      <c r="M344" s="379"/>
      <c r="O344" s="15"/>
      <c r="S344" s="15"/>
      <c r="T344" s="15"/>
    </row>
    <row r="345" spans="2:20" s="5" customFormat="1" x14ac:dyDescent="0.35">
      <c r="B345" s="410"/>
      <c r="C345" s="92"/>
      <c r="D345" s="54"/>
      <c r="F345" s="379"/>
      <c r="G345" s="379"/>
      <c r="H345" s="379"/>
      <c r="I345" s="403"/>
      <c r="J345" s="403"/>
      <c r="K345" s="422"/>
      <c r="L345" s="379"/>
      <c r="M345" s="379"/>
      <c r="O345" s="15"/>
      <c r="S345" s="15"/>
      <c r="T345" s="15"/>
    </row>
    <row r="346" spans="2:20" s="5" customFormat="1" x14ac:dyDescent="0.35">
      <c r="B346" s="410"/>
      <c r="C346" s="92"/>
      <c r="D346" s="54"/>
      <c r="F346" s="379"/>
      <c r="G346" s="379"/>
      <c r="H346" s="379"/>
      <c r="I346" s="403"/>
      <c r="J346" s="403"/>
      <c r="K346" s="422"/>
      <c r="L346" s="379"/>
      <c r="M346" s="379"/>
      <c r="O346" s="15"/>
      <c r="S346" s="15"/>
      <c r="T346" s="15"/>
    </row>
    <row r="347" spans="2:20" s="5" customFormat="1" x14ac:dyDescent="0.35">
      <c r="B347" s="410"/>
      <c r="C347" s="92"/>
      <c r="D347" s="54"/>
      <c r="F347" s="379"/>
      <c r="G347" s="379"/>
      <c r="H347" s="379"/>
      <c r="I347" s="403"/>
      <c r="J347" s="403"/>
      <c r="K347" s="422"/>
      <c r="L347" s="379"/>
      <c r="M347" s="379"/>
      <c r="O347" s="15"/>
      <c r="S347" s="15"/>
      <c r="T347" s="15"/>
    </row>
    <row r="348" spans="2:20" s="5" customFormat="1" x14ac:dyDescent="0.35">
      <c r="B348" s="410"/>
      <c r="C348" s="92"/>
      <c r="D348" s="54"/>
      <c r="F348" s="379"/>
      <c r="G348" s="379"/>
      <c r="H348" s="379"/>
      <c r="I348" s="403"/>
      <c r="J348" s="403"/>
      <c r="K348" s="422"/>
      <c r="L348" s="379"/>
      <c r="M348" s="379"/>
      <c r="O348" s="15"/>
      <c r="S348" s="15"/>
      <c r="T348" s="15"/>
    </row>
    <row r="349" spans="2:20" s="5" customFormat="1" x14ac:dyDescent="0.35">
      <c r="B349" s="410"/>
      <c r="C349" s="92"/>
      <c r="D349" s="54"/>
      <c r="F349" s="379"/>
      <c r="G349" s="379"/>
      <c r="H349" s="379"/>
      <c r="I349" s="403"/>
      <c r="J349" s="403"/>
      <c r="K349" s="422"/>
      <c r="L349" s="379"/>
      <c r="M349" s="379"/>
      <c r="O349" s="15"/>
      <c r="S349" s="15"/>
      <c r="T349" s="15"/>
    </row>
    <row r="350" spans="2:20" s="5" customFormat="1" x14ac:dyDescent="0.35">
      <c r="B350" s="410"/>
      <c r="C350" s="92"/>
      <c r="D350" s="54"/>
      <c r="F350" s="379"/>
      <c r="G350" s="379"/>
      <c r="H350" s="379"/>
      <c r="I350" s="403"/>
      <c r="J350" s="403"/>
      <c r="K350" s="422"/>
      <c r="L350" s="379"/>
      <c r="M350" s="379"/>
      <c r="O350" s="15"/>
      <c r="S350" s="15"/>
      <c r="T350" s="15"/>
    </row>
    <row r="351" spans="2:20" s="5" customFormat="1" x14ac:dyDescent="0.35">
      <c r="B351" s="410"/>
      <c r="C351" s="92"/>
      <c r="D351" s="54"/>
      <c r="F351" s="379"/>
      <c r="G351" s="379"/>
      <c r="H351" s="379"/>
      <c r="I351" s="403"/>
      <c r="J351" s="403"/>
      <c r="K351" s="422"/>
      <c r="L351" s="379"/>
      <c r="M351" s="379"/>
      <c r="O351" s="15"/>
      <c r="S351" s="15"/>
      <c r="T351" s="15"/>
    </row>
    <row r="352" spans="2:20" s="5" customFormat="1" x14ac:dyDescent="0.35">
      <c r="B352" s="410"/>
      <c r="C352" s="92"/>
      <c r="D352" s="54"/>
      <c r="F352" s="379"/>
      <c r="G352" s="379"/>
      <c r="H352" s="379"/>
      <c r="I352" s="403"/>
      <c r="J352" s="403"/>
      <c r="K352" s="422"/>
      <c r="L352" s="379"/>
      <c r="M352" s="379"/>
      <c r="O352" s="15"/>
      <c r="S352" s="15"/>
      <c r="T352" s="15"/>
    </row>
    <row r="353" spans="2:20" s="5" customFormat="1" x14ac:dyDescent="0.35">
      <c r="B353" s="410"/>
      <c r="C353" s="92"/>
      <c r="D353" s="54"/>
      <c r="F353" s="379"/>
      <c r="G353" s="379"/>
      <c r="H353" s="379"/>
      <c r="I353" s="403"/>
      <c r="J353" s="403"/>
      <c r="K353" s="422"/>
      <c r="L353" s="379"/>
      <c r="M353" s="379"/>
      <c r="O353" s="15"/>
      <c r="S353" s="15"/>
      <c r="T353" s="15"/>
    </row>
    <row r="354" spans="2:20" s="5" customFormat="1" x14ac:dyDescent="0.35">
      <c r="B354" s="410"/>
      <c r="C354" s="92"/>
      <c r="D354" s="54"/>
      <c r="F354" s="379"/>
      <c r="G354" s="379"/>
      <c r="H354" s="379"/>
      <c r="I354" s="403"/>
      <c r="J354" s="403"/>
      <c r="K354" s="422"/>
      <c r="L354" s="379"/>
      <c r="M354" s="379"/>
      <c r="O354" s="15"/>
      <c r="S354" s="15"/>
      <c r="T354" s="15"/>
    </row>
    <row r="355" spans="2:20" s="5" customFormat="1" x14ac:dyDescent="0.35">
      <c r="B355" s="410"/>
      <c r="C355" s="92"/>
      <c r="D355" s="54"/>
      <c r="F355" s="379"/>
      <c r="G355" s="379"/>
      <c r="H355" s="379"/>
      <c r="I355" s="403"/>
      <c r="J355" s="403"/>
      <c r="K355" s="422"/>
      <c r="L355" s="379"/>
      <c r="M355" s="379"/>
      <c r="O355" s="15"/>
      <c r="S355" s="15"/>
      <c r="T355" s="15"/>
    </row>
    <row r="356" spans="2:20" s="5" customFormat="1" x14ac:dyDescent="0.35">
      <c r="B356" s="410"/>
      <c r="C356" s="92"/>
      <c r="D356" s="54"/>
      <c r="F356" s="379"/>
      <c r="G356" s="379"/>
      <c r="H356" s="379"/>
      <c r="I356" s="403"/>
      <c r="J356" s="403"/>
      <c r="K356" s="422"/>
      <c r="L356" s="379"/>
      <c r="M356" s="379"/>
      <c r="O356" s="15"/>
      <c r="S356" s="15"/>
      <c r="T356" s="15"/>
    </row>
    <row r="357" spans="2:20" s="5" customFormat="1" x14ac:dyDescent="0.35">
      <c r="B357" s="410"/>
      <c r="C357" s="92"/>
      <c r="D357" s="54"/>
      <c r="F357" s="379"/>
      <c r="G357" s="379"/>
      <c r="H357" s="379"/>
      <c r="I357" s="403"/>
      <c r="J357" s="403"/>
      <c r="K357" s="422"/>
      <c r="L357" s="379"/>
      <c r="M357" s="379"/>
      <c r="O357" s="15"/>
      <c r="S357" s="15"/>
      <c r="T357" s="15"/>
    </row>
    <row r="358" spans="2:20" s="5" customFormat="1" x14ac:dyDescent="0.35">
      <c r="B358" s="410"/>
      <c r="C358" s="92"/>
      <c r="D358" s="54"/>
      <c r="F358" s="379"/>
      <c r="G358" s="379"/>
      <c r="H358" s="379"/>
      <c r="I358" s="403"/>
      <c r="J358" s="403"/>
      <c r="K358" s="422"/>
      <c r="L358" s="379"/>
      <c r="M358" s="379"/>
      <c r="O358" s="15"/>
      <c r="S358" s="15"/>
      <c r="T358" s="15"/>
    </row>
    <row r="359" spans="2:20" s="5" customFormat="1" x14ac:dyDescent="0.35">
      <c r="B359" s="410"/>
      <c r="C359" s="92"/>
      <c r="D359" s="54"/>
      <c r="F359" s="379"/>
      <c r="G359" s="379"/>
      <c r="H359" s="379"/>
      <c r="I359" s="403"/>
      <c r="J359" s="403"/>
      <c r="K359" s="422"/>
      <c r="L359" s="379"/>
      <c r="M359" s="379"/>
      <c r="O359" s="15"/>
      <c r="S359" s="15"/>
      <c r="T359" s="15"/>
    </row>
    <row r="360" spans="2:20" s="5" customFormat="1" x14ac:dyDescent="0.35">
      <c r="B360" s="410"/>
      <c r="C360" s="92"/>
      <c r="D360" s="54"/>
      <c r="F360" s="379"/>
      <c r="G360" s="379"/>
      <c r="H360" s="379"/>
      <c r="I360" s="403"/>
      <c r="J360" s="403"/>
      <c r="K360" s="422"/>
      <c r="L360" s="379"/>
      <c r="M360" s="379"/>
      <c r="O360" s="15"/>
      <c r="S360" s="15"/>
      <c r="T360" s="15"/>
    </row>
    <row r="361" spans="2:20" s="5" customFormat="1" x14ac:dyDescent="0.35">
      <c r="B361" s="410"/>
      <c r="C361" s="92"/>
      <c r="D361" s="54"/>
      <c r="F361" s="379"/>
      <c r="G361" s="379"/>
      <c r="H361" s="379"/>
      <c r="I361" s="403"/>
      <c r="J361" s="403"/>
      <c r="K361" s="422"/>
      <c r="L361" s="379"/>
      <c r="M361" s="379"/>
      <c r="O361" s="15"/>
      <c r="S361" s="15"/>
      <c r="T361" s="15"/>
    </row>
    <row r="362" spans="2:20" s="5" customFormat="1" x14ac:dyDescent="0.35">
      <c r="B362" s="410"/>
      <c r="C362" s="92"/>
      <c r="D362" s="54"/>
      <c r="F362" s="379"/>
      <c r="G362" s="379"/>
      <c r="H362" s="379"/>
      <c r="I362" s="403"/>
      <c r="J362" s="403"/>
      <c r="K362" s="422"/>
      <c r="L362" s="379"/>
      <c r="M362" s="379"/>
      <c r="O362" s="15"/>
      <c r="S362" s="15"/>
      <c r="T362" s="15"/>
    </row>
    <row r="363" spans="2:20" s="5" customFormat="1" x14ac:dyDescent="0.35">
      <c r="B363" s="410"/>
      <c r="C363" s="92"/>
      <c r="D363" s="54"/>
      <c r="F363" s="379"/>
      <c r="G363" s="379"/>
      <c r="H363" s="379"/>
      <c r="I363" s="403"/>
      <c r="J363" s="403"/>
      <c r="K363" s="422"/>
      <c r="L363" s="379"/>
      <c r="M363" s="379"/>
      <c r="O363" s="15"/>
      <c r="S363" s="15"/>
      <c r="T363" s="15"/>
    </row>
    <row r="364" spans="2:20" s="5" customFormat="1" x14ac:dyDescent="0.35">
      <c r="B364" s="410"/>
      <c r="C364" s="92"/>
      <c r="D364" s="54"/>
      <c r="F364" s="379"/>
      <c r="G364" s="379"/>
      <c r="H364" s="379"/>
      <c r="I364" s="403"/>
      <c r="J364" s="403"/>
      <c r="K364" s="422"/>
      <c r="L364" s="379"/>
      <c r="M364" s="379"/>
      <c r="O364" s="15"/>
      <c r="S364" s="15"/>
      <c r="T364" s="15"/>
    </row>
    <row r="365" spans="2:20" s="5" customFormat="1" x14ac:dyDescent="0.35">
      <c r="B365" s="410"/>
      <c r="C365" s="92"/>
      <c r="D365" s="54"/>
      <c r="F365" s="379"/>
      <c r="G365" s="379"/>
      <c r="H365" s="379"/>
      <c r="I365" s="403"/>
      <c r="J365" s="403"/>
      <c r="K365" s="422"/>
      <c r="L365" s="379"/>
      <c r="M365" s="379"/>
      <c r="O365" s="15"/>
      <c r="S365" s="15"/>
      <c r="T365" s="15"/>
    </row>
    <row r="366" spans="2:20" s="5" customFormat="1" x14ac:dyDescent="0.35">
      <c r="B366" s="410"/>
      <c r="C366" s="92"/>
      <c r="D366" s="54"/>
      <c r="F366" s="379"/>
      <c r="G366" s="379"/>
      <c r="H366" s="379"/>
      <c r="I366" s="403"/>
      <c r="J366" s="403"/>
      <c r="K366" s="422"/>
      <c r="L366" s="379"/>
      <c r="M366" s="379"/>
      <c r="O366" s="15"/>
      <c r="S366" s="15"/>
      <c r="T366" s="15"/>
    </row>
    <row r="367" spans="2:20" s="5" customFormat="1" x14ac:dyDescent="0.35">
      <c r="B367" s="410"/>
      <c r="C367" s="92"/>
      <c r="D367" s="54"/>
      <c r="F367" s="379"/>
      <c r="G367" s="379"/>
      <c r="H367" s="379"/>
      <c r="I367" s="403"/>
      <c r="J367" s="403"/>
      <c r="K367" s="422"/>
      <c r="L367" s="379"/>
      <c r="M367" s="379"/>
      <c r="O367" s="15"/>
      <c r="S367" s="15"/>
      <c r="T367" s="15"/>
    </row>
    <row r="368" spans="2:20" s="5" customFormat="1" x14ac:dyDescent="0.35">
      <c r="B368" s="410"/>
      <c r="C368" s="92"/>
      <c r="D368" s="54"/>
      <c r="F368" s="379"/>
      <c r="G368" s="379"/>
      <c r="H368" s="379"/>
      <c r="I368" s="403"/>
      <c r="J368" s="403"/>
      <c r="K368" s="422"/>
      <c r="L368" s="379"/>
      <c r="M368" s="379"/>
      <c r="O368" s="15"/>
      <c r="S368" s="15"/>
      <c r="T368" s="15"/>
    </row>
    <row r="369" spans="2:20" s="5" customFormat="1" x14ac:dyDescent="0.35">
      <c r="B369" s="410"/>
      <c r="C369" s="92"/>
      <c r="D369" s="54"/>
      <c r="F369" s="379"/>
      <c r="G369" s="379"/>
      <c r="H369" s="379"/>
      <c r="I369" s="403"/>
      <c r="J369" s="403"/>
      <c r="K369" s="422"/>
      <c r="L369" s="379"/>
      <c r="M369" s="379"/>
      <c r="O369" s="15"/>
      <c r="S369" s="15"/>
      <c r="T369" s="15"/>
    </row>
    <row r="370" spans="2:20" s="5" customFormat="1" x14ac:dyDescent="0.35">
      <c r="B370" s="410"/>
      <c r="C370" s="92"/>
      <c r="D370" s="54"/>
      <c r="F370" s="379"/>
      <c r="G370" s="379"/>
      <c r="H370" s="379"/>
      <c r="I370" s="403"/>
      <c r="J370" s="403"/>
      <c r="K370" s="422"/>
      <c r="L370" s="379"/>
      <c r="M370" s="379"/>
      <c r="O370" s="15"/>
      <c r="S370" s="15"/>
      <c r="T370" s="15"/>
    </row>
    <row r="371" spans="2:20" s="5" customFormat="1" x14ac:dyDescent="0.35">
      <c r="B371" s="410"/>
      <c r="C371" s="92"/>
      <c r="D371" s="54"/>
      <c r="F371" s="379"/>
      <c r="G371" s="379"/>
      <c r="H371" s="379"/>
      <c r="I371" s="403"/>
      <c r="J371" s="403"/>
      <c r="K371" s="422"/>
      <c r="L371" s="379"/>
      <c r="M371" s="379"/>
      <c r="O371" s="15"/>
      <c r="S371" s="15"/>
      <c r="T371" s="15"/>
    </row>
    <row r="372" spans="2:20" s="5" customFormat="1" x14ac:dyDescent="0.35">
      <c r="B372" s="410"/>
      <c r="C372" s="92"/>
      <c r="D372" s="54"/>
      <c r="F372" s="379"/>
      <c r="G372" s="379"/>
      <c r="H372" s="379"/>
      <c r="I372" s="403"/>
      <c r="J372" s="403"/>
      <c r="K372" s="422"/>
      <c r="L372" s="379"/>
      <c r="M372" s="379"/>
      <c r="O372" s="15"/>
      <c r="S372" s="15"/>
      <c r="T372" s="15"/>
    </row>
    <row r="373" spans="2:20" s="5" customFormat="1" x14ac:dyDescent="0.35">
      <c r="B373" s="410"/>
      <c r="C373" s="92"/>
      <c r="D373" s="54"/>
      <c r="F373" s="379"/>
      <c r="G373" s="379"/>
      <c r="H373" s="379"/>
      <c r="I373" s="403"/>
      <c r="J373" s="403"/>
      <c r="K373" s="422"/>
      <c r="L373" s="379"/>
      <c r="M373" s="379"/>
      <c r="O373" s="15"/>
      <c r="S373" s="15"/>
      <c r="T373" s="15"/>
    </row>
    <row r="374" spans="2:20" s="5" customFormat="1" x14ac:dyDescent="0.35">
      <c r="B374" s="410"/>
      <c r="C374" s="92"/>
      <c r="D374" s="54"/>
      <c r="F374" s="379"/>
      <c r="G374" s="379"/>
      <c r="H374" s="379"/>
      <c r="I374" s="403"/>
      <c r="J374" s="403"/>
      <c r="K374" s="422"/>
      <c r="L374" s="379"/>
      <c r="M374" s="379"/>
      <c r="O374" s="15"/>
      <c r="S374" s="15"/>
      <c r="T374" s="15"/>
    </row>
    <row r="375" spans="2:20" s="5" customFormat="1" x14ac:dyDescent="0.35">
      <c r="B375" s="410"/>
      <c r="C375" s="92"/>
      <c r="D375" s="54"/>
      <c r="F375" s="379"/>
      <c r="G375" s="379"/>
      <c r="H375" s="379"/>
      <c r="I375" s="403"/>
      <c r="J375" s="403"/>
      <c r="K375" s="422"/>
      <c r="L375" s="379"/>
      <c r="M375" s="379"/>
      <c r="O375" s="15"/>
      <c r="S375" s="15"/>
      <c r="T375" s="15"/>
    </row>
    <row r="376" spans="2:20" s="5" customFormat="1" x14ac:dyDescent="0.35">
      <c r="B376" s="410"/>
      <c r="C376" s="92"/>
      <c r="D376" s="54"/>
      <c r="F376" s="379"/>
      <c r="G376" s="379"/>
      <c r="H376" s="379"/>
      <c r="I376" s="403"/>
      <c r="J376" s="403"/>
      <c r="K376" s="422"/>
      <c r="L376" s="379"/>
      <c r="M376" s="379"/>
      <c r="O376" s="15"/>
      <c r="S376" s="15"/>
      <c r="T376" s="15"/>
    </row>
    <row r="377" spans="2:20" s="5" customFormat="1" x14ac:dyDescent="0.35">
      <c r="B377" s="410"/>
      <c r="C377" s="92"/>
      <c r="D377" s="54"/>
      <c r="F377" s="379"/>
      <c r="G377" s="379"/>
      <c r="H377" s="379"/>
      <c r="I377" s="403"/>
      <c r="J377" s="403"/>
      <c r="K377" s="422"/>
      <c r="L377" s="379"/>
      <c r="M377" s="379"/>
      <c r="O377" s="15"/>
      <c r="S377" s="15"/>
      <c r="T377" s="15"/>
    </row>
    <row r="378" spans="2:20" s="5" customFormat="1" x14ac:dyDescent="0.35">
      <c r="B378" s="410"/>
      <c r="C378" s="92"/>
      <c r="D378" s="54"/>
      <c r="F378" s="379"/>
      <c r="G378" s="379"/>
      <c r="H378" s="379"/>
      <c r="I378" s="403"/>
      <c r="J378" s="403"/>
      <c r="K378" s="422"/>
      <c r="L378" s="379"/>
      <c r="M378" s="379"/>
      <c r="O378" s="15"/>
      <c r="S378" s="15"/>
      <c r="T378" s="15"/>
    </row>
    <row r="379" spans="2:20" s="5" customFormat="1" x14ac:dyDescent="0.35">
      <c r="B379" s="410"/>
      <c r="C379" s="92"/>
      <c r="D379" s="54"/>
      <c r="F379" s="379"/>
      <c r="G379" s="379"/>
      <c r="H379" s="379"/>
      <c r="I379" s="403"/>
      <c r="J379" s="403"/>
      <c r="K379" s="422"/>
      <c r="L379" s="379"/>
      <c r="M379" s="379"/>
      <c r="O379" s="15"/>
      <c r="S379" s="15"/>
      <c r="T379" s="15"/>
    </row>
    <row r="380" spans="2:20" s="5" customFormat="1" x14ac:dyDescent="0.35">
      <c r="B380" s="410"/>
      <c r="C380" s="92"/>
      <c r="D380" s="54"/>
      <c r="F380" s="379"/>
      <c r="G380" s="379"/>
      <c r="H380" s="379"/>
      <c r="I380" s="403"/>
      <c r="J380" s="403"/>
      <c r="K380" s="422"/>
      <c r="L380" s="379"/>
      <c r="M380" s="379"/>
      <c r="O380" s="15"/>
      <c r="S380" s="15"/>
      <c r="T380" s="15"/>
    </row>
    <row r="381" spans="2:20" s="5" customFormat="1" x14ac:dyDescent="0.35">
      <c r="B381" s="410"/>
      <c r="C381" s="92"/>
      <c r="D381" s="54"/>
      <c r="F381" s="379"/>
      <c r="G381" s="379"/>
      <c r="H381" s="379"/>
      <c r="I381" s="403"/>
      <c r="J381" s="403"/>
      <c r="K381" s="422"/>
      <c r="L381" s="379"/>
      <c r="M381" s="379"/>
      <c r="O381" s="15"/>
      <c r="S381" s="15"/>
      <c r="T381" s="15"/>
    </row>
    <row r="382" spans="2:20" s="5" customFormat="1" x14ac:dyDescent="0.35">
      <c r="B382" s="410"/>
      <c r="C382" s="92"/>
      <c r="D382" s="54"/>
      <c r="F382" s="379"/>
      <c r="G382" s="379"/>
      <c r="H382" s="379"/>
      <c r="I382" s="403"/>
      <c r="J382" s="403"/>
      <c r="K382" s="422"/>
      <c r="L382" s="379"/>
      <c r="M382" s="379"/>
      <c r="O382" s="15"/>
      <c r="S382" s="15"/>
      <c r="T382" s="15"/>
    </row>
    <row r="383" spans="2:20" s="5" customFormat="1" x14ac:dyDescent="0.35">
      <c r="B383" s="410"/>
      <c r="C383" s="92"/>
      <c r="D383" s="54"/>
      <c r="F383" s="379"/>
      <c r="G383" s="379"/>
      <c r="H383" s="379"/>
      <c r="I383" s="403"/>
      <c r="J383" s="403"/>
      <c r="K383" s="422"/>
      <c r="L383" s="379"/>
      <c r="M383" s="379"/>
      <c r="O383" s="15"/>
      <c r="S383" s="15"/>
      <c r="T383" s="15"/>
    </row>
    <row r="384" spans="2:20" s="5" customFormat="1" x14ac:dyDescent="0.35">
      <c r="B384" s="410"/>
      <c r="C384" s="92"/>
      <c r="D384" s="54"/>
      <c r="F384" s="379"/>
      <c r="G384" s="379"/>
      <c r="H384" s="379"/>
      <c r="I384" s="403"/>
      <c r="J384" s="403"/>
      <c r="K384" s="422"/>
      <c r="L384" s="379"/>
      <c r="M384" s="379"/>
      <c r="O384" s="15"/>
      <c r="S384" s="15"/>
      <c r="T384" s="15"/>
    </row>
    <row r="385" spans="2:20" s="5" customFormat="1" x14ac:dyDescent="0.35">
      <c r="B385" s="410"/>
      <c r="C385" s="92"/>
      <c r="D385" s="54"/>
      <c r="F385" s="379"/>
      <c r="G385" s="379"/>
      <c r="H385" s="379"/>
      <c r="I385" s="403"/>
      <c r="J385" s="403"/>
      <c r="K385" s="422"/>
      <c r="L385" s="379"/>
      <c r="M385" s="379"/>
      <c r="O385" s="15"/>
      <c r="S385" s="15"/>
      <c r="T385" s="15"/>
    </row>
    <row r="386" spans="2:20" s="5" customFormat="1" x14ac:dyDescent="0.35">
      <c r="B386" s="410"/>
      <c r="C386" s="92"/>
      <c r="D386" s="54"/>
      <c r="F386" s="379"/>
      <c r="G386" s="379"/>
      <c r="H386" s="379"/>
      <c r="I386" s="403"/>
      <c r="J386" s="403"/>
      <c r="K386" s="422"/>
      <c r="L386" s="379"/>
      <c r="M386" s="379"/>
      <c r="O386" s="15"/>
      <c r="S386" s="15"/>
      <c r="T386" s="15"/>
    </row>
    <row r="387" spans="2:20" s="5" customFormat="1" x14ac:dyDescent="0.35">
      <c r="B387" s="410"/>
      <c r="C387" s="92"/>
      <c r="D387" s="54"/>
      <c r="F387" s="379"/>
      <c r="G387" s="379"/>
      <c r="H387" s="379"/>
      <c r="I387" s="403"/>
      <c r="J387" s="403"/>
      <c r="K387" s="422"/>
      <c r="L387" s="379"/>
      <c r="M387" s="379"/>
      <c r="O387" s="15"/>
      <c r="S387" s="15"/>
      <c r="T387" s="15"/>
    </row>
    <row r="388" spans="2:20" s="5" customFormat="1" x14ac:dyDescent="0.35">
      <c r="B388" s="410"/>
      <c r="C388" s="92"/>
      <c r="D388" s="54"/>
      <c r="F388" s="379"/>
      <c r="G388" s="379"/>
      <c r="H388" s="379"/>
      <c r="I388" s="403"/>
      <c r="J388" s="403"/>
      <c r="K388" s="422"/>
      <c r="L388" s="379"/>
      <c r="M388" s="379"/>
      <c r="O388" s="15"/>
      <c r="S388" s="15"/>
      <c r="T388" s="15"/>
    </row>
    <row r="389" spans="2:20" s="5" customFormat="1" x14ac:dyDescent="0.35">
      <c r="B389" s="410"/>
      <c r="C389" s="92"/>
      <c r="D389" s="54"/>
      <c r="F389" s="379"/>
      <c r="G389" s="379"/>
      <c r="H389" s="379"/>
      <c r="I389" s="403"/>
      <c r="J389" s="403"/>
      <c r="K389" s="422"/>
      <c r="L389" s="379"/>
      <c r="M389" s="379"/>
      <c r="O389" s="15"/>
      <c r="S389" s="15"/>
      <c r="T389" s="15"/>
    </row>
    <row r="390" spans="2:20" s="5" customFormat="1" x14ac:dyDescent="0.35">
      <c r="B390" s="410"/>
      <c r="C390" s="92"/>
      <c r="D390" s="54"/>
      <c r="F390" s="379"/>
      <c r="G390" s="379"/>
      <c r="H390" s="379"/>
      <c r="I390" s="403"/>
      <c r="J390" s="403"/>
      <c r="K390" s="422"/>
      <c r="L390" s="379"/>
      <c r="M390" s="379"/>
      <c r="O390" s="15"/>
      <c r="S390" s="15"/>
      <c r="T390" s="15"/>
    </row>
    <row r="391" spans="2:20" s="5" customFormat="1" x14ac:dyDescent="0.35">
      <c r="B391" s="410"/>
      <c r="C391" s="92"/>
      <c r="D391" s="54"/>
      <c r="F391" s="379"/>
      <c r="G391" s="379"/>
      <c r="H391" s="379"/>
      <c r="I391" s="403"/>
      <c r="J391" s="403"/>
      <c r="K391" s="422"/>
      <c r="L391" s="379"/>
      <c r="M391" s="379"/>
      <c r="O391" s="15"/>
      <c r="S391" s="15"/>
      <c r="T391" s="15"/>
    </row>
    <row r="392" spans="2:20" s="5" customFormat="1" x14ac:dyDescent="0.35">
      <c r="B392" s="410"/>
      <c r="C392" s="92"/>
      <c r="D392" s="54"/>
      <c r="F392" s="379"/>
      <c r="G392" s="379"/>
      <c r="H392" s="379"/>
      <c r="I392" s="403"/>
      <c r="J392" s="403"/>
      <c r="K392" s="422"/>
      <c r="L392" s="379"/>
      <c r="M392" s="379"/>
      <c r="O392" s="15"/>
      <c r="S392" s="15"/>
      <c r="T392" s="15"/>
    </row>
    <row r="393" spans="2:20" s="5" customFormat="1" x14ac:dyDescent="0.35">
      <c r="B393" s="410"/>
      <c r="C393" s="92"/>
      <c r="D393" s="54"/>
      <c r="F393" s="379"/>
      <c r="G393" s="379"/>
      <c r="H393" s="379"/>
      <c r="I393" s="403"/>
      <c r="J393" s="403"/>
      <c r="K393" s="422"/>
      <c r="L393" s="379"/>
      <c r="M393" s="379"/>
      <c r="O393" s="15"/>
      <c r="S393" s="15"/>
      <c r="T393" s="15"/>
    </row>
    <row r="394" spans="2:20" s="5" customFormat="1" x14ac:dyDescent="0.35">
      <c r="B394" s="410"/>
      <c r="C394" s="92"/>
      <c r="D394" s="54"/>
      <c r="F394" s="379"/>
      <c r="G394" s="379"/>
      <c r="H394" s="379"/>
      <c r="I394" s="403"/>
      <c r="J394" s="403"/>
      <c r="K394" s="422"/>
      <c r="L394" s="379"/>
      <c r="M394" s="379"/>
      <c r="O394" s="15"/>
      <c r="S394" s="15"/>
      <c r="T394" s="15"/>
    </row>
    <row r="395" spans="2:20" s="5" customFormat="1" x14ac:dyDescent="0.35">
      <c r="B395" s="410"/>
      <c r="C395" s="92"/>
      <c r="D395" s="54"/>
      <c r="F395" s="379"/>
      <c r="G395" s="379"/>
      <c r="H395" s="379"/>
      <c r="I395" s="403"/>
      <c r="J395" s="403"/>
      <c r="K395" s="422"/>
      <c r="L395" s="379"/>
      <c r="M395" s="379"/>
      <c r="O395" s="15"/>
      <c r="S395" s="15"/>
      <c r="T395" s="15"/>
    </row>
    <row r="396" spans="2:20" s="5" customFormat="1" x14ac:dyDescent="0.35">
      <c r="B396" s="410"/>
      <c r="C396" s="92"/>
      <c r="D396" s="54"/>
      <c r="F396" s="379"/>
      <c r="G396" s="379"/>
      <c r="H396" s="379"/>
      <c r="I396" s="403"/>
      <c r="J396" s="403"/>
      <c r="K396" s="422"/>
      <c r="L396" s="379"/>
      <c r="M396" s="379"/>
      <c r="O396" s="15"/>
      <c r="S396" s="15"/>
      <c r="T396" s="15"/>
    </row>
    <row r="397" spans="2:20" s="5" customFormat="1" x14ac:dyDescent="0.35">
      <c r="B397" s="410"/>
      <c r="C397" s="92"/>
      <c r="D397" s="54"/>
      <c r="F397" s="379"/>
      <c r="G397" s="379"/>
      <c r="H397" s="379"/>
      <c r="I397" s="403"/>
      <c r="J397" s="403"/>
      <c r="K397" s="422"/>
      <c r="L397" s="379"/>
      <c r="M397" s="379"/>
      <c r="O397" s="15"/>
      <c r="S397" s="15"/>
      <c r="T397" s="15"/>
    </row>
    <row r="398" spans="2:20" s="5" customFormat="1" x14ac:dyDescent="0.35">
      <c r="B398" s="410"/>
      <c r="C398" s="92"/>
      <c r="D398" s="54"/>
      <c r="F398" s="379"/>
      <c r="G398" s="379"/>
      <c r="H398" s="379"/>
      <c r="I398" s="403"/>
      <c r="J398" s="403"/>
      <c r="K398" s="422"/>
      <c r="L398" s="379"/>
      <c r="M398" s="379"/>
      <c r="O398" s="15"/>
      <c r="S398" s="15"/>
      <c r="T398" s="15"/>
    </row>
    <row r="399" spans="2:20" s="5" customFormat="1" x14ac:dyDescent="0.35">
      <c r="B399" s="410"/>
      <c r="C399" s="92"/>
      <c r="D399" s="54"/>
      <c r="F399" s="379"/>
      <c r="G399" s="379"/>
      <c r="H399" s="379"/>
      <c r="I399" s="403"/>
      <c r="J399" s="403"/>
      <c r="K399" s="422"/>
      <c r="L399" s="379"/>
      <c r="M399" s="379"/>
      <c r="O399" s="15"/>
      <c r="S399" s="15"/>
      <c r="T399" s="15"/>
    </row>
    <row r="400" spans="2:20" s="5" customFormat="1" x14ac:dyDescent="0.35">
      <c r="B400" s="410"/>
      <c r="C400" s="92"/>
      <c r="D400" s="54"/>
      <c r="F400" s="379"/>
      <c r="G400" s="379"/>
      <c r="H400" s="379"/>
      <c r="I400" s="403"/>
      <c r="J400" s="403"/>
      <c r="K400" s="422"/>
      <c r="L400" s="379"/>
      <c r="M400" s="379"/>
      <c r="O400" s="15"/>
      <c r="S400" s="15"/>
      <c r="T400" s="15"/>
    </row>
    <row r="401" spans="2:20" s="5" customFormat="1" x14ac:dyDescent="0.35">
      <c r="B401" s="410"/>
      <c r="C401" s="92"/>
      <c r="D401" s="54"/>
      <c r="F401" s="379"/>
      <c r="G401" s="379"/>
      <c r="H401" s="379"/>
      <c r="I401" s="403"/>
      <c r="J401" s="403"/>
      <c r="K401" s="422"/>
      <c r="L401" s="379"/>
      <c r="M401" s="379"/>
      <c r="O401" s="15"/>
      <c r="S401" s="15"/>
      <c r="T401" s="15"/>
    </row>
    <row r="402" spans="2:20" s="5" customFormat="1" x14ac:dyDescent="0.35">
      <c r="B402" s="410"/>
      <c r="C402" s="92"/>
      <c r="D402" s="54"/>
      <c r="F402" s="379"/>
      <c r="G402" s="379"/>
      <c r="H402" s="379"/>
      <c r="I402" s="403"/>
      <c r="J402" s="403"/>
      <c r="K402" s="422"/>
      <c r="L402" s="379"/>
      <c r="M402" s="379"/>
      <c r="O402" s="15"/>
      <c r="S402" s="15"/>
      <c r="T402" s="15"/>
    </row>
    <row r="403" spans="2:20" s="5" customFormat="1" x14ac:dyDescent="0.35">
      <c r="B403" s="410"/>
      <c r="C403" s="92"/>
      <c r="D403" s="54"/>
      <c r="F403" s="379"/>
      <c r="G403" s="379"/>
      <c r="H403" s="379"/>
      <c r="I403" s="403"/>
      <c r="J403" s="403"/>
      <c r="K403" s="422"/>
      <c r="L403" s="379"/>
      <c r="M403" s="379"/>
      <c r="O403" s="15"/>
      <c r="S403" s="15"/>
      <c r="T403" s="15"/>
    </row>
    <row r="404" spans="2:20" s="5" customFormat="1" x14ac:dyDescent="0.35">
      <c r="B404" s="410"/>
      <c r="C404" s="92"/>
      <c r="D404" s="54"/>
      <c r="F404" s="379"/>
      <c r="G404" s="379"/>
      <c r="H404" s="379"/>
      <c r="I404" s="403"/>
      <c r="J404" s="403"/>
      <c r="K404" s="422"/>
      <c r="L404" s="379"/>
      <c r="M404" s="379"/>
      <c r="O404" s="15"/>
      <c r="S404" s="15"/>
      <c r="T404" s="15"/>
    </row>
    <row r="405" spans="2:20" s="5" customFormat="1" x14ac:dyDescent="0.35">
      <c r="B405" s="410"/>
      <c r="C405" s="92"/>
      <c r="D405" s="54"/>
      <c r="F405" s="379"/>
      <c r="G405" s="379"/>
      <c r="H405" s="379"/>
      <c r="I405" s="403"/>
      <c r="J405" s="403"/>
      <c r="K405" s="422"/>
      <c r="L405" s="379"/>
      <c r="M405" s="379"/>
      <c r="O405" s="15"/>
      <c r="S405" s="15"/>
      <c r="T405" s="15"/>
    </row>
    <row r="406" spans="2:20" s="5" customFormat="1" x14ac:dyDescent="0.35">
      <c r="B406" s="410"/>
      <c r="C406" s="92"/>
      <c r="D406" s="54"/>
      <c r="F406" s="379"/>
      <c r="G406" s="379"/>
      <c r="H406" s="379"/>
      <c r="I406" s="403"/>
      <c r="J406" s="403"/>
      <c r="K406" s="422"/>
      <c r="L406" s="379"/>
      <c r="M406" s="379"/>
      <c r="O406" s="15"/>
      <c r="S406" s="15"/>
      <c r="T406" s="15"/>
    </row>
    <row r="407" spans="2:20" s="5" customFormat="1" x14ac:dyDescent="0.35">
      <c r="B407" s="410"/>
      <c r="C407" s="92"/>
      <c r="D407" s="54"/>
      <c r="F407" s="379"/>
      <c r="G407" s="379"/>
      <c r="H407" s="379"/>
      <c r="I407" s="403"/>
      <c r="J407" s="403"/>
      <c r="K407" s="422"/>
      <c r="L407" s="379"/>
      <c r="M407" s="379"/>
      <c r="O407" s="15"/>
      <c r="S407" s="15"/>
      <c r="T407" s="15"/>
    </row>
    <row r="408" spans="2:20" s="5" customFormat="1" x14ac:dyDescent="0.35">
      <c r="B408" s="410"/>
      <c r="C408" s="92"/>
      <c r="D408" s="54"/>
      <c r="F408" s="379"/>
      <c r="G408" s="379"/>
      <c r="H408" s="379"/>
      <c r="I408" s="403"/>
      <c r="J408" s="403"/>
      <c r="K408" s="422"/>
      <c r="L408" s="379"/>
      <c r="M408" s="379"/>
      <c r="O408" s="15"/>
      <c r="S408" s="15"/>
      <c r="T408" s="15"/>
    </row>
    <row r="409" spans="2:20" s="5" customFormat="1" x14ac:dyDescent="0.35">
      <c r="B409" s="410"/>
      <c r="C409" s="92"/>
      <c r="D409" s="54"/>
      <c r="F409" s="379"/>
      <c r="G409" s="379"/>
      <c r="H409" s="379"/>
      <c r="I409" s="403"/>
      <c r="J409" s="403"/>
      <c r="K409" s="422"/>
      <c r="L409" s="379"/>
      <c r="M409" s="379"/>
      <c r="O409" s="15"/>
      <c r="S409" s="15"/>
      <c r="T409" s="15"/>
    </row>
    <row r="410" spans="2:20" s="5" customFormat="1" x14ac:dyDescent="0.35">
      <c r="B410" s="410"/>
      <c r="C410" s="92"/>
      <c r="D410" s="54"/>
      <c r="F410" s="379"/>
      <c r="G410" s="379"/>
      <c r="H410" s="379"/>
      <c r="I410" s="403"/>
      <c r="J410" s="403"/>
      <c r="K410" s="422"/>
      <c r="L410" s="379"/>
      <c r="M410" s="379"/>
      <c r="O410" s="15"/>
      <c r="S410" s="15"/>
      <c r="T410" s="15"/>
    </row>
    <row r="411" spans="2:20" s="5" customFormat="1" x14ac:dyDescent="0.35">
      <c r="B411" s="410"/>
      <c r="C411" s="92"/>
      <c r="D411" s="54"/>
      <c r="F411" s="379"/>
      <c r="G411" s="379"/>
      <c r="H411" s="379"/>
      <c r="I411" s="403"/>
      <c r="J411" s="403"/>
      <c r="K411" s="422"/>
      <c r="L411" s="379"/>
      <c r="M411" s="379"/>
      <c r="O411" s="15"/>
      <c r="S411" s="15"/>
      <c r="T411" s="15"/>
    </row>
    <row r="412" spans="2:20" s="5" customFormat="1" x14ac:dyDescent="0.35">
      <c r="B412" s="410"/>
      <c r="C412" s="92"/>
      <c r="D412" s="54"/>
      <c r="F412" s="379"/>
      <c r="G412" s="379"/>
      <c r="H412" s="379"/>
      <c r="I412" s="403"/>
      <c r="J412" s="403"/>
      <c r="K412" s="422"/>
      <c r="L412" s="379"/>
      <c r="M412" s="379"/>
      <c r="O412" s="15"/>
      <c r="S412" s="15"/>
      <c r="T412" s="15"/>
    </row>
    <row r="413" spans="2:20" s="5" customFormat="1" x14ac:dyDescent="0.35">
      <c r="B413" s="410"/>
      <c r="C413" s="92"/>
      <c r="D413" s="54"/>
      <c r="F413" s="379"/>
      <c r="G413" s="379"/>
      <c r="H413" s="379"/>
      <c r="I413" s="403"/>
      <c r="J413" s="403"/>
      <c r="K413" s="422"/>
      <c r="L413" s="379"/>
      <c r="M413" s="379"/>
      <c r="O413" s="15"/>
      <c r="S413" s="15"/>
      <c r="T413" s="15"/>
    </row>
    <row r="414" spans="2:20" s="5" customFormat="1" x14ac:dyDescent="0.35">
      <c r="B414" s="410"/>
      <c r="C414" s="92"/>
      <c r="D414" s="54"/>
      <c r="F414" s="379"/>
      <c r="G414" s="379"/>
      <c r="H414" s="379"/>
      <c r="I414" s="403"/>
      <c r="J414" s="403"/>
      <c r="K414" s="422"/>
      <c r="L414" s="379"/>
      <c r="M414" s="379"/>
      <c r="O414" s="15"/>
      <c r="S414" s="15"/>
      <c r="T414" s="15"/>
    </row>
    <row r="415" spans="2:20" s="5" customFormat="1" x14ac:dyDescent="0.35">
      <c r="B415" s="410"/>
      <c r="C415" s="92"/>
      <c r="D415" s="54"/>
      <c r="F415" s="379"/>
      <c r="G415" s="379"/>
      <c r="H415" s="379"/>
      <c r="I415" s="403"/>
      <c r="J415" s="403"/>
      <c r="K415" s="422"/>
      <c r="L415" s="379"/>
      <c r="M415" s="379"/>
      <c r="O415" s="15"/>
      <c r="S415" s="15"/>
      <c r="T415" s="15"/>
    </row>
    <row r="416" spans="2:20" s="5" customFormat="1" x14ac:dyDescent="0.35">
      <c r="B416" s="410"/>
      <c r="C416" s="92"/>
      <c r="D416" s="54"/>
      <c r="F416" s="379"/>
      <c r="G416" s="379"/>
      <c r="H416" s="379"/>
      <c r="I416" s="403"/>
      <c r="J416" s="403"/>
      <c r="K416" s="422"/>
      <c r="L416" s="379"/>
      <c r="M416" s="379"/>
      <c r="O416" s="15"/>
      <c r="S416" s="15"/>
      <c r="T416" s="15"/>
    </row>
    <row r="417" spans="2:20" s="5" customFormat="1" x14ac:dyDescent="0.35">
      <c r="B417" s="410"/>
      <c r="C417" s="92"/>
      <c r="D417" s="54"/>
      <c r="F417" s="379"/>
      <c r="G417" s="379"/>
      <c r="H417" s="379"/>
      <c r="I417" s="403"/>
      <c r="J417" s="403"/>
      <c r="K417" s="422"/>
      <c r="L417" s="379"/>
      <c r="M417" s="379"/>
      <c r="O417" s="15"/>
      <c r="S417" s="15"/>
      <c r="T417" s="15"/>
    </row>
    <row r="418" spans="2:20" s="5" customFormat="1" x14ac:dyDescent="0.35">
      <c r="B418" s="410"/>
      <c r="C418" s="92"/>
      <c r="D418" s="54"/>
      <c r="F418" s="379"/>
      <c r="G418" s="379"/>
      <c r="H418" s="379"/>
      <c r="I418" s="403"/>
      <c r="J418" s="403"/>
      <c r="K418" s="422"/>
      <c r="L418" s="379"/>
      <c r="M418" s="379"/>
      <c r="O418" s="15"/>
      <c r="S418" s="15"/>
      <c r="T418" s="15"/>
    </row>
    <row r="419" spans="2:20" s="5" customFormat="1" x14ac:dyDescent="0.35">
      <c r="B419" s="410"/>
      <c r="C419" s="92"/>
      <c r="D419" s="54"/>
      <c r="F419" s="379"/>
      <c r="G419" s="379"/>
      <c r="H419" s="379"/>
      <c r="I419" s="403"/>
      <c r="J419" s="403"/>
      <c r="K419" s="422"/>
      <c r="L419" s="379"/>
      <c r="M419" s="379"/>
      <c r="O419" s="15"/>
      <c r="S419" s="15"/>
      <c r="T419" s="15"/>
    </row>
    <row r="420" spans="2:20" s="5" customFormat="1" x14ac:dyDescent="0.35">
      <c r="B420" s="410"/>
      <c r="C420" s="92"/>
      <c r="D420" s="54"/>
      <c r="F420" s="379"/>
      <c r="G420" s="379"/>
      <c r="H420" s="379"/>
      <c r="I420" s="403"/>
      <c r="J420" s="403"/>
      <c r="K420" s="422"/>
      <c r="L420" s="379"/>
      <c r="M420" s="379"/>
      <c r="O420" s="15"/>
      <c r="S420" s="15"/>
      <c r="T420" s="15"/>
    </row>
    <row r="421" spans="2:20" s="5" customFormat="1" x14ac:dyDescent="0.35">
      <c r="B421" s="410"/>
      <c r="C421" s="92"/>
      <c r="D421" s="54"/>
      <c r="F421" s="379"/>
      <c r="G421" s="379"/>
      <c r="H421" s="379"/>
      <c r="I421" s="403"/>
      <c r="J421" s="403"/>
      <c r="K421" s="422"/>
      <c r="L421" s="379"/>
      <c r="M421" s="379"/>
      <c r="O421" s="15"/>
      <c r="S421" s="15"/>
      <c r="T421" s="15"/>
    </row>
    <row r="422" spans="2:20" s="5" customFormat="1" x14ac:dyDescent="0.35">
      <c r="B422" s="410"/>
      <c r="C422" s="92"/>
      <c r="D422" s="54"/>
      <c r="F422" s="379"/>
      <c r="G422" s="379"/>
      <c r="H422" s="379"/>
      <c r="I422" s="403"/>
      <c r="J422" s="403"/>
      <c r="K422" s="422"/>
      <c r="L422" s="379"/>
      <c r="M422" s="379"/>
      <c r="O422" s="15"/>
      <c r="S422" s="15"/>
      <c r="T422" s="15"/>
    </row>
    <row r="423" spans="2:20" s="5" customFormat="1" x14ac:dyDescent="0.35">
      <c r="B423" s="410"/>
      <c r="C423" s="92"/>
      <c r="D423" s="54"/>
      <c r="F423" s="379"/>
      <c r="G423" s="379"/>
      <c r="H423" s="379"/>
      <c r="I423" s="403"/>
      <c r="J423" s="403"/>
      <c r="K423" s="422"/>
      <c r="L423" s="379"/>
      <c r="M423" s="379"/>
      <c r="O423" s="15"/>
      <c r="S423" s="15"/>
      <c r="T423" s="15"/>
    </row>
    <row r="424" spans="2:20" s="5" customFormat="1" x14ac:dyDescent="0.35">
      <c r="B424" s="410"/>
      <c r="C424" s="92"/>
      <c r="D424" s="54"/>
      <c r="F424" s="379"/>
      <c r="G424" s="379"/>
      <c r="H424" s="379"/>
      <c r="I424" s="403"/>
      <c r="J424" s="403"/>
      <c r="K424" s="422"/>
      <c r="L424" s="379"/>
      <c r="M424" s="379"/>
      <c r="O424" s="15"/>
      <c r="S424" s="15"/>
      <c r="T424" s="15"/>
    </row>
    <row r="425" spans="2:20" s="5" customFormat="1" x14ac:dyDescent="0.35">
      <c r="B425" s="410"/>
      <c r="C425" s="92"/>
      <c r="D425" s="54"/>
      <c r="F425" s="379"/>
      <c r="G425" s="379"/>
      <c r="H425" s="379"/>
      <c r="I425" s="403"/>
      <c r="J425" s="403"/>
      <c r="K425" s="422"/>
      <c r="L425" s="379"/>
      <c r="M425" s="379"/>
      <c r="O425" s="15"/>
      <c r="S425" s="15"/>
      <c r="T425" s="15"/>
    </row>
    <row r="426" spans="2:20" s="5" customFormat="1" x14ac:dyDescent="0.35">
      <c r="B426" s="410"/>
      <c r="C426" s="92"/>
      <c r="D426" s="54"/>
      <c r="F426" s="379"/>
      <c r="G426" s="379"/>
      <c r="H426" s="379"/>
      <c r="I426" s="403"/>
      <c r="J426" s="403"/>
      <c r="K426" s="422"/>
      <c r="L426" s="379"/>
      <c r="M426" s="379"/>
      <c r="O426" s="15"/>
      <c r="S426" s="15"/>
      <c r="T426" s="15"/>
    </row>
    <row r="427" spans="2:20" s="5" customFormat="1" x14ac:dyDescent="0.35">
      <c r="B427" s="410"/>
      <c r="C427" s="92"/>
      <c r="D427" s="54"/>
      <c r="F427" s="379"/>
      <c r="G427" s="379"/>
      <c r="H427" s="379"/>
      <c r="I427" s="403"/>
      <c r="J427" s="403"/>
      <c r="K427" s="422"/>
      <c r="L427" s="379"/>
      <c r="M427" s="379"/>
      <c r="O427" s="15"/>
      <c r="S427" s="15"/>
      <c r="T427" s="15"/>
    </row>
    <row r="428" spans="2:20" s="5" customFormat="1" x14ac:dyDescent="0.35">
      <c r="B428" s="410"/>
      <c r="C428" s="92"/>
      <c r="D428" s="54"/>
      <c r="F428" s="379"/>
      <c r="G428" s="379"/>
      <c r="H428" s="379"/>
      <c r="I428" s="403"/>
      <c r="J428" s="403"/>
      <c r="K428" s="422"/>
      <c r="L428" s="379"/>
      <c r="M428" s="379"/>
      <c r="O428" s="15"/>
      <c r="S428" s="15"/>
      <c r="T428" s="15"/>
    </row>
    <row r="429" spans="2:20" s="5" customFormat="1" x14ac:dyDescent="0.35">
      <c r="B429" s="410"/>
      <c r="C429" s="92"/>
      <c r="D429" s="54"/>
      <c r="F429" s="379"/>
      <c r="G429" s="379"/>
      <c r="H429" s="379"/>
      <c r="I429" s="403"/>
      <c r="J429" s="403"/>
      <c r="K429" s="422"/>
      <c r="L429" s="379"/>
      <c r="M429" s="379"/>
      <c r="O429" s="15"/>
      <c r="S429" s="15"/>
      <c r="T429" s="15"/>
    </row>
    <row r="430" spans="2:20" s="5" customFormat="1" x14ac:dyDescent="0.35">
      <c r="B430" s="410"/>
      <c r="C430" s="92"/>
      <c r="D430" s="54"/>
      <c r="F430" s="379"/>
      <c r="G430" s="379"/>
      <c r="H430" s="379"/>
      <c r="I430" s="403"/>
      <c r="J430" s="403"/>
      <c r="K430" s="422"/>
      <c r="L430" s="379"/>
      <c r="M430" s="379"/>
      <c r="O430" s="15"/>
      <c r="S430" s="15"/>
      <c r="T430" s="15"/>
    </row>
    <row r="431" spans="2:20" s="5" customFormat="1" x14ac:dyDescent="0.35">
      <c r="B431" s="410"/>
      <c r="C431" s="92"/>
      <c r="D431" s="54"/>
      <c r="F431" s="379"/>
      <c r="G431" s="379"/>
      <c r="H431" s="379"/>
      <c r="I431" s="403"/>
      <c r="J431" s="403"/>
      <c r="K431" s="422"/>
      <c r="L431" s="379"/>
      <c r="M431" s="379"/>
      <c r="O431" s="15"/>
      <c r="S431" s="15"/>
      <c r="T431" s="15"/>
    </row>
    <row r="432" spans="2:20" s="5" customFormat="1" x14ac:dyDescent="0.35">
      <c r="B432" s="410"/>
      <c r="C432" s="92"/>
      <c r="D432" s="54"/>
      <c r="F432" s="379"/>
      <c r="G432" s="379"/>
      <c r="H432" s="379"/>
      <c r="I432" s="403"/>
      <c r="J432" s="403"/>
      <c r="K432" s="422"/>
      <c r="L432" s="379"/>
      <c r="M432" s="379"/>
      <c r="O432" s="15"/>
      <c r="S432" s="15"/>
      <c r="T432" s="15"/>
    </row>
    <row r="433" spans="2:20" s="5" customFormat="1" x14ac:dyDescent="0.35">
      <c r="B433" s="410"/>
      <c r="C433" s="92"/>
      <c r="D433" s="54"/>
      <c r="F433" s="379"/>
      <c r="G433" s="379"/>
      <c r="H433" s="379"/>
      <c r="I433" s="403"/>
      <c r="J433" s="403"/>
      <c r="K433" s="422"/>
      <c r="L433" s="379"/>
      <c r="M433" s="379"/>
      <c r="O433" s="15"/>
      <c r="S433" s="15"/>
      <c r="T433" s="15"/>
    </row>
    <row r="434" spans="2:20" s="5" customFormat="1" x14ac:dyDescent="0.35">
      <c r="B434" s="410"/>
      <c r="C434" s="92"/>
      <c r="D434" s="54"/>
      <c r="F434" s="379"/>
      <c r="G434" s="379"/>
      <c r="H434" s="379"/>
      <c r="I434" s="403"/>
      <c r="J434" s="403"/>
      <c r="K434" s="422"/>
      <c r="L434" s="379"/>
      <c r="M434" s="379"/>
      <c r="O434" s="15"/>
      <c r="S434" s="15"/>
      <c r="T434" s="15"/>
    </row>
    <row r="435" spans="2:20" s="5" customFormat="1" x14ac:dyDescent="0.35">
      <c r="B435" s="410"/>
      <c r="C435" s="92"/>
      <c r="D435" s="54"/>
      <c r="F435" s="379"/>
      <c r="G435" s="379"/>
      <c r="H435" s="379"/>
      <c r="I435" s="403"/>
      <c r="J435" s="403"/>
      <c r="K435" s="422"/>
      <c r="L435" s="379"/>
      <c r="M435" s="379"/>
      <c r="O435" s="15"/>
      <c r="S435" s="15"/>
      <c r="T435" s="15"/>
    </row>
    <row r="436" spans="2:20" s="5" customFormat="1" x14ac:dyDescent="0.35">
      <c r="B436" s="410"/>
      <c r="C436" s="92"/>
      <c r="D436" s="54"/>
      <c r="F436" s="379"/>
      <c r="G436" s="379"/>
      <c r="H436" s="379"/>
      <c r="I436" s="403"/>
      <c r="J436" s="403"/>
      <c r="K436" s="422"/>
      <c r="L436" s="379"/>
      <c r="M436" s="379"/>
      <c r="O436" s="15"/>
      <c r="S436" s="15"/>
      <c r="T436" s="15"/>
    </row>
    <row r="437" spans="2:20" s="5" customFormat="1" x14ac:dyDescent="0.35">
      <c r="B437" s="410"/>
      <c r="C437" s="92"/>
      <c r="D437" s="54"/>
      <c r="F437" s="379"/>
      <c r="G437" s="379"/>
      <c r="H437" s="379"/>
      <c r="I437" s="403"/>
      <c r="J437" s="403"/>
      <c r="K437" s="422"/>
      <c r="L437" s="379"/>
      <c r="M437" s="379"/>
      <c r="O437" s="15"/>
      <c r="S437" s="15"/>
      <c r="T437" s="15"/>
    </row>
    <row r="438" spans="2:20" s="5" customFormat="1" x14ac:dyDescent="0.35">
      <c r="B438" s="410"/>
      <c r="C438" s="92"/>
      <c r="D438" s="54"/>
      <c r="F438" s="379"/>
      <c r="G438" s="379"/>
      <c r="H438" s="379"/>
      <c r="I438" s="403"/>
      <c r="J438" s="403"/>
      <c r="K438" s="422"/>
      <c r="L438" s="379"/>
      <c r="M438" s="379"/>
      <c r="O438" s="15"/>
      <c r="S438" s="15"/>
      <c r="T438" s="15"/>
    </row>
    <row r="439" spans="2:20" s="5" customFormat="1" x14ac:dyDescent="0.35">
      <c r="B439" s="410"/>
      <c r="C439" s="92"/>
      <c r="D439" s="54"/>
      <c r="F439" s="379"/>
      <c r="G439" s="379"/>
      <c r="H439" s="379"/>
      <c r="I439" s="403"/>
      <c r="J439" s="403"/>
      <c r="K439" s="422"/>
      <c r="L439" s="379"/>
      <c r="M439" s="379"/>
      <c r="O439" s="15"/>
      <c r="S439" s="15"/>
      <c r="T439" s="15"/>
    </row>
    <row r="440" spans="2:20" s="5" customFormat="1" x14ac:dyDescent="0.35">
      <c r="B440" s="410"/>
      <c r="C440" s="92"/>
      <c r="D440" s="54"/>
      <c r="F440" s="379"/>
      <c r="G440" s="379"/>
      <c r="H440" s="379"/>
      <c r="I440" s="403"/>
      <c r="J440" s="403"/>
      <c r="K440" s="422"/>
      <c r="L440" s="379"/>
      <c r="M440" s="379"/>
      <c r="O440" s="15"/>
      <c r="S440" s="15"/>
      <c r="T440" s="15"/>
    </row>
    <row r="441" spans="2:20" s="5" customFormat="1" x14ac:dyDescent="0.35">
      <c r="B441" s="410"/>
      <c r="C441" s="92"/>
      <c r="D441" s="54"/>
      <c r="F441" s="379"/>
      <c r="G441" s="379"/>
      <c r="H441" s="379"/>
      <c r="I441" s="403"/>
      <c r="J441" s="403"/>
      <c r="K441" s="422"/>
      <c r="L441" s="379"/>
      <c r="M441" s="379"/>
      <c r="O441" s="15"/>
      <c r="S441" s="15"/>
      <c r="T441" s="15"/>
    </row>
    <row r="442" spans="2:20" s="5" customFormat="1" x14ac:dyDescent="0.35">
      <c r="B442" s="410"/>
      <c r="C442" s="92"/>
      <c r="D442" s="54"/>
      <c r="F442" s="379"/>
      <c r="G442" s="379"/>
      <c r="H442" s="379"/>
      <c r="I442" s="403"/>
      <c r="J442" s="403"/>
      <c r="K442" s="422"/>
      <c r="L442" s="379"/>
      <c r="M442" s="379"/>
      <c r="O442" s="15"/>
      <c r="S442" s="15"/>
      <c r="T442" s="15"/>
    </row>
    <row r="443" spans="2:20" s="5" customFormat="1" x14ac:dyDescent="0.35">
      <c r="B443" s="410"/>
      <c r="C443" s="92"/>
      <c r="D443" s="54"/>
      <c r="F443" s="379"/>
      <c r="G443" s="379"/>
      <c r="H443" s="379"/>
      <c r="I443" s="403"/>
      <c r="J443" s="403"/>
      <c r="K443" s="422"/>
      <c r="L443" s="379"/>
      <c r="M443" s="379"/>
      <c r="O443" s="15"/>
      <c r="S443" s="15"/>
      <c r="T443" s="15"/>
    </row>
    <row r="444" spans="2:20" s="5" customFormat="1" x14ac:dyDescent="0.35">
      <c r="B444" s="410"/>
      <c r="C444" s="92"/>
      <c r="D444" s="54"/>
      <c r="F444" s="379"/>
      <c r="G444" s="379"/>
      <c r="H444" s="379"/>
      <c r="I444" s="403"/>
      <c r="J444" s="403"/>
      <c r="K444" s="422"/>
      <c r="L444" s="379"/>
      <c r="M444" s="379"/>
      <c r="O444" s="15"/>
      <c r="S444" s="15"/>
      <c r="T444" s="15"/>
    </row>
    <row r="445" spans="2:20" s="5" customFormat="1" x14ac:dyDescent="0.35">
      <c r="B445" s="410"/>
      <c r="C445" s="92"/>
      <c r="D445" s="54"/>
      <c r="F445" s="379"/>
      <c r="G445" s="379"/>
      <c r="H445" s="379"/>
      <c r="I445" s="403"/>
      <c r="J445" s="403"/>
      <c r="K445" s="422"/>
      <c r="L445" s="379"/>
      <c r="M445" s="379"/>
      <c r="O445" s="15"/>
      <c r="S445" s="15"/>
      <c r="T445" s="15"/>
    </row>
    <row r="446" spans="2:20" s="5" customFormat="1" x14ac:dyDescent="0.35">
      <c r="B446" s="410"/>
      <c r="C446" s="92"/>
      <c r="D446" s="54"/>
      <c r="F446" s="379"/>
      <c r="G446" s="379"/>
      <c r="H446" s="379"/>
      <c r="I446" s="403"/>
      <c r="J446" s="403"/>
      <c r="K446" s="422"/>
      <c r="L446" s="379"/>
      <c r="M446" s="379"/>
      <c r="O446" s="15"/>
      <c r="S446" s="15"/>
      <c r="T446" s="15"/>
    </row>
    <row r="447" spans="2:20" s="5" customFormat="1" x14ac:dyDescent="0.35">
      <c r="B447" s="410"/>
      <c r="C447" s="92"/>
      <c r="D447" s="54"/>
      <c r="F447" s="379"/>
      <c r="G447" s="379"/>
      <c r="H447" s="379"/>
      <c r="I447" s="403"/>
      <c r="J447" s="403"/>
      <c r="K447" s="422"/>
      <c r="L447" s="379"/>
      <c r="M447" s="379"/>
      <c r="O447" s="15"/>
      <c r="S447" s="15"/>
      <c r="T447" s="15"/>
    </row>
    <row r="448" spans="2:20" s="5" customFormat="1" x14ac:dyDescent="0.35">
      <c r="B448" s="410"/>
      <c r="C448" s="92"/>
      <c r="D448" s="54"/>
      <c r="F448" s="379"/>
      <c r="G448" s="379"/>
      <c r="H448" s="379"/>
      <c r="I448" s="403"/>
      <c r="J448" s="403"/>
      <c r="K448" s="422"/>
      <c r="L448" s="379"/>
      <c r="M448" s="379"/>
      <c r="O448" s="15"/>
      <c r="S448" s="15"/>
      <c r="T448" s="15"/>
    </row>
    <row r="449" spans="2:20" s="5" customFormat="1" x14ac:dyDescent="0.35">
      <c r="B449" s="410"/>
      <c r="C449" s="92"/>
      <c r="D449" s="54"/>
      <c r="F449" s="379"/>
      <c r="G449" s="379"/>
      <c r="H449" s="379"/>
      <c r="I449" s="403"/>
      <c r="J449" s="403"/>
      <c r="K449" s="422"/>
      <c r="L449" s="379"/>
      <c r="M449" s="379"/>
      <c r="O449" s="15"/>
      <c r="S449" s="15"/>
      <c r="T449" s="15"/>
    </row>
    <row r="450" spans="2:20" s="5" customFormat="1" x14ac:dyDescent="0.35">
      <c r="B450" s="410"/>
      <c r="C450" s="92"/>
      <c r="D450" s="54"/>
      <c r="F450" s="379"/>
      <c r="G450" s="379"/>
      <c r="H450" s="379"/>
      <c r="I450" s="403"/>
      <c r="J450" s="403"/>
      <c r="K450" s="422"/>
      <c r="L450" s="379"/>
      <c r="M450" s="379"/>
      <c r="O450" s="15"/>
      <c r="S450" s="15"/>
      <c r="T450" s="15"/>
    </row>
    <row r="451" spans="2:20" s="5" customFormat="1" x14ac:dyDescent="0.35">
      <c r="B451" s="410"/>
      <c r="C451" s="92"/>
      <c r="D451" s="54"/>
      <c r="F451" s="379"/>
      <c r="G451" s="379"/>
      <c r="H451" s="379"/>
      <c r="I451" s="403"/>
      <c r="J451" s="403"/>
      <c r="K451" s="422"/>
      <c r="L451" s="379"/>
      <c r="M451" s="379"/>
      <c r="O451" s="15"/>
      <c r="S451" s="15"/>
      <c r="T451" s="15"/>
    </row>
    <row r="452" spans="2:20" s="5" customFormat="1" x14ac:dyDescent="0.35">
      <c r="B452" s="410"/>
      <c r="C452" s="92"/>
      <c r="D452" s="54"/>
      <c r="F452" s="379"/>
      <c r="G452" s="379"/>
      <c r="H452" s="379"/>
      <c r="I452" s="403"/>
      <c r="J452" s="403"/>
      <c r="K452" s="422"/>
      <c r="L452" s="379"/>
      <c r="M452" s="379"/>
      <c r="O452" s="15"/>
      <c r="S452" s="15"/>
      <c r="T452" s="15"/>
    </row>
    <row r="453" spans="2:20" s="5" customFormat="1" x14ac:dyDescent="0.35">
      <c r="B453" s="410"/>
      <c r="C453" s="92"/>
      <c r="D453" s="54"/>
      <c r="F453" s="379"/>
      <c r="G453" s="379"/>
      <c r="H453" s="379"/>
      <c r="I453" s="403"/>
      <c r="J453" s="403"/>
      <c r="K453" s="422"/>
      <c r="L453" s="379"/>
      <c r="M453" s="379"/>
      <c r="O453" s="15"/>
      <c r="S453" s="15"/>
      <c r="T453" s="15"/>
    </row>
    <row r="454" spans="2:20" s="5" customFormat="1" x14ac:dyDescent="0.35">
      <c r="B454" s="410"/>
      <c r="C454" s="92"/>
      <c r="D454" s="54"/>
      <c r="F454" s="379"/>
      <c r="G454" s="379"/>
      <c r="H454" s="379"/>
      <c r="I454" s="403"/>
      <c r="J454" s="403"/>
      <c r="K454" s="422"/>
      <c r="L454" s="379"/>
      <c r="M454" s="379"/>
      <c r="O454" s="15"/>
      <c r="S454" s="15"/>
      <c r="T454" s="15"/>
    </row>
    <row r="455" spans="2:20" s="5" customFormat="1" x14ac:dyDescent="0.35">
      <c r="B455" s="410"/>
      <c r="C455" s="92"/>
      <c r="D455" s="54"/>
      <c r="F455" s="379"/>
      <c r="G455" s="379"/>
      <c r="H455" s="379"/>
      <c r="I455" s="403"/>
      <c r="J455" s="403"/>
      <c r="K455" s="422"/>
      <c r="L455" s="379"/>
      <c r="M455" s="379"/>
      <c r="O455" s="15"/>
      <c r="S455" s="15"/>
      <c r="T455" s="15"/>
    </row>
    <row r="456" spans="2:20" s="5" customFormat="1" x14ac:dyDescent="0.35">
      <c r="B456" s="410"/>
      <c r="C456" s="92"/>
      <c r="D456" s="54"/>
      <c r="F456" s="379"/>
      <c r="G456" s="379"/>
      <c r="H456" s="379"/>
      <c r="I456" s="403"/>
      <c r="J456" s="403"/>
      <c r="K456" s="422"/>
      <c r="L456" s="379"/>
      <c r="M456" s="379"/>
      <c r="O456" s="15"/>
      <c r="S456" s="15"/>
      <c r="T456" s="15"/>
    </row>
    <row r="457" spans="2:20" s="5" customFormat="1" x14ac:dyDescent="0.35">
      <c r="B457" s="410"/>
      <c r="C457" s="92"/>
      <c r="D457" s="54"/>
      <c r="F457" s="379"/>
      <c r="G457" s="379"/>
      <c r="H457" s="379"/>
      <c r="I457" s="403"/>
      <c r="J457" s="403"/>
      <c r="K457" s="422"/>
      <c r="L457" s="379"/>
      <c r="M457" s="379"/>
      <c r="O457" s="15"/>
      <c r="S457" s="15"/>
      <c r="T457" s="15"/>
    </row>
    <row r="458" spans="2:20" s="5" customFormat="1" x14ac:dyDescent="0.35">
      <c r="B458" s="410"/>
      <c r="C458" s="92"/>
      <c r="D458" s="54"/>
      <c r="F458" s="379"/>
      <c r="G458" s="379"/>
      <c r="H458" s="379"/>
      <c r="I458" s="403"/>
      <c r="J458" s="403"/>
      <c r="K458" s="422"/>
      <c r="L458" s="379"/>
      <c r="M458" s="379"/>
      <c r="O458" s="15"/>
      <c r="S458" s="15"/>
      <c r="T458" s="15"/>
    </row>
    <row r="459" spans="2:20" s="5" customFormat="1" x14ac:dyDescent="0.35">
      <c r="B459" s="410"/>
      <c r="C459" s="92"/>
      <c r="D459" s="54"/>
      <c r="F459" s="379"/>
      <c r="G459" s="379"/>
      <c r="H459" s="379"/>
      <c r="I459" s="403"/>
      <c r="J459" s="403"/>
      <c r="K459" s="422"/>
      <c r="L459" s="379"/>
      <c r="M459" s="379"/>
      <c r="O459" s="15"/>
      <c r="S459" s="15"/>
      <c r="T459" s="15"/>
    </row>
    <row r="460" spans="2:20" s="5" customFormat="1" x14ac:dyDescent="0.35">
      <c r="B460" s="410"/>
      <c r="C460" s="92"/>
      <c r="D460" s="54"/>
      <c r="F460" s="379"/>
      <c r="G460" s="379"/>
      <c r="H460" s="379"/>
      <c r="I460" s="403"/>
      <c r="J460" s="403"/>
      <c r="K460" s="422"/>
      <c r="L460" s="379"/>
      <c r="M460" s="379"/>
      <c r="O460" s="15"/>
      <c r="S460" s="15"/>
      <c r="T460" s="15"/>
    </row>
    <row r="461" spans="2:20" s="5" customFormat="1" x14ac:dyDescent="0.35">
      <c r="B461" s="410"/>
      <c r="C461" s="92"/>
      <c r="D461" s="54"/>
      <c r="F461" s="379"/>
      <c r="G461" s="379"/>
      <c r="H461" s="379"/>
      <c r="I461" s="403"/>
      <c r="J461" s="403"/>
      <c r="K461" s="422"/>
      <c r="L461" s="379"/>
      <c r="M461" s="379"/>
      <c r="O461" s="15"/>
      <c r="S461" s="15"/>
      <c r="T461" s="15"/>
    </row>
    <row r="462" spans="2:20" s="5" customFormat="1" x14ac:dyDescent="0.35">
      <c r="B462" s="410"/>
      <c r="C462" s="92"/>
      <c r="D462" s="54"/>
      <c r="F462" s="379"/>
      <c r="G462" s="379"/>
      <c r="H462" s="379"/>
      <c r="I462" s="403"/>
      <c r="J462" s="403"/>
      <c r="K462" s="422"/>
      <c r="L462" s="379"/>
      <c r="M462" s="379"/>
      <c r="O462" s="15"/>
      <c r="S462" s="15"/>
      <c r="T462" s="15"/>
    </row>
    <row r="463" spans="2:20" s="5" customFormat="1" x14ac:dyDescent="0.35">
      <c r="B463" s="410"/>
      <c r="C463" s="92"/>
      <c r="D463" s="54"/>
      <c r="F463" s="379"/>
      <c r="G463" s="379"/>
      <c r="H463" s="379"/>
      <c r="I463" s="403"/>
      <c r="J463" s="403"/>
      <c r="K463" s="422"/>
      <c r="L463" s="379"/>
      <c r="M463" s="379"/>
      <c r="O463" s="15"/>
      <c r="S463" s="15"/>
      <c r="T463" s="15"/>
    </row>
    <row r="464" spans="2:20" s="5" customFormat="1" x14ac:dyDescent="0.35">
      <c r="B464" s="410"/>
      <c r="C464" s="92"/>
      <c r="D464" s="54"/>
      <c r="F464" s="379"/>
      <c r="G464" s="379"/>
      <c r="H464" s="379"/>
      <c r="I464" s="403"/>
      <c r="J464" s="403"/>
      <c r="K464" s="422"/>
      <c r="L464" s="379"/>
      <c r="M464" s="379"/>
      <c r="O464" s="15"/>
      <c r="S464" s="15"/>
      <c r="T464" s="15"/>
    </row>
    <row r="465" spans="2:20" s="5" customFormat="1" x14ac:dyDescent="0.35">
      <c r="B465" s="410"/>
      <c r="C465" s="92"/>
      <c r="D465" s="54"/>
      <c r="F465" s="379"/>
      <c r="G465" s="379"/>
      <c r="H465" s="379"/>
      <c r="I465" s="403"/>
      <c r="J465" s="403"/>
      <c r="K465" s="422"/>
      <c r="L465" s="379"/>
      <c r="M465" s="379"/>
      <c r="O465" s="15"/>
      <c r="S465" s="15"/>
      <c r="T465" s="15"/>
    </row>
    <row r="466" spans="2:20" s="5" customFormat="1" x14ac:dyDescent="0.35">
      <c r="B466" s="410"/>
      <c r="C466" s="92"/>
      <c r="D466" s="54"/>
      <c r="F466" s="379"/>
      <c r="G466" s="379"/>
      <c r="H466" s="379"/>
      <c r="I466" s="403"/>
      <c r="J466" s="403"/>
      <c r="K466" s="422"/>
      <c r="L466" s="379"/>
      <c r="M466" s="379"/>
      <c r="O466" s="15"/>
      <c r="S466" s="15"/>
      <c r="T466" s="15"/>
    </row>
    <row r="467" spans="2:20" s="5" customFormat="1" x14ac:dyDescent="0.35">
      <c r="B467" s="410"/>
      <c r="C467" s="92"/>
      <c r="D467" s="54"/>
      <c r="F467" s="379"/>
      <c r="G467" s="379"/>
      <c r="H467" s="379"/>
      <c r="I467" s="403"/>
      <c r="J467" s="403"/>
      <c r="K467" s="422"/>
      <c r="L467" s="379"/>
      <c r="M467" s="379"/>
      <c r="O467" s="15"/>
      <c r="S467" s="15"/>
      <c r="T467" s="15"/>
    </row>
    <row r="468" spans="2:20" s="5" customFormat="1" x14ac:dyDescent="0.35">
      <c r="B468" s="410"/>
      <c r="C468" s="92"/>
      <c r="D468" s="54"/>
      <c r="F468" s="379"/>
      <c r="G468" s="379"/>
      <c r="H468" s="379"/>
      <c r="I468" s="403"/>
      <c r="J468" s="403"/>
      <c r="K468" s="422"/>
      <c r="L468" s="379"/>
      <c r="M468" s="379"/>
      <c r="O468" s="15"/>
      <c r="S468" s="15"/>
      <c r="T468" s="15"/>
    </row>
    <row r="469" spans="2:20" s="5" customFormat="1" x14ac:dyDescent="0.35">
      <c r="B469" s="410"/>
      <c r="C469" s="92"/>
      <c r="D469" s="54"/>
      <c r="F469" s="379"/>
      <c r="G469" s="379"/>
      <c r="H469" s="379"/>
      <c r="I469" s="403"/>
      <c r="J469" s="403"/>
      <c r="K469" s="422"/>
      <c r="L469" s="379"/>
      <c r="M469" s="379"/>
      <c r="O469" s="15"/>
      <c r="S469" s="15"/>
      <c r="T469" s="15"/>
    </row>
    <row r="470" spans="2:20" s="5" customFormat="1" x14ac:dyDescent="0.35">
      <c r="B470" s="410"/>
      <c r="C470" s="92"/>
      <c r="D470" s="54"/>
      <c r="F470" s="379"/>
      <c r="G470" s="379"/>
      <c r="H470" s="379"/>
      <c r="I470" s="403"/>
      <c r="J470" s="403"/>
      <c r="K470" s="422"/>
      <c r="L470" s="379"/>
      <c r="M470" s="379"/>
      <c r="O470" s="15"/>
      <c r="S470" s="15"/>
      <c r="T470" s="15"/>
    </row>
    <row r="471" spans="2:20" s="5" customFormat="1" x14ac:dyDescent="0.35">
      <c r="B471" s="410"/>
      <c r="C471" s="92"/>
      <c r="D471" s="54"/>
      <c r="F471" s="379"/>
      <c r="G471" s="379"/>
      <c r="H471" s="379"/>
      <c r="I471" s="403"/>
      <c r="J471" s="403"/>
      <c r="K471" s="422"/>
      <c r="L471" s="379"/>
      <c r="M471" s="379"/>
      <c r="O471" s="15"/>
      <c r="S471" s="15"/>
      <c r="T471" s="15"/>
    </row>
    <row r="472" spans="2:20" s="5" customFormat="1" x14ac:dyDescent="0.35">
      <c r="B472" s="410"/>
      <c r="C472" s="92"/>
      <c r="D472" s="54"/>
      <c r="F472" s="379"/>
      <c r="G472" s="379"/>
      <c r="H472" s="379"/>
      <c r="I472" s="403"/>
      <c r="J472" s="403"/>
      <c r="K472" s="422"/>
      <c r="L472" s="379"/>
      <c r="M472" s="379"/>
      <c r="O472" s="15"/>
      <c r="S472" s="15"/>
      <c r="T472" s="15"/>
    </row>
    <row r="473" spans="2:20" s="5" customFormat="1" x14ac:dyDescent="0.35">
      <c r="B473" s="410"/>
      <c r="C473" s="92"/>
      <c r="D473" s="54"/>
      <c r="F473" s="379"/>
      <c r="G473" s="379"/>
      <c r="H473" s="379"/>
      <c r="I473" s="403"/>
      <c r="J473" s="403"/>
      <c r="K473" s="422"/>
      <c r="L473" s="379"/>
      <c r="M473" s="379"/>
      <c r="O473" s="15"/>
      <c r="S473" s="15"/>
      <c r="T473" s="15"/>
    </row>
    <row r="474" spans="2:20" s="5" customFormat="1" x14ac:dyDescent="0.35">
      <c r="B474" s="410"/>
      <c r="C474" s="92"/>
      <c r="D474" s="54"/>
      <c r="F474" s="379"/>
      <c r="G474" s="379"/>
      <c r="H474" s="379"/>
      <c r="I474" s="403"/>
      <c r="J474" s="403"/>
      <c r="K474" s="422"/>
      <c r="L474" s="379"/>
      <c r="M474" s="379"/>
      <c r="O474" s="15"/>
      <c r="S474" s="15"/>
      <c r="T474" s="15"/>
    </row>
    <row r="475" spans="2:20" s="5" customFormat="1" x14ac:dyDescent="0.35">
      <c r="B475" s="410"/>
      <c r="C475" s="92"/>
      <c r="D475" s="54"/>
      <c r="F475" s="379"/>
      <c r="G475" s="379"/>
      <c r="H475" s="379"/>
      <c r="I475" s="403"/>
      <c r="J475" s="403"/>
      <c r="K475" s="422"/>
      <c r="L475" s="379"/>
      <c r="M475" s="379"/>
      <c r="O475" s="15"/>
      <c r="S475" s="15"/>
      <c r="T475" s="15"/>
    </row>
    <row r="476" spans="2:20" s="5" customFormat="1" x14ac:dyDescent="0.35">
      <c r="B476" s="410"/>
      <c r="C476" s="92"/>
      <c r="D476" s="54"/>
      <c r="F476" s="379"/>
      <c r="G476" s="379"/>
      <c r="H476" s="379"/>
      <c r="I476" s="403"/>
      <c r="J476" s="403"/>
      <c r="K476" s="422"/>
      <c r="L476" s="379"/>
      <c r="M476" s="379"/>
      <c r="O476" s="15"/>
      <c r="S476" s="15"/>
      <c r="T476" s="15"/>
    </row>
    <row r="477" spans="2:20" s="5" customFormat="1" x14ac:dyDescent="0.35">
      <c r="B477" s="410"/>
      <c r="C477" s="92"/>
      <c r="D477" s="54"/>
      <c r="F477" s="379"/>
      <c r="G477" s="379"/>
      <c r="H477" s="379"/>
      <c r="I477" s="403"/>
      <c r="J477" s="403"/>
      <c r="K477" s="422"/>
      <c r="L477" s="379"/>
      <c r="M477" s="379"/>
      <c r="O477" s="15"/>
      <c r="S477" s="15"/>
      <c r="T477" s="15"/>
    </row>
    <row r="478" spans="2:20" s="5" customFormat="1" x14ac:dyDescent="0.35">
      <c r="B478" s="410"/>
      <c r="C478" s="92"/>
      <c r="D478" s="54"/>
      <c r="F478" s="379"/>
      <c r="G478" s="379"/>
      <c r="H478" s="379"/>
      <c r="I478" s="403"/>
      <c r="J478" s="403"/>
      <c r="K478" s="422"/>
      <c r="L478" s="379"/>
      <c r="M478" s="379"/>
      <c r="O478" s="15"/>
      <c r="S478" s="15"/>
      <c r="T478" s="15"/>
    </row>
    <row r="479" spans="2:20" s="5" customFormat="1" x14ac:dyDescent="0.35">
      <c r="B479" s="410"/>
      <c r="C479" s="92"/>
      <c r="D479" s="54"/>
      <c r="F479" s="379"/>
      <c r="G479" s="379"/>
      <c r="H479" s="379"/>
      <c r="I479" s="403"/>
      <c r="J479" s="403"/>
      <c r="K479" s="422"/>
      <c r="L479" s="379"/>
      <c r="M479" s="379"/>
      <c r="O479" s="15"/>
      <c r="S479" s="15"/>
      <c r="T479" s="15"/>
    </row>
    <row r="480" spans="2:20" s="5" customFormat="1" x14ac:dyDescent="0.35">
      <c r="B480" s="410"/>
      <c r="C480" s="92"/>
      <c r="D480" s="54"/>
      <c r="F480" s="379"/>
      <c r="G480" s="379"/>
      <c r="H480" s="379"/>
      <c r="I480" s="403"/>
      <c r="J480" s="403"/>
      <c r="K480" s="422"/>
      <c r="L480" s="379"/>
      <c r="M480" s="379"/>
      <c r="O480" s="15"/>
      <c r="S480" s="15"/>
      <c r="T480" s="15"/>
    </row>
    <row r="481" spans="2:20" s="5" customFormat="1" x14ac:dyDescent="0.35">
      <c r="B481" s="410"/>
      <c r="C481" s="92"/>
      <c r="D481" s="54"/>
      <c r="F481" s="379"/>
      <c r="G481" s="379"/>
      <c r="H481" s="379"/>
      <c r="I481" s="403"/>
      <c r="J481" s="403"/>
      <c r="K481" s="422"/>
      <c r="L481" s="379"/>
      <c r="M481" s="379"/>
      <c r="O481" s="15"/>
      <c r="S481" s="15"/>
      <c r="T481" s="15"/>
    </row>
    <row r="482" spans="2:20" s="5" customFormat="1" x14ac:dyDescent="0.35">
      <c r="B482" s="410"/>
      <c r="C482" s="92"/>
      <c r="D482" s="54"/>
      <c r="F482" s="379"/>
      <c r="G482" s="379"/>
      <c r="H482" s="379"/>
      <c r="I482" s="403"/>
      <c r="J482" s="403"/>
      <c r="K482" s="422"/>
      <c r="L482" s="379"/>
      <c r="M482" s="379"/>
      <c r="O482" s="15"/>
      <c r="S482" s="15"/>
      <c r="T482" s="15"/>
    </row>
    <row r="483" spans="2:20" s="5" customFormat="1" x14ac:dyDescent="0.35">
      <c r="B483" s="410"/>
      <c r="C483" s="92"/>
      <c r="D483" s="54"/>
      <c r="F483" s="379"/>
      <c r="G483" s="379"/>
      <c r="H483" s="379"/>
      <c r="I483" s="403"/>
      <c r="J483" s="403"/>
      <c r="K483" s="422"/>
      <c r="L483" s="379"/>
      <c r="M483" s="379"/>
      <c r="O483" s="15"/>
      <c r="S483" s="15"/>
      <c r="T483" s="15"/>
    </row>
    <row r="484" spans="2:20" s="5" customFormat="1" x14ac:dyDescent="0.35">
      <c r="B484" s="410"/>
      <c r="C484" s="92"/>
      <c r="D484" s="54"/>
      <c r="F484" s="379"/>
      <c r="G484" s="379"/>
      <c r="H484" s="379"/>
      <c r="I484" s="403"/>
      <c r="J484" s="403"/>
      <c r="K484" s="422"/>
      <c r="L484" s="379"/>
      <c r="M484" s="379"/>
      <c r="O484" s="15"/>
      <c r="S484" s="15"/>
      <c r="T484" s="15"/>
    </row>
    <row r="485" spans="2:20" s="5" customFormat="1" x14ac:dyDescent="0.35">
      <c r="B485" s="410"/>
      <c r="C485" s="92"/>
      <c r="D485" s="54"/>
      <c r="F485" s="379"/>
      <c r="G485" s="379"/>
      <c r="H485" s="379"/>
      <c r="I485" s="403"/>
      <c r="J485" s="403"/>
      <c r="K485" s="422"/>
      <c r="L485" s="379"/>
      <c r="M485" s="379"/>
      <c r="O485" s="15"/>
      <c r="S485" s="15"/>
      <c r="T485" s="15"/>
    </row>
    <row r="486" spans="2:20" s="5" customFormat="1" x14ac:dyDescent="0.35">
      <c r="B486" s="410"/>
      <c r="C486" s="92"/>
      <c r="D486" s="54"/>
      <c r="F486" s="379"/>
      <c r="G486" s="379"/>
      <c r="H486" s="379"/>
      <c r="I486" s="403"/>
      <c r="J486" s="403"/>
      <c r="K486" s="422"/>
      <c r="L486" s="379"/>
      <c r="M486" s="379"/>
      <c r="O486" s="15"/>
      <c r="S486" s="15"/>
      <c r="T486" s="15"/>
    </row>
    <row r="487" spans="2:20" s="5" customFormat="1" x14ac:dyDescent="0.35">
      <c r="B487" s="410"/>
      <c r="C487" s="92"/>
      <c r="D487" s="54"/>
      <c r="F487" s="379"/>
      <c r="G487" s="379"/>
      <c r="H487" s="379"/>
      <c r="I487" s="403"/>
      <c r="J487" s="403"/>
      <c r="K487" s="422"/>
      <c r="L487" s="379"/>
      <c r="M487" s="379"/>
      <c r="O487" s="15"/>
      <c r="S487" s="15"/>
      <c r="T487" s="15"/>
    </row>
    <row r="488" spans="2:20" s="5" customFormat="1" x14ac:dyDescent="0.35">
      <c r="B488" s="410"/>
      <c r="C488" s="92"/>
      <c r="D488" s="54"/>
      <c r="F488" s="379"/>
      <c r="G488" s="379"/>
      <c r="H488" s="379"/>
      <c r="I488" s="403"/>
      <c r="J488" s="403"/>
      <c r="K488" s="422"/>
      <c r="L488" s="379"/>
      <c r="M488" s="379"/>
      <c r="O488" s="15"/>
      <c r="S488" s="15"/>
      <c r="T488" s="15"/>
    </row>
    <row r="489" spans="2:20" s="5" customFormat="1" x14ac:dyDescent="0.35">
      <c r="B489" s="410"/>
      <c r="C489" s="92"/>
      <c r="D489" s="54"/>
      <c r="F489" s="379"/>
      <c r="G489" s="379"/>
      <c r="H489" s="379"/>
      <c r="I489" s="403"/>
      <c r="J489" s="403"/>
      <c r="K489" s="422"/>
      <c r="L489" s="379"/>
      <c r="M489" s="379"/>
      <c r="O489" s="15"/>
      <c r="S489" s="15"/>
      <c r="T489" s="15"/>
    </row>
    <row r="490" spans="2:20" s="5" customFormat="1" x14ac:dyDescent="0.35">
      <c r="B490" s="410"/>
      <c r="C490" s="92"/>
      <c r="D490" s="54"/>
      <c r="F490" s="379"/>
      <c r="G490" s="379"/>
      <c r="H490" s="379"/>
      <c r="I490" s="403"/>
      <c r="J490" s="403"/>
      <c r="K490" s="422"/>
      <c r="L490" s="379"/>
      <c r="M490" s="379"/>
      <c r="O490" s="15"/>
      <c r="S490" s="15"/>
      <c r="T490" s="15"/>
    </row>
    <row r="491" spans="2:20" s="5" customFormat="1" x14ac:dyDescent="0.35">
      <c r="B491" s="410"/>
      <c r="C491" s="92"/>
      <c r="D491" s="54"/>
      <c r="F491" s="379"/>
      <c r="G491" s="379"/>
      <c r="H491" s="379"/>
      <c r="I491" s="403"/>
      <c r="J491" s="403"/>
      <c r="K491" s="422"/>
      <c r="L491" s="379"/>
      <c r="M491" s="379"/>
      <c r="O491" s="15"/>
      <c r="S491" s="15"/>
      <c r="T491" s="15"/>
    </row>
    <row r="492" spans="2:20" s="5" customFormat="1" x14ac:dyDescent="0.35">
      <c r="B492" s="410"/>
      <c r="C492" s="92"/>
      <c r="D492" s="54"/>
      <c r="F492" s="379"/>
      <c r="G492" s="379"/>
      <c r="H492" s="379"/>
      <c r="I492" s="403"/>
      <c r="J492" s="403"/>
      <c r="K492" s="422"/>
      <c r="L492" s="379"/>
      <c r="M492" s="379"/>
      <c r="O492" s="15"/>
      <c r="S492" s="15"/>
      <c r="T492" s="15"/>
    </row>
    <row r="493" spans="2:20" s="5" customFormat="1" x14ac:dyDescent="0.35">
      <c r="B493" s="410"/>
      <c r="C493" s="92"/>
      <c r="D493" s="54"/>
      <c r="F493" s="379"/>
      <c r="G493" s="379"/>
      <c r="H493" s="379"/>
      <c r="I493" s="403"/>
      <c r="J493" s="403"/>
      <c r="K493" s="422"/>
      <c r="L493" s="379"/>
      <c r="M493" s="379"/>
      <c r="O493" s="15"/>
      <c r="S493" s="15"/>
      <c r="T493" s="15"/>
    </row>
    <row r="494" spans="2:20" s="5" customFormat="1" x14ac:dyDescent="0.35">
      <c r="B494" s="410"/>
      <c r="C494" s="92"/>
      <c r="D494" s="54"/>
      <c r="F494" s="379"/>
      <c r="G494" s="379"/>
      <c r="H494" s="379"/>
      <c r="I494" s="403"/>
      <c r="J494" s="403"/>
      <c r="K494" s="422"/>
      <c r="L494" s="379"/>
      <c r="M494" s="379"/>
      <c r="O494" s="15"/>
      <c r="S494" s="15"/>
      <c r="T494" s="15"/>
    </row>
    <row r="495" spans="2:20" s="5" customFormat="1" x14ac:dyDescent="0.35">
      <c r="B495" s="410"/>
      <c r="C495" s="92"/>
      <c r="D495" s="54"/>
      <c r="F495" s="379"/>
      <c r="G495" s="379"/>
      <c r="H495" s="379"/>
      <c r="I495" s="403"/>
      <c r="J495" s="403"/>
      <c r="K495" s="422"/>
      <c r="L495" s="379"/>
      <c r="M495" s="379"/>
      <c r="O495" s="15"/>
      <c r="S495" s="15"/>
      <c r="T495" s="15"/>
    </row>
    <row r="496" spans="2:20" s="5" customFormat="1" x14ac:dyDescent="0.35">
      <c r="B496" s="410"/>
      <c r="C496" s="92"/>
      <c r="D496" s="54"/>
      <c r="F496" s="379"/>
      <c r="G496" s="379"/>
      <c r="H496" s="379"/>
      <c r="I496" s="403"/>
      <c r="J496" s="403"/>
      <c r="K496" s="422"/>
      <c r="L496" s="379"/>
      <c r="M496" s="379"/>
      <c r="O496" s="15"/>
      <c r="S496" s="15"/>
      <c r="T496" s="15"/>
    </row>
    <row r="497" spans="2:20" s="5" customFormat="1" x14ac:dyDescent="0.35">
      <c r="B497" s="410"/>
      <c r="C497" s="92"/>
      <c r="D497" s="54"/>
      <c r="F497" s="379"/>
      <c r="G497" s="379"/>
      <c r="H497" s="379"/>
      <c r="I497" s="403"/>
      <c r="J497" s="403"/>
      <c r="K497" s="422"/>
      <c r="L497" s="379"/>
      <c r="M497" s="379"/>
      <c r="O497" s="15"/>
      <c r="S497" s="15"/>
      <c r="T497" s="15"/>
    </row>
    <row r="498" spans="2:20" s="5" customFormat="1" x14ac:dyDescent="0.35">
      <c r="B498" s="410"/>
      <c r="C498" s="92"/>
      <c r="D498" s="54"/>
      <c r="F498" s="379"/>
      <c r="G498" s="379"/>
      <c r="H498" s="379"/>
      <c r="I498" s="403"/>
      <c r="J498" s="403"/>
      <c r="K498" s="422"/>
      <c r="L498" s="379"/>
      <c r="M498" s="379"/>
      <c r="O498" s="15"/>
      <c r="S498" s="15"/>
      <c r="T498" s="15"/>
    </row>
    <row r="499" spans="2:20" s="5" customFormat="1" x14ac:dyDescent="0.35">
      <c r="B499" s="410"/>
      <c r="C499" s="92"/>
      <c r="D499" s="54"/>
      <c r="F499" s="379"/>
      <c r="G499" s="379"/>
      <c r="H499" s="379"/>
      <c r="I499" s="403"/>
      <c r="J499" s="403"/>
      <c r="K499" s="422"/>
      <c r="L499" s="379"/>
      <c r="M499" s="379"/>
      <c r="O499" s="15"/>
      <c r="S499" s="15"/>
      <c r="T499" s="15"/>
    </row>
    <row r="500" spans="2:20" s="5" customFormat="1" x14ac:dyDescent="0.35">
      <c r="B500" s="410"/>
      <c r="C500" s="92"/>
      <c r="D500" s="54"/>
      <c r="F500" s="379"/>
      <c r="G500" s="379"/>
      <c r="H500" s="379"/>
      <c r="I500" s="403"/>
      <c r="J500" s="403"/>
      <c r="K500" s="422"/>
      <c r="L500" s="379"/>
      <c r="M500" s="379"/>
      <c r="O500" s="15"/>
      <c r="S500" s="15"/>
      <c r="T500" s="15"/>
    </row>
    <row r="501" spans="2:20" s="5" customFormat="1" x14ac:dyDescent="0.35">
      <c r="B501" s="410"/>
      <c r="C501" s="92"/>
      <c r="D501" s="54"/>
      <c r="F501" s="379"/>
      <c r="G501" s="379"/>
      <c r="H501" s="379"/>
      <c r="I501" s="403"/>
      <c r="J501" s="403"/>
      <c r="K501" s="422"/>
      <c r="L501" s="379"/>
      <c r="M501" s="379"/>
      <c r="O501" s="15"/>
      <c r="S501" s="15"/>
      <c r="T501" s="15"/>
    </row>
    <row r="502" spans="2:20" s="5" customFormat="1" x14ac:dyDescent="0.35">
      <c r="B502" s="410"/>
      <c r="C502" s="92"/>
      <c r="D502" s="54"/>
      <c r="F502" s="379"/>
      <c r="G502" s="379"/>
      <c r="H502" s="379"/>
      <c r="I502" s="403"/>
      <c r="J502" s="403"/>
      <c r="K502" s="422"/>
      <c r="L502" s="379"/>
      <c r="M502" s="379"/>
      <c r="O502" s="15"/>
      <c r="S502" s="15"/>
      <c r="T502" s="15"/>
    </row>
    <row r="503" spans="2:20" s="5" customFormat="1" x14ac:dyDescent="0.35">
      <c r="B503" s="410"/>
      <c r="C503" s="92"/>
      <c r="D503" s="54"/>
      <c r="F503" s="379"/>
      <c r="G503" s="379"/>
      <c r="H503" s="379"/>
      <c r="I503" s="403"/>
      <c r="J503" s="403"/>
      <c r="K503" s="422"/>
      <c r="L503" s="379"/>
      <c r="M503" s="379"/>
      <c r="O503" s="15"/>
      <c r="S503" s="15"/>
      <c r="T503" s="15"/>
    </row>
    <row r="504" spans="2:20" s="5" customFormat="1" x14ac:dyDescent="0.35">
      <c r="B504" s="410"/>
      <c r="C504" s="92"/>
      <c r="D504" s="54"/>
      <c r="F504" s="379"/>
      <c r="G504" s="379"/>
      <c r="H504" s="379"/>
      <c r="I504" s="403"/>
      <c r="J504" s="403"/>
      <c r="K504" s="422"/>
      <c r="L504" s="379"/>
      <c r="M504" s="379"/>
      <c r="O504" s="15"/>
      <c r="S504" s="15"/>
      <c r="T504" s="15"/>
    </row>
    <row r="505" spans="2:20" s="5" customFormat="1" x14ac:dyDescent="0.35">
      <c r="B505" s="410"/>
      <c r="C505" s="92"/>
      <c r="D505" s="54"/>
      <c r="F505" s="379"/>
      <c r="G505" s="379"/>
      <c r="H505" s="379"/>
      <c r="I505" s="403"/>
      <c r="J505" s="403"/>
      <c r="K505" s="422"/>
      <c r="L505" s="379"/>
      <c r="M505" s="379"/>
      <c r="O505" s="15"/>
      <c r="S505" s="15"/>
      <c r="T505" s="15"/>
    </row>
    <row r="506" spans="2:20" s="5" customFormat="1" x14ac:dyDescent="0.35">
      <c r="B506" s="410"/>
      <c r="C506" s="92"/>
      <c r="D506" s="54"/>
      <c r="F506" s="379"/>
      <c r="G506" s="379"/>
      <c r="H506" s="379"/>
      <c r="I506" s="403"/>
      <c r="J506" s="403"/>
      <c r="K506" s="422"/>
      <c r="L506" s="379"/>
      <c r="M506" s="379"/>
      <c r="O506" s="15"/>
      <c r="S506" s="15"/>
      <c r="T506" s="15"/>
    </row>
    <row r="507" spans="2:20" s="5" customFormat="1" x14ac:dyDescent="0.35">
      <c r="B507" s="410"/>
      <c r="C507" s="92"/>
      <c r="D507" s="54"/>
      <c r="F507" s="379"/>
      <c r="G507" s="379"/>
      <c r="H507" s="379"/>
      <c r="I507" s="403"/>
      <c r="J507" s="403"/>
      <c r="K507" s="422"/>
      <c r="L507" s="379"/>
      <c r="M507" s="379"/>
      <c r="O507" s="15"/>
      <c r="S507" s="15"/>
      <c r="T507" s="15"/>
    </row>
    <row r="508" spans="2:20" s="5" customFormat="1" x14ac:dyDescent="0.35">
      <c r="B508" s="410"/>
      <c r="C508" s="92"/>
      <c r="D508" s="54"/>
      <c r="F508" s="379"/>
      <c r="G508" s="379"/>
      <c r="H508" s="379"/>
      <c r="I508" s="403"/>
      <c r="J508" s="403"/>
      <c r="K508" s="422"/>
      <c r="L508" s="379"/>
      <c r="M508" s="379"/>
      <c r="O508" s="15"/>
      <c r="S508" s="15"/>
      <c r="T508" s="15"/>
    </row>
    <row r="509" spans="2:20" s="5" customFormat="1" x14ac:dyDescent="0.35">
      <c r="B509" s="410"/>
      <c r="C509" s="92"/>
      <c r="D509" s="54"/>
      <c r="F509" s="379"/>
      <c r="G509" s="379"/>
      <c r="H509" s="379"/>
      <c r="I509" s="403"/>
      <c r="J509" s="403"/>
      <c r="K509" s="422"/>
      <c r="L509" s="379"/>
      <c r="M509" s="379"/>
      <c r="O509" s="15"/>
      <c r="S509" s="15"/>
      <c r="T509" s="15"/>
    </row>
    <row r="510" spans="2:20" s="5" customFormat="1" x14ac:dyDescent="0.35">
      <c r="B510" s="410"/>
      <c r="C510" s="92"/>
      <c r="D510" s="54"/>
      <c r="F510" s="379"/>
      <c r="G510" s="379"/>
      <c r="H510" s="379"/>
      <c r="I510" s="403"/>
      <c r="J510" s="403"/>
      <c r="K510" s="422"/>
      <c r="L510" s="379"/>
      <c r="M510" s="379"/>
      <c r="O510" s="15"/>
      <c r="S510" s="15"/>
      <c r="T510" s="15"/>
    </row>
    <row r="511" spans="2:20" s="5" customFormat="1" x14ac:dyDescent="0.35">
      <c r="B511" s="410"/>
      <c r="C511" s="92"/>
      <c r="D511" s="54"/>
      <c r="F511" s="379"/>
      <c r="G511" s="379"/>
      <c r="H511" s="379"/>
      <c r="I511" s="403"/>
      <c r="J511" s="403"/>
      <c r="K511" s="422"/>
      <c r="L511" s="379"/>
      <c r="M511" s="379"/>
      <c r="O511" s="15"/>
      <c r="S511" s="15"/>
      <c r="T511" s="15"/>
    </row>
    <row r="512" spans="2:20" s="5" customFormat="1" x14ac:dyDescent="0.35">
      <c r="B512" s="410"/>
      <c r="C512" s="92"/>
      <c r="D512" s="54"/>
      <c r="F512" s="379"/>
      <c r="G512" s="379"/>
      <c r="H512" s="379"/>
      <c r="I512" s="403"/>
      <c r="J512" s="403"/>
      <c r="K512" s="422"/>
      <c r="L512" s="379"/>
      <c r="M512" s="379"/>
      <c r="O512" s="15"/>
      <c r="S512" s="15"/>
      <c r="T512" s="15"/>
    </row>
    <row r="513" spans="2:20" s="5" customFormat="1" x14ac:dyDescent="0.35">
      <c r="B513" s="410"/>
      <c r="C513" s="92"/>
      <c r="D513" s="54"/>
      <c r="F513" s="379"/>
      <c r="G513" s="379"/>
      <c r="H513" s="379"/>
      <c r="I513" s="403"/>
      <c r="J513" s="403"/>
      <c r="K513" s="422"/>
      <c r="L513" s="379"/>
      <c r="M513" s="379"/>
      <c r="O513" s="15"/>
      <c r="S513" s="15"/>
      <c r="T513" s="15"/>
    </row>
    <row r="514" spans="2:20" s="5" customFormat="1" x14ac:dyDescent="0.35">
      <c r="B514" s="410"/>
      <c r="C514" s="92"/>
      <c r="D514" s="54"/>
      <c r="F514" s="379"/>
      <c r="G514" s="379"/>
      <c r="H514" s="379"/>
      <c r="I514" s="403"/>
      <c r="J514" s="403"/>
      <c r="K514" s="422"/>
      <c r="L514" s="379"/>
      <c r="M514" s="379"/>
      <c r="O514" s="15"/>
      <c r="S514" s="15"/>
      <c r="T514" s="15"/>
    </row>
    <row r="515" spans="2:20" s="5" customFormat="1" x14ac:dyDescent="0.35">
      <c r="B515" s="410"/>
      <c r="C515" s="92"/>
      <c r="D515" s="54"/>
      <c r="F515" s="379"/>
      <c r="G515" s="379"/>
      <c r="H515" s="379"/>
      <c r="I515" s="403"/>
      <c r="J515" s="403"/>
      <c r="K515" s="422"/>
      <c r="L515" s="379"/>
      <c r="M515" s="379"/>
      <c r="O515" s="15"/>
      <c r="S515" s="15"/>
      <c r="T515" s="15"/>
    </row>
    <row r="516" spans="2:20" s="5" customFormat="1" x14ac:dyDescent="0.35">
      <c r="B516" s="410"/>
      <c r="C516" s="92"/>
      <c r="D516" s="54"/>
      <c r="F516" s="379"/>
      <c r="G516" s="379"/>
      <c r="H516" s="379"/>
      <c r="I516" s="403"/>
      <c r="J516" s="403"/>
      <c r="K516" s="422"/>
      <c r="L516" s="379"/>
      <c r="M516" s="379"/>
      <c r="O516" s="15"/>
      <c r="S516" s="15"/>
      <c r="T516" s="15"/>
    </row>
    <row r="517" spans="2:20" s="5" customFormat="1" x14ac:dyDescent="0.35">
      <c r="B517" s="410"/>
      <c r="C517" s="92"/>
      <c r="D517" s="54"/>
      <c r="F517" s="379"/>
      <c r="G517" s="379"/>
      <c r="H517" s="379"/>
      <c r="I517" s="403"/>
      <c r="J517" s="403"/>
      <c r="K517" s="422"/>
      <c r="L517" s="379"/>
      <c r="M517" s="379"/>
      <c r="O517" s="15"/>
      <c r="S517" s="15"/>
      <c r="T517" s="15"/>
    </row>
    <row r="518" spans="2:20" s="5" customFormat="1" x14ac:dyDescent="0.35">
      <c r="B518" s="410"/>
      <c r="C518" s="92"/>
      <c r="D518" s="54"/>
      <c r="F518" s="379"/>
      <c r="G518" s="379"/>
      <c r="H518" s="379"/>
      <c r="I518" s="403"/>
      <c r="J518" s="403"/>
      <c r="K518" s="422"/>
      <c r="L518" s="379"/>
      <c r="M518" s="379"/>
      <c r="O518" s="15"/>
      <c r="S518" s="15"/>
      <c r="T518" s="15"/>
    </row>
    <row r="519" spans="2:20" s="5" customFormat="1" x14ac:dyDescent="0.35">
      <c r="B519" s="410"/>
      <c r="C519" s="92"/>
      <c r="D519" s="54"/>
      <c r="F519" s="379"/>
      <c r="G519" s="379"/>
      <c r="H519" s="379"/>
      <c r="I519" s="403"/>
      <c r="J519" s="403"/>
      <c r="K519" s="422"/>
      <c r="L519" s="379"/>
      <c r="M519" s="379"/>
      <c r="O519" s="15"/>
      <c r="S519" s="15"/>
      <c r="T519" s="15"/>
    </row>
    <row r="520" spans="2:20" s="5" customFormat="1" x14ac:dyDescent="0.35">
      <c r="B520" s="410"/>
      <c r="C520" s="92"/>
      <c r="D520" s="54"/>
      <c r="F520" s="379"/>
      <c r="G520" s="379"/>
      <c r="H520" s="379"/>
      <c r="I520" s="403"/>
      <c r="J520" s="403"/>
      <c r="K520" s="422"/>
      <c r="L520" s="379"/>
      <c r="M520" s="379"/>
      <c r="O520" s="15"/>
      <c r="S520" s="15"/>
      <c r="T520" s="15"/>
    </row>
    <row r="521" spans="2:20" s="5" customFormat="1" x14ac:dyDescent="0.35">
      <c r="B521" s="410"/>
      <c r="C521" s="92"/>
      <c r="D521" s="54"/>
      <c r="F521" s="379"/>
      <c r="G521" s="379"/>
      <c r="H521" s="379"/>
      <c r="I521" s="403"/>
      <c r="J521" s="403"/>
      <c r="K521" s="422"/>
      <c r="L521" s="379"/>
      <c r="M521" s="379"/>
      <c r="O521" s="15"/>
      <c r="S521" s="15"/>
      <c r="T521" s="15"/>
    </row>
    <row r="522" spans="2:20" s="5" customFormat="1" x14ac:dyDescent="0.35">
      <c r="B522" s="410"/>
      <c r="C522" s="92"/>
      <c r="D522" s="54"/>
      <c r="F522" s="379"/>
      <c r="G522" s="379"/>
      <c r="H522" s="379"/>
      <c r="I522" s="403"/>
      <c r="J522" s="403"/>
      <c r="K522" s="422"/>
      <c r="L522" s="379"/>
      <c r="M522" s="379"/>
      <c r="O522" s="15"/>
      <c r="S522" s="15"/>
      <c r="T522" s="15"/>
    </row>
    <row r="523" spans="2:20" s="5" customFormat="1" x14ac:dyDescent="0.35">
      <c r="B523" s="410"/>
      <c r="C523" s="92"/>
      <c r="D523" s="54"/>
      <c r="F523" s="379"/>
      <c r="G523" s="379"/>
      <c r="H523" s="379"/>
      <c r="I523" s="403"/>
      <c r="J523" s="403"/>
      <c r="K523" s="422"/>
      <c r="L523" s="379"/>
      <c r="M523" s="379"/>
      <c r="O523" s="15"/>
      <c r="S523" s="15"/>
      <c r="T523" s="15"/>
    </row>
    <row r="524" spans="2:20" s="5" customFormat="1" x14ac:dyDescent="0.35">
      <c r="B524" s="410"/>
      <c r="C524" s="92"/>
      <c r="D524" s="54"/>
      <c r="F524" s="379"/>
      <c r="G524" s="379"/>
      <c r="H524" s="379"/>
      <c r="I524" s="403"/>
      <c r="J524" s="403"/>
      <c r="K524" s="422"/>
      <c r="L524" s="379"/>
      <c r="M524" s="379"/>
      <c r="O524" s="15"/>
      <c r="S524" s="15"/>
      <c r="T524" s="15"/>
    </row>
    <row r="525" spans="2:20" s="5" customFormat="1" x14ac:dyDescent="0.35">
      <c r="B525" s="410"/>
      <c r="C525" s="92"/>
      <c r="D525" s="54"/>
      <c r="F525" s="379"/>
      <c r="G525" s="379"/>
      <c r="H525" s="379"/>
      <c r="I525" s="403"/>
      <c r="J525" s="403"/>
      <c r="K525" s="422"/>
      <c r="L525" s="379"/>
      <c r="M525" s="379"/>
      <c r="O525" s="15"/>
      <c r="S525" s="15"/>
      <c r="T525" s="15"/>
    </row>
    <row r="526" spans="2:20" s="5" customFormat="1" x14ac:dyDescent="0.35">
      <c r="B526" s="410"/>
      <c r="C526" s="92"/>
      <c r="D526" s="54"/>
      <c r="F526" s="379"/>
      <c r="G526" s="379"/>
      <c r="H526" s="379"/>
      <c r="I526" s="403"/>
      <c r="J526" s="403"/>
      <c r="K526" s="422"/>
      <c r="L526" s="379"/>
      <c r="M526" s="379"/>
      <c r="O526" s="15"/>
      <c r="S526" s="15"/>
      <c r="T526" s="15"/>
    </row>
    <row r="527" spans="2:20" s="5" customFormat="1" x14ac:dyDescent="0.35">
      <c r="B527" s="410"/>
      <c r="C527" s="92"/>
      <c r="D527" s="54"/>
      <c r="F527" s="379"/>
      <c r="G527" s="379"/>
      <c r="H527" s="379"/>
      <c r="I527" s="403"/>
      <c r="J527" s="403"/>
      <c r="K527" s="422"/>
      <c r="L527" s="379"/>
      <c r="M527" s="379"/>
      <c r="O527" s="15"/>
      <c r="S527" s="15"/>
      <c r="T527" s="15"/>
    </row>
    <row r="528" spans="2:20" s="5" customFormat="1" x14ac:dyDescent="0.35">
      <c r="B528" s="410"/>
      <c r="C528" s="92"/>
      <c r="D528" s="54"/>
      <c r="F528" s="379"/>
      <c r="G528" s="379"/>
      <c r="H528" s="379"/>
      <c r="I528" s="403"/>
      <c r="J528" s="403"/>
      <c r="K528" s="422"/>
      <c r="L528" s="379"/>
      <c r="M528" s="379"/>
      <c r="O528" s="15"/>
      <c r="S528" s="15"/>
      <c r="T528" s="15"/>
    </row>
    <row r="529" spans="2:20" s="5" customFormat="1" x14ac:dyDescent="0.35">
      <c r="B529" s="410"/>
      <c r="C529" s="92"/>
      <c r="D529" s="54"/>
      <c r="F529" s="379"/>
      <c r="G529" s="379"/>
      <c r="H529" s="379"/>
      <c r="I529" s="403"/>
      <c r="J529" s="403"/>
      <c r="K529" s="422"/>
      <c r="L529" s="379"/>
      <c r="M529" s="379"/>
      <c r="O529" s="15"/>
      <c r="S529" s="15"/>
      <c r="T529" s="15"/>
    </row>
    <row r="530" spans="2:20" s="5" customFormat="1" x14ac:dyDescent="0.35">
      <c r="B530" s="410"/>
      <c r="C530" s="92"/>
      <c r="D530" s="54"/>
      <c r="F530" s="379"/>
      <c r="G530" s="379"/>
      <c r="H530" s="379"/>
      <c r="I530" s="403"/>
      <c r="J530" s="403"/>
      <c r="K530" s="422"/>
      <c r="L530" s="379"/>
      <c r="M530" s="379"/>
      <c r="O530" s="15"/>
      <c r="S530" s="15"/>
      <c r="T530" s="15"/>
    </row>
    <row r="531" spans="2:20" s="5" customFormat="1" x14ac:dyDescent="0.35">
      <c r="B531" s="410"/>
      <c r="C531" s="92"/>
      <c r="D531" s="54"/>
      <c r="F531" s="379"/>
      <c r="G531" s="379"/>
      <c r="H531" s="379"/>
      <c r="I531" s="403"/>
      <c r="J531" s="403"/>
      <c r="K531" s="422"/>
      <c r="L531" s="379"/>
      <c r="M531" s="379"/>
      <c r="O531" s="15"/>
      <c r="S531" s="15"/>
      <c r="T531" s="15"/>
    </row>
    <row r="532" spans="2:20" s="5" customFormat="1" x14ac:dyDescent="0.35">
      <c r="B532" s="410"/>
      <c r="C532" s="92"/>
      <c r="D532" s="54"/>
      <c r="F532" s="379"/>
      <c r="G532" s="379"/>
      <c r="H532" s="379"/>
      <c r="I532" s="403"/>
      <c r="J532" s="403"/>
      <c r="K532" s="422"/>
      <c r="L532" s="379"/>
      <c r="M532" s="379"/>
      <c r="O532" s="15"/>
      <c r="S532" s="15"/>
      <c r="T532" s="15"/>
    </row>
    <row r="533" spans="2:20" s="5" customFormat="1" x14ac:dyDescent="0.35">
      <c r="B533" s="410"/>
      <c r="C533" s="92"/>
      <c r="D533" s="54"/>
      <c r="F533" s="379"/>
      <c r="G533" s="379"/>
      <c r="H533" s="379"/>
      <c r="I533" s="403"/>
      <c r="J533" s="403"/>
      <c r="K533" s="422"/>
      <c r="L533" s="379"/>
      <c r="M533" s="379"/>
      <c r="O533" s="15"/>
      <c r="S533" s="15"/>
      <c r="T533" s="15"/>
    </row>
    <row r="534" spans="2:20" s="5" customFormat="1" x14ac:dyDescent="0.35">
      <c r="B534" s="410"/>
      <c r="C534" s="92"/>
      <c r="D534" s="54"/>
      <c r="F534" s="379"/>
      <c r="G534" s="379"/>
      <c r="H534" s="379"/>
      <c r="I534" s="403"/>
      <c r="J534" s="403"/>
      <c r="K534" s="422"/>
      <c r="L534" s="379"/>
      <c r="M534" s="379"/>
      <c r="O534" s="15"/>
      <c r="S534" s="15"/>
      <c r="T534" s="15"/>
    </row>
    <row r="535" spans="2:20" s="5" customFormat="1" x14ac:dyDescent="0.35">
      <c r="B535" s="410"/>
      <c r="C535" s="92"/>
      <c r="D535" s="54"/>
      <c r="F535" s="379"/>
      <c r="G535" s="379"/>
      <c r="H535" s="379"/>
      <c r="I535" s="403"/>
      <c r="J535" s="403"/>
      <c r="K535" s="422"/>
      <c r="L535" s="379"/>
      <c r="M535" s="379"/>
      <c r="O535" s="15"/>
      <c r="S535" s="15"/>
      <c r="T535" s="15"/>
    </row>
    <row r="536" spans="2:20" s="5" customFormat="1" x14ac:dyDescent="0.35">
      <c r="B536" s="410"/>
      <c r="C536" s="92"/>
      <c r="D536" s="54"/>
      <c r="F536" s="379"/>
      <c r="G536" s="379"/>
      <c r="H536" s="379"/>
      <c r="I536" s="403"/>
      <c r="J536" s="403"/>
      <c r="K536" s="422"/>
      <c r="L536" s="379"/>
      <c r="M536" s="379"/>
      <c r="O536" s="15"/>
      <c r="S536" s="15"/>
      <c r="T536" s="15"/>
    </row>
    <row r="537" spans="2:20" s="5" customFormat="1" x14ac:dyDescent="0.35">
      <c r="B537" s="410"/>
      <c r="C537" s="92"/>
      <c r="D537" s="54"/>
      <c r="F537" s="379"/>
      <c r="G537" s="379"/>
      <c r="H537" s="379"/>
      <c r="I537" s="403"/>
      <c r="J537" s="403"/>
      <c r="K537" s="422"/>
      <c r="L537" s="379"/>
      <c r="M537" s="379"/>
      <c r="O537" s="15"/>
      <c r="S537" s="15"/>
      <c r="T537" s="15"/>
    </row>
    <row r="538" spans="2:20" s="5" customFormat="1" x14ac:dyDescent="0.35">
      <c r="B538" s="410"/>
      <c r="C538" s="92"/>
      <c r="D538" s="54"/>
      <c r="F538" s="379"/>
      <c r="G538" s="379"/>
      <c r="H538" s="379"/>
      <c r="I538" s="403"/>
      <c r="J538" s="403"/>
      <c r="K538" s="422"/>
      <c r="L538" s="379"/>
      <c r="M538" s="379"/>
      <c r="O538" s="15"/>
      <c r="S538" s="15"/>
      <c r="T538" s="15"/>
    </row>
    <row r="539" spans="2:20" s="5" customFormat="1" x14ac:dyDescent="0.35">
      <c r="B539" s="410"/>
      <c r="C539" s="92"/>
      <c r="D539" s="54"/>
      <c r="F539" s="379"/>
      <c r="G539" s="379"/>
      <c r="H539" s="379"/>
      <c r="I539" s="403"/>
      <c r="J539" s="403"/>
      <c r="K539" s="422"/>
      <c r="L539" s="379"/>
      <c r="M539" s="379"/>
      <c r="O539" s="15"/>
      <c r="S539" s="15"/>
      <c r="T539" s="15"/>
    </row>
    <row r="540" spans="2:20" s="5" customFormat="1" x14ac:dyDescent="0.35">
      <c r="B540" s="410"/>
      <c r="C540" s="92"/>
      <c r="D540" s="54"/>
      <c r="F540" s="379"/>
      <c r="G540" s="379"/>
      <c r="H540" s="379"/>
      <c r="I540" s="403"/>
      <c r="J540" s="403"/>
      <c r="K540" s="422"/>
      <c r="L540" s="379"/>
      <c r="M540" s="379"/>
      <c r="O540" s="15"/>
      <c r="S540" s="15"/>
      <c r="T540" s="15"/>
    </row>
    <row r="541" spans="2:20" s="5" customFormat="1" x14ac:dyDescent="0.35">
      <c r="B541" s="410"/>
      <c r="C541" s="92"/>
      <c r="D541" s="54"/>
      <c r="F541" s="379"/>
      <c r="G541" s="379"/>
      <c r="H541" s="379"/>
      <c r="I541" s="403"/>
      <c r="J541" s="403"/>
      <c r="K541" s="422"/>
      <c r="L541" s="379"/>
      <c r="M541" s="379"/>
      <c r="O541" s="15"/>
      <c r="S541" s="15"/>
      <c r="T541" s="15"/>
    </row>
    <row r="542" spans="2:20" s="5" customFormat="1" x14ac:dyDescent="0.35">
      <c r="B542" s="410"/>
      <c r="C542" s="92"/>
      <c r="D542" s="54"/>
      <c r="F542" s="379"/>
      <c r="G542" s="379"/>
      <c r="H542" s="379"/>
      <c r="I542" s="403"/>
      <c r="J542" s="403"/>
      <c r="K542" s="422"/>
      <c r="L542" s="379"/>
      <c r="M542" s="379"/>
      <c r="O542" s="15"/>
      <c r="S542" s="15"/>
      <c r="T542" s="15"/>
    </row>
    <row r="543" spans="2:20" s="5" customFormat="1" x14ac:dyDescent="0.35">
      <c r="B543" s="410"/>
      <c r="C543" s="92"/>
      <c r="D543" s="54"/>
      <c r="F543" s="379"/>
      <c r="G543" s="379"/>
      <c r="H543" s="379"/>
      <c r="I543" s="403"/>
      <c r="J543" s="403"/>
      <c r="K543" s="422"/>
      <c r="L543" s="379"/>
      <c r="M543" s="379"/>
      <c r="O543" s="15"/>
      <c r="S543" s="15"/>
      <c r="T543" s="15"/>
    </row>
  </sheetData>
  <sheetProtection algorithmName="SHA-512" hashValue="9q2FZkQy52Ghww2UiSZrLjPTUmKOwAXetMgysFmkyPry5JFDGj+Tk2Ytr0AotEFakuSms2DlZTp+YVAey8r6ig==" saltValue="B7uTz9181T464h/mi8h81Q==" spinCount="100000" sheet="1" objects="1" scenarios="1"/>
  <mergeCells count="50">
    <mergeCell ref="F80:F82"/>
    <mergeCell ref="G77:G79"/>
    <mergeCell ref="G80:G82"/>
    <mergeCell ref="H77:H79"/>
    <mergeCell ref="H80:H82"/>
    <mergeCell ref="E1:F1"/>
    <mergeCell ref="B2:C3"/>
    <mergeCell ref="F3:H4"/>
    <mergeCell ref="B4:C4"/>
    <mergeCell ref="F2:G2"/>
    <mergeCell ref="B5:C5"/>
    <mergeCell ref="B6:C6"/>
    <mergeCell ref="O77:O79"/>
    <mergeCell ref="P77:P79"/>
    <mergeCell ref="Q77:Q79"/>
    <mergeCell ref="D51:D63"/>
    <mergeCell ref="I78:J78"/>
    <mergeCell ref="F7:G7"/>
    <mergeCell ref="F77:F79"/>
    <mergeCell ref="F11:J11"/>
    <mergeCell ref="F12:H12"/>
    <mergeCell ref="O80:O82"/>
    <mergeCell ref="P80:P82"/>
    <mergeCell ref="Q80:Q82"/>
    <mergeCell ref="B7:C7"/>
    <mergeCell ref="C147:C156"/>
    <mergeCell ref="C135:C144"/>
    <mergeCell ref="C65:C74"/>
    <mergeCell ref="C77:C82"/>
    <mergeCell ref="C99:C103"/>
    <mergeCell ref="C15:C24"/>
    <mergeCell ref="C27:C36"/>
    <mergeCell ref="C39:C48"/>
    <mergeCell ref="C52:C61"/>
    <mergeCell ref="D14:D25"/>
    <mergeCell ref="D26:D37"/>
    <mergeCell ref="D38:D50"/>
    <mergeCell ref="C160:C164"/>
    <mergeCell ref="D159:D165"/>
    <mergeCell ref="D64:D75"/>
    <mergeCell ref="D76:D83"/>
    <mergeCell ref="D98:D104"/>
    <mergeCell ref="D134:D145"/>
    <mergeCell ref="D146:D158"/>
    <mergeCell ref="D107:D119"/>
    <mergeCell ref="C108:C117"/>
    <mergeCell ref="D120:D130"/>
    <mergeCell ref="C121:C130"/>
    <mergeCell ref="C85:C89"/>
    <mergeCell ref="C92:C96"/>
  </mergeCells>
  <conditionalFormatting sqref="G15:H24">
    <cfRule type="cellIs" dxfId="510" priority="122" operator="equal">
      <formula>"Très facile"</formula>
    </cfRule>
    <cfRule type="cellIs" dxfId="509" priority="123" operator="equal">
      <formula>"Facile"</formula>
    </cfRule>
    <cfRule type="cellIs" dxfId="508" priority="124" operator="equal">
      <formula>"Très difficile"</formula>
    </cfRule>
    <cfRule type="cellIs" dxfId="507" priority="125" operator="equal">
      <formula>"Difficile"</formula>
    </cfRule>
    <cfRule type="cellIs" dxfId="506" priority="126" operator="equal">
      <formula>"Adéquat"</formula>
    </cfRule>
  </conditionalFormatting>
  <conditionalFormatting sqref="G27:G36">
    <cfRule type="cellIs" dxfId="505" priority="112" operator="equal">
      <formula>"Ne discrimine pas"</formula>
    </cfRule>
    <cfRule type="cellIs" dxfId="504" priority="113" operator="equal">
      <formula>"Discrimine très faiblement"</formula>
    </cfRule>
    <cfRule type="cellIs" dxfId="503" priority="114" operator="equal">
      <formula>"Discrimine faiblement"</formula>
    </cfRule>
    <cfRule type="cellIs" dxfId="502" priority="115" operator="equal">
      <formula>"Discrimine bien"</formula>
    </cfRule>
    <cfRule type="cellIs" dxfId="501" priority="116" operator="equal">
      <formula>"Discrimine très bien"</formula>
    </cfRule>
  </conditionalFormatting>
  <conditionalFormatting sqref="H27:H36">
    <cfRule type="cellIs" dxfId="500" priority="107" operator="equal">
      <formula>"Ne discrimine pas"</formula>
    </cfRule>
    <cfRule type="cellIs" dxfId="499" priority="108" operator="equal">
      <formula>"Discrimine très faiblement"</formula>
    </cfRule>
    <cfRule type="cellIs" dxfId="498" priority="109" operator="equal">
      <formula>"Discrimine faiblement"</formula>
    </cfRule>
    <cfRule type="cellIs" dxfId="497" priority="110" operator="equal">
      <formula>"Discrimine bien"</formula>
    </cfRule>
    <cfRule type="cellIs" dxfId="496" priority="111" operator="equal">
      <formula>"Discrimine très bien"</formula>
    </cfRule>
  </conditionalFormatting>
  <conditionalFormatting sqref="G39:G49">
    <cfRule type="cellIs" dxfId="495" priority="14" operator="equal">
      <formula>"Problématique"</formula>
    </cfRule>
    <cfRule type="cellIs" dxfId="494" priority="104" operator="equal">
      <formula>"Négligeable"</formula>
    </cfRule>
    <cfRule type="cellIs" dxfId="493" priority="105" operator="equal">
      <formula>"Faible"</formula>
    </cfRule>
    <cfRule type="cellIs" dxfId="492" priority="106" operator="equal">
      <formula>"Modérée à forte"</formula>
    </cfRule>
  </conditionalFormatting>
  <conditionalFormatting sqref="H39:H49">
    <cfRule type="cellIs" dxfId="491" priority="13" operator="equal">
      <formula>"Problématique"</formula>
    </cfRule>
    <cfRule type="cellIs" dxfId="490" priority="90" operator="equal">
      <formula>"Négligeable"</formula>
    </cfRule>
    <cfRule type="cellIs" dxfId="489" priority="91" operator="equal">
      <formula>"Faible"</formula>
    </cfRule>
    <cfRule type="cellIs" dxfId="488" priority="92" operator="equal">
      <formula>"Modérée à forte"</formula>
    </cfRule>
  </conditionalFormatting>
  <conditionalFormatting sqref="G52:G62">
    <cfRule type="cellIs" dxfId="487" priority="12" operator="equal">
      <formula>"Problématique"</formula>
    </cfRule>
    <cfRule type="cellIs" dxfId="486" priority="87" operator="equal">
      <formula>"Négligeable"</formula>
    </cfRule>
    <cfRule type="cellIs" dxfId="485" priority="88" operator="equal">
      <formula>"Faible"</formula>
    </cfRule>
    <cfRule type="cellIs" dxfId="484" priority="89" operator="equal">
      <formula>"Modérée à forte"</formula>
    </cfRule>
  </conditionalFormatting>
  <conditionalFormatting sqref="H52:H62">
    <cfRule type="cellIs" dxfId="483" priority="11" operator="equal">
      <formula>"Problématique"</formula>
    </cfRule>
    <cfRule type="cellIs" dxfId="482" priority="84" operator="equal">
      <formula>"Négligeable"</formula>
    </cfRule>
    <cfRule type="cellIs" dxfId="481" priority="85" operator="equal">
      <formula>"Faible"</formula>
    </cfRule>
    <cfRule type="cellIs" dxfId="480" priority="86" operator="equal">
      <formula>"Modérée à forte"</formula>
    </cfRule>
  </conditionalFormatting>
  <conditionalFormatting sqref="G65:G74">
    <cfRule type="cellIs" dxfId="479" priority="80" operator="equal">
      <formula>"Souhaitable"</formula>
    </cfRule>
    <cfRule type="cellIs" dxfId="478" priority="81" operator="equal">
      <formula>"Satisfaisant"</formula>
    </cfRule>
    <cfRule type="cellIs" dxfId="477" priority="82" operator="equal">
      <formula>"Acceptable"</formula>
    </cfRule>
    <cfRule type="cellIs" dxfId="476" priority="83" operator="equal">
      <formula>"À améliorer"</formula>
    </cfRule>
  </conditionalFormatting>
  <conditionalFormatting sqref="H65:H74">
    <cfRule type="cellIs" dxfId="475" priority="73" operator="equal">
      <formula>"Souhaitable"</formula>
    </cfRule>
    <cfRule type="cellIs" dxfId="474" priority="74" operator="equal">
      <formula>"Satisfaisant"</formula>
    </cfRule>
    <cfRule type="cellIs" dxfId="473" priority="75" operator="equal">
      <formula>"Acceptable"</formula>
    </cfRule>
    <cfRule type="cellIs" dxfId="472" priority="76" operator="equal">
      <formula>"À améliorer"</formula>
    </cfRule>
  </conditionalFormatting>
  <conditionalFormatting sqref="G77:G82">
    <cfRule type="cellIs" dxfId="471" priority="71" operator="equal">
      <formula>"Souhaitable"</formula>
    </cfRule>
    <cfRule type="cellIs" dxfId="470" priority="72" operator="equal">
      <formula>"À améliorer"</formula>
    </cfRule>
  </conditionalFormatting>
  <conditionalFormatting sqref="H77:H82">
    <cfRule type="cellIs" dxfId="469" priority="69" operator="equal">
      <formula>"Souhaitable"</formula>
    </cfRule>
    <cfRule type="cellIs" dxfId="468" priority="70" operator="equal">
      <formula>"À améliorer"</formula>
    </cfRule>
  </conditionalFormatting>
  <conditionalFormatting sqref="G147:G157">
    <cfRule type="cellIs" dxfId="467" priority="8" operator="equal">
      <formula>"Problématique"</formula>
    </cfRule>
    <cfRule type="cellIs" dxfId="466" priority="56" operator="equal">
      <formula>"Négligeable"</formula>
    </cfRule>
    <cfRule type="cellIs" dxfId="465" priority="57" operator="equal">
      <formula>"Faible"</formula>
    </cfRule>
    <cfRule type="cellIs" dxfId="464" priority="58" operator="equal">
      <formula>"Modérée à forte"</formula>
    </cfRule>
  </conditionalFormatting>
  <conditionalFormatting sqref="H147:H157">
    <cfRule type="cellIs" dxfId="463" priority="7" operator="equal">
      <formula>"Problématique"</formula>
    </cfRule>
    <cfRule type="cellIs" dxfId="462" priority="53" operator="equal">
      <formula>"Négligeable"</formula>
    </cfRule>
    <cfRule type="cellIs" dxfId="461" priority="54" operator="equal">
      <formula>"Faible"</formula>
    </cfRule>
    <cfRule type="cellIs" dxfId="460" priority="55" operator="equal">
      <formula>"Modérée à forte"</formula>
    </cfRule>
  </conditionalFormatting>
  <conditionalFormatting sqref="G135:G144">
    <cfRule type="cellIs" dxfId="459" priority="28" operator="equal">
      <formula>"Réussite"</formula>
    </cfRule>
    <cfRule type="cellIs" dxfId="458" priority="33" operator="equal">
      <formula>"À examiner (réussite)"</formula>
    </cfRule>
    <cfRule type="cellIs" dxfId="457" priority="42" operator="equal">
      <formula>"À examiner (échec)"</formula>
    </cfRule>
    <cfRule type="cellIs" dxfId="456" priority="43" operator="equal">
      <formula>"Échec"</formula>
    </cfRule>
  </conditionalFormatting>
  <conditionalFormatting sqref="H135:H144">
    <cfRule type="cellIs" dxfId="455" priority="27" operator="equal">
      <formula>"Réussite"</formula>
    </cfRule>
    <cfRule type="cellIs" dxfId="454" priority="29" operator="equal">
      <formula>"À examiner (réussite)"</formula>
    </cfRule>
    <cfRule type="cellIs" dxfId="453" priority="40" operator="equal">
      <formula>"À examiner (échec)"</formula>
    </cfRule>
    <cfRule type="cellIs" dxfId="452" priority="41" operator="equal">
      <formula>"Échec"</formula>
    </cfRule>
  </conditionalFormatting>
  <conditionalFormatting sqref="G160:G163">
    <cfRule type="cellIs" dxfId="451" priority="50" operator="equal">
      <formula>"À vérifier"</formula>
    </cfRule>
    <cfRule type="cellIs" dxfId="450" priority="51" operator="equal">
      <formula>"Acceptable"</formula>
    </cfRule>
    <cfRule type="cellIs" dxfId="449" priority="52" operator="equal">
      <formula>"Attendu"</formula>
    </cfRule>
  </conditionalFormatting>
  <conditionalFormatting sqref="H160:H163">
    <cfRule type="cellIs" dxfId="448" priority="47" operator="equal">
      <formula>"À vérifier"</formula>
    </cfRule>
    <cfRule type="cellIs" dxfId="447" priority="48" operator="equal">
      <formula>"Acceptable"</formula>
    </cfRule>
    <cfRule type="cellIs" dxfId="446" priority="49" operator="equal">
      <formula>"Attendu"</formula>
    </cfRule>
  </conditionalFormatting>
  <conditionalFormatting sqref="G108:G118">
    <cfRule type="cellIs" dxfId="445" priority="10" operator="equal">
      <formula>"Problématique"</formula>
    </cfRule>
    <cfRule type="cellIs" dxfId="444" priority="24" operator="equal">
      <formula>"Négligeable"</formula>
    </cfRule>
    <cfRule type="cellIs" dxfId="443" priority="25" operator="equal">
      <formula>"Faible"</formula>
    </cfRule>
    <cfRule type="cellIs" dxfId="442" priority="26" operator="equal">
      <formula>"Modérée à forte"</formula>
    </cfRule>
  </conditionalFormatting>
  <conditionalFormatting sqref="H108:H118">
    <cfRule type="cellIs" dxfId="441" priority="9" operator="equal">
      <formula>"Problématique"</formula>
    </cfRule>
    <cfRule type="cellIs" dxfId="440" priority="21" operator="equal">
      <formula>"Négligeable"</formula>
    </cfRule>
    <cfRule type="cellIs" dxfId="439" priority="22" operator="equal">
      <formula>"Faible"</formula>
    </cfRule>
    <cfRule type="cellIs" dxfId="438" priority="23" operator="equal">
      <formula>"Modérée à forte"</formula>
    </cfRule>
  </conditionalFormatting>
  <conditionalFormatting sqref="G121:G130">
    <cfRule type="cellIs" dxfId="437" priority="18" operator="equal">
      <formula>"Négligeable"</formula>
    </cfRule>
    <cfRule type="cellIs" dxfId="436" priority="19" operator="equal">
      <formula>"Faible"</formula>
    </cfRule>
    <cfRule type="cellIs" dxfId="435" priority="20" operator="equal">
      <formula>"Modérée à forte"</formula>
    </cfRule>
  </conditionalFormatting>
  <conditionalFormatting sqref="H121:H130">
    <cfRule type="cellIs" dxfId="434" priority="15" operator="equal">
      <formula>"Négligeable"</formula>
    </cfRule>
    <cfRule type="cellIs" dxfId="433" priority="16" operator="equal">
      <formula>"Faible"</formula>
    </cfRule>
    <cfRule type="cellIs" dxfId="432" priority="17" operator="equal">
      <formula>"Modérée à forte"</formula>
    </cfRule>
  </conditionalFormatting>
  <conditionalFormatting sqref="G85:G88">
    <cfRule type="cellIs" dxfId="431" priority="4" operator="equal">
      <formula>"À vérifier"</formula>
    </cfRule>
    <cfRule type="cellIs" dxfId="430" priority="5" operator="equal">
      <formula>"Acceptable"</formula>
    </cfRule>
    <cfRule type="cellIs" dxfId="429" priority="6" operator="equal">
      <formula>"Souhaitable"</formula>
    </cfRule>
  </conditionalFormatting>
  <conditionalFormatting sqref="H85:H88">
    <cfRule type="cellIs" dxfId="428" priority="1" operator="equal">
      <formula>"À vérifier"</formula>
    </cfRule>
    <cfRule type="cellIs" dxfId="427" priority="2" operator="equal">
      <formula>"Acceptable"</formula>
    </cfRule>
    <cfRule type="cellIs" dxfId="426" priority="3" operator="equal">
      <formula>"Souhaitable"</formula>
    </cfRule>
  </conditionalFormatting>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700-000000000000}">
          <x14:formula1>
            <xm:f>'X(Calculs)X'!$MT$15:$MT$19</xm:f>
          </x14:formula1>
          <xm:sqref>G15:H24</xm:sqref>
        </x14:dataValidation>
        <x14:dataValidation type="list" allowBlank="1" showInputMessage="1" showErrorMessage="1" xr:uid="{00000000-0002-0000-0700-000001000000}">
          <x14:formula1>
            <xm:f>'X(Calculs)X'!$MT$27:$MT$31</xm:f>
          </x14:formula1>
          <xm:sqref>G27:H36</xm:sqref>
        </x14:dataValidation>
        <x14:dataValidation type="list" allowBlank="1" showInputMessage="1" showErrorMessage="1" xr:uid="{00000000-0002-0000-0700-000002000000}">
          <x14:formula1>
            <xm:f>'X(Calculs)X'!$MT$51:$MT$53</xm:f>
          </x14:formula1>
          <xm:sqref>G121:H130</xm:sqref>
        </x14:dataValidation>
        <x14:dataValidation type="list" allowBlank="1" showInputMessage="1" showErrorMessage="1" xr:uid="{00000000-0002-0000-0700-000003000000}">
          <x14:formula1>
            <xm:f>'X(Calculs)X'!$MT$63:$MT$66</xm:f>
          </x14:formula1>
          <xm:sqref>G65:H74</xm:sqref>
        </x14:dataValidation>
        <x14:dataValidation type="list" allowBlank="1" showInputMessage="1" showErrorMessage="1" xr:uid="{00000000-0002-0000-0700-000004000000}">
          <x14:formula1>
            <xm:f>'X(Calculs)X'!$MT$75:$MT$76</xm:f>
          </x14:formula1>
          <xm:sqref>G77:H82</xm:sqref>
        </x14:dataValidation>
        <x14:dataValidation type="list" allowBlank="1" showInputMessage="1" showErrorMessage="1" xr:uid="{00000000-0002-0000-0700-000005000000}">
          <x14:formula1>
            <xm:f>'X(Calculs)X'!$MT$109:$MT$112</xm:f>
          </x14:formula1>
          <xm:sqref>G147:H157</xm:sqref>
        </x14:dataValidation>
        <x14:dataValidation type="list" allowBlank="1" showInputMessage="1" showErrorMessage="1" xr:uid="{00000000-0002-0000-0700-000006000000}">
          <x14:formula1>
            <xm:f>'X(Calculs)X'!$MT$97:$MT$100</xm:f>
          </x14:formula1>
          <xm:sqref>G135:H144</xm:sqref>
        </x14:dataValidation>
        <x14:dataValidation type="list" allowBlank="1" showInputMessage="1" showErrorMessage="1" xr:uid="{00000000-0002-0000-0700-000007000000}">
          <x14:formula1>
            <xm:f>'X(Calculs)X'!$MT$121:$MT$123</xm:f>
          </x14:formula1>
          <xm:sqref>G160:H163</xm:sqref>
        </x14:dataValidation>
        <x14:dataValidation type="list" allowBlank="1" showInputMessage="1" showErrorMessage="1" xr:uid="{00000000-0002-0000-0700-000008000000}">
          <x14:formula1>
            <xm:f>'X(Calculs)X'!$MT$39:$MT$42</xm:f>
          </x14:formula1>
          <xm:sqref>G39:H49</xm:sqref>
        </x14:dataValidation>
        <x14:dataValidation type="list" allowBlank="1" showInputMessage="1" showErrorMessage="1" xr:uid="{00000000-0002-0000-0700-000009000000}">
          <x14:formula1>
            <xm:f>'X(Calculs)X'!$MT$2:$MT$3</xm:f>
          </x14:formula1>
          <xm:sqref>H2</xm:sqref>
        </x14:dataValidation>
        <x14:dataValidation type="list" allowBlank="1" showInputMessage="1" showErrorMessage="1" xr:uid="{00000000-0002-0000-0700-00000A000000}">
          <x14:formula1>
            <xm:f>'X(Calculs)X'!$MT$51:$MT$54</xm:f>
          </x14:formula1>
          <xm:sqref>G52:H62 G108:H118</xm:sqref>
        </x14:dataValidation>
        <x14:dataValidation type="list" allowBlank="1" showInputMessage="1" showErrorMessage="1" xr:uid="{00000000-0002-0000-0700-00000B000000}">
          <x14:formula1>
            <xm:f>'X(Calculs)X'!$MT$83:$MT$85</xm:f>
          </x14:formula1>
          <xm:sqref>G85:H88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8" tint="0.39997558519241921"/>
  </sheetPr>
  <dimension ref="A1:R84"/>
  <sheetViews>
    <sheetView zoomScaleNormal="100" zoomScalePageLayoutView="80" workbookViewId="0">
      <selection activeCell="B2" sqref="B2:D2"/>
    </sheetView>
  </sheetViews>
  <sheetFormatPr baseColWidth="10" defaultColWidth="10.88671875" defaultRowHeight="18" x14ac:dyDescent="0.35"/>
  <cols>
    <col min="1" max="1" width="7.6640625" style="54" customWidth="1"/>
    <col min="2" max="2" width="75.6640625" style="83" customWidth="1"/>
    <col min="3" max="3" width="5.44140625" style="54" customWidth="1"/>
    <col min="4" max="4" width="76.33203125" style="54" customWidth="1"/>
    <col min="5" max="11" width="10.88671875" style="54"/>
    <col min="12" max="18" width="10.88671875" style="5"/>
    <col min="19" max="16384" width="10.88671875" style="3"/>
  </cols>
  <sheetData>
    <row r="1" spans="1:18" s="83" customFormat="1" x14ac:dyDescent="0.35">
      <c r="A1" s="54"/>
      <c r="B1" s="61"/>
      <c r="C1" s="61"/>
      <c r="D1" s="534" t="s">
        <v>627</v>
      </c>
      <c r="E1" s="54"/>
      <c r="F1" s="54"/>
      <c r="G1" s="54"/>
      <c r="H1" s="54"/>
      <c r="I1" s="54"/>
      <c r="J1" s="54"/>
      <c r="K1" s="54"/>
      <c r="L1" s="54"/>
      <c r="M1" s="54"/>
      <c r="N1" s="54"/>
      <c r="O1" s="54"/>
      <c r="P1" s="54"/>
      <c r="Q1" s="54"/>
      <c r="R1" s="54"/>
    </row>
    <row r="2" spans="1:18" ht="36.6" x14ac:dyDescent="0.7">
      <c r="B2" s="721" t="s">
        <v>629</v>
      </c>
      <c r="C2" s="721"/>
      <c r="D2" s="721"/>
    </row>
    <row r="3" spans="1:18" ht="23.4" x14ac:dyDescent="0.45">
      <c r="B3" s="722" t="s">
        <v>459</v>
      </c>
      <c r="C3" s="722"/>
      <c r="D3" s="722"/>
    </row>
    <row r="4" spans="1:18" x14ac:dyDescent="0.35">
      <c r="B4" s="723" t="s">
        <v>220</v>
      </c>
      <c r="C4" s="723"/>
      <c r="D4" s="723"/>
    </row>
    <row r="5" spans="1:18" s="10" customFormat="1" ht="9" customHeight="1" x14ac:dyDescent="0.3">
      <c r="A5" s="96"/>
      <c r="B5" s="97"/>
      <c r="C5" s="97"/>
      <c r="D5" s="98"/>
      <c r="E5" s="96"/>
      <c r="F5" s="96"/>
      <c r="G5" s="96"/>
      <c r="H5" s="96"/>
      <c r="I5" s="96"/>
      <c r="J5" s="96"/>
      <c r="K5" s="96"/>
      <c r="L5" s="96"/>
      <c r="M5" s="96"/>
      <c r="N5" s="96"/>
      <c r="O5" s="96"/>
      <c r="P5" s="96"/>
      <c r="Q5" s="96"/>
      <c r="R5" s="96"/>
    </row>
    <row r="6" spans="1:18" ht="6.75" customHeight="1" x14ac:dyDescent="0.35">
      <c r="B6" s="94"/>
      <c r="D6" s="95"/>
    </row>
    <row r="7" spans="1:18" ht="27.6" x14ac:dyDescent="0.45">
      <c r="B7" s="120" t="s">
        <v>226</v>
      </c>
      <c r="D7" s="120" t="s">
        <v>227</v>
      </c>
    </row>
    <row r="8" spans="1:18" ht="47.1" customHeight="1" x14ac:dyDescent="0.75">
      <c r="B8" s="123" t="s">
        <v>166</v>
      </c>
      <c r="D8" s="123" t="s">
        <v>174</v>
      </c>
    </row>
    <row r="9" spans="1:18" ht="20.100000000000001" customHeight="1" x14ac:dyDescent="0.4">
      <c r="B9" s="122" t="s">
        <v>168</v>
      </c>
      <c r="D9" s="585" t="s">
        <v>599</v>
      </c>
    </row>
    <row r="10" spans="1:18" ht="20.100000000000001" customHeight="1" x14ac:dyDescent="0.35">
      <c r="B10" s="122" t="s">
        <v>169</v>
      </c>
      <c r="D10" s="121" t="s">
        <v>571</v>
      </c>
    </row>
    <row r="11" spans="1:18" ht="20.100000000000001" customHeight="1" x14ac:dyDescent="0.35">
      <c r="B11" s="93" t="s">
        <v>167</v>
      </c>
      <c r="D11" s="93" t="s">
        <v>626</v>
      </c>
    </row>
    <row r="12" spans="1:18" ht="20.100000000000001" customHeight="1" x14ac:dyDescent="0.35">
      <c r="B12" s="122" t="s">
        <v>170</v>
      </c>
      <c r="D12" s="93" t="s">
        <v>600</v>
      </c>
    </row>
    <row r="13" spans="1:18" ht="20.100000000000001" customHeight="1" x14ac:dyDescent="0.35">
      <c r="B13" s="122" t="s">
        <v>171</v>
      </c>
      <c r="D13" s="93"/>
    </row>
    <row r="14" spans="1:18" ht="20.100000000000001" customHeight="1" x14ac:dyDescent="0.35">
      <c r="B14" s="122" t="s">
        <v>549</v>
      </c>
      <c r="D14" s="122" t="s">
        <v>570</v>
      </c>
    </row>
    <row r="15" spans="1:18" ht="20.100000000000001" customHeight="1" x14ac:dyDescent="0.35">
      <c r="B15" s="122"/>
      <c r="D15" s="122" t="s">
        <v>169</v>
      </c>
    </row>
    <row r="16" spans="1:18" ht="20.100000000000001" customHeight="1" x14ac:dyDescent="0.35">
      <c r="B16" s="122" t="s">
        <v>172</v>
      </c>
      <c r="D16" s="122" t="s">
        <v>567</v>
      </c>
    </row>
    <row r="17" spans="2:4" ht="20.100000000000001" customHeight="1" x14ac:dyDescent="0.35">
      <c r="B17" s="651" t="s">
        <v>173</v>
      </c>
      <c r="D17" s="93"/>
    </row>
    <row r="18" spans="2:4" ht="20.100000000000001" customHeight="1" x14ac:dyDescent="0.35">
      <c r="B18" s="5"/>
      <c r="D18" s="5"/>
    </row>
    <row r="19" spans="2:4" ht="20.100000000000001" customHeight="1" x14ac:dyDescent="0.35">
      <c r="B19" s="724" t="s">
        <v>541</v>
      </c>
      <c r="C19" s="725"/>
      <c r="D19" s="725"/>
    </row>
    <row r="20" spans="2:4" ht="45.6" customHeight="1" x14ac:dyDescent="0.35">
      <c r="B20" s="726" t="s">
        <v>630</v>
      </c>
      <c r="C20" s="726"/>
      <c r="D20" s="726"/>
    </row>
    <row r="21" spans="2:4" ht="20.100000000000001" customHeight="1" x14ac:dyDescent="0.35">
      <c r="B21" s="5"/>
    </row>
    <row r="22" spans="2:4" x14ac:dyDescent="0.35">
      <c r="B22" s="5"/>
    </row>
    <row r="23" spans="2:4" x14ac:dyDescent="0.35">
      <c r="B23" s="54"/>
    </row>
    <row r="24" spans="2:4" x14ac:dyDescent="0.35">
      <c r="B24" s="54"/>
    </row>
    <row r="25" spans="2:4" x14ac:dyDescent="0.35">
      <c r="B25" s="54"/>
    </row>
    <row r="26" spans="2:4" x14ac:dyDescent="0.35">
      <c r="B26" s="54"/>
    </row>
    <row r="27" spans="2:4" x14ac:dyDescent="0.35">
      <c r="B27" s="54"/>
    </row>
    <row r="28" spans="2:4" x14ac:dyDescent="0.35">
      <c r="B28" s="54"/>
    </row>
    <row r="29" spans="2:4" x14ac:dyDescent="0.35">
      <c r="B29" s="54"/>
    </row>
    <row r="30" spans="2:4" x14ac:dyDescent="0.35">
      <c r="B30" s="54"/>
    </row>
    <row r="31" spans="2:4" x14ac:dyDescent="0.35">
      <c r="B31" s="54"/>
    </row>
    <row r="32" spans="2:4" x14ac:dyDescent="0.35">
      <c r="B32" s="54"/>
    </row>
    <row r="33" spans="1:11" x14ac:dyDescent="0.35">
      <c r="B33" s="54"/>
    </row>
    <row r="34" spans="1:11" x14ac:dyDescent="0.35">
      <c r="B34" s="54"/>
    </row>
    <row r="35" spans="1:11" s="5" customFormat="1" x14ac:dyDescent="0.35">
      <c r="A35" s="54"/>
      <c r="B35" s="54"/>
      <c r="C35" s="54"/>
      <c r="D35" s="54"/>
      <c r="E35" s="54"/>
      <c r="F35" s="54"/>
      <c r="G35" s="54"/>
      <c r="H35" s="54"/>
      <c r="I35" s="54"/>
      <c r="J35" s="54"/>
      <c r="K35" s="54"/>
    </row>
    <row r="36" spans="1:11" s="5" customFormat="1" x14ac:dyDescent="0.35">
      <c r="A36" s="54"/>
      <c r="B36" s="54"/>
      <c r="C36" s="54"/>
      <c r="D36" s="54"/>
      <c r="E36" s="54"/>
      <c r="F36" s="54"/>
      <c r="G36" s="54"/>
      <c r="H36" s="54"/>
      <c r="I36" s="54"/>
      <c r="J36" s="54"/>
      <c r="K36" s="54"/>
    </row>
    <row r="37" spans="1:11" s="5" customFormat="1" x14ac:dyDescent="0.35">
      <c r="A37" s="54"/>
      <c r="B37" s="54"/>
      <c r="C37" s="54"/>
      <c r="D37" s="54"/>
      <c r="E37" s="54"/>
      <c r="F37" s="54"/>
      <c r="G37" s="54"/>
      <c r="H37" s="54"/>
      <c r="I37" s="54"/>
      <c r="J37" s="54"/>
      <c r="K37" s="54"/>
    </row>
    <row r="38" spans="1:11" s="5" customFormat="1" x14ac:dyDescent="0.35">
      <c r="A38" s="54"/>
      <c r="B38" s="54"/>
      <c r="C38" s="54"/>
      <c r="D38" s="54"/>
      <c r="E38" s="54"/>
      <c r="F38" s="54"/>
      <c r="G38" s="54"/>
      <c r="H38" s="54"/>
      <c r="I38" s="54"/>
      <c r="J38" s="54"/>
      <c r="K38" s="54"/>
    </row>
    <row r="39" spans="1:11" s="5" customFormat="1" x14ac:dyDescent="0.35">
      <c r="A39" s="54"/>
      <c r="B39" s="54"/>
      <c r="C39" s="54"/>
      <c r="D39" s="54"/>
      <c r="E39" s="54"/>
      <c r="F39" s="54"/>
      <c r="G39" s="54"/>
      <c r="H39" s="54"/>
      <c r="I39" s="54"/>
      <c r="J39" s="54"/>
      <c r="K39" s="54"/>
    </row>
    <row r="40" spans="1:11" s="5" customFormat="1" x14ac:dyDescent="0.35">
      <c r="A40" s="54"/>
      <c r="B40" s="54"/>
      <c r="C40" s="54"/>
      <c r="D40" s="54"/>
      <c r="E40" s="54"/>
      <c r="F40" s="54"/>
      <c r="G40" s="54"/>
      <c r="H40" s="54"/>
      <c r="I40" s="54"/>
      <c r="J40" s="54"/>
      <c r="K40" s="54"/>
    </row>
    <row r="41" spans="1:11" s="5" customFormat="1" x14ac:dyDescent="0.35">
      <c r="A41" s="54"/>
      <c r="B41" s="54"/>
      <c r="C41" s="54"/>
      <c r="D41" s="54"/>
      <c r="E41" s="54"/>
      <c r="F41" s="54"/>
      <c r="G41" s="54"/>
      <c r="H41" s="54"/>
      <c r="I41" s="54"/>
      <c r="J41" s="54"/>
      <c r="K41" s="54"/>
    </row>
    <row r="42" spans="1:11" s="5" customFormat="1" x14ac:dyDescent="0.35">
      <c r="A42" s="54"/>
      <c r="B42" s="54"/>
      <c r="C42" s="54"/>
      <c r="D42" s="54"/>
      <c r="E42" s="54"/>
      <c r="F42" s="54"/>
      <c r="G42" s="54"/>
      <c r="H42" s="54"/>
      <c r="I42" s="54"/>
      <c r="J42" s="54"/>
      <c r="K42" s="54"/>
    </row>
    <row r="43" spans="1:11" s="5" customFormat="1" x14ac:dyDescent="0.35">
      <c r="A43" s="54"/>
      <c r="B43" s="54"/>
      <c r="C43" s="54"/>
      <c r="D43" s="54"/>
      <c r="E43" s="54"/>
      <c r="F43" s="54"/>
      <c r="G43" s="54"/>
      <c r="H43" s="54"/>
      <c r="I43" s="54"/>
      <c r="J43" s="54"/>
      <c r="K43" s="54"/>
    </row>
    <row r="44" spans="1:11" s="5" customFormat="1" x14ac:dyDescent="0.35">
      <c r="A44" s="54"/>
      <c r="B44" s="54"/>
      <c r="C44" s="54"/>
      <c r="D44" s="54"/>
      <c r="E44" s="54"/>
      <c r="F44" s="54"/>
      <c r="G44" s="54"/>
      <c r="H44" s="54"/>
      <c r="I44" s="54"/>
      <c r="J44" s="54"/>
      <c r="K44" s="54"/>
    </row>
    <row r="45" spans="1:11" s="5" customFormat="1" x14ac:dyDescent="0.35">
      <c r="A45" s="54"/>
      <c r="B45" s="54"/>
      <c r="C45" s="54"/>
      <c r="D45" s="54"/>
      <c r="E45" s="54"/>
      <c r="F45" s="54"/>
      <c r="G45" s="54"/>
      <c r="H45" s="54"/>
      <c r="I45" s="54"/>
      <c r="J45" s="54"/>
      <c r="K45" s="54"/>
    </row>
    <row r="46" spans="1:11" s="5" customFormat="1" x14ac:dyDescent="0.35">
      <c r="A46" s="54"/>
      <c r="B46" s="54"/>
      <c r="C46" s="54"/>
      <c r="D46" s="54"/>
      <c r="E46" s="54"/>
      <c r="F46" s="54"/>
      <c r="G46" s="54"/>
      <c r="H46" s="54"/>
      <c r="I46" s="54"/>
      <c r="J46" s="54"/>
      <c r="K46" s="54"/>
    </row>
    <row r="47" spans="1:11" s="5" customFormat="1" x14ac:dyDescent="0.35">
      <c r="A47" s="54"/>
      <c r="B47" s="54"/>
      <c r="C47" s="54"/>
      <c r="D47" s="54"/>
      <c r="E47" s="54"/>
      <c r="F47" s="54"/>
      <c r="G47" s="54"/>
      <c r="H47" s="54"/>
      <c r="I47" s="54"/>
      <c r="J47" s="54"/>
      <c r="K47" s="54"/>
    </row>
    <row r="48" spans="1:11" s="5" customFormat="1" x14ac:dyDescent="0.35">
      <c r="A48" s="54"/>
      <c r="B48" s="54"/>
      <c r="C48" s="54"/>
      <c r="D48" s="54"/>
      <c r="E48" s="54"/>
      <c r="F48" s="54"/>
      <c r="G48" s="54"/>
      <c r="H48" s="54"/>
      <c r="I48" s="54"/>
      <c r="J48" s="54"/>
      <c r="K48" s="54"/>
    </row>
    <row r="49" spans="1:11" s="5" customFormat="1" x14ac:dyDescent="0.35">
      <c r="A49" s="54"/>
      <c r="B49" s="54"/>
      <c r="C49" s="54"/>
      <c r="D49" s="54"/>
      <c r="E49" s="54"/>
      <c r="F49" s="54"/>
      <c r="G49" s="54"/>
      <c r="H49" s="54"/>
      <c r="I49" s="54"/>
      <c r="J49" s="54"/>
      <c r="K49" s="54"/>
    </row>
    <row r="50" spans="1:11" s="5" customFormat="1" x14ac:dyDescent="0.35">
      <c r="A50" s="54"/>
      <c r="B50" s="54"/>
      <c r="C50" s="54"/>
      <c r="D50" s="54"/>
      <c r="E50" s="54"/>
      <c r="F50" s="54"/>
      <c r="G50" s="54"/>
      <c r="H50" s="54"/>
      <c r="I50" s="54"/>
      <c r="J50" s="54"/>
      <c r="K50" s="54"/>
    </row>
    <row r="51" spans="1:11" s="5" customFormat="1" x14ac:dyDescent="0.35">
      <c r="A51" s="54"/>
      <c r="B51" s="54"/>
      <c r="C51" s="54"/>
      <c r="D51" s="54"/>
      <c r="E51" s="54"/>
      <c r="F51" s="54"/>
      <c r="G51" s="54"/>
      <c r="H51" s="54"/>
      <c r="I51" s="54"/>
      <c r="J51" s="54"/>
      <c r="K51" s="54"/>
    </row>
    <row r="52" spans="1:11" s="5" customFormat="1" x14ac:dyDescent="0.35">
      <c r="A52" s="54"/>
      <c r="B52" s="54"/>
      <c r="C52" s="54"/>
      <c r="D52" s="54"/>
      <c r="E52" s="54"/>
      <c r="F52" s="54"/>
      <c r="G52" s="54"/>
      <c r="H52" s="54"/>
      <c r="I52" s="54"/>
      <c r="J52" s="54"/>
      <c r="K52" s="54"/>
    </row>
    <row r="53" spans="1:11" s="5" customFormat="1" x14ac:dyDescent="0.35">
      <c r="A53" s="54"/>
      <c r="B53" s="54"/>
      <c r="C53" s="54"/>
      <c r="D53" s="54"/>
      <c r="E53" s="54"/>
      <c r="F53" s="54"/>
      <c r="G53" s="54"/>
      <c r="H53" s="54"/>
      <c r="I53" s="54"/>
      <c r="J53" s="54"/>
      <c r="K53" s="54"/>
    </row>
    <row r="54" spans="1:11" s="5" customFormat="1" x14ac:dyDescent="0.35">
      <c r="A54" s="54"/>
      <c r="B54" s="54"/>
      <c r="C54" s="54"/>
      <c r="D54" s="54"/>
      <c r="E54" s="54"/>
      <c r="F54" s="54"/>
      <c r="G54" s="54"/>
      <c r="H54" s="54"/>
      <c r="I54" s="54"/>
      <c r="J54" s="54"/>
      <c r="K54" s="54"/>
    </row>
    <row r="55" spans="1:11" s="5" customFormat="1" x14ac:dyDescent="0.35">
      <c r="A55" s="54"/>
      <c r="B55" s="54"/>
      <c r="C55" s="54"/>
      <c r="D55" s="54"/>
      <c r="E55" s="54"/>
      <c r="F55" s="54"/>
      <c r="G55" s="54"/>
      <c r="H55" s="54"/>
      <c r="I55" s="54"/>
      <c r="J55" s="54"/>
      <c r="K55" s="54"/>
    </row>
    <row r="56" spans="1:11" s="5" customFormat="1" x14ac:dyDescent="0.35">
      <c r="A56" s="54"/>
      <c r="B56" s="54"/>
      <c r="C56" s="54"/>
      <c r="D56" s="54"/>
      <c r="E56" s="54"/>
      <c r="F56" s="54"/>
      <c r="G56" s="54"/>
      <c r="H56" s="54"/>
      <c r="I56" s="54"/>
      <c r="J56" s="54"/>
      <c r="K56" s="54"/>
    </row>
    <row r="57" spans="1:11" s="5" customFormat="1" x14ac:dyDescent="0.35">
      <c r="A57" s="54"/>
      <c r="B57" s="54"/>
      <c r="C57" s="54"/>
      <c r="D57" s="54"/>
      <c r="E57" s="54"/>
      <c r="F57" s="54"/>
      <c r="G57" s="54"/>
      <c r="H57" s="54"/>
      <c r="I57" s="54"/>
      <c r="J57" s="54"/>
      <c r="K57" s="54"/>
    </row>
    <row r="58" spans="1:11" s="5" customFormat="1" x14ac:dyDescent="0.35">
      <c r="A58" s="54"/>
      <c r="B58" s="54"/>
      <c r="C58" s="54"/>
      <c r="D58" s="54"/>
      <c r="E58" s="54"/>
      <c r="F58" s="54"/>
      <c r="G58" s="54"/>
      <c r="H58" s="54"/>
      <c r="I58" s="54"/>
      <c r="J58" s="54"/>
      <c r="K58" s="54"/>
    </row>
    <row r="59" spans="1:11" s="5" customFormat="1" x14ac:dyDescent="0.35">
      <c r="A59" s="54"/>
      <c r="B59" s="54"/>
      <c r="C59" s="54"/>
      <c r="D59" s="54"/>
      <c r="E59" s="54"/>
      <c r="F59" s="54"/>
      <c r="G59" s="54"/>
      <c r="H59" s="54"/>
      <c r="I59" s="54"/>
      <c r="J59" s="54"/>
      <c r="K59" s="54"/>
    </row>
    <row r="60" spans="1:11" s="5" customFormat="1" x14ac:dyDescent="0.35">
      <c r="A60" s="54"/>
      <c r="B60" s="54"/>
      <c r="C60" s="54"/>
      <c r="D60" s="54"/>
      <c r="E60" s="54"/>
      <c r="F60" s="54"/>
      <c r="G60" s="54"/>
      <c r="H60" s="54"/>
      <c r="I60" s="54"/>
      <c r="J60" s="54"/>
      <c r="K60" s="54"/>
    </row>
    <row r="61" spans="1:11" s="5" customFormat="1" x14ac:dyDescent="0.35">
      <c r="A61" s="54"/>
      <c r="B61" s="54"/>
      <c r="C61" s="54"/>
      <c r="D61" s="54"/>
      <c r="E61" s="54"/>
      <c r="F61" s="54"/>
      <c r="G61" s="54"/>
      <c r="H61" s="54"/>
      <c r="I61" s="54"/>
      <c r="J61" s="54"/>
      <c r="K61" s="54"/>
    </row>
    <row r="62" spans="1:11" s="5" customFormat="1" x14ac:dyDescent="0.35">
      <c r="A62" s="54"/>
      <c r="B62" s="54"/>
      <c r="C62" s="54"/>
      <c r="D62" s="54"/>
      <c r="E62" s="54"/>
      <c r="F62" s="54"/>
      <c r="G62" s="54"/>
      <c r="H62" s="54"/>
      <c r="I62" s="54"/>
      <c r="J62" s="54"/>
      <c r="K62" s="54"/>
    </row>
    <row r="63" spans="1:11" s="5" customFormat="1" x14ac:dyDescent="0.35">
      <c r="A63" s="54"/>
      <c r="B63" s="54"/>
      <c r="C63" s="54"/>
      <c r="D63" s="54"/>
      <c r="E63" s="54"/>
      <c r="F63" s="54"/>
      <c r="G63" s="54"/>
      <c r="H63" s="54"/>
      <c r="I63" s="54"/>
      <c r="J63" s="54"/>
      <c r="K63" s="54"/>
    </row>
    <row r="64" spans="1:11" s="5" customFormat="1" x14ac:dyDescent="0.35">
      <c r="A64" s="54"/>
      <c r="B64" s="54"/>
      <c r="C64" s="54"/>
      <c r="D64" s="54"/>
      <c r="E64" s="54"/>
      <c r="F64" s="54"/>
      <c r="G64" s="54"/>
      <c r="H64" s="54"/>
      <c r="I64" s="54"/>
      <c r="J64" s="54"/>
      <c r="K64" s="54"/>
    </row>
    <row r="65" spans="1:11" s="5" customFormat="1" x14ac:dyDescent="0.35">
      <c r="A65" s="54"/>
      <c r="B65" s="54"/>
      <c r="C65" s="54"/>
      <c r="D65" s="54"/>
      <c r="E65" s="54"/>
      <c r="F65" s="54"/>
      <c r="G65" s="54"/>
      <c r="H65" s="54"/>
      <c r="I65" s="54"/>
      <c r="J65" s="54"/>
      <c r="K65" s="54"/>
    </row>
    <row r="66" spans="1:11" s="5" customFormat="1" x14ac:dyDescent="0.35">
      <c r="A66" s="54"/>
      <c r="B66" s="54"/>
      <c r="C66" s="54"/>
      <c r="D66" s="54"/>
      <c r="E66" s="54"/>
      <c r="F66" s="54"/>
      <c r="G66" s="54"/>
      <c r="H66" s="54"/>
      <c r="I66" s="54"/>
      <c r="J66" s="54"/>
      <c r="K66" s="54"/>
    </row>
    <row r="67" spans="1:11" s="5" customFormat="1" x14ac:dyDescent="0.35">
      <c r="A67" s="54"/>
      <c r="B67" s="54"/>
      <c r="C67" s="54"/>
      <c r="D67" s="54"/>
      <c r="E67" s="54"/>
      <c r="F67" s="54"/>
      <c r="G67" s="54"/>
      <c r="H67" s="54"/>
      <c r="I67" s="54"/>
      <c r="J67" s="54"/>
      <c r="K67" s="54"/>
    </row>
    <row r="68" spans="1:11" s="5" customFormat="1" x14ac:dyDescent="0.35">
      <c r="A68" s="54"/>
      <c r="B68" s="54"/>
      <c r="C68" s="54"/>
      <c r="D68" s="54"/>
      <c r="E68" s="54"/>
      <c r="F68" s="54"/>
      <c r="G68" s="54"/>
      <c r="H68" s="54"/>
      <c r="I68" s="54"/>
      <c r="J68" s="54"/>
      <c r="K68" s="54"/>
    </row>
    <row r="69" spans="1:11" s="5" customFormat="1" x14ac:dyDescent="0.35">
      <c r="A69" s="54"/>
      <c r="B69" s="54"/>
      <c r="C69" s="54"/>
      <c r="D69" s="54"/>
      <c r="E69" s="54"/>
      <c r="F69" s="54"/>
      <c r="G69" s="54"/>
      <c r="H69" s="54"/>
      <c r="I69" s="54"/>
      <c r="J69" s="54"/>
      <c r="K69" s="54"/>
    </row>
    <row r="70" spans="1:11" s="5" customFormat="1" x14ac:dyDescent="0.35">
      <c r="A70" s="54"/>
      <c r="B70" s="54"/>
      <c r="C70" s="54"/>
      <c r="D70" s="54"/>
      <c r="E70" s="54"/>
      <c r="F70" s="54"/>
      <c r="G70" s="54"/>
      <c r="H70" s="54"/>
      <c r="I70" s="54"/>
      <c r="J70" s="54"/>
      <c r="K70" s="54"/>
    </row>
    <row r="71" spans="1:11" s="5" customFormat="1" x14ac:dyDescent="0.35">
      <c r="A71" s="54"/>
      <c r="B71" s="54"/>
      <c r="C71" s="54"/>
      <c r="D71" s="54"/>
      <c r="E71" s="54"/>
      <c r="F71" s="54"/>
      <c r="G71" s="54"/>
      <c r="H71" s="54"/>
      <c r="I71" s="54"/>
      <c r="J71" s="54"/>
      <c r="K71" s="54"/>
    </row>
    <row r="72" spans="1:11" s="5" customFormat="1" x14ac:dyDescent="0.35">
      <c r="A72" s="54"/>
      <c r="B72" s="54"/>
      <c r="C72" s="54"/>
      <c r="D72" s="54"/>
      <c r="E72" s="54"/>
      <c r="F72" s="54"/>
      <c r="G72" s="54"/>
      <c r="H72" s="54"/>
      <c r="I72" s="54"/>
      <c r="J72" s="54"/>
      <c r="K72" s="54"/>
    </row>
    <row r="73" spans="1:11" s="5" customFormat="1" x14ac:dyDescent="0.35">
      <c r="A73" s="54"/>
      <c r="B73" s="54"/>
      <c r="C73" s="54"/>
      <c r="D73" s="54"/>
      <c r="E73" s="54"/>
      <c r="F73" s="54"/>
      <c r="G73" s="54"/>
      <c r="H73" s="54"/>
      <c r="I73" s="54"/>
      <c r="J73" s="54"/>
      <c r="K73" s="54"/>
    </row>
    <row r="74" spans="1:11" s="5" customFormat="1" x14ac:dyDescent="0.35">
      <c r="A74" s="54"/>
      <c r="B74" s="54"/>
      <c r="C74" s="54"/>
      <c r="D74" s="54"/>
      <c r="E74" s="54"/>
      <c r="F74" s="54"/>
      <c r="G74" s="54"/>
      <c r="H74" s="54"/>
      <c r="I74" s="54"/>
      <c r="J74" s="54"/>
      <c r="K74" s="54"/>
    </row>
    <row r="75" spans="1:11" s="5" customFormat="1" x14ac:dyDescent="0.35">
      <c r="A75" s="54"/>
      <c r="B75" s="54"/>
      <c r="C75" s="54"/>
      <c r="D75" s="54"/>
      <c r="E75" s="54"/>
      <c r="F75" s="54"/>
      <c r="G75" s="54"/>
      <c r="H75" s="54"/>
      <c r="I75" s="54"/>
      <c r="J75" s="54"/>
      <c r="K75" s="54"/>
    </row>
    <row r="76" spans="1:11" s="5" customFormat="1" x14ac:dyDescent="0.35">
      <c r="A76" s="54"/>
      <c r="B76" s="54"/>
      <c r="C76" s="54"/>
      <c r="D76" s="54"/>
      <c r="E76" s="54"/>
      <c r="F76" s="54"/>
      <c r="G76" s="54"/>
      <c r="H76" s="54"/>
      <c r="I76" s="54"/>
      <c r="J76" s="54"/>
      <c r="K76" s="54"/>
    </row>
    <row r="77" spans="1:11" s="5" customFormat="1" x14ac:dyDescent="0.35">
      <c r="A77" s="54"/>
      <c r="B77" s="54"/>
      <c r="C77" s="54"/>
      <c r="D77" s="54"/>
      <c r="E77" s="54"/>
      <c r="F77" s="54"/>
      <c r="G77" s="54"/>
      <c r="H77" s="54"/>
      <c r="I77" s="54"/>
      <c r="J77" s="54"/>
      <c r="K77" s="54"/>
    </row>
    <row r="78" spans="1:11" s="5" customFormat="1" x14ac:dyDescent="0.35">
      <c r="A78" s="54"/>
      <c r="B78" s="54"/>
      <c r="C78" s="54"/>
      <c r="D78" s="54"/>
      <c r="E78" s="54"/>
      <c r="F78" s="54"/>
      <c r="G78" s="54"/>
      <c r="H78" s="54"/>
      <c r="I78" s="54"/>
      <c r="J78" s="54"/>
      <c r="K78" s="54"/>
    </row>
    <row r="79" spans="1:11" s="5" customFormat="1" x14ac:dyDescent="0.35">
      <c r="A79" s="54"/>
      <c r="B79" s="54"/>
      <c r="C79" s="54"/>
      <c r="D79" s="54"/>
      <c r="E79" s="54"/>
      <c r="F79" s="54"/>
      <c r="G79" s="54"/>
      <c r="H79" s="54"/>
      <c r="I79" s="54"/>
      <c r="J79" s="54"/>
      <c r="K79" s="54"/>
    </row>
    <row r="80" spans="1:11" s="5" customFormat="1" x14ac:dyDescent="0.35">
      <c r="A80" s="54"/>
      <c r="B80" s="54"/>
      <c r="C80" s="54"/>
      <c r="D80" s="54"/>
      <c r="E80" s="54"/>
      <c r="F80" s="54"/>
      <c r="G80" s="54"/>
      <c r="H80" s="54"/>
      <c r="I80" s="54"/>
      <c r="J80" s="54"/>
      <c r="K80" s="54"/>
    </row>
    <row r="81" spans="1:11" s="5" customFormat="1" x14ac:dyDescent="0.35">
      <c r="A81" s="54"/>
      <c r="B81" s="54"/>
      <c r="C81" s="54"/>
      <c r="D81" s="54"/>
      <c r="E81" s="54"/>
      <c r="F81" s="54"/>
      <c r="G81" s="54"/>
      <c r="H81" s="54"/>
      <c r="I81" s="54"/>
      <c r="J81" s="54"/>
      <c r="K81" s="54"/>
    </row>
    <row r="82" spans="1:11" s="5" customFormat="1" x14ac:dyDescent="0.35">
      <c r="A82" s="54"/>
      <c r="B82" s="54"/>
      <c r="C82" s="54"/>
      <c r="D82" s="54"/>
      <c r="E82" s="54"/>
      <c r="F82" s="54"/>
      <c r="G82" s="54"/>
      <c r="H82" s="54"/>
      <c r="I82" s="54"/>
      <c r="J82" s="54"/>
      <c r="K82" s="54"/>
    </row>
    <row r="83" spans="1:11" s="5" customFormat="1" x14ac:dyDescent="0.35">
      <c r="A83" s="54"/>
      <c r="B83" s="54"/>
      <c r="C83" s="54"/>
      <c r="D83" s="54"/>
      <c r="E83" s="54"/>
      <c r="F83" s="54"/>
      <c r="G83" s="54"/>
      <c r="H83" s="54"/>
      <c r="I83" s="54"/>
      <c r="J83" s="54"/>
      <c r="K83" s="54"/>
    </row>
    <row r="84" spans="1:11" s="5" customFormat="1" x14ac:dyDescent="0.35">
      <c r="A84" s="54"/>
      <c r="B84" s="54"/>
      <c r="C84" s="54"/>
      <c r="D84" s="54"/>
      <c r="E84" s="54"/>
      <c r="F84" s="54"/>
      <c r="G84" s="54"/>
      <c r="H84" s="54"/>
      <c r="I84" s="54"/>
      <c r="J84" s="54"/>
      <c r="K84" s="54"/>
    </row>
  </sheetData>
  <sheetProtection algorithmName="SHA-512" hashValue="TqUx9VdLjrzNMEUuvucUfg1Xa/wvmLsKG2i2lQ3Bi3r0FcAgFdaaCR7gKe49A5sIPYXLQtSK+CelFBOf51E2rg==" saltValue="06J0zbKgXbn7zQUFtHK/Dw==" spinCount="100000" sheet="1" objects="1" scenarios="1"/>
  <mergeCells count="5">
    <mergeCell ref="B2:D2"/>
    <mergeCell ref="B3:D3"/>
    <mergeCell ref="B4:D4"/>
    <mergeCell ref="B19:D19"/>
    <mergeCell ref="B20:D20"/>
  </mergeCells>
  <hyperlinks>
    <hyperlink ref="B11" r:id="rId1" display="mailto:eric.dionne@uottawa.ca" xr:uid="{00000000-0004-0000-0800-000000000000}"/>
    <hyperlink ref="D11" r:id="rId2" xr:uid="{00000000-0004-0000-0800-000001000000}"/>
    <hyperlink ref="D12" r:id="rId3" xr:uid="{00000000-0004-0000-0800-000002000000}"/>
    <hyperlink ref="B17" r:id="rId4" xr:uid="{00000000-0004-0000-0800-000003000000}"/>
  </hyperlinks>
  <pageMargins left="0.7" right="0.7" top="0.75" bottom="0.75" header="0.3" footer="0.3"/>
  <pageSetup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44</vt:i4>
      </vt:variant>
    </vt:vector>
  </HeadingPairs>
  <TitlesOfParts>
    <vt:vector size="54" baseType="lpstr">
      <vt:lpstr>1. Début</vt:lpstr>
      <vt:lpstr>2. Saisie</vt:lpstr>
      <vt:lpstr>3. Items</vt:lpstr>
      <vt:lpstr>4. Graph.</vt:lpstr>
      <vt:lpstr>5. Corr.</vt:lpstr>
      <vt:lpstr>6. Sujets</vt:lpstr>
      <vt:lpstr>7. Rép.Inattendues</vt:lpstr>
      <vt:lpstr>8. Paramètres</vt:lpstr>
      <vt:lpstr>À propos de nous</vt:lpstr>
      <vt:lpstr>X(Calculs)X</vt:lpstr>
      <vt:lpstr>'3. Items'!_ftnref1</vt:lpstr>
      <vt:lpstr>_L’indice_alpha_de_Cronbach</vt:lpstr>
      <vt:lpstr>_L’indice_alpha_de_Cronbach_sans_l_item</vt:lpstr>
      <vt:lpstr>_L’indice_de_difficulté</vt:lpstr>
      <vt:lpstr>_L’indice_de_discrimination</vt:lpstr>
      <vt:lpstr>'3. Items'!_Ref267078753</vt:lpstr>
      <vt:lpstr>'3. Items'!_Toc424550089</vt:lpstr>
      <vt:lpstr>'3. Items'!_Toc424550090</vt:lpstr>
      <vt:lpstr>alphaCronb</vt:lpstr>
      <vt:lpstr>alphaCronbach</vt:lpstr>
      <vt:lpstr>alphaItem</vt:lpstr>
      <vt:lpstr>CorrBisPers</vt:lpstr>
      <vt:lpstr>CorrPtbis</vt:lpstr>
      <vt:lpstr>Diff_perso</vt:lpstr>
      <vt:lpstr>Difficulte</vt:lpstr>
      <vt:lpstr>Discrimination</vt:lpstr>
      <vt:lpstr>ESM</vt:lpstr>
      <vt:lpstr>Groupes_Sup_Inf</vt:lpstr>
      <vt:lpstr>hyInfo_alpha_item</vt:lpstr>
      <vt:lpstr>hyInfo_alphaC</vt:lpstr>
      <vt:lpstr>hyInfo_bisperso</vt:lpstr>
      <vt:lpstr>hyInfo_corrptbis</vt:lpstr>
      <vt:lpstr>hyInfo_difficulté</vt:lpstr>
      <vt:lpstr>hyInfo_discrimination</vt:lpstr>
      <vt:lpstr>hyInfo_ESM</vt:lpstr>
      <vt:lpstr>hyInfo_ptbisajustee</vt:lpstr>
      <vt:lpstr>hyInfo_Sato</vt:lpstr>
      <vt:lpstr>hyInfo_seuil</vt:lpstr>
      <vt:lpstr>Info_aCronbach</vt:lpstr>
      <vt:lpstr>Info_alphasansitem</vt:lpstr>
      <vt:lpstr>Info_bisperso</vt:lpstr>
      <vt:lpstr>Info_difficulte</vt:lpstr>
      <vt:lpstr>Info_Discrimination</vt:lpstr>
      <vt:lpstr>Info_ESM</vt:lpstr>
      <vt:lpstr>Info_ptbis</vt:lpstr>
      <vt:lpstr>Info_ptbisajustee</vt:lpstr>
      <vt:lpstr>Info_Sato</vt:lpstr>
      <vt:lpstr>Info_seuil</vt:lpstr>
      <vt:lpstr>La_corrélation_bisériale_de_personne</vt:lpstr>
      <vt:lpstr>La_corrélation_pt_bis</vt:lpstr>
      <vt:lpstr>La_corrélation_pt_bis_ajustée</vt:lpstr>
      <vt:lpstr>La_variance</vt:lpstr>
      <vt:lpstr>Lerreur_standard_de_mesure__ESM</vt:lpstr>
      <vt:lpstr>SeuilReussite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Julie Grondin</cp:lastModifiedBy>
  <dcterms:created xsi:type="dcterms:W3CDTF">2015-07-02T18:36:38Z</dcterms:created>
  <dcterms:modified xsi:type="dcterms:W3CDTF">2024-04-02T13:22:33Z</dcterms:modified>
</cp:coreProperties>
</file>